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ES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Z61" i="162" l="1"/>
  <c r="Y61" i="162"/>
  <c r="Z52" i="162"/>
  <c r="Y52" i="162"/>
  <c r="Z33" i="162"/>
  <c r="Y33" i="162"/>
  <c r="Z27" i="162"/>
  <c r="Y27" i="162"/>
  <c r="Y26" i="162" s="1"/>
  <c r="Z26" i="162"/>
  <c r="Z22" i="162"/>
  <c r="Y22" i="162"/>
  <c r="Z17" i="162"/>
  <c r="Y17" i="162"/>
  <c r="Z11" i="162"/>
  <c r="Y11" i="162"/>
  <c r="Z8" i="162"/>
  <c r="Z3" i="162" s="1"/>
  <c r="Z2" i="162" s="1"/>
  <c r="Y8" i="162"/>
  <c r="Z4" i="162"/>
  <c r="Y4" i="162"/>
  <c r="Z61" i="164"/>
  <c r="Y61" i="164"/>
  <c r="Z52" i="164"/>
  <c r="Y52" i="164"/>
  <c r="Z33" i="164"/>
  <c r="Y33" i="164"/>
  <c r="Y26" i="164" s="1"/>
  <c r="Z27" i="164"/>
  <c r="Z26" i="164" s="1"/>
  <c r="Y27" i="164"/>
  <c r="Z22" i="164"/>
  <c r="Y22" i="164"/>
  <c r="Z17" i="164"/>
  <c r="Y17" i="164"/>
  <c r="Z11" i="164"/>
  <c r="Y11" i="164"/>
  <c r="Z8" i="164"/>
  <c r="Y8" i="164"/>
  <c r="Z4" i="164"/>
  <c r="Z3" i="164" s="1"/>
  <c r="Z2" i="164" s="1"/>
  <c r="Y4" i="164"/>
  <c r="Y3" i="164"/>
  <c r="B75" i="149"/>
  <c r="B4" i="149"/>
  <c r="B50" i="149"/>
  <c r="B86" i="149"/>
  <c r="B24" i="149"/>
  <c r="B73" i="149"/>
  <c r="B9" i="149"/>
  <c r="B68" i="149"/>
  <c r="B95" i="149"/>
  <c r="B30" i="149"/>
  <c r="B88" i="149"/>
  <c r="B22" i="149"/>
  <c r="B18" i="149"/>
  <c r="B37" i="149"/>
  <c r="B39" i="149"/>
  <c r="B63" i="149"/>
  <c r="B34" i="149"/>
  <c r="B59" i="149"/>
  <c r="B15" i="149"/>
  <c r="B42" i="149"/>
  <c r="B27" i="149"/>
  <c r="B46" i="149"/>
  <c r="B13" i="149"/>
  <c r="B91" i="149"/>
  <c r="B93" i="149"/>
  <c r="B11" i="149"/>
  <c r="B20" i="149"/>
  <c r="B69" i="149"/>
  <c r="B77" i="149"/>
  <c r="B81" i="149"/>
  <c r="B40" i="149"/>
  <c r="B62" i="149"/>
  <c r="B67" i="149"/>
  <c r="B10" i="149"/>
  <c r="B58" i="149"/>
  <c r="B82" i="149"/>
  <c r="B78" i="149"/>
  <c r="B94" i="149"/>
  <c r="B64" i="149"/>
  <c r="B23" i="149"/>
  <c r="B26" i="149"/>
  <c r="B45" i="149"/>
  <c r="B48" i="149"/>
  <c r="B32" i="149"/>
  <c r="B5" i="149"/>
  <c r="B29" i="149"/>
  <c r="B57" i="149"/>
  <c r="B28" i="149"/>
  <c r="B44" i="149"/>
  <c r="B85" i="149"/>
  <c r="B53" i="149"/>
  <c r="B55" i="149"/>
  <c r="B71" i="149"/>
  <c r="B43" i="149"/>
  <c r="B16" i="149"/>
  <c r="B90" i="149"/>
  <c r="B49" i="149"/>
  <c r="B54" i="149"/>
  <c r="B36" i="149"/>
  <c r="B89" i="149"/>
  <c r="B79" i="149"/>
  <c r="B14" i="149"/>
  <c r="B19" i="149"/>
  <c r="B72" i="149"/>
  <c r="B6" i="149"/>
  <c r="B31" i="149"/>
  <c r="B25" i="149"/>
  <c r="B56" i="149"/>
  <c r="B65" i="149"/>
  <c r="B52" i="149"/>
  <c r="B87" i="149"/>
  <c r="B80" i="149"/>
  <c r="B76" i="149"/>
  <c r="B35" i="149"/>
  <c r="B70" i="149"/>
  <c r="B61" i="149"/>
  <c r="B33" i="149"/>
  <c r="B51" i="149"/>
  <c r="B92" i="149"/>
  <c r="B38" i="149"/>
  <c r="B8" i="149"/>
  <c r="B66" i="149"/>
  <c r="B83" i="149"/>
  <c r="B47" i="149"/>
  <c r="B12" i="149"/>
  <c r="B17" i="149"/>
  <c r="B84" i="149"/>
  <c r="B60" i="149"/>
  <c r="B21" i="149"/>
  <c r="B41" i="149"/>
  <c r="B7" i="149"/>
  <c r="B74" i="149"/>
  <c r="Y3" i="162" l="1"/>
  <c r="Y2" i="162" s="1"/>
  <c r="Y2" i="164"/>
  <c r="Z69" i="149" l="1"/>
  <c r="Y69" i="149"/>
  <c r="Z67" i="149"/>
  <c r="Y67" i="149"/>
  <c r="Z15" i="104" l="1"/>
  <c r="Z15" i="119"/>
  <c r="Z15" i="120"/>
  <c r="Z20" i="16"/>
  <c r="Z20" i="105"/>
  <c r="Z20" i="103"/>
  <c r="Z20" i="111"/>
  <c r="Z20" i="119"/>
  <c r="Z20" i="117"/>
  <c r="Z25" i="103"/>
  <c r="Z25" i="120"/>
  <c r="Z25" i="119"/>
  <c r="Z36" i="8"/>
  <c r="Z36" i="104"/>
  <c r="Z36" i="111"/>
  <c r="Z36" i="120"/>
  <c r="Z40" i="8"/>
  <c r="Z40" i="104"/>
  <c r="Z40" i="103"/>
  <c r="Z40" i="125"/>
  <c r="Z44" i="8"/>
  <c r="Z44" i="119"/>
  <c r="Z44" i="111"/>
  <c r="Z48" i="8"/>
  <c r="Z48" i="104"/>
  <c r="Z48" i="103"/>
  <c r="Z48" i="120"/>
  <c r="Z64" i="8"/>
  <c r="Z64" i="111"/>
  <c r="Z64" i="119"/>
  <c r="Z72" i="8"/>
  <c r="Z72" i="16"/>
  <c r="Z72" i="117"/>
  <c r="Y6" i="8"/>
  <c r="Y6" i="16"/>
  <c r="Y6" i="104"/>
  <c r="Y6" i="103"/>
  <c r="Y6" i="117"/>
  <c r="Y16" i="119"/>
  <c r="Y21" i="104"/>
  <c r="Y21" i="103"/>
  <c r="Y32" i="117"/>
  <c r="Y32" i="120"/>
  <c r="Y37" i="8"/>
  <c r="Y37" i="117"/>
  <c r="Y37" i="104"/>
  <c r="Y41" i="117"/>
  <c r="Y41" i="120"/>
  <c r="Y45" i="16"/>
  <c r="Y45" i="103"/>
  <c r="Y45" i="106"/>
  <c r="Y49" i="104"/>
  <c r="Y49" i="117"/>
  <c r="Y54" i="8"/>
  <c r="Y54" i="106"/>
  <c r="Y54" i="111"/>
  <c r="Y54" i="104"/>
  <c r="Y54" i="105"/>
  <c r="Y54" i="117"/>
  <c r="Y54" i="120"/>
  <c r="Y65" i="10"/>
  <c r="Y65" i="75"/>
  <c r="Y65" i="103"/>
  <c r="Y65" i="105"/>
  <c r="Y65" i="106"/>
  <c r="Y65" i="125"/>
  <c r="Y69" i="8"/>
  <c r="Y69" i="10"/>
  <c r="Y69" i="16"/>
  <c r="Y69" i="117"/>
  <c r="Y69" i="111"/>
  <c r="Y69" i="119"/>
  <c r="Y69" i="125"/>
  <c r="Z6" i="106"/>
  <c r="Z6" i="103"/>
  <c r="Z6" i="120"/>
  <c r="Z16" i="8"/>
  <c r="Z16" i="125"/>
  <c r="Z21" i="103"/>
  <c r="Z21" i="119"/>
  <c r="Z21" i="117"/>
  <c r="Z32" i="16"/>
  <c r="Z32" i="111"/>
  <c r="Z32" i="119"/>
  <c r="Z37" i="16"/>
  <c r="Z37" i="104"/>
  <c r="Z37" i="125"/>
  <c r="Z41" i="111"/>
  <c r="Z41" i="117"/>
  <c r="Z45" i="117"/>
  <c r="Z49" i="103"/>
  <c r="Z49" i="119"/>
  <c r="Z49" i="124"/>
  <c r="Z52" i="161"/>
  <c r="Z54" i="8"/>
  <c r="Z52" i="189"/>
  <c r="Z54" i="105"/>
  <c r="Z52" i="198"/>
  <c r="Z52" i="195"/>
  <c r="Z52" i="168"/>
  <c r="Z52" i="112"/>
  <c r="Z54" i="117"/>
  <c r="Z54" i="120"/>
  <c r="Z54" i="125"/>
  <c r="Z52" i="203"/>
  <c r="Z65" i="103"/>
  <c r="Z69" i="111"/>
  <c r="Z69" i="117"/>
  <c r="Y7" i="117"/>
  <c r="Y13" i="8"/>
  <c r="Y13" i="10"/>
  <c r="Y13" i="106"/>
  <c r="Y13" i="104"/>
  <c r="Y13" i="119"/>
  <c r="Y29" i="8"/>
  <c r="Y42" i="10"/>
  <c r="Y42" i="103"/>
  <c r="Y42" i="106"/>
  <c r="Y42" i="117"/>
  <c r="Y42" i="124"/>
  <c r="Y46" i="103"/>
  <c r="Y46" i="120"/>
  <c r="Y50" i="10"/>
  <c r="Y50" i="105"/>
  <c r="Y50" i="104"/>
  <c r="Y50" i="106"/>
  <c r="Y50" i="119"/>
  <c r="Y50" i="125"/>
  <c r="Y66" i="117"/>
  <c r="Y66" i="120"/>
  <c r="Y70" i="117"/>
  <c r="Z4" i="153"/>
  <c r="Z7" i="10"/>
  <c r="Z7" i="120"/>
  <c r="Z7" i="119"/>
  <c r="Z7" i="125"/>
  <c r="Z4" i="172"/>
  <c r="Z46" i="105"/>
  <c r="Z46" i="118"/>
  <c r="Z46" i="117"/>
  <c r="Z46" i="120"/>
  <c r="Z66" i="104"/>
  <c r="Z66" i="111"/>
  <c r="Z66" i="119"/>
  <c r="Z66" i="120"/>
  <c r="Z13" i="117"/>
  <c r="Z13" i="119"/>
  <c r="Z29" i="106"/>
  <c r="Z29" i="111"/>
  <c r="Z38" i="8"/>
  <c r="Z38" i="104"/>
  <c r="Z38" i="111"/>
  <c r="Z38" i="117"/>
  <c r="Z38" i="119"/>
  <c r="Z42" i="125"/>
  <c r="Z50" i="103"/>
  <c r="Z50" i="104"/>
  <c r="Z50" i="117"/>
  <c r="Z50" i="118"/>
  <c r="Z70" i="117"/>
  <c r="Y14" i="8"/>
  <c r="Y14" i="103"/>
  <c r="Y14" i="105"/>
  <c r="Y14" i="111"/>
  <c r="Y14" i="119"/>
  <c r="Y19" i="120"/>
  <c r="Y22" i="89"/>
  <c r="Y24" i="105"/>
  <c r="Y24" i="104"/>
  <c r="Y22" i="110"/>
  <c r="Y24" i="106"/>
  <c r="Y22" i="115"/>
  <c r="Y22" i="168"/>
  <c r="Y22" i="170"/>
  <c r="Y24" i="120"/>
  <c r="Y22" i="203"/>
  <c r="Y22" i="174"/>
  <c r="Y30" i="8"/>
  <c r="Y30" i="103"/>
  <c r="Y30" i="106"/>
  <c r="Y30" i="117"/>
  <c r="Y35" i="103"/>
  <c r="Y35" i="117"/>
  <c r="Y35" i="120"/>
  <c r="Y35" i="119"/>
  <c r="Y39" i="8"/>
  <c r="Y39" i="104"/>
  <c r="Y39" i="120"/>
  <c r="Y39" i="117"/>
  <c r="Y43" i="103"/>
  <c r="Y43" i="117"/>
  <c r="Y43" i="120"/>
  <c r="Y43" i="119"/>
  <c r="Y47" i="8"/>
  <c r="Y47" i="119"/>
  <c r="Y51" i="16"/>
  <c r="Y51" i="119"/>
  <c r="Y63" i="119"/>
  <c r="Y67" i="104"/>
  <c r="Y67" i="111"/>
  <c r="Y67" i="103"/>
  <c r="Y67" i="120"/>
  <c r="Y71" i="119"/>
  <c r="Y71" i="120"/>
  <c r="Y71" i="111"/>
  <c r="Z11" i="161"/>
  <c r="Z11" i="91"/>
  <c r="Z14" i="104"/>
  <c r="Z14" i="120"/>
  <c r="Z11" i="183"/>
  <c r="Z19" i="8"/>
  <c r="Z17" i="81"/>
  <c r="Z17" i="196"/>
  <c r="Z17" i="199"/>
  <c r="Z17" i="165"/>
  <c r="Z17" i="121"/>
  <c r="Z17" i="169"/>
  <c r="Z19" i="118"/>
  <c r="Z19" i="120"/>
  <c r="Z17" i="109"/>
  <c r="Z24" i="8"/>
  <c r="Z22" i="154"/>
  <c r="Z22" i="192"/>
  <c r="Z22" i="110"/>
  <c r="Z22" i="113"/>
  <c r="Z22" i="170"/>
  <c r="Z22" i="115"/>
  <c r="Z22" i="203"/>
  <c r="Z30" i="104"/>
  <c r="Z35" i="120"/>
  <c r="Z35" i="119"/>
  <c r="Z39" i="120"/>
  <c r="Z39" i="119"/>
  <c r="Z43" i="103"/>
  <c r="Z43" i="117"/>
  <c r="Z47" i="120"/>
  <c r="Z47" i="119"/>
  <c r="Z51" i="106"/>
  <c r="Z51" i="117"/>
  <c r="Z51" i="120"/>
  <c r="Z63" i="8"/>
  <c r="Z63" i="16"/>
  <c r="Z67" i="103"/>
  <c r="Z67" i="105"/>
  <c r="Z67" i="117"/>
  <c r="Z71" i="8"/>
  <c r="Z71" i="103"/>
  <c r="Z71" i="119"/>
  <c r="Z71" i="120"/>
  <c r="Y4" i="152"/>
  <c r="Y4" i="154"/>
  <c r="Y4" i="80"/>
  <c r="Y4" i="18"/>
  <c r="Y4" i="78"/>
  <c r="Y4" i="81"/>
  <c r="Y4" i="19"/>
  <c r="Y4" i="161"/>
  <c r="Y4" i="84"/>
  <c r="Y4" i="85"/>
  <c r="Y4" i="90"/>
  <c r="Y4" i="185"/>
  <c r="Y4" i="86"/>
  <c r="Y4" i="88"/>
  <c r="Y4" i="89"/>
  <c r="Y4" i="190"/>
  <c r="Y4" i="193"/>
  <c r="Y4" i="196"/>
  <c r="Y4" i="110"/>
  <c r="Y4" i="107"/>
  <c r="Y4" i="82"/>
  <c r="Y4" i="189"/>
  <c r="Y4" i="199"/>
  <c r="Y4" i="198"/>
  <c r="Y4" i="109"/>
  <c r="Y4" i="165"/>
  <c r="Y4" i="112"/>
  <c r="Y4" i="169"/>
  <c r="Y4" i="168"/>
  <c r="Y4" i="113"/>
  <c r="Y4" i="159"/>
  <c r="Y4" i="121"/>
  <c r="Y4" i="167"/>
  <c r="Y4" i="170"/>
  <c r="Y4" i="201"/>
  <c r="Y4" i="204"/>
  <c r="Y4" i="183"/>
  <c r="Y4" i="173"/>
  <c r="Y4" i="174"/>
  <c r="Y8" i="83"/>
  <c r="Y10" i="103"/>
  <c r="Y8" i="192"/>
  <c r="Y8" i="195"/>
  <c r="Y8" i="108"/>
  <c r="Y8" i="114"/>
  <c r="Y8" i="115"/>
  <c r="Y8" i="87"/>
  <c r="Y10" i="120"/>
  <c r="Y8" i="203"/>
  <c r="Y8" i="172"/>
  <c r="Y11" i="190"/>
  <c r="Y15" i="117"/>
  <c r="Y15" i="118"/>
  <c r="Y15" i="120"/>
  <c r="Y20" i="16"/>
  <c r="Y20" i="8"/>
  <c r="Y17" i="79"/>
  <c r="Y20" i="103"/>
  <c r="Y20" i="120"/>
  <c r="Y25" i="8"/>
  <c r="Y25" i="103"/>
  <c r="Y25" i="105"/>
  <c r="Y25" i="117"/>
  <c r="Y31" i="104"/>
  <c r="Y31" i="103"/>
  <c r="Y36" i="104"/>
  <c r="Y36" i="103"/>
  <c r="Y36" i="117"/>
  <c r="Y40" i="117"/>
  <c r="Y40" i="120"/>
  <c r="Y44" i="8"/>
  <c r="Y44" i="103"/>
  <c r="Y44" i="117"/>
  <c r="Y44" i="120"/>
  <c r="Y48" i="103"/>
  <c r="Y48" i="119"/>
  <c r="Y52" i="154"/>
  <c r="Y52" i="78"/>
  <c r="Y52" i="161"/>
  <c r="Y52" i="152"/>
  <c r="Y52" i="19"/>
  <c r="Y52" i="84"/>
  <c r="Y52" i="79"/>
  <c r="Y52" i="82"/>
  <c r="Y52" i="85"/>
  <c r="Y52" i="88"/>
  <c r="Y52" i="18"/>
  <c r="Y52" i="83"/>
  <c r="Y52" i="86"/>
  <c r="Y52" i="80"/>
  <c r="Y52" i="90"/>
  <c r="Y52" i="81"/>
  <c r="Y52" i="89"/>
  <c r="Y52" i="185"/>
  <c r="Y52" i="189"/>
  <c r="Y52" i="190"/>
  <c r="Y52" i="110"/>
  <c r="Y52" i="107"/>
  <c r="Y52" i="192"/>
  <c r="Y52" i="193"/>
  <c r="Y52" i="196"/>
  <c r="Y52" i="112"/>
  <c r="Y52" i="198"/>
  <c r="Y52" i="109"/>
  <c r="Y52" i="115"/>
  <c r="Y52" i="113"/>
  <c r="Y52" i="170"/>
  <c r="Y52" i="199"/>
  <c r="Y52" i="165"/>
  <c r="Y52" i="114"/>
  <c r="Y52" i="166"/>
  <c r="Y52" i="169"/>
  <c r="Y52" i="159"/>
  <c r="Y52" i="168"/>
  <c r="Y52" i="202"/>
  <c r="Y52" i="183"/>
  <c r="Y52" i="173"/>
  <c r="Y52" i="174"/>
  <c r="Y52" i="121"/>
  <c r="Y52" i="204"/>
  <c r="Y64" i="103"/>
  <c r="Y64" i="120"/>
  <c r="Y68" i="103"/>
  <c r="Y68" i="120"/>
  <c r="Y72" i="124"/>
  <c r="Y72" i="120"/>
  <c r="Y72" i="104"/>
  <c r="Z8" i="152"/>
  <c r="Z8" i="195"/>
  <c r="Z8" i="108"/>
  <c r="Z8" i="165"/>
  <c r="Z8" i="112"/>
  <c r="Z10" i="120"/>
  <c r="Z8" i="168"/>
  <c r="Z8" i="203"/>
  <c r="Z31" i="119"/>
  <c r="Z68" i="16"/>
  <c r="Z68" i="105"/>
  <c r="Z68" i="120"/>
  <c r="Z68" i="124"/>
  <c r="C62" i="119"/>
  <c r="C63" i="119"/>
  <c r="Z10" i="106" l="1"/>
  <c r="Y36" i="106"/>
  <c r="Z10" i="75"/>
  <c r="Z68" i="111"/>
  <c r="Z68" i="103"/>
  <c r="Z31" i="75"/>
  <c r="Y36" i="75"/>
  <c r="Z51" i="119"/>
  <c r="Z47" i="125"/>
  <c r="Z47" i="104"/>
  <c r="Z43" i="118"/>
  <c r="Z39" i="117"/>
  <c r="Z24" i="106"/>
  <c r="Y19" i="125"/>
  <c r="Y31" i="117"/>
  <c r="Y25" i="120"/>
  <c r="Z71" i="104"/>
  <c r="Z51" i="111"/>
  <c r="Z35" i="105"/>
  <c r="Z24" i="119"/>
  <c r="Z42" i="106"/>
  <c r="Z21" i="8"/>
  <c r="Z16" i="120"/>
  <c r="Y41" i="118"/>
  <c r="Y41" i="106"/>
  <c r="Y37" i="125"/>
  <c r="Y37" i="118"/>
  <c r="Y32" i="125"/>
  <c r="Y21" i="119"/>
  <c r="Y16" i="106"/>
  <c r="Y16" i="105"/>
  <c r="Y6" i="124"/>
  <c r="Z72" i="111"/>
  <c r="Z48" i="118"/>
  <c r="Z44" i="124"/>
  <c r="Z40" i="16"/>
  <c r="Z36" i="119"/>
  <c r="Z25" i="111"/>
  <c r="Z15" i="106"/>
  <c r="Z15" i="111"/>
  <c r="Y72" i="111"/>
  <c r="Y64" i="111"/>
  <c r="Y61" i="153"/>
  <c r="Y40" i="111"/>
  <c r="Y31" i="118"/>
  <c r="Y25" i="16"/>
  <c r="Y10" i="105"/>
  <c r="Z63" i="124"/>
  <c r="Z14" i="125"/>
  <c r="Y51" i="117"/>
  <c r="Y51" i="120"/>
  <c r="Y51" i="104"/>
  <c r="Y39" i="16"/>
  <c r="Y30" i="120"/>
  <c r="Y30" i="16"/>
  <c r="Z70" i="118"/>
  <c r="Z70" i="104"/>
  <c r="Z42" i="117"/>
  <c r="Z13" i="104"/>
  <c r="Z46" i="125"/>
  <c r="Z46" i="16"/>
  <c r="Y70" i="75"/>
  <c r="Y46" i="104"/>
  <c r="Y42" i="16"/>
  <c r="Y38" i="119"/>
  <c r="Z69" i="106"/>
  <c r="Z65" i="120"/>
  <c r="Z65" i="105"/>
  <c r="Z41" i="124"/>
  <c r="Z21" i="120"/>
  <c r="Z21" i="111"/>
  <c r="Y45" i="118"/>
  <c r="Y32" i="111"/>
  <c r="Y32" i="103"/>
  <c r="Y21" i="125"/>
  <c r="Y21" i="124"/>
  <c r="Y16" i="125"/>
  <c r="Y6" i="111"/>
  <c r="Z64" i="103"/>
  <c r="Z48" i="119"/>
  <c r="Z44" i="120"/>
  <c r="Z31" i="16"/>
  <c r="Z68" i="119"/>
  <c r="Z31" i="106"/>
  <c r="Z10" i="111"/>
  <c r="Z8" i="161"/>
  <c r="Y68" i="16"/>
  <c r="Y64" i="105"/>
  <c r="Y48" i="8"/>
  <c r="Y40" i="10"/>
  <c r="Y31" i="125"/>
  <c r="Y31" i="120"/>
  <c r="Y31" i="10"/>
  <c r="Y25" i="118"/>
  <c r="Y20" i="111"/>
  <c r="Y15" i="104"/>
  <c r="Y15" i="103"/>
  <c r="Y10" i="111"/>
  <c r="Y10" i="10"/>
  <c r="Z51" i="104"/>
  <c r="Z51" i="10"/>
  <c r="Z47" i="117"/>
  <c r="Z47" i="103"/>
  <c r="Z43" i="125"/>
  <c r="Z43" i="124"/>
  <c r="Z43" i="104"/>
  <c r="Z43" i="10"/>
  <c r="Z39" i="106"/>
  <c r="Z35" i="10"/>
  <c r="Z30" i="120"/>
  <c r="Z30" i="117"/>
  <c r="Z24" i="103"/>
  <c r="Z24" i="111"/>
  <c r="Z19" i="106"/>
  <c r="Z19" i="117"/>
  <c r="Z19" i="16"/>
  <c r="Z17" i="153"/>
  <c r="Z14" i="111"/>
  <c r="Z14" i="106"/>
  <c r="Z14" i="8"/>
  <c r="Y71" i="117"/>
  <c r="Y71" i="106"/>
  <c r="Y67" i="10"/>
  <c r="Y51" i="105"/>
  <c r="Y43" i="125"/>
  <c r="Y22" i="85"/>
  <c r="Y24" i="16"/>
  <c r="Y19" i="124"/>
  <c r="Y19" i="117"/>
  <c r="Y19" i="8"/>
  <c r="Y14" i="120"/>
  <c r="Y14" i="16"/>
  <c r="Z13" i="118"/>
  <c r="Z13" i="16"/>
  <c r="Z13" i="10"/>
  <c r="Z66" i="106"/>
  <c r="Z46" i="10"/>
  <c r="Z7" i="103"/>
  <c r="Y70" i="119"/>
  <c r="Y46" i="105"/>
  <c r="Y46" i="10"/>
  <c r="Y42" i="119"/>
  <c r="Y38" i="105"/>
  <c r="Y38" i="10"/>
  <c r="Z69" i="119"/>
  <c r="Z65" i="119"/>
  <c r="Z54" i="104"/>
  <c r="Z45" i="103"/>
  <c r="Z41" i="125"/>
  <c r="Z41" i="16"/>
  <c r="Z37" i="120"/>
  <c r="Z16" i="105"/>
  <c r="Z16" i="16"/>
  <c r="Z6" i="10"/>
  <c r="Y32" i="119"/>
  <c r="Y6" i="106"/>
  <c r="Y6" i="10"/>
  <c r="Z20" i="125"/>
  <c r="Z38" i="120"/>
  <c r="Y13" i="103"/>
  <c r="Y54" i="124"/>
  <c r="Y72" i="16"/>
  <c r="Y68" i="118"/>
  <c r="Y68" i="10"/>
  <c r="Y40" i="16"/>
  <c r="Y25" i="10"/>
  <c r="Y20" i="10"/>
  <c r="Y10" i="106"/>
  <c r="Y8" i="153"/>
  <c r="Z71" i="125"/>
  <c r="Z51" i="105"/>
  <c r="Z39" i="10"/>
  <c r="Z30" i="119"/>
  <c r="Z30" i="103"/>
  <c r="Z24" i="117"/>
  <c r="Z24" i="104"/>
  <c r="Z14" i="103"/>
  <c r="Y71" i="104"/>
  <c r="Y71" i="10"/>
  <c r="Y67" i="16"/>
  <c r="Y63" i="118"/>
  <c r="Y63" i="8"/>
  <c r="Y63" i="10"/>
  <c r="Y47" i="124"/>
  <c r="Y39" i="125"/>
  <c r="Y39" i="103"/>
  <c r="Y35" i="118"/>
  <c r="Y30" i="124"/>
  <c r="Y19" i="106"/>
  <c r="Y14" i="104"/>
  <c r="Z42" i="16"/>
  <c r="Z42" i="10"/>
  <c r="Z29" i="16"/>
  <c r="Y66" i="106"/>
  <c r="Y66" i="103"/>
  <c r="Y66" i="16"/>
  <c r="Y50" i="103"/>
  <c r="Y46" i="125"/>
  <c r="Y46" i="118"/>
  <c r="Y42" i="104"/>
  <c r="Y38" i="106"/>
  <c r="Y38" i="117"/>
  <c r="Y29" i="125"/>
  <c r="Y29" i="119"/>
  <c r="Y13" i="105"/>
  <c r="Z69" i="118"/>
  <c r="Z69" i="103"/>
  <c r="Z69" i="75"/>
  <c r="Z65" i="118"/>
  <c r="Z49" i="118"/>
  <c r="Z49" i="8"/>
  <c r="Z45" i="125"/>
  <c r="Z41" i="10"/>
  <c r="Z37" i="119"/>
  <c r="Z37" i="103"/>
  <c r="Z37" i="75"/>
  <c r="Z32" i="124"/>
  <c r="Z32" i="118"/>
  <c r="Z32" i="104"/>
  <c r="Z32" i="10"/>
  <c r="Z16" i="111"/>
  <c r="Y41" i="104"/>
  <c r="Y37" i="124"/>
  <c r="Z72" i="119"/>
  <c r="Z36" i="118"/>
  <c r="Z68" i="117"/>
  <c r="Z68" i="104"/>
  <c r="Z31" i="125"/>
  <c r="Z31" i="120"/>
  <c r="Z31" i="111"/>
  <c r="Z31" i="104"/>
  <c r="Z10" i="118"/>
  <c r="Z10" i="104"/>
  <c r="Y72" i="125"/>
  <c r="Y68" i="106"/>
  <c r="Y68" i="75"/>
  <c r="Y64" i="124"/>
  <c r="Y64" i="117"/>
  <c r="Y53" i="105"/>
  <c r="Y52" i="105" s="1"/>
  <c r="Y52" i="187"/>
  <c r="Y53" i="104"/>
  <c r="Y52" i="104" s="1"/>
  <c r="Y52" i="191"/>
  <c r="Y52" i="77"/>
  <c r="Y53" i="75"/>
  <c r="Y48" i="124"/>
  <c r="Y48" i="117"/>
  <c r="Y48" i="111"/>
  <c r="Y48" i="106"/>
  <c r="Y44" i="125"/>
  <c r="Y44" i="118"/>
  <c r="Y44" i="105"/>
  <c r="Y40" i="103"/>
  <c r="Y36" i="125"/>
  <c r="Y25" i="125"/>
  <c r="Y20" i="118"/>
  <c r="Y20" i="106"/>
  <c r="Y15" i="10"/>
  <c r="Y5" i="103"/>
  <c r="Y4" i="186"/>
  <c r="Z71" i="75"/>
  <c r="Z67" i="125"/>
  <c r="Z67" i="118"/>
  <c r="Z67" i="10"/>
  <c r="Z63" i="125"/>
  <c r="Z63" i="117"/>
  <c r="Z43" i="119"/>
  <c r="Z39" i="105"/>
  <c r="Z39" i="75"/>
  <c r="Z33" i="196"/>
  <c r="Z27" i="171"/>
  <c r="Z30" i="125"/>
  <c r="Z30" i="124"/>
  <c r="Z30" i="111"/>
  <c r="Z27" i="79"/>
  <c r="Z9" i="125"/>
  <c r="Z8" i="173"/>
  <c r="Z9" i="119"/>
  <c r="Z8" i="156"/>
  <c r="Z8" i="170"/>
  <c r="Z8" i="197"/>
  <c r="Z9" i="111"/>
  <c r="Z8" i="190"/>
  <c r="Z8" i="80"/>
  <c r="Z8" i="17"/>
  <c r="Z9" i="16"/>
  <c r="Y71" i="124"/>
  <c r="Y71" i="105"/>
  <c r="Y71" i="75"/>
  <c r="Y67" i="106"/>
  <c r="Y67" i="8"/>
  <c r="Y63" i="124"/>
  <c r="Y63" i="104"/>
  <c r="Y51" i="111"/>
  <c r="Y51" i="106"/>
  <c r="Y51" i="103"/>
  <c r="Y51" i="10"/>
  <c r="Y47" i="125"/>
  <c r="Y43" i="124"/>
  <c r="Y43" i="106"/>
  <c r="Y39" i="119"/>
  <c r="Y39" i="111"/>
  <c r="Y39" i="105"/>
  <c r="Y33" i="167"/>
  <c r="Y35" i="111"/>
  <c r="Y35" i="106"/>
  <c r="Y33" i="186"/>
  <c r="Y30" i="125"/>
  <c r="Y30" i="123" s="1"/>
  <c r="Y24" i="119"/>
  <c r="Y24" i="10"/>
  <c r="Y17" i="173"/>
  <c r="Y17" i="199"/>
  <c r="Y19" i="104"/>
  <c r="Y17" i="88"/>
  <c r="Y8" i="204"/>
  <c r="Y8" i="202"/>
  <c r="Y8" i="197"/>
  <c r="Y9" i="111"/>
  <c r="Y9" i="104"/>
  <c r="Y8" i="191"/>
  <c r="Y8" i="86"/>
  <c r="Y8" i="18"/>
  <c r="Z70" i="124"/>
  <c r="Z70" i="75"/>
  <c r="Z61" i="173"/>
  <c r="Z62" i="119"/>
  <c r="Z61" i="155"/>
  <c r="Z61" i="198"/>
  <c r="Z61" i="185"/>
  <c r="Z62" i="103"/>
  <c r="Z61" i="189"/>
  <c r="Z62" i="105"/>
  <c r="Z61" i="187"/>
  <c r="Z61" i="85"/>
  <c r="Z61" i="78"/>
  <c r="Z50" i="105"/>
  <c r="Z42" i="120"/>
  <c r="Z42" i="8"/>
  <c r="Z38" i="125"/>
  <c r="Z38" i="118"/>
  <c r="Z38" i="103"/>
  <c r="Z33" i="172"/>
  <c r="Z33" i="159"/>
  <c r="Z33" i="163"/>
  <c r="Z34" i="117"/>
  <c r="Z33" i="165"/>
  <c r="Z33" i="91"/>
  <c r="Z33" i="83"/>
  <c r="Z33" i="19"/>
  <c r="Z27" i="158"/>
  <c r="Z29" i="120"/>
  <c r="Z29" i="103"/>
  <c r="Z29" i="8"/>
  <c r="Z17" i="203"/>
  <c r="Z18" i="106"/>
  <c r="Z17" i="194"/>
  <c r="Z17" i="186"/>
  <c r="Z17" i="86"/>
  <c r="Z17" i="17"/>
  <c r="Z18" i="16"/>
  <c r="Z11" i="114"/>
  <c r="Z13" i="8"/>
  <c r="Z66" i="103"/>
  <c r="Z46" i="103"/>
  <c r="Z22" i="173"/>
  <c r="Z22" i="156"/>
  <c r="Z22" i="199"/>
  <c r="Z22" i="89"/>
  <c r="Z22" i="189"/>
  <c r="Z22" i="190"/>
  <c r="Z22" i="88"/>
  <c r="Z22" i="83"/>
  <c r="Z7" i="117"/>
  <c r="Z7" i="111"/>
  <c r="Y70" i="120"/>
  <c r="Y66" i="105"/>
  <c r="Y61" i="173"/>
  <c r="Y62" i="120"/>
  <c r="Y61" i="159"/>
  <c r="Y61" i="168"/>
  <c r="Y61" i="198"/>
  <c r="Y61" i="190"/>
  <c r="Y61" i="87"/>
  <c r="Y61" i="84"/>
  <c r="Y61" i="18"/>
  <c r="Y50" i="75"/>
  <c r="Y46" i="117"/>
  <c r="Y46" i="111"/>
  <c r="Y38" i="120"/>
  <c r="Y38" i="104"/>
  <c r="Y38" i="75"/>
  <c r="Y33" i="172"/>
  <c r="Y33" i="163"/>
  <c r="Y34" i="117"/>
  <c r="Y33" i="166"/>
  <c r="Y34" i="118"/>
  <c r="Y33" i="108"/>
  <c r="Y33" i="193"/>
  <c r="Y33" i="91"/>
  <c r="Y33" i="80"/>
  <c r="Y33" i="154"/>
  <c r="Y29" i="105"/>
  <c r="Y27" i="77"/>
  <c r="Y29" i="75"/>
  <c r="Y22" i="171"/>
  <c r="Y23" i="125"/>
  <c r="Y22" i="121"/>
  <c r="Y22" i="166"/>
  <c r="Y23" i="111"/>
  <c r="Y22" i="197"/>
  <c r="Y22" i="108"/>
  <c r="Y22" i="188"/>
  <c r="Y22" i="90"/>
  <c r="Y23" i="16"/>
  <c r="Y22" i="17"/>
  <c r="Y23" i="8"/>
  <c r="Y17" i="204"/>
  <c r="Y17" i="202"/>
  <c r="Y17" i="187"/>
  <c r="Y18" i="105"/>
  <c r="Y17" i="163"/>
  <c r="Y18" i="117"/>
  <c r="Y17" i="110"/>
  <c r="Y17" i="186"/>
  <c r="Y17" i="82"/>
  <c r="Y17" i="18"/>
  <c r="Y11" i="183"/>
  <c r="Y13" i="117"/>
  <c r="Y7" i="119"/>
  <c r="Y7" i="111"/>
  <c r="Y4" i="79"/>
  <c r="Z69" i="125"/>
  <c r="Z69" i="16"/>
  <c r="Z65" i="125"/>
  <c r="Z65" i="111"/>
  <c r="Z54" i="111"/>
  <c r="Z49" i="104"/>
  <c r="Z49" i="105"/>
  <c r="Z45" i="120"/>
  <c r="Z45" i="104"/>
  <c r="Z41" i="104"/>
  <c r="Z41" i="103"/>
  <c r="Z32" i="117"/>
  <c r="Z32" i="103"/>
  <c r="Z27" i="203"/>
  <c r="Z28" i="120"/>
  <c r="Z27" i="159"/>
  <c r="Z26" i="159" s="1"/>
  <c r="Z27" i="197"/>
  <c r="Z28" i="111"/>
  <c r="Z27" i="185"/>
  <c r="Z28" i="103"/>
  <c r="Z27" i="85"/>
  <c r="Z27" i="84"/>
  <c r="Z27" i="154"/>
  <c r="Z21" i="124"/>
  <c r="Z21" i="75"/>
  <c r="Z16" i="119"/>
  <c r="Z16" i="124"/>
  <c r="Z16" i="123" s="1"/>
  <c r="Z16" i="104"/>
  <c r="Z16" i="10"/>
  <c r="Z11" i="156"/>
  <c r="Z11" i="112"/>
  <c r="Z11" i="113"/>
  <c r="Z11" i="192"/>
  <c r="Z11" i="189"/>
  <c r="Z11" i="79"/>
  <c r="Z11" i="78"/>
  <c r="Z6" i="117"/>
  <c r="Z6" i="105"/>
  <c r="Z4" i="112"/>
  <c r="Z3" i="112" s="1"/>
  <c r="Z6" i="104"/>
  <c r="Z4" i="152"/>
  <c r="Y65" i="124"/>
  <c r="Y65" i="123" s="1"/>
  <c r="Y65" i="120"/>
  <c r="Y52" i="195"/>
  <c r="Y54" i="103"/>
  <c r="Y54" i="102" s="1"/>
  <c r="Y54" i="16"/>
  <c r="Y49" i="106"/>
  <c r="Y49" i="8"/>
  <c r="Y45" i="124"/>
  <c r="Y45" i="117"/>
  <c r="Y45" i="104"/>
  <c r="Y45" i="8"/>
  <c r="Y41" i="103"/>
  <c r="Y41" i="8"/>
  <c r="Y32" i="105"/>
  <c r="Y27" i="174"/>
  <c r="Y27" i="156"/>
  <c r="Y27" i="113"/>
  <c r="Y27" i="112"/>
  <c r="Y27" i="110"/>
  <c r="Y27" i="189"/>
  <c r="Y27" i="85"/>
  <c r="Y27" i="151"/>
  <c r="Y28" i="10"/>
  <c r="Y21" i="118"/>
  <c r="Y21" i="16"/>
  <c r="Y16" i="118"/>
  <c r="Y16" i="111"/>
  <c r="Y16" i="75"/>
  <c r="Y11" i="173"/>
  <c r="Y11" i="198"/>
  <c r="Y11" i="167"/>
  <c r="Y12" i="106"/>
  <c r="Y11" i="194"/>
  <c r="Y11" i="189"/>
  <c r="Y11" i="84"/>
  <c r="Y11" i="85"/>
  <c r="Y12" i="16"/>
  <c r="Y4" i="172"/>
  <c r="Y4" i="108"/>
  <c r="Y4" i="166"/>
  <c r="Y6" i="118"/>
  <c r="Y6" i="105"/>
  <c r="Z72" i="124"/>
  <c r="Z72" i="120"/>
  <c r="Z72" i="105"/>
  <c r="Z64" i="75"/>
  <c r="Z52" i="183"/>
  <c r="Z52" i="196"/>
  <c r="Z53" i="118"/>
  <c r="Z52" i="166"/>
  <c r="Z52" i="167"/>
  <c r="Z52" i="197"/>
  <c r="Z53" i="111"/>
  <c r="Z52" i="193"/>
  <c r="Z52" i="86"/>
  <c r="Z52" i="84"/>
  <c r="Z52" i="154"/>
  <c r="Z48" i="16"/>
  <c r="Z40" i="119"/>
  <c r="Z25" i="125"/>
  <c r="Z25" i="104"/>
  <c r="Z17" i="189"/>
  <c r="Z17" i="192"/>
  <c r="Z20" i="8"/>
  <c r="Z15" i="124"/>
  <c r="Z15" i="105"/>
  <c r="Z4" i="204"/>
  <c r="Z4" i="203"/>
  <c r="Z4" i="194"/>
  <c r="Z5" i="106"/>
  <c r="Z4" i="169"/>
  <c r="Z4" i="109"/>
  <c r="Z4" i="193"/>
  <c r="Z4" i="87"/>
  <c r="Z4" i="80"/>
  <c r="Z10" i="103"/>
  <c r="Z31" i="105"/>
  <c r="Z31" i="10"/>
  <c r="Z10" i="8"/>
  <c r="Y72" i="105"/>
  <c r="Y72" i="106"/>
  <c r="Y72" i="10"/>
  <c r="Y68" i="105"/>
  <c r="Y64" i="125"/>
  <c r="Y64" i="10"/>
  <c r="Y53" i="117"/>
  <c r="Y52" i="163"/>
  <c r="Y48" i="120"/>
  <c r="Y48" i="16"/>
  <c r="Y44" i="75"/>
  <c r="Y40" i="124"/>
  <c r="Y40" i="119"/>
  <c r="Y36" i="105"/>
  <c r="Y31" i="8"/>
  <c r="Y20" i="105"/>
  <c r="Y15" i="111"/>
  <c r="Y8" i="155"/>
  <c r="Y10" i="119"/>
  <c r="Y4" i="158"/>
  <c r="Y5" i="120"/>
  <c r="Y4" i="194"/>
  <c r="Y5" i="106"/>
  <c r="Z71" i="118"/>
  <c r="Z71" i="16"/>
  <c r="Z67" i="124"/>
  <c r="Z67" i="123" s="1"/>
  <c r="Z67" i="120"/>
  <c r="Z67" i="111"/>
  <c r="Z67" i="8"/>
  <c r="Z61" i="107"/>
  <c r="Z63" i="10"/>
  <c r="Z63" i="75"/>
  <c r="Z51" i="103"/>
  <c r="Z51" i="102" s="1"/>
  <c r="Z51" i="8"/>
  <c r="Z47" i="105"/>
  <c r="Z47" i="75"/>
  <c r="Z43" i="106"/>
  <c r="Z43" i="8"/>
  <c r="Z39" i="118"/>
  <c r="Z39" i="8"/>
  <c r="Z35" i="124"/>
  <c r="Z35" i="103"/>
  <c r="Z35" i="8"/>
  <c r="Z30" i="118"/>
  <c r="Z30" i="106"/>
  <c r="Z24" i="105"/>
  <c r="Z19" i="119"/>
  <c r="Z19" i="116" s="1"/>
  <c r="Z14" i="124"/>
  <c r="Z14" i="117"/>
  <c r="Z14" i="105"/>
  <c r="Z14" i="10"/>
  <c r="Z8" i="109"/>
  <c r="Z8" i="107"/>
  <c r="Z8" i="110"/>
  <c r="Z8" i="188"/>
  <c r="Z8" i="84"/>
  <c r="Z8" i="83"/>
  <c r="Y67" i="125"/>
  <c r="Y61" i="183"/>
  <c r="Y61" i="169"/>
  <c r="Y61" i="187"/>
  <c r="Y63" i="105"/>
  <c r="Y61" i="19"/>
  <c r="Y51" i="124"/>
  <c r="Y47" i="120"/>
  <c r="Y47" i="105"/>
  <c r="Y47" i="10"/>
  <c r="Y43" i="111"/>
  <c r="Y39" i="10"/>
  <c r="Y33" i="204"/>
  <c r="Y24" i="111"/>
  <c r="Y17" i="113"/>
  <c r="Y19" i="105"/>
  <c r="Y14" i="124"/>
  <c r="Y14" i="75"/>
  <c r="Y11" i="153"/>
  <c r="Y8" i="174"/>
  <c r="Y8" i="167"/>
  <c r="Y8" i="169"/>
  <c r="Y8" i="189"/>
  <c r="Y8" i="193"/>
  <c r="Y8" i="185"/>
  <c r="Y8" i="84"/>
  <c r="Y8" i="17"/>
  <c r="Y9" i="16"/>
  <c r="Z70" i="16"/>
  <c r="Z61" i="172"/>
  <c r="Z61" i="163"/>
  <c r="Z61" i="170"/>
  <c r="Z61" i="110"/>
  <c r="Z61" i="195"/>
  <c r="Z61" i="91"/>
  <c r="Z61" i="84"/>
  <c r="Z50" i="111"/>
  <c r="Z50" i="8"/>
  <c r="Z42" i="75"/>
  <c r="Z38" i="124"/>
  <c r="Z38" i="123" s="1"/>
  <c r="Z38" i="105"/>
  <c r="Z33" i="174"/>
  <c r="Z33" i="114"/>
  <c r="Z33" i="198"/>
  <c r="Z33" i="194"/>
  <c r="Z34" i="106"/>
  <c r="Z33" i="90"/>
  <c r="Z33" i="79"/>
  <c r="Z33" i="77"/>
  <c r="Z34" i="75"/>
  <c r="Z29" i="125"/>
  <c r="Z29" i="119"/>
  <c r="Z27" i="107"/>
  <c r="Z29" i="10"/>
  <c r="Z17" i="204"/>
  <c r="Z17" i="155"/>
  <c r="Z18" i="119"/>
  <c r="Z17" i="168"/>
  <c r="Z18" i="104"/>
  <c r="Z17" i="191"/>
  <c r="Z17" i="80"/>
  <c r="Z11" i="167"/>
  <c r="Z13" i="105"/>
  <c r="Z11" i="190"/>
  <c r="Z66" i="125"/>
  <c r="Z66" i="124"/>
  <c r="Z66" i="118"/>
  <c r="Z66" i="117"/>
  <c r="Z66" i="16"/>
  <c r="Z46" i="124"/>
  <c r="Z46" i="123" s="1"/>
  <c r="Z22" i="155"/>
  <c r="Z23" i="119"/>
  <c r="Z22" i="114"/>
  <c r="Z23" i="117"/>
  <c r="Z22" i="165"/>
  <c r="Z22" i="194"/>
  <c r="Z23" i="106"/>
  <c r="Z22" i="106" s="1"/>
  <c r="Z22" i="188"/>
  <c r="Z22" i="85"/>
  <c r="Z22" i="17"/>
  <c r="Z23" i="16"/>
  <c r="Z7" i="124"/>
  <c r="Z7" i="123" s="1"/>
  <c r="Z7" i="8"/>
  <c r="Y70" i="124"/>
  <c r="Y70" i="104"/>
  <c r="Y66" i="75"/>
  <c r="Y66" i="10"/>
  <c r="Y61" i="170"/>
  <c r="Y61" i="112"/>
  <c r="Y61" i="195"/>
  <c r="Y61" i="192"/>
  <c r="Y61" i="89"/>
  <c r="Y62" i="16"/>
  <c r="Y50" i="124"/>
  <c r="Y50" i="123" s="1"/>
  <c r="Y46" i="8"/>
  <c r="Y42" i="125"/>
  <c r="Y42" i="123" s="1"/>
  <c r="Y38" i="111"/>
  <c r="Y38" i="16"/>
  <c r="Y33" i="201"/>
  <c r="Y34" i="124"/>
  <c r="Y33" i="170"/>
  <c r="Y33" i="198"/>
  <c r="Y33" i="107"/>
  <c r="Y33" i="188"/>
  <c r="Y33" i="90"/>
  <c r="Y33" i="79"/>
  <c r="Y33" i="153"/>
  <c r="Y29" i="111"/>
  <c r="Y29" i="104"/>
  <c r="Y27" i="86"/>
  <c r="Y22" i="159"/>
  <c r="Y22" i="114"/>
  <c r="Y22" i="195"/>
  <c r="Y22" i="185"/>
  <c r="Y23" i="103"/>
  <c r="Y22" i="88"/>
  <c r="Y22" i="152"/>
  <c r="Y22" i="19"/>
  <c r="Y18" i="125"/>
  <c r="Y17" i="171"/>
  <c r="Y17" i="167"/>
  <c r="Y17" i="168"/>
  <c r="Y17" i="197"/>
  <c r="Y18" i="111"/>
  <c r="Y17" i="189"/>
  <c r="Y17" i="86"/>
  <c r="Y13" i="118"/>
  <c r="Y11" i="86"/>
  <c r="Y13" i="75"/>
  <c r="Y11" i="161"/>
  <c r="Y7" i="16"/>
  <c r="Z65" i="104"/>
  <c r="Z54" i="118"/>
  <c r="Z27" i="201"/>
  <c r="Z28" i="124"/>
  <c r="Z27" i="88"/>
  <c r="Z27" i="166"/>
  <c r="Z28" i="118"/>
  <c r="Z27" i="199"/>
  <c r="Z27" i="91"/>
  <c r="Z26" i="91" s="1"/>
  <c r="Z27" i="83"/>
  <c r="Z26" i="83" s="1"/>
  <c r="Z27" i="153"/>
  <c r="Z21" i="118"/>
  <c r="Z21" i="116" s="1"/>
  <c r="Z21" i="106"/>
  <c r="Z16" i="106"/>
  <c r="Z11" i="168"/>
  <c r="Z11" i="195"/>
  <c r="Z11" i="199"/>
  <c r="Z11" i="90"/>
  <c r="Z11" i="87"/>
  <c r="Z11" i="18"/>
  <c r="Z4" i="161"/>
  <c r="Z3" i="161" s="1"/>
  <c r="Y69" i="75"/>
  <c r="Y65" i="119"/>
  <c r="Y61" i="154"/>
  <c r="Y45" i="75"/>
  <c r="Y32" i="124"/>
  <c r="Y32" i="104"/>
  <c r="Y32" i="10"/>
  <c r="Y27" i="173"/>
  <c r="Y27" i="193"/>
  <c r="Y27" i="109"/>
  <c r="Y28" i="105"/>
  <c r="Y27" i="187"/>
  <c r="Y27" i="198"/>
  <c r="Y28" i="106"/>
  <c r="Y27" i="194"/>
  <c r="Y27" i="84"/>
  <c r="Y27" i="160"/>
  <c r="Y28" i="8"/>
  <c r="Y11" i="203"/>
  <c r="Y11" i="168"/>
  <c r="Y11" i="114"/>
  <c r="Y11" i="196"/>
  <c r="Y11" i="90"/>
  <c r="Y11" i="83"/>
  <c r="Y4" i="195"/>
  <c r="Y4" i="188"/>
  <c r="Y4" i="91"/>
  <c r="Y6" i="75"/>
  <c r="Z64" i="106"/>
  <c r="Z52" i="204"/>
  <c r="Z53" i="119"/>
  <c r="Z52" i="156"/>
  <c r="Z52" i="169"/>
  <c r="Z53" i="117"/>
  <c r="Z52" i="163"/>
  <c r="Z52" i="187"/>
  <c r="Z53" i="105"/>
  <c r="Z52" i="105" s="1"/>
  <c r="Z52" i="188"/>
  <c r="Z52" i="83"/>
  <c r="Z52" i="19"/>
  <c r="Z36" i="124"/>
  <c r="Z36" i="103"/>
  <c r="Z25" i="16"/>
  <c r="Z15" i="16"/>
  <c r="Z5" i="124"/>
  <c r="Z4" i="202"/>
  <c r="Z4" i="158"/>
  <c r="Z5" i="120"/>
  <c r="Z4" i="120" s="1"/>
  <c r="Z5" i="119"/>
  <c r="Z4" i="156"/>
  <c r="Z5" i="117"/>
  <c r="Z4" i="163"/>
  <c r="Z4" i="199"/>
  <c r="Z4" i="192"/>
  <c r="Z4" i="86"/>
  <c r="Z4" i="19"/>
  <c r="Z5" i="8"/>
  <c r="Z4" i="160"/>
  <c r="Y72" i="118"/>
  <c r="Y72" i="8"/>
  <c r="Y68" i="104"/>
  <c r="Y61" i="108"/>
  <c r="Y64" i="8"/>
  <c r="Y53" i="103"/>
  <c r="Y52" i="186"/>
  <c r="Y48" i="104"/>
  <c r="Y40" i="106"/>
  <c r="Y36" i="118"/>
  <c r="Y20" i="119"/>
  <c r="Y20" i="75"/>
  <c r="Y15" i="119"/>
  <c r="Y15" i="75"/>
  <c r="Y10" i="117"/>
  <c r="Y10" i="75"/>
  <c r="Y5" i="118"/>
  <c r="Y5" i="104"/>
  <c r="Y4" i="191"/>
  <c r="Y4" i="17"/>
  <c r="Y5" i="16"/>
  <c r="Z71" i="117"/>
  <c r="Z71" i="116" s="1"/>
  <c r="Z71" i="106"/>
  <c r="Z71" i="10"/>
  <c r="Z67" i="119"/>
  <c r="Z61" i="193"/>
  <c r="Z63" i="104"/>
  <c r="Z51" i="125"/>
  <c r="Z51" i="118"/>
  <c r="Z51" i="16"/>
  <c r="Z47" i="118"/>
  <c r="Z47" i="116" s="1"/>
  <c r="Z47" i="16"/>
  <c r="Z43" i="111"/>
  <c r="Z35" i="125"/>
  <c r="Z33" i="121"/>
  <c r="Z33" i="109"/>
  <c r="Z35" i="106"/>
  <c r="Z30" i="10"/>
  <c r="Z24" i="16"/>
  <c r="Z19" i="111"/>
  <c r="Z19" i="75"/>
  <c r="Z8" i="204"/>
  <c r="Z8" i="198"/>
  <c r="Z9" i="104"/>
  <c r="Z8" i="104" s="1"/>
  <c r="Z8" i="191"/>
  <c r="Z8" i="199"/>
  <c r="Z8" i="87"/>
  <c r="Z8" i="86"/>
  <c r="Z8" i="77"/>
  <c r="Z9" i="75"/>
  <c r="Z8" i="75" s="1"/>
  <c r="Z8" i="19"/>
  <c r="Y71" i="16"/>
  <c r="Y67" i="119"/>
  <c r="Y63" i="117"/>
  <c r="Y61" i="86"/>
  <c r="Y61" i="17"/>
  <c r="Y63" i="16"/>
  <c r="Y47" i="16"/>
  <c r="Y43" i="104"/>
  <c r="Y33" i="199"/>
  <c r="Y33" i="191"/>
  <c r="Y35" i="104"/>
  <c r="Y33" i="88"/>
  <c r="Y33" i="84"/>
  <c r="Y30" i="104"/>
  <c r="Y24" i="117"/>
  <c r="Y24" i="75"/>
  <c r="Y17" i="121"/>
  <c r="Y19" i="16"/>
  <c r="Y14" i="125"/>
  <c r="Y11" i="82"/>
  <c r="Y8" i="109"/>
  <c r="Y8" i="112"/>
  <c r="Y9" i="105"/>
  <c r="Y8" i="105" s="1"/>
  <c r="Y8" i="187"/>
  <c r="Y8" i="90"/>
  <c r="Y8" i="79"/>
  <c r="Y8" i="154"/>
  <c r="Z61" i="166"/>
  <c r="Z62" i="118"/>
  <c r="Z62" i="120"/>
  <c r="Z61" i="159"/>
  <c r="Z61" i="114"/>
  <c r="Z61" i="113"/>
  <c r="Z61" i="197"/>
  <c r="Z62" i="111"/>
  <c r="Z61" i="86"/>
  <c r="Z61" i="83"/>
  <c r="Z61" i="154"/>
  <c r="Z50" i="124"/>
  <c r="Z33" i="203"/>
  <c r="Z33" i="155"/>
  <c r="Z34" i="119"/>
  <c r="Z33" i="108"/>
  <c r="Z33" i="189"/>
  <c r="Z33" i="18"/>
  <c r="Z33" i="84"/>
  <c r="Z33" i="17"/>
  <c r="Z34" i="16"/>
  <c r="Z27" i="114"/>
  <c r="Z26" i="114" s="1"/>
  <c r="Z27" i="193"/>
  <c r="Z17" i="201"/>
  <c r="Z18" i="124"/>
  <c r="Z17" i="115"/>
  <c r="Z18" i="117"/>
  <c r="Z17" i="163"/>
  <c r="Z17" i="90"/>
  <c r="Z17" i="89"/>
  <c r="Z17" i="79"/>
  <c r="Z17" i="78"/>
  <c r="Z46" i="8"/>
  <c r="Z22" i="204"/>
  <c r="Z22" i="169"/>
  <c r="Z22" i="81"/>
  <c r="Z22" i="186"/>
  <c r="Z22" i="84"/>
  <c r="Z22" i="19"/>
  <c r="Y62" i="124"/>
  <c r="Y61" i="201"/>
  <c r="Y61" i="189"/>
  <c r="Y61" i="109"/>
  <c r="Y62" i="104"/>
  <c r="Y61" i="191"/>
  <c r="Y61" i="186"/>
  <c r="Y61" i="83"/>
  <c r="Y61" i="77"/>
  <c r="Y62" i="75"/>
  <c r="Y50" i="120"/>
  <c r="Y46" i="106"/>
  <c r="Y46" i="16"/>
  <c r="Y34" i="125"/>
  <c r="Y33" i="171"/>
  <c r="Y33" i="169"/>
  <c r="Y33" i="195"/>
  <c r="Y33" i="189"/>
  <c r="Y33" i="190"/>
  <c r="Y33" i="86"/>
  <c r="Y33" i="77"/>
  <c r="Y34" i="75"/>
  <c r="Y33" i="152"/>
  <c r="Y27" i="183"/>
  <c r="Y22" i="173"/>
  <c r="Y22" i="156"/>
  <c r="Y22" i="169"/>
  <c r="Y22" i="109"/>
  <c r="Y22" i="199"/>
  <c r="Y22" i="189"/>
  <c r="Y22" i="83"/>
  <c r="Y23" i="10"/>
  <c r="Y22" i="151"/>
  <c r="Y22" i="153"/>
  <c r="Y17" i="174"/>
  <c r="Y17" i="165"/>
  <c r="Y17" i="115"/>
  <c r="Y17" i="109"/>
  <c r="Y17" i="185"/>
  <c r="Y18" i="103"/>
  <c r="Y17" i="87"/>
  <c r="Y17" i="153"/>
  <c r="Y11" i="169"/>
  <c r="Y3" i="169" s="1"/>
  <c r="Y13" i="111"/>
  <c r="Y13" i="102" s="1"/>
  <c r="Y7" i="124"/>
  <c r="Z69" i="120"/>
  <c r="Z69" i="116" s="1"/>
  <c r="Z69" i="10"/>
  <c r="Z54" i="124"/>
  <c r="Z54" i="123" s="1"/>
  <c r="Z54" i="10"/>
  <c r="Z49" i="125"/>
  <c r="Z49" i="123" s="1"/>
  <c r="Z49" i="75"/>
  <c r="Z45" i="111"/>
  <c r="Z41" i="119"/>
  <c r="Z37" i="117"/>
  <c r="Z32" i="106"/>
  <c r="Z28" i="125"/>
  <c r="Z27" i="172"/>
  <c r="Z26" i="172" s="1"/>
  <c r="Z27" i="121"/>
  <c r="Z27" i="168"/>
  <c r="Z27" i="192"/>
  <c r="Z27" i="196"/>
  <c r="Z26" i="196" s="1"/>
  <c r="Z27" i="188"/>
  <c r="Z27" i="86"/>
  <c r="Z27" i="82"/>
  <c r="Z27" i="160"/>
  <c r="Z28" i="8"/>
  <c r="Z21" i="125"/>
  <c r="Z21" i="104"/>
  <c r="Z21" i="16"/>
  <c r="Z12" i="125"/>
  <c r="Z11" i="172"/>
  <c r="Z11" i="169"/>
  <c r="Z11" i="170"/>
  <c r="Z12" i="106"/>
  <c r="Z11" i="194"/>
  <c r="Z11" i="88"/>
  <c r="Z11" i="82"/>
  <c r="Z11" i="151"/>
  <c r="Z12" i="10"/>
  <c r="Z4" i="155"/>
  <c r="Z6" i="119"/>
  <c r="Z6" i="75"/>
  <c r="Z6" i="8"/>
  <c r="Y69" i="103"/>
  <c r="Y54" i="10"/>
  <c r="Y49" i="103"/>
  <c r="Y45" i="125"/>
  <c r="Y45" i="123" s="1"/>
  <c r="Y37" i="120"/>
  <c r="Y27" i="171"/>
  <c r="Y27" i="202"/>
  <c r="Y27" i="166"/>
  <c r="Y26" i="166" s="1"/>
  <c r="Y28" i="118"/>
  <c r="Y27" i="195"/>
  <c r="Y27" i="199"/>
  <c r="Y27" i="17"/>
  <c r="Y28" i="16"/>
  <c r="Y21" i="111"/>
  <c r="Y16" i="16"/>
  <c r="Y12" i="119"/>
  <c r="Y11" i="155"/>
  <c r="Y11" i="202"/>
  <c r="Y11" i="166"/>
  <c r="Y12" i="118"/>
  <c r="Y11" i="109"/>
  <c r="Y11" i="91"/>
  <c r="Y11" i="79"/>
  <c r="Y11" i="160"/>
  <c r="Y12" i="8"/>
  <c r="Z72" i="106"/>
  <c r="Z64" i="124"/>
  <c r="Z52" i="171"/>
  <c r="Z52" i="202"/>
  <c r="Z52" i="165"/>
  <c r="Z52" i="108"/>
  <c r="Z52" i="88"/>
  <c r="Z52" i="87"/>
  <c r="Z52" i="18"/>
  <c r="Z52" i="152"/>
  <c r="Z48" i="10"/>
  <c r="Z44" i="118"/>
  <c r="Z44" i="103"/>
  <c r="Z44" i="75"/>
  <c r="Z40" i="124"/>
  <c r="Z40" i="123" s="1"/>
  <c r="Z40" i="105"/>
  <c r="Z40" i="10"/>
  <c r="Z33" i="173"/>
  <c r="Z25" i="105"/>
  <c r="Z20" i="106"/>
  <c r="Z17" i="106" s="1"/>
  <c r="Z20" i="10"/>
  <c r="Z15" i="10"/>
  <c r="Z4" i="201"/>
  <c r="Z4" i="167"/>
  <c r="Z4" i="198"/>
  <c r="Z5" i="105"/>
  <c r="Z4" i="187"/>
  <c r="Z4" i="79"/>
  <c r="Z4" i="154"/>
  <c r="Z5" i="10"/>
  <c r="Z4" i="151"/>
  <c r="Z31" i="103"/>
  <c r="Z31" i="124"/>
  <c r="Y68" i="124"/>
  <c r="Y64" i="106"/>
  <c r="Y64" i="16"/>
  <c r="Y53" i="118"/>
  <c r="Y52" i="167"/>
  <c r="Y52" i="197"/>
  <c r="Y53" i="111"/>
  <c r="Y52" i="111" s="1"/>
  <c r="Y44" i="16"/>
  <c r="Y40" i="104"/>
  <c r="Y40" i="8"/>
  <c r="Y31" i="111"/>
  <c r="Y31" i="105"/>
  <c r="Y25" i="75"/>
  <c r="Y20" i="117"/>
  <c r="Y8" i="166"/>
  <c r="Y10" i="118"/>
  <c r="Z67" i="106"/>
  <c r="Z61" i="167"/>
  <c r="Z63" i="105"/>
  <c r="Z33" i="169"/>
  <c r="Z33" i="199"/>
  <c r="Z24" i="124"/>
  <c r="Z14" i="118"/>
  <c r="Z14" i="75"/>
  <c r="Z9" i="118"/>
  <c r="Z8" i="118" s="1"/>
  <c r="Z8" i="166"/>
  <c r="Z8" i="196"/>
  <c r="Z8" i="194"/>
  <c r="Z9" i="106"/>
  <c r="Z8" i="106" s="1"/>
  <c r="Z9" i="103"/>
  <c r="Z8" i="185"/>
  <c r="Z8" i="82"/>
  <c r="Y67" i="105"/>
  <c r="Y67" i="102" s="1"/>
  <c r="Y67" i="75"/>
  <c r="Y51" i="8"/>
  <c r="Y47" i="118"/>
  <c r="Y43" i="123"/>
  <c r="Y43" i="105"/>
  <c r="Y43" i="102" s="1"/>
  <c r="Y43" i="8"/>
  <c r="Y39" i="118"/>
  <c r="Y39" i="116" s="1"/>
  <c r="Y39" i="106"/>
  <c r="Y35" i="124"/>
  <c r="Y33" i="121"/>
  <c r="Y35" i="105"/>
  <c r="Y35" i="8"/>
  <c r="Y27" i="82"/>
  <c r="Y24" i="124"/>
  <c r="Y22" i="160"/>
  <c r="Y24" i="8"/>
  <c r="Y19" i="103"/>
  <c r="Y8" i="201"/>
  <c r="Y9" i="124"/>
  <c r="Y8" i="158"/>
  <c r="Y9" i="120"/>
  <c r="Y8" i="120" s="1"/>
  <c r="Y8" i="168"/>
  <c r="Y8" i="88"/>
  <c r="Y8" i="19"/>
  <c r="Y8" i="152"/>
  <c r="Z70" i="105"/>
  <c r="Z70" i="8"/>
  <c r="Z62" i="124"/>
  <c r="Z61" i="201"/>
  <c r="Z61" i="108"/>
  <c r="Z61" i="194"/>
  <c r="Z62" i="106"/>
  <c r="Z62" i="75"/>
  <c r="Z61" i="80"/>
  <c r="Z61" i="18"/>
  <c r="Z50" i="125"/>
  <c r="Z50" i="120"/>
  <c r="Z50" i="10"/>
  <c r="Z42" i="104"/>
  <c r="Z38" i="10"/>
  <c r="Z33" i="202"/>
  <c r="Z33" i="170"/>
  <c r="Z33" i="112"/>
  <c r="Z34" i="104"/>
  <c r="Z33" i="191"/>
  <c r="Z34" i="103"/>
  <c r="Z33" i="185"/>
  <c r="Z33" i="80"/>
  <c r="Z33" i="154"/>
  <c r="Z27" i="165"/>
  <c r="Z26" i="165" s="1"/>
  <c r="Z17" i="170"/>
  <c r="Z17" i="156"/>
  <c r="Z17" i="110"/>
  <c r="Z17" i="113"/>
  <c r="Z17" i="185"/>
  <c r="Z18" i="103"/>
  <c r="Z17" i="19"/>
  <c r="Z17" i="152"/>
  <c r="Z66" i="10"/>
  <c r="Z46" i="111"/>
  <c r="Z22" i="167"/>
  <c r="Z23" i="118"/>
  <c r="Z22" i="166"/>
  <c r="Z22" i="168"/>
  <c r="Z22" i="87"/>
  <c r="Z22" i="77"/>
  <c r="Z23" i="75"/>
  <c r="Z23" i="8"/>
  <c r="Z22" i="160"/>
  <c r="Z7" i="118"/>
  <c r="Y70" i="125"/>
  <c r="Y70" i="103"/>
  <c r="Y70" i="8"/>
  <c r="Y66" i="118"/>
  <c r="Y61" i="172"/>
  <c r="Y61" i="121"/>
  <c r="Y61" i="165"/>
  <c r="Y61" i="196"/>
  <c r="Y62" i="105"/>
  <c r="Y61" i="185"/>
  <c r="Y62" i="103"/>
  <c r="Y61" i="81"/>
  <c r="Y61" i="160"/>
  <c r="Y62" i="8"/>
  <c r="Y50" i="111"/>
  <c r="Y50" i="102" s="1"/>
  <c r="Y42" i="111"/>
  <c r="Y42" i="75"/>
  <c r="Y33" i="174"/>
  <c r="Y33" i="159"/>
  <c r="Y33" i="165"/>
  <c r="Y33" i="85"/>
  <c r="Y34" i="103"/>
  <c r="Y33" i="185"/>
  <c r="Y33" i="81"/>
  <c r="Y33" i="161"/>
  <c r="Y27" i="107"/>
  <c r="Y29" i="106"/>
  <c r="Y29" i="10"/>
  <c r="Y22" i="155"/>
  <c r="Y23" i="119"/>
  <c r="Y22" i="163"/>
  <c r="Y23" i="117"/>
  <c r="Y22" i="198"/>
  <c r="Y22" i="79"/>
  <c r="Y22" i="87"/>
  <c r="Y23" i="75"/>
  <c r="Y22" i="77"/>
  <c r="Y22" i="154"/>
  <c r="Y17" i="172"/>
  <c r="Y17" i="158"/>
  <c r="Y18" i="120"/>
  <c r="Y17" i="198"/>
  <c r="Y18" i="104"/>
  <c r="Y17" i="191"/>
  <c r="Y17" i="195"/>
  <c r="Y17" i="90"/>
  <c r="Y17" i="17"/>
  <c r="Y18" i="16"/>
  <c r="Y17" i="19"/>
  <c r="Y13" i="124"/>
  <c r="Y11" i="81"/>
  <c r="Y11" i="152"/>
  <c r="Y7" i="75"/>
  <c r="Z69" i="124"/>
  <c r="Z65" i="16"/>
  <c r="Z65" i="8"/>
  <c r="Z54" i="75"/>
  <c r="Z49" i="16"/>
  <c r="Z45" i="8"/>
  <c r="Z37" i="8"/>
  <c r="Z32" i="125"/>
  <c r="Z28" i="119"/>
  <c r="Z27" i="155"/>
  <c r="Z27" i="169"/>
  <c r="Z28" i="117"/>
  <c r="Z27" i="163"/>
  <c r="Z26" i="163" s="1"/>
  <c r="Z28" i="104"/>
  <c r="Z27" i="191"/>
  <c r="Z26" i="191" s="1"/>
  <c r="Z27" i="186"/>
  <c r="Z27" i="81"/>
  <c r="Z27" i="19"/>
  <c r="Z27" i="151"/>
  <c r="Z28" i="10"/>
  <c r="Z16" i="118"/>
  <c r="Z16" i="103"/>
  <c r="Z11" i="173"/>
  <c r="Z12" i="124"/>
  <c r="Z11" i="201"/>
  <c r="Z12" i="117"/>
  <c r="Z11" i="163"/>
  <c r="Z11" i="197"/>
  <c r="Z12" i="111"/>
  <c r="Z11" i="110"/>
  <c r="Z12" i="75"/>
  <c r="Z11" i="80"/>
  <c r="Z11" i="160"/>
  <c r="Z12" i="8"/>
  <c r="Z4" i="168"/>
  <c r="Z4" i="108"/>
  <c r="Y69" i="106"/>
  <c r="Y65" i="117"/>
  <c r="Y65" i="8"/>
  <c r="Y52" i="91"/>
  <c r="Y49" i="10"/>
  <c r="Y45" i="111"/>
  <c r="Y41" i="119"/>
  <c r="Y41" i="116" s="1"/>
  <c r="Y41" i="105"/>
  <c r="Y41" i="10"/>
  <c r="Y37" i="111"/>
  <c r="Y32" i="106"/>
  <c r="Y32" i="102" s="1"/>
  <c r="Y32" i="16"/>
  <c r="Y28" i="125"/>
  <c r="Y27" i="172"/>
  <c r="Y28" i="124"/>
  <c r="Y27" i="201"/>
  <c r="Y26" i="201" s="1"/>
  <c r="Y27" i="185"/>
  <c r="Y28" i="103"/>
  <c r="Y27" i="114"/>
  <c r="Y27" i="91"/>
  <c r="Y26" i="91" s="1"/>
  <c r="Y27" i="83"/>
  <c r="Y27" i="154"/>
  <c r="Y21" i="106"/>
  <c r="Y21" i="8"/>
  <c r="Y11" i="174"/>
  <c r="Y11" i="195"/>
  <c r="Y12" i="103"/>
  <c r="Y11" i="185"/>
  <c r="Y12" i="104"/>
  <c r="Y11" i="191"/>
  <c r="Y11" i="87"/>
  <c r="Y11" i="80"/>
  <c r="Y11" i="151"/>
  <c r="Y12" i="10"/>
  <c r="Y4" i="83"/>
  <c r="Z72" i="125"/>
  <c r="Z72" i="104"/>
  <c r="Z72" i="10"/>
  <c r="Z64" i="120"/>
  <c r="Z52" i="201"/>
  <c r="Z53" i="124"/>
  <c r="Z52" i="158"/>
  <c r="Z53" i="120"/>
  <c r="Z52" i="120" s="1"/>
  <c r="Z52" i="115"/>
  <c r="Z52" i="186"/>
  <c r="Z52" i="190"/>
  <c r="Z52" i="85"/>
  <c r="Z52" i="80"/>
  <c r="Z53" i="10"/>
  <c r="Z52" i="151"/>
  <c r="Z44" i="117"/>
  <c r="Z44" i="106"/>
  <c r="Z40" i="120"/>
  <c r="Z36" i="106"/>
  <c r="Z36" i="10"/>
  <c r="Z4" i="174"/>
  <c r="Z4" i="170"/>
  <c r="Z4" i="165"/>
  <c r="Z4" i="186"/>
  <c r="Z4" i="190"/>
  <c r="Z4" i="91"/>
  <c r="Z4" i="185"/>
  <c r="Z5" i="103"/>
  <c r="Z4" i="78"/>
  <c r="Z68" i="125"/>
  <c r="Z68" i="123" s="1"/>
  <c r="Z68" i="10"/>
  <c r="Y53" i="119"/>
  <c r="Y52" i="156"/>
  <c r="Z68" i="8"/>
  <c r="Z31" i="117"/>
  <c r="Z10" i="125"/>
  <c r="Z10" i="117"/>
  <c r="Z10" i="105"/>
  <c r="Z10" i="16"/>
  <c r="Y72" i="119"/>
  <c r="Y72" i="117"/>
  <c r="Y72" i="103"/>
  <c r="Y72" i="75"/>
  <c r="Y68" i="117"/>
  <c r="Y64" i="119"/>
  <c r="Y52" i="201"/>
  <c r="Y53" i="124"/>
  <c r="Y52" i="17"/>
  <c r="Y53" i="16"/>
  <c r="Y48" i="105"/>
  <c r="Y44" i="124"/>
  <c r="Y44" i="119"/>
  <c r="Y40" i="118"/>
  <c r="Y40" i="75"/>
  <c r="Y36" i="119"/>
  <c r="Y36" i="124"/>
  <c r="Y36" i="123" s="1"/>
  <c r="Y36" i="111"/>
  <c r="Y36" i="102" s="1"/>
  <c r="Y31" i="119"/>
  <c r="Y31" i="116" s="1"/>
  <c r="Y31" i="75"/>
  <c r="Y25" i="119"/>
  <c r="Y25" i="116" s="1"/>
  <c r="Y20" i="125"/>
  <c r="Y20" i="124"/>
  <c r="Y20" i="104"/>
  <c r="Y20" i="102" s="1"/>
  <c r="Y15" i="8"/>
  <c r="Y10" i="125"/>
  <c r="Y10" i="8"/>
  <c r="Y5" i="124"/>
  <c r="Y4" i="202"/>
  <c r="Y5" i="119"/>
  <c r="Y4" i="156"/>
  <c r="Y4" i="187"/>
  <c r="Y5" i="105"/>
  <c r="Y5" i="10"/>
  <c r="Y4" i="151"/>
  <c r="Z71" i="105"/>
  <c r="Z67" i="75"/>
  <c r="Z61" i="171"/>
  <c r="Z63" i="118"/>
  <c r="Z63" i="103"/>
  <c r="Z51" i="75"/>
  <c r="Z47" i="106"/>
  <c r="Z47" i="8"/>
  <c r="Z43" i="120"/>
  <c r="Z43" i="116" s="1"/>
  <c r="Z43" i="105"/>
  <c r="Z43" i="75"/>
  <c r="Z39" i="124"/>
  <c r="Z35" i="118"/>
  <c r="Z35" i="104"/>
  <c r="Z35" i="75"/>
  <c r="Z27" i="183"/>
  <c r="Z30" i="8"/>
  <c r="Z30" i="75"/>
  <c r="Z14" i="16"/>
  <c r="Z8" i="183"/>
  <c r="Z8" i="201"/>
  <c r="Z9" i="124"/>
  <c r="Z8" i="202"/>
  <c r="Z8" i="186"/>
  <c r="Z8" i="91"/>
  <c r="Z8" i="90"/>
  <c r="Z8" i="79"/>
  <c r="Z9" i="10"/>
  <c r="Z8" i="151"/>
  <c r="Y71" i="103"/>
  <c r="Y71" i="8"/>
  <c r="Y67" i="118"/>
  <c r="Y63" i="111"/>
  <c r="Y63" i="106"/>
  <c r="Y47" i="117"/>
  <c r="Y47" i="106"/>
  <c r="Y47" i="103"/>
  <c r="Y43" i="75"/>
  <c r="Y39" i="124"/>
  <c r="Y39" i="123" s="1"/>
  <c r="Y33" i="113"/>
  <c r="Y35" i="75"/>
  <c r="Y30" i="118"/>
  <c r="Y30" i="105"/>
  <c r="Y30" i="10"/>
  <c r="Y17" i="112"/>
  <c r="Y19" i="111"/>
  <c r="Y17" i="84"/>
  <c r="Y17" i="77"/>
  <c r="Y19" i="75"/>
  <c r="Y14" i="106"/>
  <c r="Y14" i="102" s="1"/>
  <c r="Y14" i="10"/>
  <c r="Y8" i="171"/>
  <c r="Y9" i="125"/>
  <c r="Y8" i="121"/>
  <c r="Y8" i="170"/>
  <c r="Y8" i="196"/>
  <c r="Y8" i="107"/>
  <c r="Y8" i="190"/>
  <c r="Y3" i="190" s="1"/>
  <c r="Y8" i="81"/>
  <c r="Y8" i="82"/>
  <c r="Y9" i="10"/>
  <c r="Y8" i="151"/>
  <c r="Z70" i="125"/>
  <c r="Z70" i="103"/>
  <c r="Z70" i="10"/>
  <c r="Z61" i="156"/>
  <c r="Z61" i="190"/>
  <c r="Z61" i="188"/>
  <c r="Z61" i="186"/>
  <c r="Z61" i="82"/>
  <c r="Z61" i="81"/>
  <c r="Z61" i="151"/>
  <c r="Z62" i="10"/>
  <c r="Z50" i="106"/>
  <c r="Z50" i="75"/>
  <c r="Z42" i="105"/>
  <c r="Z42" i="103"/>
  <c r="Z38" i="106"/>
  <c r="Z38" i="16"/>
  <c r="Z33" i="183"/>
  <c r="Z33" i="158"/>
  <c r="Z34" i="120"/>
  <c r="Z33" i="156"/>
  <c r="Z33" i="115"/>
  <c r="Z33" i="110"/>
  <c r="Z33" i="187"/>
  <c r="Z34" i="105"/>
  <c r="Z33" i="186"/>
  <c r="Z33" i="82"/>
  <c r="Z29" i="124"/>
  <c r="Z29" i="117"/>
  <c r="Z29" i="118"/>
  <c r="Z27" i="190"/>
  <c r="Z17" i="174"/>
  <c r="Z17" i="171"/>
  <c r="Z18" i="125"/>
  <c r="Z17" i="202"/>
  <c r="Z17" i="88"/>
  <c r="Z17" i="193"/>
  <c r="Z17" i="84"/>
  <c r="Z17" i="83"/>
  <c r="Z18" i="10"/>
  <c r="Z17" i="151"/>
  <c r="Z11" i="107"/>
  <c r="Z23" i="125"/>
  <c r="Z22" i="171"/>
  <c r="Z23" i="111"/>
  <c r="Z22" i="111" s="1"/>
  <c r="Z22" i="197"/>
  <c r="Z22" i="112"/>
  <c r="Z22" i="109"/>
  <c r="Z22" i="187"/>
  <c r="Z23" i="105"/>
  <c r="Z22" i="105" s="1"/>
  <c r="Z22" i="79"/>
  <c r="Z22" i="82"/>
  <c r="Z7" i="106"/>
  <c r="Z7" i="104"/>
  <c r="Y66" i="124"/>
  <c r="Y66" i="111"/>
  <c r="Y66" i="8"/>
  <c r="Y61" i="156"/>
  <c r="Y61" i="163"/>
  <c r="Y62" i="117"/>
  <c r="Y61" i="113"/>
  <c r="Y61" i="199"/>
  <c r="Y61" i="91"/>
  <c r="Y61" i="82"/>
  <c r="Y50" i="118"/>
  <c r="Y50" i="16"/>
  <c r="Y38" i="118"/>
  <c r="Y38" i="116" s="1"/>
  <c r="Y38" i="8"/>
  <c r="Y33" i="203"/>
  <c r="Y33" i="115"/>
  <c r="Y34" i="104"/>
  <c r="Y33" i="192"/>
  <c r="Y33" i="197"/>
  <c r="Y34" i="111"/>
  <c r="Y33" i="78"/>
  <c r="Y33" i="18"/>
  <c r="Y29" i="124"/>
  <c r="Y29" i="123" s="1"/>
  <c r="Y29" i="117"/>
  <c r="Y29" i="103"/>
  <c r="Y29" i="16"/>
  <c r="Y27" i="161"/>
  <c r="Y22" i="183"/>
  <c r="Y22" i="112"/>
  <c r="Y22" i="196"/>
  <c r="Y22" i="192"/>
  <c r="Y22" i="86"/>
  <c r="Y22" i="18"/>
  <c r="Y17" i="201"/>
  <c r="Y18" i="124"/>
  <c r="Y17" i="169"/>
  <c r="Y17" i="80"/>
  <c r="Y17" i="89"/>
  <c r="Y17" i="78"/>
  <c r="Y17" i="154"/>
  <c r="Y11" i="204"/>
  <c r="Y3" i="204" s="1"/>
  <c r="Y11" i="107"/>
  <c r="Y11" i="19"/>
  <c r="Y7" i="120"/>
  <c r="Y7" i="105"/>
  <c r="Y7" i="103"/>
  <c r="Z69" i="104"/>
  <c r="Z65" i="117"/>
  <c r="Z65" i="116" s="1"/>
  <c r="Z49" i="111"/>
  <c r="Z45" i="118"/>
  <c r="Z45" i="10"/>
  <c r="Z41" i="120"/>
  <c r="Z37" i="111"/>
  <c r="Z37" i="105"/>
  <c r="Z37" i="10"/>
  <c r="Z32" i="105"/>
  <c r="Z27" i="115"/>
  <c r="Z27" i="90"/>
  <c r="Z26" i="90" s="1"/>
  <c r="Z27" i="189"/>
  <c r="Z28" i="16"/>
  <c r="Z27" i="17"/>
  <c r="Z28" i="75"/>
  <c r="Z27" i="80"/>
  <c r="Z21" i="10"/>
  <c r="Z16" i="117"/>
  <c r="Z11" i="121"/>
  <c r="Z12" i="120"/>
  <c r="Z11" i="159"/>
  <c r="Z11" i="108"/>
  <c r="Z11" i="109"/>
  <c r="Z12" i="105"/>
  <c r="Z11" i="187"/>
  <c r="Z11" i="191"/>
  <c r="Z12" i="104"/>
  <c r="Z11" i="104" s="1"/>
  <c r="Z11" i="81"/>
  <c r="Z11" i="152"/>
  <c r="Z6" i="111"/>
  <c r="Z4" i="195"/>
  <c r="Z6" i="16"/>
  <c r="Y69" i="120"/>
  <c r="Y69" i="104"/>
  <c r="Y65" i="111"/>
  <c r="Y54" i="125"/>
  <c r="Y54" i="123" s="1"/>
  <c r="Y52" i="188"/>
  <c r="Y49" i="124"/>
  <c r="Y49" i="119"/>
  <c r="Y49" i="111"/>
  <c r="Y45" i="105"/>
  <c r="Y45" i="120"/>
  <c r="Y41" i="124"/>
  <c r="Y41" i="111"/>
  <c r="Y41" i="75"/>
  <c r="Y37" i="16"/>
  <c r="Y27" i="203"/>
  <c r="Y27" i="121"/>
  <c r="Y27" i="108"/>
  <c r="Y26" i="108" s="1"/>
  <c r="Y27" i="192"/>
  <c r="Y27" i="196"/>
  <c r="Y27" i="188"/>
  <c r="Y28" i="75"/>
  <c r="Y27" i="78"/>
  <c r="Y27" i="80"/>
  <c r="Y26" i="80" s="1"/>
  <c r="Y21" i="120"/>
  <c r="Y21" i="10"/>
  <c r="Y16" i="124"/>
  <c r="Y16" i="123" s="1"/>
  <c r="Y16" i="117"/>
  <c r="Y11" i="121"/>
  <c r="Y11" i="156"/>
  <c r="Y11" i="108"/>
  <c r="Y11" i="110"/>
  <c r="Y4" i="203"/>
  <c r="Y6" i="125"/>
  <c r="Y6" i="123" s="1"/>
  <c r="Y6" i="120"/>
  <c r="Z72" i="75"/>
  <c r="Z61" i="183"/>
  <c r="Z64" i="118"/>
  <c r="Z61" i="79"/>
  <c r="Z64" i="16"/>
  <c r="Z52" i="174"/>
  <c r="Z52" i="170"/>
  <c r="Z52" i="109"/>
  <c r="Z52" i="199"/>
  <c r="Z52" i="78"/>
  <c r="Z52" i="79"/>
  <c r="Z48" i="75"/>
  <c r="Z44" i="10"/>
  <c r="Z40" i="118"/>
  <c r="Z40" i="111"/>
  <c r="Z40" i="75"/>
  <c r="Z36" i="125"/>
  <c r="Z36" i="105"/>
  <c r="Z33" i="192"/>
  <c r="Z25" i="10"/>
  <c r="Z17" i="173"/>
  <c r="Z20" i="124"/>
  <c r="Z20" i="123" s="1"/>
  <c r="Z20" i="104"/>
  <c r="Z15" i="117"/>
  <c r="Z15" i="103"/>
  <c r="Z15" i="102" s="1"/>
  <c r="Z15" i="8"/>
  <c r="Z5" i="125"/>
  <c r="Z4" i="173"/>
  <c r="Z5" i="118"/>
  <c r="Z4" i="166"/>
  <c r="Z4" i="107"/>
  <c r="Z4" i="189"/>
  <c r="Z4" i="197"/>
  <c r="Z5" i="111"/>
  <c r="Z4" i="188"/>
  <c r="Z4" i="85"/>
  <c r="Z4" i="18"/>
  <c r="Z8" i="155"/>
  <c r="Z10" i="119"/>
  <c r="Z68" i="118"/>
  <c r="Z68" i="75"/>
  <c r="Z31" i="118"/>
  <c r="Z31" i="8"/>
  <c r="Z10" i="124"/>
  <c r="Z10" i="10"/>
  <c r="Y68" i="125"/>
  <c r="Y68" i="119"/>
  <c r="Y64" i="104"/>
  <c r="Y64" i="75"/>
  <c r="Y52" i="171"/>
  <c r="Y53" i="125"/>
  <c r="Y52" i="158"/>
  <c r="Y53" i="120"/>
  <c r="Y52" i="120" s="1"/>
  <c r="Y48" i="125"/>
  <c r="Y48" i="118"/>
  <c r="Y48" i="10"/>
  <c r="Y44" i="106"/>
  <c r="Y44" i="10"/>
  <c r="Y40" i="125"/>
  <c r="Y40" i="105"/>
  <c r="Y36" i="120"/>
  <c r="Y36" i="10"/>
  <c r="Y31" i="124"/>
  <c r="Y31" i="123" s="1"/>
  <c r="Y31" i="16"/>
  <c r="Y25" i="111"/>
  <c r="Y25" i="106"/>
  <c r="Y15" i="116"/>
  <c r="Y15" i="105"/>
  <c r="Y15" i="16"/>
  <c r="Y10" i="124"/>
  <c r="Y4" i="163"/>
  <c r="Y5" i="117"/>
  <c r="Z71" i="124"/>
  <c r="Z71" i="123" s="1"/>
  <c r="Z71" i="111"/>
  <c r="Z67" i="104"/>
  <c r="Z63" i="106"/>
  <c r="Z47" i="111"/>
  <c r="Z43" i="16"/>
  <c r="Z39" i="104"/>
  <c r="Z39" i="103"/>
  <c r="Z35" i="111"/>
  <c r="Z35" i="117"/>
  <c r="Z35" i="16"/>
  <c r="Z27" i="204"/>
  <c r="Z24" i="120"/>
  <c r="Z19" i="125"/>
  <c r="Z19" i="124"/>
  <c r="Z19" i="104"/>
  <c r="Z19" i="103"/>
  <c r="Z14" i="119"/>
  <c r="Z8" i="174"/>
  <c r="Z8" i="121"/>
  <c r="Z8" i="167"/>
  <c r="Z8" i="169"/>
  <c r="Z9" i="117"/>
  <c r="Z8" i="163"/>
  <c r="Z8" i="193"/>
  <c r="Z8" i="88"/>
  <c r="Z8" i="153"/>
  <c r="Y71" i="118"/>
  <c r="Y71" i="116" s="1"/>
  <c r="Y63" i="125"/>
  <c r="Y61" i="158"/>
  <c r="Y63" i="120"/>
  <c r="Y61" i="193"/>
  <c r="Y63" i="103"/>
  <c r="Y61" i="161"/>
  <c r="Y51" i="125"/>
  <c r="Y51" i="118"/>
  <c r="Y51" i="116" s="1"/>
  <c r="Y51" i="75"/>
  <c r="Y47" i="111"/>
  <c r="Y43" i="10"/>
  <c r="Y33" i="173"/>
  <c r="Y35" i="116"/>
  <c r="Y35" i="16"/>
  <c r="Y30" i="119"/>
  <c r="Y30" i="111"/>
  <c r="Y30" i="75"/>
  <c r="Y24" i="125"/>
  <c r="Y24" i="118"/>
  <c r="Y19" i="119"/>
  <c r="Y17" i="196"/>
  <c r="Y17" i="190"/>
  <c r="Y14" i="118"/>
  <c r="Y14" i="117"/>
  <c r="Y8" i="173"/>
  <c r="Y3" i="173" s="1"/>
  <c r="Y8" i="159"/>
  <c r="Y9" i="118"/>
  <c r="Y8" i="194"/>
  <c r="Y9" i="106"/>
  <c r="Y8" i="110"/>
  <c r="Y8" i="188"/>
  <c r="Y8" i="91"/>
  <c r="Y9" i="75"/>
  <c r="Y8" i="77"/>
  <c r="Y9" i="8"/>
  <c r="Y8" i="160"/>
  <c r="Z70" i="111"/>
  <c r="Z62" i="125"/>
  <c r="Z61" i="169"/>
  <c r="Z61" i="168"/>
  <c r="Z61" i="199"/>
  <c r="Z61" i="109"/>
  <c r="Z61" i="90"/>
  <c r="Z61" i="89"/>
  <c r="Z61" i="153"/>
  <c r="Z62" i="16"/>
  <c r="Z61" i="17"/>
  <c r="Z50" i="119"/>
  <c r="Z50" i="16"/>
  <c r="Z42" i="124"/>
  <c r="Z42" i="123" s="1"/>
  <c r="Z38" i="116"/>
  <c r="Z33" i="204"/>
  <c r="Z33" i="201"/>
  <c r="Z34" i="124"/>
  <c r="Z33" i="107"/>
  <c r="Z33" i="85"/>
  <c r="Z33" i="86"/>
  <c r="Z33" i="89"/>
  <c r="Z34" i="8"/>
  <c r="Z33" i="160"/>
  <c r="Z33" i="152"/>
  <c r="Z29" i="104"/>
  <c r="Z29" i="75"/>
  <c r="Z17" i="187"/>
  <c r="Z18" i="105"/>
  <c r="Z17" i="158"/>
  <c r="Z18" i="120"/>
  <c r="Z17" i="114"/>
  <c r="Z17" i="195"/>
  <c r="Z17" i="87"/>
  <c r="Z17" i="91"/>
  <c r="Z17" i="82"/>
  <c r="Z17" i="18"/>
  <c r="Z13" i="124"/>
  <c r="Z13" i="106"/>
  <c r="Z11" i="193"/>
  <c r="Z13" i="75"/>
  <c r="Z46" i="106"/>
  <c r="Z46" i="75"/>
  <c r="Z22" i="183"/>
  <c r="Z23" i="124"/>
  <c r="Z22" i="201"/>
  <c r="Z22" i="202"/>
  <c r="Z22" i="196"/>
  <c r="Z22" i="108"/>
  <c r="Z22" i="86"/>
  <c r="Z22" i="185"/>
  <c r="Z23" i="103"/>
  <c r="Z22" i="80"/>
  <c r="Z22" i="152"/>
  <c r="Z7" i="16"/>
  <c r="Y70" i="10"/>
  <c r="Y61" i="204"/>
  <c r="Y61" i="203"/>
  <c r="Y61" i="115"/>
  <c r="Y62" i="106"/>
  <c r="Y61" i="194"/>
  <c r="Y61" i="79"/>
  <c r="Y61" i="151"/>
  <c r="Y62" i="10"/>
  <c r="Y50" i="117"/>
  <c r="Y46" i="124"/>
  <c r="Y46" i="123" s="1"/>
  <c r="Y42" i="120"/>
  <c r="Y42" i="118"/>
  <c r="Y38" i="103"/>
  <c r="Y33" i="183"/>
  <c r="Y33" i="109"/>
  <c r="Y33" i="114"/>
  <c r="Y33" i="89"/>
  <c r="Y33" i="17"/>
  <c r="Y34" i="16"/>
  <c r="Y27" i="90"/>
  <c r="Y26" i="90" s="1"/>
  <c r="Y27" i="152"/>
  <c r="Y22" i="204"/>
  <c r="Y22" i="113"/>
  <c r="Y23" i="118"/>
  <c r="Y22" i="167"/>
  <c r="Y22" i="191"/>
  <c r="Y23" i="104"/>
  <c r="Y22" i="104" s="1"/>
  <c r="Y23" i="105"/>
  <c r="Y22" i="105" s="1"/>
  <c r="Y22" i="187"/>
  <c r="Y22" i="82"/>
  <c r="Y22" i="80"/>
  <c r="Y17" i="183"/>
  <c r="Y17" i="155"/>
  <c r="Y18" i="119"/>
  <c r="Y17" i="170"/>
  <c r="Y17" i="107"/>
  <c r="Y17" i="108"/>
  <c r="Y17" i="193"/>
  <c r="Y17" i="91"/>
  <c r="Y17" i="81"/>
  <c r="Y18" i="8"/>
  <c r="Y17" i="160"/>
  <c r="Y11" i="193"/>
  <c r="Y11" i="17"/>
  <c r="Y13" i="16"/>
  <c r="Y7" i="125"/>
  <c r="Y7" i="118"/>
  <c r="Y7" i="116" s="1"/>
  <c r="Y7" i="8"/>
  <c r="Z69" i="105"/>
  <c r="Z69" i="8"/>
  <c r="Z65" i="106"/>
  <c r="Z65" i="102" s="1"/>
  <c r="Z65" i="75"/>
  <c r="Z52" i="155"/>
  <c r="Z54" i="119"/>
  <c r="Z54" i="116" s="1"/>
  <c r="Z54" i="106"/>
  <c r="Z49" i="120"/>
  <c r="Z49" i="10"/>
  <c r="Z45" i="124"/>
  <c r="Z45" i="123" s="1"/>
  <c r="Z45" i="119"/>
  <c r="Z45" i="106"/>
  <c r="Z45" i="105"/>
  <c r="Z45" i="75"/>
  <c r="Z41" i="105"/>
  <c r="Z37" i="124"/>
  <c r="Z37" i="123" s="1"/>
  <c r="Z37" i="118"/>
  <c r="Z32" i="120"/>
  <c r="Z27" i="174"/>
  <c r="Z26" i="174" s="1"/>
  <c r="Z27" i="156"/>
  <c r="Z27" i="170"/>
  <c r="Z26" i="170" s="1"/>
  <c r="Z27" i="112"/>
  <c r="Z26" i="112" s="1"/>
  <c r="Z28" i="106"/>
  <c r="Z27" i="194"/>
  <c r="Z27" i="161"/>
  <c r="Z21" i="105"/>
  <c r="Z21" i="102" s="1"/>
  <c r="Z11" i="174"/>
  <c r="Z12" i="119"/>
  <c r="Z11" i="155"/>
  <c r="Z11" i="166"/>
  <c r="Z12" i="118"/>
  <c r="Z11" i="89"/>
  <c r="Z11" i="85"/>
  <c r="Z12" i="16"/>
  <c r="Z11" i="17"/>
  <c r="Z11" i="84"/>
  <c r="Z11" i="154"/>
  <c r="Z6" i="124"/>
  <c r="Y52" i="172"/>
  <c r="Y52" i="153"/>
  <c r="Y49" i="118"/>
  <c r="Y49" i="75"/>
  <c r="Y41" i="16"/>
  <c r="Y37" i="106"/>
  <c r="Y37" i="105"/>
  <c r="Y28" i="119"/>
  <c r="Y27" i="155"/>
  <c r="Y27" i="167"/>
  <c r="Y26" i="167" s="1"/>
  <c r="Y28" i="111"/>
  <c r="Y27" i="197"/>
  <c r="Y27" i="186"/>
  <c r="Y27" i="81"/>
  <c r="Y27" i="19"/>
  <c r="Y21" i="117"/>
  <c r="Y21" i="75"/>
  <c r="Y16" i="120"/>
  <c r="Y11" i="171"/>
  <c r="Y11" i="165"/>
  <c r="Y11" i="170"/>
  <c r="Y11" i="112"/>
  <c r="Y11" i="192"/>
  <c r="Y12" i="105"/>
  <c r="Y11" i="187"/>
  <c r="Y11" i="78"/>
  <c r="Y11" i="77"/>
  <c r="Y12" i="75"/>
  <c r="Y11" i="75" s="1"/>
  <c r="Y4" i="87"/>
  <c r="Z53" i="125"/>
  <c r="Z52" i="125" s="1"/>
  <c r="Z52" i="173"/>
  <c r="Z52" i="113"/>
  <c r="Z52" i="91"/>
  <c r="Z53" i="103"/>
  <c r="Z52" i="185"/>
  <c r="Z52" i="82"/>
  <c r="Z52" i="17"/>
  <c r="Z53" i="16"/>
  <c r="Z48" i="124"/>
  <c r="Z48" i="117"/>
  <c r="Z48" i="116" s="1"/>
  <c r="Z44" i="104"/>
  <c r="Z40" i="117"/>
  <c r="Z20" i="75"/>
  <c r="Z4" i="171"/>
  <c r="Z4" i="121"/>
  <c r="Z4" i="82"/>
  <c r="Z4" i="196"/>
  <c r="Z4" i="90"/>
  <c r="Z4" i="84"/>
  <c r="Z5" i="16"/>
  <c r="Z4" i="17"/>
  <c r="Y68" i="111"/>
  <c r="Y68" i="8"/>
  <c r="Y64" i="118"/>
  <c r="Y53" i="106"/>
  <c r="Y52" i="106" s="1"/>
  <c r="Y52" i="194"/>
  <c r="Y52" i="151"/>
  <c r="Y53" i="10"/>
  <c r="Y53" i="8"/>
  <c r="Y52" i="160"/>
  <c r="Y44" i="104"/>
  <c r="Y36" i="16"/>
  <c r="Y25" i="104"/>
  <c r="Y15" i="125"/>
  <c r="Y15" i="124"/>
  <c r="Y10" i="16"/>
  <c r="Y4" i="77"/>
  <c r="Y5" i="75"/>
  <c r="Z67" i="16"/>
  <c r="Z61" i="158"/>
  <c r="Z63" i="120"/>
  <c r="Z47" i="124"/>
  <c r="Z47" i="123" s="1"/>
  <c r="Z39" i="125"/>
  <c r="Z39" i="116"/>
  <c r="Z39" i="111"/>
  <c r="Z39" i="16"/>
  <c r="Z33" i="81"/>
  <c r="Z30" i="105"/>
  <c r="Z30" i="102" s="1"/>
  <c r="Z30" i="16"/>
  <c r="Z24" i="125"/>
  <c r="Z24" i="118"/>
  <c r="Z19" i="105"/>
  <c r="Z19" i="10"/>
  <c r="Z8" i="171"/>
  <c r="Z8" i="159"/>
  <c r="Z8" i="113"/>
  <c r="Z8" i="115"/>
  <c r="Z8" i="189"/>
  <c r="Z9" i="105"/>
  <c r="Z8" i="187"/>
  <c r="Z8" i="81"/>
  <c r="Z8" i="78"/>
  <c r="Z8" i="154"/>
  <c r="Y71" i="125"/>
  <c r="Y71" i="123" s="1"/>
  <c r="Y67" i="124"/>
  <c r="Y61" i="90"/>
  <c r="Y63" i="75"/>
  <c r="Y61" i="152"/>
  <c r="Y47" i="104"/>
  <c r="Y47" i="75"/>
  <c r="Y43" i="118"/>
  <c r="Y43" i="116" s="1"/>
  <c r="Y43" i="16"/>
  <c r="Y39" i="75"/>
  <c r="Y35" i="125"/>
  <c r="Y33" i="196"/>
  <c r="Y35" i="10"/>
  <c r="Y27" i="153"/>
  <c r="Y19" i="118"/>
  <c r="Y8" i="183"/>
  <c r="Y3" i="183" s="1"/>
  <c r="Y9" i="119"/>
  <c r="Y8" i="156"/>
  <c r="Y8" i="165"/>
  <c r="Y8" i="199"/>
  <c r="Y9" i="103"/>
  <c r="Y8" i="186"/>
  <c r="Y8" i="85"/>
  <c r="Y3" i="85" s="1"/>
  <c r="Y8" i="80"/>
  <c r="Y3" i="80" s="1"/>
  <c r="Z70" i="119"/>
  <c r="Z70" i="106"/>
  <c r="Z61" i="203"/>
  <c r="Z61" i="115"/>
  <c r="Z61" i="112"/>
  <c r="Z61" i="196"/>
  <c r="Z61" i="192"/>
  <c r="Z61" i="88"/>
  <c r="Z61" i="77"/>
  <c r="Z61" i="161"/>
  <c r="Z42" i="119"/>
  <c r="Z33" i="167"/>
  <c r="Z33" i="190"/>
  <c r="Z33" i="113"/>
  <c r="Z33" i="195"/>
  <c r="Z33" i="193"/>
  <c r="Z33" i="88"/>
  <c r="Z33" i="161"/>
  <c r="Z29" i="105"/>
  <c r="Z17" i="172"/>
  <c r="Z17" i="159"/>
  <c r="Z17" i="112"/>
  <c r="Z17" i="107"/>
  <c r="Z17" i="108"/>
  <c r="Z17" i="190"/>
  <c r="Z17" i="85"/>
  <c r="Z18" i="8"/>
  <c r="Z17" i="160"/>
  <c r="Z11" i="158"/>
  <c r="Z13" i="120"/>
  <c r="Z13" i="111"/>
  <c r="Z66" i="105"/>
  <c r="Z22" i="174"/>
  <c r="Z22" i="121"/>
  <c r="Z23" i="120"/>
  <c r="Z22" i="158"/>
  <c r="Z22" i="198"/>
  <c r="Z22" i="191"/>
  <c r="Z23" i="104"/>
  <c r="Z22" i="104" s="1"/>
  <c r="Z22" i="78"/>
  <c r="Z22" i="91"/>
  <c r="Z22" i="161"/>
  <c r="Z23" i="10"/>
  <c r="Z22" i="151"/>
  <c r="Z7" i="75"/>
  <c r="Y70" i="118"/>
  <c r="Y70" i="111"/>
  <c r="Y70" i="105"/>
  <c r="Y70" i="16"/>
  <c r="Y66" i="125"/>
  <c r="Y66" i="119"/>
  <c r="Y66" i="104"/>
  <c r="Y62" i="125"/>
  <c r="Y61" i="171"/>
  <c r="Y61" i="202"/>
  <c r="Y61" i="167"/>
  <c r="Y61" i="114"/>
  <c r="Y61" i="110"/>
  <c r="Y61" i="188"/>
  <c r="Y61" i="85"/>
  <c r="Y61" i="78"/>
  <c r="Y50" i="8"/>
  <c r="Y46" i="75"/>
  <c r="Y42" i="8"/>
  <c r="Y38" i="125"/>
  <c r="Y38" i="124"/>
  <c r="Y33" i="202"/>
  <c r="Y33" i="155"/>
  <c r="Y34" i="119"/>
  <c r="Y33" i="168"/>
  <c r="Y33" i="194"/>
  <c r="Y34" i="106"/>
  <c r="Y33" i="83"/>
  <c r="Y34" i="8"/>
  <c r="Y33" i="160"/>
  <c r="Y27" i="158"/>
  <c r="Y29" i="120"/>
  <c r="Y27" i="169"/>
  <c r="Y27" i="79"/>
  <c r="Y26" i="79" s="1"/>
  <c r="Y22" i="172"/>
  <c r="Y22" i="202"/>
  <c r="Y22" i="165"/>
  <c r="Y22" i="107"/>
  <c r="Y22" i="193"/>
  <c r="Y22" i="186"/>
  <c r="Y22" i="84"/>
  <c r="Y22" i="78"/>
  <c r="Y17" i="203"/>
  <c r="Y17" i="194"/>
  <c r="Y18" i="106"/>
  <c r="Y17" i="106" s="1"/>
  <c r="Y17" i="83"/>
  <c r="Y17" i="161"/>
  <c r="Y13" i="125"/>
  <c r="Y11" i="158"/>
  <c r="Y13" i="120"/>
  <c r="Y13" i="116" s="1"/>
  <c r="Y7" i="104"/>
  <c r="Y7" i="10"/>
  <c r="Z65" i="124"/>
  <c r="Z65" i="123" s="1"/>
  <c r="Z65" i="10"/>
  <c r="Z54" i="103"/>
  <c r="Z54" i="16"/>
  <c r="Z49" i="117"/>
  <c r="Z49" i="106"/>
  <c r="Z45" i="16"/>
  <c r="Z41" i="118"/>
  <c r="Z41" i="75"/>
  <c r="Z37" i="106"/>
  <c r="Z32" i="75"/>
  <c r="Z32" i="8"/>
  <c r="Z27" i="173"/>
  <c r="Z27" i="202"/>
  <c r="Z26" i="202" s="1"/>
  <c r="Z27" i="113"/>
  <c r="Z27" i="187"/>
  <c r="Z28" i="105"/>
  <c r="Z27" i="110"/>
  <c r="Z26" i="110" s="1"/>
  <c r="Z27" i="87"/>
  <c r="Z27" i="77"/>
  <c r="Z26" i="77" s="1"/>
  <c r="Z27" i="152"/>
  <c r="Z11" i="203"/>
  <c r="Z3" i="203" s="1"/>
  <c r="Z11" i="202"/>
  <c r="Z11" i="165"/>
  <c r="Z11" i="198"/>
  <c r="Z12" i="103"/>
  <c r="Z11" i="185"/>
  <c r="Z11" i="188"/>
  <c r="Z11" i="86"/>
  <c r="Z11" i="19"/>
  <c r="Z6" i="125"/>
  <c r="Y69" i="118"/>
  <c r="Y52" i="203"/>
  <c r="Y52" i="155"/>
  <c r="Y54" i="119"/>
  <c r="Y49" i="125"/>
  <c r="Y49" i="105"/>
  <c r="Y49" i="16"/>
  <c r="Y45" i="119"/>
  <c r="Y41" i="125"/>
  <c r="Y37" i="103"/>
  <c r="Y32" i="8"/>
  <c r="Y28" i="120"/>
  <c r="Y27" i="159"/>
  <c r="Y27" i="168"/>
  <c r="Y27" i="165"/>
  <c r="Y27" i="163"/>
  <c r="Y28" i="117"/>
  <c r="Y28" i="104"/>
  <c r="Y27" i="104" s="1"/>
  <c r="Y27" i="191"/>
  <c r="Y26" i="191" s="1"/>
  <c r="Y27" i="89"/>
  <c r="Y27" i="88"/>
  <c r="Y26" i="88" s="1"/>
  <c r="Y21" i="105"/>
  <c r="Y16" i="103"/>
  <c r="Y16" i="8"/>
  <c r="Y11" i="115"/>
  <c r="Y12" i="124"/>
  <c r="Y11" i="201"/>
  <c r="Y11" i="163"/>
  <c r="Y12" i="117"/>
  <c r="Y11" i="199"/>
  <c r="Y11" i="188"/>
  <c r="Y11" i="18"/>
  <c r="Y11" i="154"/>
  <c r="Y4" i="153"/>
  <c r="Y3" i="153" s="1"/>
  <c r="Z72" i="118"/>
  <c r="Z64" i="125"/>
  <c r="Z64" i="117"/>
  <c r="Z64" i="105"/>
  <c r="Z61" i="152"/>
  <c r="Z52" i="172"/>
  <c r="Z52" i="159"/>
  <c r="Z52" i="90"/>
  <c r="Z52" i="107"/>
  <c r="Z53" i="106"/>
  <c r="Z52" i="194"/>
  <c r="Z52" i="77"/>
  <c r="Z53" i="75"/>
  <c r="Z52" i="75" s="1"/>
  <c r="Z53" i="8"/>
  <c r="Z52" i="160"/>
  <c r="Z48" i="125"/>
  <c r="Z44" i="125"/>
  <c r="Z44" i="123" s="1"/>
  <c r="Z44" i="16"/>
  <c r="Z36" i="16"/>
  <c r="Z25" i="117"/>
  <c r="Z25" i="118"/>
  <c r="Z25" i="75"/>
  <c r="Z25" i="8"/>
  <c r="Z15" i="125"/>
  <c r="Z15" i="75"/>
  <c r="Z4" i="159"/>
  <c r="Z4" i="113"/>
  <c r="Z4" i="114"/>
  <c r="Z4" i="89"/>
  <c r="Z4" i="83"/>
  <c r="Z5" i="75"/>
  <c r="Z4" i="75" s="1"/>
  <c r="Z4" i="77"/>
  <c r="Z68" i="106"/>
  <c r="Z68" i="102" s="1"/>
  <c r="Y72" i="123"/>
  <c r="Y48" i="75"/>
  <c r="Y44" i="111"/>
  <c r="Y36" i="8"/>
  <c r="Y31" i="106"/>
  <c r="Y25" i="124"/>
  <c r="Y15" i="106"/>
  <c r="Y10" i="104"/>
  <c r="Y4" i="171"/>
  <c r="Y5" i="125"/>
  <c r="Y4" i="197"/>
  <c r="Y5" i="111"/>
  <c r="Y4" i="111" s="1"/>
  <c r="Y4" i="160"/>
  <c r="Y5" i="8"/>
  <c r="Z63" i="119"/>
  <c r="Z63" i="111"/>
  <c r="Z51" i="124"/>
  <c r="Z51" i="123" s="1"/>
  <c r="Z51" i="116"/>
  <c r="Z47" i="10"/>
  <c r="Z33" i="153"/>
  <c r="Z24" i="75"/>
  <c r="Z24" i="10"/>
  <c r="Z14" i="102"/>
  <c r="Z8" i="172"/>
  <c r="Z8" i="114"/>
  <c r="Z8" i="158"/>
  <c r="Z9" i="120"/>
  <c r="Z8" i="120" s="1"/>
  <c r="Z8" i="89"/>
  <c r="Z8" i="192"/>
  <c r="Z8" i="85"/>
  <c r="Z8" i="18"/>
  <c r="Z9" i="8"/>
  <c r="Z8" i="160"/>
  <c r="Y67" i="117"/>
  <c r="Y61" i="107"/>
  <c r="Y33" i="112"/>
  <c r="Y33" i="19"/>
  <c r="Y24" i="103"/>
  <c r="Y24" i="102" s="1"/>
  <c r="Y19" i="10"/>
  <c r="Y8" i="113"/>
  <c r="Y8" i="163"/>
  <c r="Y9" i="117"/>
  <c r="Y8" i="198"/>
  <c r="Y8" i="89"/>
  <c r="Y8" i="78"/>
  <c r="Y8" i="161"/>
  <c r="Y3" i="161" s="1"/>
  <c r="Z70" i="120"/>
  <c r="Z61" i="174"/>
  <c r="Z61" i="202"/>
  <c r="Z61" i="121"/>
  <c r="Z62" i="117"/>
  <c r="Z61" i="165"/>
  <c r="Z62" i="104"/>
  <c r="Z61" i="191"/>
  <c r="Z61" i="87"/>
  <c r="Z61" i="19"/>
  <c r="Z61" i="160"/>
  <c r="Z62" i="8"/>
  <c r="Z42" i="118"/>
  <c r="Z42" i="111"/>
  <c r="Z38" i="75"/>
  <c r="Z33" i="171"/>
  <c r="Z34" i="125"/>
  <c r="Z34" i="118"/>
  <c r="Z33" i="166"/>
  <c r="Z26" i="166" s="1"/>
  <c r="Z33" i="168"/>
  <c r="Z34" i="111"/>
  <c r="Z33" i="197"/>
  <c r="Z33" i="188"/>
  <c r="Z33" i="87"/>
  <c r="Z33" i="78"/>
  <c r="Z34" i="10"/>
  <c r="Z33" i="151"/>
  <c r="Z27" i="167"/>
  <c r="Z17" i="183"/>
  <c r="Z18" i="118"/>
  <c r="Z17" i="166"/>
  <c r="Z17" i="167"/>
  <c r="Z18" i="111"/>
  <c r="Z17" i="197"/>
  <c r="Z17" i="198"/>
  <c r="Z17" i="188"/>
  <c r="Z17" i="77"/>
  <c r="Z18" i="75"/>
  <c r="Z17" i="154"/>
  <c r="Z17" i="161"/>
  <c r="Z11" i="171"/>
  <c r="Z13" i="125"/>
  <c r="Z13" i="103"/>
  <c r="Z66" i="75"/>
  <c r="Z66" i="8"/>
  <c r="Z46" i="119"/>
  <c r="Z46" i="116" s="1"/>
  <c r="Z46" i="104"/>
  <c r="Z22" i="172"/>
  <c r="Z22" i="159"/>
  <c r="Z22" i="163"/>
  <c r="Z22" i="195"/>
  <c r="Z22" i="107"/>
  <c r="Z22" i="193"/>
  <c r="Z22" i="90"/>
  <c r="Z22" i="18"/>
  <c r="Z22" i="153"/>
  <c r="Z7" i="105"/>
  <c r="Y70" i="106"/>
  <c r="Y61" i="174"/>
  <c r="Y62" i="119"/>
  <c r="Y61" i="155"/>
  <c r="Y61" i="166"/>
  <c r="Y62" i="118"/>
  <c r="Y62" i="111"/>
  <c r="Y61" i="197"/>
  <c r="Y61" i="88"/>
  <c r="Y61" i="80"/>
  <c r="Y46" i="119"/>
  <c r="Y46" i="116" s="1"/>
  <c r="Y42" i="105"/>
  <c r="Y33" i="158"/>
  <c r="Y34" i="120"/>
  <c r="Y33" i="156"/>
  <c r="Y26" i="156" s="1"/>
  <c r="Y33" i="110"/>
  <c r="Y26" i="110" s="1"/>
  <c r="Y34" i="105"/>
  <c r="Y33" i="187"/>
  <c r="Y33" i="87"/>
  <c r="Y33" i="82"/>
  <c r="Y33" i="151"/>
  <c r="Y34" i="10"/>
  <c r="Y29" i="118"/>
  <c r="Y27" i="190"/>
  <c r="Y26" i="190" s="1"/>
  <c r="Y22" i="201"/>
  <c r="Y23" i="124"/>
  <c r="Y23" i="120"/>
  <c r="Y22" i="120" s="1"/>
  <c r="Y22" i="158"/>
  <c r="Y22" i="194"/>
  <c r="Y23" i="106"/>
  <c r="Y22" i="106" s="1"/>
  <c r="Y22" i="190"/>
  <c r="Y22" i="91"/>
  <c r="Y22" i="81"/>
  <c r="Y22" i="161"/>
  <c r="Y17" i="159"/>
  <c r="Y17" i="156"/>
  <c r="Y17" i="192"/>
  <c r="Y18" i="118"/>
  <c r="Y17" i="166"/>
  <c r="Y17" i="114"/>
  <c r="Y17" i="188"/>
  <c r="Y17" i="85"/>
  <c r="Y18" i="75"/>
  <c r="Y17" i="151"/>
  <c r="Y18" i="10"/>
  <c r="Y7" i="106"/>
  <c r="Z41" i="106"/>
  <c r="Z41" i="8"/>
  <c r="Z32" i="123"/>
  <c r="Z27" i="195"/>
  <c r="Z27" i="109"/>
  <c r="Z26" i="109" s="1"/>
  <c r="Z27" i="108"/>
  <c r="Z26" i="108" s="1"/>
  <c r="Z27" i="198"/>
  <c r="Z26" i="198" s="1"/>
  <c r="Z27" i="89"/>
  <c r="Z27" i="78"/>
  <c r="Z27" i="18"/>
  <c r="Z16" i="75"/>
  <c r="Z11" i="204"/>
  <c r="Z11" i="115"/>
  <c r="Z11" i="196"/>
  <c r="Z11" i="186"/>
  <c r="Z11" i="83"/>
  <c r="Z11" i="77"/>
  <c r="Z11" i="153"/>
  <c r="Z6" i="118"/>
  <c r="Y69" i="124"/>
  <c r="Y69" i="123" s="1"/>
  <c r="Y69" i="105"/>
  <c r="Y65" i="118"/>
  <c r="Y65" i="104"/>
  <c r="Y65" i="16"/>
  <c r="Y54" i="118"/>
  <c r="Y52" i="108"/>
  <c r="Y52" i="87"/>
  <c r="Y54" i="75"/>
  <c r="Y49" i="120"/>
  <c r="Y45" i="10"/>
  <c r="Y37" i="119"/>
  <c r="Y37" i="75"/>
  <c r="Y37" i="10"/>
  <c r="Y32" i="118"/>
  <c r="Y32" i="116" s="1"/>
  <c r="Y32" i="75"/>
  <c r="Y27" i="204"/>
  <c r="Y26" i="204" s="1"/>
  <c r="Y27" i="170"/>
  <c r="Y26" i="170" s="1"/>
  <c r="Y27" i="115"/>
  <c r="Y27" i="87"/>
  <c r="Y27" i="18"/>
  <c r="Y17" i="152"/>
  <c r="Y16" i="104"/>
  <c r="Y16" i="10"/>
  <c r="Y12" i="125"/>
  <c r="Y11" i="172"/>
  <c r="Y12" i="120"/>
  <c r="Y11" i="159"/>
  <c r="Y11" i="113"/>
  <c r="Y11" i="197"/>
  <c r="Y12" i="111"/>
  <c r="Y11" i="186"/>
  <c r="Y11" i="89"/>
  <c r="Y11" i="88"/>
  <c r="Y4" i="155"/>
  <c r="Y6" i="119"/>
  <c r="Y4" i="115"/>
  <c r="Y4" i="114"/>
  <c r="Y4" i="192"/>
  <c r="Z72" i="103"/>
  <c r="Z61" i="204"/>
  <c r="Z64" i="104"/>
  <c r="Z64" i="10"/>
  <c r="Z52" i="121"/>
  <c r="Z52" i="191"/>
  <c r="Z53" i="104"/>
  <c r="Z52" i="104" s="1"/>
  <c r="Z52" i="192"/>
  <c r="Z52" i="114"/>
  <c r="Z52" i="110"/>
  <c r="Z52" i="89"/>
  <c r="Z52" i="81"/>
  <c r="Z52" i="153"/>
  <c r="Z48" i="111"/>
  <c r="Z48" i="105"/>
  <c r="Z48" i="106"/>
  <c r="Z44" i="105"/>
  <c r="Z40" i="106"/>
  <c r="Z36" i="117"/>
  <c r="Z36" i="116" s="1"/>
  <c r="Z36" i="75"/>
  <c r="Z25" i="124"/>
  <c r="Z25" i="106"/>
  <c r="Z20" i="120"/>
  <c r="Z20" i="118"/>
  <c r="Z15" i="118"/>
  <c r="Z4" i="183"/>
  <c r="Z4" i="115"/>
  <c r="Z4" i="110"/>
  <c r="Z3" i="110" s="1"/>
  <c r="Z5" i="104"/>
  <c r="Z4" i="191"/>
  <c r="Z4" i="88"/>
  <c r="Z4" i="81"/>
  <c r="C5" i="119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Y3" i="86" l="1"/>
  <c r="Z10" i="116"/>
  <c r="Y20" i="116"/>
  <c r="Z26" i="89"/>
  <c r="Y26" i="197"/>
  <c r="Z26" i="17"/>
  <c r="Z41" i="116"/>
  <c r="Z26" i="78"/>
  <c r="Z3" i="156"/>
  <c r="Y26" i="186"/>
  <c r="Z66" i="102"/>
  <c r="Z29" i="123"/>
  <c r="Y11" i="111"/>
  <c r="Z69" i="123"/>
  <c r="Z26" i="121"/>
  <c r="Y11" i="119"/>
  <c r="Y66" i="102"/>
  <c r="Z30" i="116"/>
  <c r="Y3" i="167"/>
  <c r="Y2" i="167" s="1"/>
  <c r="Y35" i="102"/>
  <c r="Y37" i="102"/>
  <c r="Y4" i="119"/>
  <c r="Z25" i="123"/>
  <c r="Y26" i="172"/>
  <c r="Z16" i="102"/>
  <c r="Y26" i="121"/>
  <c r="Z43" i="102"/>
  <c r="Y6" i="102"/>
  <c r="Y3" i="83"/>
  <c r="Z3" i="172"/>
  <c r="Z2" i="172" s="1"/>
  <c r="Y44" i="123"/>
  <c r="Z14" i="123"/>
  <c r="Y48" i="102"/>
  <c r="Y3" i="174"/>
  <c r="Y3" i="198"/>
  <c r="Y70" i="116"/>
  <c r="Y37" i="116"/>
  <c r="Y26" i="160"/>
  <c r="Y69" i="116"/>
  <c r="Z3" i="80"/>
  <c r="Y26" i="199"/>
  <c r="Y26" i="198"/>
  <c r="Z64" i="116"/>
  <c r="Z26" i="173"/>
  <c r="Y66" i="116"/>
  <c r="Z26" i="167"/>
  <c r="Z49" i="116"/>
  <c r="Z72" i="102"/>
  <c r="Y3" i="192"/>
  <c r="Y3" i="114"/>
  <c r="Y26" i="89"/>
  <c r="Y25" i="102"/>
  <c r="Y49" i="102"/>
  <c r="Z3" i="81"/>
  <c r="Y3" i="154"/>
  <c r="Y48" i="116"/>
  <c r="Y26" i="169"/>
  <c r="Y2" i="169" s="1"/>
  <c r="Y3" i="203"/>
  <c r="Z27" i="119"/>
  <c r="Z20" i="102"/>
  <c r="Y3" i="112"/>
  <c r="Y3" i="155"/>
  <c r="Y3" i="170"/>
  <c r="Y2" i="170" s="1"/>
  <c r="Z67" i="102"/>
  <c r="Y52" i="118"/>
  <c r="Z50" i="116"/>
  <c r="Y26" i="115"/>
  <c r="Z3" i="107"/>
  <c r="Z3" i="113"/>
  <c r="Z3" i="17"/>
  <c r="Z2" i="17" s="1"/>
  <c r="Z22" i="119"/>
  <c r="Y3" i="160"/>
  <c r="Y65" i="102"/>
  <c r="Y35" i="123"/>
  <c r="Y64" i="102"/>
  <c r="Y42" i="102"/>
  <c r="Y3" i="110"/>
  <c r="Y2" i="110" s="1"/>
  <c r="Z3" i="82"/>
  <c r="Z3" i="183"/>
  <c r="Y67" i="116"/>
  <c r="Y3" i="90"/>
  <c r="Y2" i="90" s="1"/>
  <c r="Z20" i="116"/>
  <c r="Y46" i="102"/>
  <c r="Y46" i="93" s="1"/>
  <c r="Y46" i="11" s="1"/>
  <c r="Y46" i="9" s="1"/>
  <c r="Y46" i="7" s="1"/>
  <c r="Z31" i="102"/>
  <c r="Y3" i="109"/>
  <c r="Z43" i="123"/>
  <c r="Z11" i="120"/>
  <c r="Z27" i="106"/>
  <c r="Z50" i="102"/>
  <c r="Y27" i="125"/>
  <c r="Y26" i="203"/>
  <c r="Z3" i="159"/>
  <c r="Z2" i="159" s="1"/>
  <c r="Y21" i="123"/>
  <c r="Y19" i="116"/>
  <c r="Z3" i="173"/>
  <c r="Y22" i="75"/>
  <c r="Y3" i="168"/>
  <c r="Z35" i="116"/>
  <c r="Y3" i="82"/>
  <c r="Z72" i="116"/>
  <c r="Z63" i="123"/>
  <c r="Z13" i="123"/>
  <c r="Z42" i="116"/>
  <c r="Y21" i="102"/>
  <c r="Z27" i="104"/>
  <c r="Y51" i="123"/>
  <c r="Y52" i="125"/>
  <c r="Z3" i="168"/>
  <c r="Y3" i="196"/>
  <c r="Y22" i="118"/>
  <c r="Y22" i="119"/>
  <c r="Y32" i="123"/>
  <c r="Y32" i="93" s="1"/>
  <c r="Y32" i="11" s="1"/>
  <c r="Y32" i="9" s="1"/>
  <c r="Y32" i="7" s="1"/>
  <c r="Y10" i="102"/>
  <c r="Y13" i="123"/>
  <c r="Y13" i="93" s="1"/>
  <c r="Y13" i="11" s="1"/>
  <c r="Y13" i="9" s="1"/>
  <c r="Y13" i="7" s="1"/>
  <c r="Z3" i="195"/>
  <c r="Y8" i="106"/>
  <c r="Y31" i="102"/>
  <c r="Y31" i="93" s="1"/>
  <c r="Y31" i="11" s="1"/>
  <c r="Y31" i="9" s="1"/>
  <c r="Y31" i="7" s="1"/>
  <c r="Y26" i="163"/>
  <c r="Z26" i="152"/>
  <c r="Y26" i="107"/>
  <c r="Y8" i="118"/>
  <c r="Z17" i="111"/>
  <c r="Z40" i="116"/>
  <c r="Y7" i="123"/>
  <c r="Y26" i="78"/>
  <c r="Z67" i="116"/>
  <c r="Y26" i="159"/>
  <c r="Y10" i="123"/>
  <c r="Y4" i="124"/>
  <c r="Z25" i="116"/>
  <c r="Z4" i="119"/>
  <c r="Y26" i="87"/>
  <c r="Z69" i="102"/>
  <c r="Z69" i="93" s="1"/>
  <c r="Z69" i="11" s="1"/>
  <c r="Z69" i="9" s="1"/>
  <c r="Z69" i="7" s="1"/>
  <c r="Y3" i="107"/>
  <c r="Z26" i="169"/>
  <c r="Y27" i="119"/>
  <c r="Y26" i="154"/>
  <c r="Z7" i="102"/>
  <c r="Y11" i="106"/>
  <c r="Y3" i="77"/>
  <c r="Y72" i="102"/>
  <c r="Z24" i="102"/>
  <c r="Z3" i="197"/>
  <c r="Y3" i="185"/>
  <c r="Z22" i="120"/>
  <c r="Z8" i="105"/>
  <c r="Z24" i="116"/>
  <c r="Y26" i="192"/>
  <c r="Z26" i="115"/>
  <c r="Y8" i="125"/>
  <c r="Z44" i="116"/>
  <c r="Y42" i="116"/>
  <c r="Y14" i="116"/>
  <c r="Y47" i="123"/>
  <c r="Y61" i="111"/>
  <c r="Y11" i="105"/>
  <c r="Y21" i="116"/>
  <c r="Y3" i="186"/>
  <c r="Y2" i="186" s="1"/>
  <c r="Y17" i="75"/>
  <c r="Y3" i="78"/>
  <c r="Y3" i="19"/>
  <c r="Y26" i="161"/>
  <c r="Y2" i="161" s="1"/>
  <c r="Y8" i="111"/>
  <c r="Y3" i="111" s="1"/>
  <c r="Z26" i="161"/>
  <c r="Z2" i="161" s="1"/>
  <c r="Y61" i="120"/>
  <c r="Z19" i="123"/>
  <c r="Z52" i="111"/>
  <c r="Y26" i="168"/>
  <c r="Z26" i="156"/>
  <c r="Y30" i="102"/>
  <c r="Z16" i="116"/>
  <c r="Y29" i="102"/>
  <c r="Y26" i="195"/>
  <c r="Z66" i="116"/>
  <c r="Y2" i="80"/>
  <c r="Y3" i="152"/>
  <c r="Z27" i="111"/>
  <c r="Z3" i="199"/>
  <c r="Y37" i="123"/>
  <c r="Z3" i="84"/>
  <c r="Y3" i="84"/>
  <c r="Y3" i="89"/>
  <c r="Z2" i="110"/>
  <c r="Y26" i="155"/>
  <c r="Y54" i="116"/>
  <c r="Y54" i="93" s="1"/>
  <c r="Y54" i="11" s="1"/>
  <c r="Y54" i="9" s="1"/>
  <c r="Y54" i="7" s="1"/>
  <c r="Z65" i="93"/>
  <c r="Z65" i="11" s="1"/>
  <c r="Z65" i="9" s="1"/>
  <c r="Z65" i="7" s="1"/>
  <c r="Z11" i="106"/>
  <c r="Z17" i="119"/>
  <c r="Z52" i="118"/>
  <c r="Z30" i="123"/>
  <c r="Y16" i="102"/>
  <c r="Y38" i="123"/>
  <c r="Y3" i="199"/>
  <c r="Z3" i="196"/>
  <c r="Z2" i="196" s="1"/>
  <c r="Z26" i="186"/>
  <c r="Z3" i="79"/>
  <c r="Y26" i="171"/>
  <c r="Y3" i="193"/>
  <c r="Z64" i="102"/>
  <c r="Z3" i="153"/>
  <c r="Z4" i="118"/>
  <c r="Z37" i="102"/>
  <c r="Y30" i="116"/>
  <c r="Y17" i="125"/>
  <c r="Y19" i="123"/>
  <c r="Z6" i="123"/>
  <c r="Z22" i="125"/>
  <c r="Z71" i="102"/>
  <c r="Z71" i="93" s="1"/>
  <c r="Z71" i="11" s="1"/>
  <c r="Z71" i="9" s="1"/>
  <c r="Z71" i="7" s="1"/>
  <c r="Y3" i="81"/>
  <c r="Y3" i="201"/>
  <c r="Y2" i="201" s="1"/>
  <c r="Z26" i="201"/>
  <c r="Z4" i="106"/>
  <c r="Z26" i="154"/>
  <c r="Z41" i="123"/>
  <c r="Y3" i="113"/>
  <c r="Z70" i="116"/>
  <c r="Z54" i="102"/>
  <c r="Z54" i="93" s="1"/>
  <c r="Z54" i="11" s="1"/>
  <c r="Z54" i="9" s="1"/>
  <c r="Z54" i="7" s="1"/>
  <c r="Z17" i="120"/>
  <c r="Y20" i="123"/>
  <c r="Y20" i="93" s="1"/>
  <c r="Y20" i="11" s="1"/>
  <c r="Y20" i="9" s="1"/>
  <c r="Y20" i="7" s="1"/>
  <c r="Y3" i="187"/>
  <c r="Y3" i="191"/>
  <c r="Z3" i="194"/>
  <c r="Y26" i="85"/>
  <c r="Y2" i="85" s="1"/>
  <c r="Z6" i="102"/>
  <c r="Z26" i="84"/>
  <c r="Z7" i="116"/>
  <c r="Y33" i="120"/>
  <c r="Y3" i="159"/>
  <c r="Z3" i="167"/>
  <c r="Y4" i="104"/>
  <c r="Y44" i="102"/>
  <c r="Y61" i="118"/>
  <c r="Y2" i="190"/>
  <c r="Y3" i="171"/>
  <c r="Y49" i="116"/>
  <c r="Z39" i="102"/>
  <c r="Y16" i="116"/>
  <c r="Y41" i="123"/>
  <c r="Z45" i="116"/>
  <c r="Y3" i="121"/>
  <c r="Y68" i="116"/>
  <c r="Y3" i="88"/>
  <c r="Y2" i="88" s="1"/>
  <c r="Y27" i="105"/>
  <c r="Y40" i="123"/>
  <c r="Z48" i="102"/>
  <c r="Y3" i="115"/>
  <c r="Z45" i="102"/>
  <c r="Y61" i="106"/>
  <c r="Z3" i="189"/>
  <c r="Y2" i="204"/>
  <c r="Y66" i="123"/>
  <c r="Z26" i="190"/>
  <c r="Z47" i="102"/>
  <c r="Z47" i="93" s="1"/>
  <c r="Z47" i="11" s="1"/>
  <c r="Z47" i="9" s="1"/>
  <c r="Z47" i="7" s="1"/>
  <c r="Y3" i="189"/>
  <c r="Y3" i="18"/>
  <c r="Z8" i="111"/>
  <c r="Y4" i="8"/>
  <c r="Z13" i="102"/>
  <c r="Z3" i="88"/>
  <c r="Z3" i="191"/>
  <c r="Z2" i="191" s="1"/>
  <c r="Y26" i="18"/>
  <c r="Y23" i="123"/>
  <c r="Y22" i="124"/>
  <c r="Z33" i="125"/>
  <c r="Y33" i="125"/>
  <c r="Z3" i="18"/>
  <c r="Z3" i="114"/>
  <c r="Z2" i="114" s="1"/>
  <c r="Y26" i="165"/>
  <c r="Z12" i="102"/>
  <c r="Z11" i="103"/>
  <c r="Z26" i="87"/>
  <c r="Y26" i="158"/>
  <c r="Z61" i="120"/>
  <c r="Z3" i="90"/>
  <c r="Z2" i="90" s="1"/>
  <c r="Y26" i="152"/>
  <c r="Y38" i="102"/>
  <c r="Z23" i="123"/>
  <c r="Z22" i="124"/>
  <c r="Z17" i="105"/>
  <c r="Y8" i="75"/>
  <c r="Z10" i="123"/>
  <c r="Z3" i="166"/>
  <c r="Z2" i="166" s="1"/>
  <c r="Z11" i="105"/>
  <c r="Z26" i="80"/>
  <c r="Z29" i="116"/>
  <c r="Y47" i="116"/>
  <c r="Y52" i="16"/>
  <c r="Y72" i="116"/>
  <c r="Z3" i="190"/>
  <c r="Z44" i="102"/>
  <c r="Y11" i="104"/>
  <c r="Y26" i="83"/>
  <c r="Z3" i="201"/>
  <c r="Z26" i="19"/>
  <c r="Z26" i="155"/>
  <c r="Y17" i="120"/>
  <c r="Y62" i="102"/>
  <c r="Y61" i="103"/>
  <c r="Z22" i="75"/>
  <c r="Y24" i="123"/>
  <c r="Y10" i="116"/>
  <c r="Z4" i="10"/>
  <c r="Z11" i="10"/>
  <c r="Z26" i="86"/>
  <c r="Y17" i="103"/>
  <c r="Y18" i="102"/>
  <c r="Y22" i="10"/>
  <c r="Y26" i="183"/>
  <c r="Y2" i="183" s="1"/>
  <c r="Y62" i="123"/>
  <c r="Y61" i="124"/>
  <c r="Z17" i="117"/>
  <c r="Z18" i="116"/>
  <c r="Z3" i="86"/>
  <c r="Z3" i="158"/>
  <c r="Y3" i="195"/>
  <c r="Y26" i="187"/>
  <c r="Z28" i="123"/>
  <c r="Z27" i="124"/>
  <c r="Z22" i="117"/>
  <c r="Z23" i="116"/>
  <c r="Z66" i="123"/>
  <c r="Z33" i="75"/>
  <c r="Z3" i="204"/>
  <c r="Z72" i="123"/>
  <c r="Z27" i="103"/>
  <c r="Z28" i="102"/>
  <c r="Z32" i="116"/>
  <c r="Y26" i="77"/>
  <c r="Z70" i="123"/>
  <c r="Z26" i="79"/>
  <c r="Z11" i="16"/>
  <c r="Z23" i="102"/>
  <c r="Z22" i="103"/>
  <c r="Y43" i="93"/>
  <c r="Y43" i="11" s="1"/>
  <c r="Y43" i="9" s="1"/>
  <c r="Y43" i="7" s="1"/>
  <c r="Z8" i="117"/>
  <c r="Z9" i="116"/>
  <c r="Z8" i="116" s="1"/>
  <c r="Z27" i="75"/>
  <c r="Y7" i="102"/>
  <c r="Y62" i="116"/>
  <c r="Y61" i="117"/>
  <c r="Z33" i="120"/>
  <c r="Z3" i="186"/>
  <c r="Z12" i="123"/>
  <c r="Z11" i="124"/>
  <c r="Z26" i="81"/>
  <c r="Y17" i="16"/>
  <c r="Y22" i="117"/>
  <c r="Y23" i="116"/>
  <c r="Y70" i="102"/>
  <c r="Z33" i="104"/>
  <c r="Z62" i="123"/>
  <c r="Z61" i="124"/>
  <c r="Y26" i="82"/>
  <c r="Z3" i="154"/>
  <c r="Z11" i="125"/>
  <c r="Z26" i="188"/>
  <c r="Z37" i="116"/>
  <c r="Z26" i="18"/>
  <c r="Z50" i="123"/>
  <c r="Y4" i="16"/>
  <c r="Z3" i="192"/>
  <c r="Z3" i="202"/>
  <c r="Z2" i="202" s="1"/>
  <c r="Y6" i="116"/>
  <c r="Z26" i="153"/>
  <c r="Z22" i="16"/>
  <c r="Y4" i="106"/>
  <c r="Z3" i="87"/>
  <c r="Y26" i="112"/>
  <c r="Y45" i="102"/>
  <c r="Z26" i="185"/>
  <c r="Z41" i="102"/>
  <c r="Y33" i="117"/>
  <c r="Y34" i="116"/>
  <c r="Z62" i="102"/>
  <c r="Z61" i="103"/>
  <c r="Z63" i="116"/>
  <c r="Z48" i="123"/>
  <c r="Y33" i="16"/>
  <c r="Y5" i="116"/>
  <c r="Y4" i="117"/>
  <c r="Z3" i="85"/>
  <c r="Z61" i="10"/>
  <c r="Y3" i="156"/>
  <c r="Y2" i="156" s="1"/>
  <c r="Y52" i="124"/>
  <c r="Y53" i="123"/>
  <c r="Y52" i="123" s="1"/>
  <c r="Z3" i="165"/>
  <c r="Z2" i="165" s="1"/>
  <c r="Y12" i="102"/>
  <c r="Y11" i="103"/>
  <c r="Y26" i="114"/>
  <c r="Y2" i="114" s="1"/>
  <c r="Y61" i="105"/>
  <c r="Z13" i="116"/>
  <c r="Y8" i="124"/>
  <c r="Y9" i="123"/>
  <c r="Z9" i="102"/>
  <c r="Z8" i="103"/>
  <c r="Y11" i="8"/>
  <c r="Y27" i="118"/>
  <c r="Y33" i="75"/>
  <c r="Z17" i="124"/>
  <c r="Z18" i="123"/>
  <c r="Y24" i="116"/>
  <c r="Z61" i="104"/>
  <c r="Y3" i="17"/>
  <c r="Y36" i="116"/>
  <c r="Y36" i="93" s="1"/>
  <c r="Y36" i="11" s="1"/>
  <c r="Y36" i="9" s="1"/>
  <c r="Y36" i="7" s="1"/>
  <c r="Z5" i="123"/>
  <c r="Z4" i="124"/>
  <c r="Z52" i="119"/>
  <c r="Y27" i="8"/>
  <c r="Y26" i="109"/>
  <c r="Y14" i="123"/>
  <c r="Y67" i="123"/>
  <c r="Y67" i="93" s="1"/>
  <c r="Y67" i="11" s="1"/>
  <c r="Y67" i="9" s="1"/>
  <c r="Y67" i="7" s="1"/>
  <c r="Z35" i="102"/>
  <c r="Y3" i="194"/>
  <c r="Z3" i="193"/>
  <c r="Z15" i="123"/>
  <c r="Y26" i="113"/>
  <c r="Y45" i="116"/>
  <c r="Y22" i="111"/>
  <c r="Z33" i="117"/>
  <c r="Z34" i="116"/>
  <c r="Y17" i="104"/>
  <c r="Y11" i="120"/>
  <c r="Y12" i="116"/>
  <c r="Y11" i="117"/>
  <c r="Z27" i="105"/>
  <c r="Z3" i="115"/>
  <c r="Z17" i="75"/>
  <c r="Z17" i="118"/>
  <c r="Y3" i="197"/>
  <c r="Y2" i="197" s="1"/>
  <c r="Z52" i="106"/>
  <c r="Y49" i="123"/>
  <c r="Z26" i="187"/>
  <c r="Y9" i="102"/>
  <c r="Y8" i="103"/>
  <c r="Z3" i="121"/>
  <c r="Z2" i="121" s="1"/>
  <c r="Z52" i="16"/>
  <c r="Y26" i="19"/>
  <c r="Y17" i="119"/>
  <c r="Z34" i="123"/>
  <c r="Z33" i="124"/>
  <c r="Z61" i="16"/>
  <c r="Z61" i="125"/>
  <c r="Y61" i="125"/>
  <c r="Y3" i="163"/>
  <c r="Z3" i="188"/>
  <c r="Z4" i="125"/>
  <c r="Z27" i="16"/>
  <c r="Y33" i="111"/>
  <c r="Z17" i="125"/>
  <c r="Z70" i="102"/>
  <c r="Z26" i="183"/>
  <c r="Y3" i="151"/>
  <c r="Z3" i="170"/>
  <c r="Z2" i="170" s="1"/>
  <c r="Z52" i="10"/>
  <c r="Z52" i="124"/>
  <c r="Z53" i="123"/>
  <c r="Z52" i="123" s="1"/>
  <c r="Y11" i="10"/>
  <c r="Y28" i="102"/>
  <c r="Y27" i="103"/>
  <c r="Y65" i="116"/>
  <c r="Y34" i="102"/>
  <c r="Y33" i="103"/>
  <c r="Y33" i="105"/>
  <c r="Y68" i="123"/>
  <c r="Z3" i="187"/>
  <c r="Z26" i="192"/>
  <c r="Z61" i="118"/>
  <c r="Z3" i="163"/>
  <c r="Z2" i="163" s="1"/>
  <c r="Y26" i="193"/>
  <c r="Z14" i="116"/>
  <c r="Z14" i="93" s="1"/>
  <c r="Z14" i="11" s="1"/>
  <c r="Z14" i="9" s="1"/>
  <c r="Z14" i="7" s="1"/>
  <c r="Z35" i="123"/>
  <c r="Z51" i="93"/>
  <c r="Z51" i="11" s="1"/>
  <c r="Z51" i="9" s="1"/>
  <c r="Z51" i="7" s="1"/>
  <c r="Z3" i="109"/>
  <c r="Z2" i="109" s="1"/>
  <c r="Y3" i="166"/>
  <c r="Y2" i="166" s="1"/>
  <c r="Z3" i="152"/>
  <c r="Z26" i="197"/>
  <c r="Y22" i="8"/>
  <c r="Z17" i="16"/>
  <c r="Z29" i="102"/>
  <c r="Y51" i="102"/>
  <c r="Y71" i="102"/>
  <c r="Y71" i="93" s="1"/>
  <c r="Y71" i="11" s="1"/>
  <c r="Y71" i="9" s="1"/>
  <c r="Y71" i="7" s="1"/>
  <c r="Z27" i="125"/>
  <c r="Y4" i="103"/>
  <c r="Y5" i="102"/>
  <c r="Y25" i="123"/>
  <c r="Y64" i="116"/>
  <c r="Y33" i="8"/>
  <c r="Y11" i="125"/>
  <c r="Y69" i="102"/>
  <c r="Y17" i="118"/>
  <c r="Y61" i="119"/>
  <c r="Z33" i="111"/>
  <c r="Z3" i="77"/>
  <c r="Z2" i="77" s="1"/>
  <c r="Y52" i="119"/>
  <c r="Z26" i="113"/>
  <c r="Y33" i="106"/>
  <c r="Y4" i="75"/>
  <c r="Y15" i="123"/>
  <c r="Y68" i="102"/>
  <c r="Z3" i="171"/>
  <c r="Y3" i="87"/>
  <c r="Y26" i="81"/>
  <c r="Z11" i="118"/>
  <c r="Z26" i="194"/>
  <c r="Y17" i="8"/>
  <c r="Z11" i="75"/>
  <c r="Z3" i="75" s="1"/>
  <c r="Z26" i="204"/>
  <c r="Z4" i="111"/>
  <c r="Y26" i="188"/>
  <c r="Z26" i="189"/>
  <c r="Y18" i="123"/>
  <c r="Y17" i="124"/>
  <c r="Y50" i="116"/>
  <c r="Y50" i="93" s="1"/>
  <c r="Y50" i="11" s="1"/>
  <c r="Y50" i="9" s="1"/>
  <c r="Y50" i="7" s="1"/>
  <c r="Z33" i="105"/>
  <c r="Y4" i="10"/>
  <c r="Y3" i="202"/>
  <c r="Y40" i="116"/>
  <c r="Z3" i="78"/>
  <c r="Z2" i="78" s="1"/>
  <c r="Z3" i="174"/>
  <c r="Z2" i="174" s="1"/>
  <c r="Y26" i="185"/>
  <c r="Z11" i="111"/>
  <c r="Y19" i="102"/>
  <c r="Z24" i="123"/>
  <c r="Z31" i="123"/>
  <c r="Z4" i="105"/>
  <c r="Y26" i="202"/>
  <c r="Z26" i="168"/>
  <c r="Z2" i="168" s="1"/>
  <c r="Y61" i="104"/>
  <c r="Z26" i="193"/>
  <c r="Z33" i="119"/>
  <c r="Z4" i="117"/>
  <c r="Z5" i="116"/>
  <c r="Y26" i="84"/>
  <c r="Y26" i="173"/>
  <c r="Y2" i="173" s="1"/>
  <c r="Z26" i="199"/>
  <c r="Y26" i="86"/>
  <c r="Y2" i="86" s="1"/>
  <c r="Z33" i="106"/>
  <c r="Z61" i="75"/>
  <c r="Y4" i="120"/>
  <c r="Y53" i="116"/>
  <c r="Y52" i="117"/>
  <c r="Z3" i="169"/>
  <c r="Y3" i="108"/>
  <c r="Y2" i="108" s="1"/>
  <c r="Y27" i="10"/>
  <c r="Y26" i="174"/>
  <c r="Z21" i="123"/>
  <c r="Z21" i="93" s="1"/>
  <c r="Z21" i="11" s="1"/>
  <c r="Z21" i="9" s="1"/>
  <c r="Z21" i="7" s="1"/>
  <c r="Y3" i="79"/>
  <c r="Y2" i="79" s="1"/>
  <c r="Z27" i="120"/>
  <c r="Y8" i="104"/>
  <c r="Y39" i="102"/>
  <c r="Y39" i="93" s="1"/>
  <c r="Y39" i="11" s="1"/>
  <c r="Y39" i="9" s="1"/>
  <c r="Y39" i="7" s="1"/>
  <c r="Z26" i="171"/>
  <c r="Y48" i="123"/>
  <c r="Y64" i="123"/>
  <c r="Y33" i="10"/>
  <c r="Y11" i="124"/>
  <c r="Y12" i="123"/>
  <c r="Z22" i="10"/>
  <c r="Z17" i="8"/>
  <c r="Y52" i="8"/>
  <c r="Y3" i="165"/>
  <c r="Y61" i="10"/>
  <c r="Y26" i="196"/>
  <c r="Z17" i="10"/>
  <c r="Z8" i="124"/>
  <c r="Z9" i="123"/>
  <c r="Z5" i="102"/>
  <c r="Z4" i="103"/>
  <c r="Z3" i="108"/>
  <c r="Z2" i="108" s="1"/>
  <c r="Y61" i="8"/>
  <c r="Z22" i="118"/>
  <c r="Z17" i="103"/>
  <c r="Z18" i="102"/>
  <c r="Z61" i="106"/>
  <c r="Y27" i="111"/>
  <c r="Z3" i="198"/>
  <c r="Z2" i="198" s="1"/>
  <c r="Z33" i="10"/>
  <c r="Z27" i="8"/>
  <c r="Z61" i="111"/>
  <c r="Y2" i="191"/>
  <c r="Z3" i="160"/>
  <c r="Y26" i="194"/>
  <c r="Z27" i="118"/>
  <c r="Y17" i="111"/>
  <c r="Y61" i="16"/>
  <c r="Z26" i="107"/>
  <c r="Z2" i="107" s="1"/>
  <c r="Y3" i="158"/>
  <c r="Y3" i="172"/>
  <c r="Y2" i="172" s="1"/>
  <c r="Y26" i="151"/>
  <c r="Z2" i="112"/>
  <c r="Y17" i="117"/>
  <c r="Y18" i="116"/>
  <c r="Y22" i="16"/>
  <c r="Y22" i="125"/>
  <c r="Z26" i="158"/>
  <c r="Z61" i="119"/>
  <c r="Z8" i="16"/>
  <c r="Z8" i="119"/>
  <c r="Y40" i="102"/>
  <c r="Y52" i="75"/>
  <c r="Z61" i="8"/>
  <c r="Y9" i="116"/>
  <c r="Y8" i="117"/>
  <c r="Z3" i="83"/>
  <c r="Z2" i="83" s="1"/>
  <c r="Y27" i="117"/>
  <c r="Y28" i="116"/>
  <c r="Z20" i="93"/>
  <c r="Z20" i="11" s="1"/>
  <c r="Z20" i="9" s="1"/>
  <c r="Z20" i="7" s="1"/>
  <c r="Z33" i="8"/>
  <c r="Y8" i="8"/>
  <c r="Z15" i="116"/>
  <c r="Y8" i="10"/>
  <c r="Z63" i="102"/>
  <c r="Z31" i="116"/>
  <c r="Z3" i="185"/>
  <c r="Y28" i="123"/>
  <c r="Y27" i="124"/>
  <c r="Z27" i="10"/>
  <c r="Z27" i="117"/>
  <c r="Z28" i="116"/>
  <c r="Z40" i="102"/>
  <c r="Z64" i="123"/>
  <c r="Y27" i="16"/>
  <c r="Z26" i="160"/>
  <c r="Z33" i="16"/>
  <c r="Y33" i="104"/>
  <c r="Y26" i="104" s="1"/>
  <c r="Y52" i="103"/>
  <c r="Y53" i="102"/>
  <c r="Z4" i="8"/>
  <c r="Z36" i="102"/>
  <c r="Y3" i="91"/>
  <c r="Y2" i="91" s="1"/>
  <c r="Y27" i="106"/>
  <c r="Y23" i="102"/>
  <c r="Y22" i="103"/>
  <c r="Y33" i="124"/>
  <c r="Y34" i="123"/>
  <c r="Y70" i="123"/>
  <c r="Y63" i="102"/>
  <c r="Y8" i="119"/>
  <c r="Y3" i="119" s="1"/>
  <c r="Z10" i="102"/>
  <c r="Z25" i="102"/>
  <c r="Y11" i="16"/>
  <c r="Z26" i="203"/>
  <c r="Z2" i="203" s="1"/>
  <c r="Z49" i="102"/>
  <c r="Z49" i="93" s="1"/>
  <c r="Z49" i="11" s="1"/>
  <c r="Z49" i="9" s="1"/>
  <c r="Z49" i="7" s="1"/>
  <c r="Z38" i="102"/>
  <c r="Z38" i="93" s="1"/>
  <c r="Z38" i="11" s="1"/>
  <c r="Z38" i="9" s="1"/>
  <c r="Z38" i="7" s="1"/>
  <c r="Y17" i="10"/>
  <c r="Z61" i="117"/>
  <c r="Z62" i="116"/>
  <c r="Z26" i="195"/>
  <c r="Y5" i="123"/>
  <c r="Y4" i="123" s="1"/>
  <c r="Y4" i="125"/>
  <c r="Y52" i="10"/>
  <c r="Z4" i="16"/>
  <c r="Z33" i="118"/>
  <c r="Z8" i="8"/>
  <c r="Z3" i="89"/>
  <c r="Z2" i="89" s="1"/>
  <c r="Z52" i="8"/>
  <c r="Y27" i="120"/>
  <c r="Y33" i="119"/>
  <c r="Z52" i="103"/>
  <c r="Z53" i="102"/>
  <c r="Z11" i="119"/>
  <c r="Z19" i="102"/>
  <c r="Y15" i="102"/>
  <c r="Y29" i="116"/>
  <c r="Y29" i="93" s="1"/>
  <c r="Y29" i="11" s="1"/>
  <c r="Y29" i="9" s="1"/>
  <c r="Y29" i="7" s="1"/>
  <c r="Z4" i="104"/>
  <c r="Z3" i="104" s="1"/>
  <c r="Z42" i="102"/>
  <c r="Y47" i="102"/>
  <c r="Z8" i="10"/>
  <c r="Z39" i="123"/>
  <c r="Z39" i="93" s="1"/>
  <c r="Z39" i="11" s="1"/>
  <c r="Z39" i="9" s="1"/>
  <c r="Z39" i="7" s="1"/>
  <c r="Y4" i="105"/>
  <c r="Z3" i="91"/>
  <c r="Z2" i="91" s="1"/>
  <c r="Z11" i="8"/>
  <c r="Z11" i="117"/>
  <c r="Z12" i="116"/>
  <c r="Z26" i="151"/>
  <c r="Z22" i="8"/>
  <c r="Z33" i="103"/>
  <c r="Z34" i="102"/>
  <c r="Z3" i="151"/>
  <c r="Y11" i="118"/>
  <c r="Y26" i="17"/>
  <c r="Z3" i="155"/>
  <c r="Z26" i="82"/>
  <c r="Y61" i="75"/>
  <c r="Y63" i="116"/>
  <c r="Y4" i="118"/>
  <c r="Z3" i="19"/>
  <c r="Z3" i="120"/>
  <c r="Z36" i="123"/>
  <c r="Z53" i="116"/>
  <c r="Z52" i="116" s="1"/>
  <c r="Z52" i="117"/>
  <c r="Y3" i="188"/>
  <c r="Z26" i="88"/>
  <c r="Y26" i="153"/>
  <c r="Y2" i="153" s="1"/>
  <c r="Z17" i="104"/>
  <c r="Y8" i="16"/>
  <c r="Y26" i="189"/>
  <c r="Y41" i="102"/>
  <c r="Z6" i="116"/>
  <c r="Z26" i="85"/>
  <c r="Z32" i="102"/>
  <c r="Y17" i="105"/>
  <c r="Y27" i="75"/>
  <c r="Y33" i="118"/>
  <c r="Z46" i="102"/>
  <c r="Z46" i="93" s="1"/>
  <c r="Z46" i="11" s="1"/>
  <c r="Z46" i="9" s="1"/>
  <c r="Z46" i="7" s="1"/>
  <c r="Z61" i="105"/>
  <c r="Y63" i="123"/>
  <c r="Z8" i="125"/>
  <c r="Y44" i="116"/>
  <c r="Z68" i="116"/>
  <c r="Z68" i="93" s="1"/>
  <c r="Z68" i="11" s="1"/>
  <c r="Z68" i="9" s="1"/>
  <c r="Z68" i="7" s="1"/>
  <c r="R4" i="16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Z19" i="93" l="1"/>
  <c r="Z19" i="11" s="1"/>
  <c r="Z19" i="9" s="1"/>
  <c r="Z19" i="7" s="1"/>
  <c r="Y6" i="93"/>
  <c r="Y6" i="11" s="1"/>
  <c r="Y6" i="9" s="1"/>
  <c r="Y6" i="7" s="1"/>
  <c r="Y48" i="93"/>
  <c r="Y48" i="11" s="1"/>
  <c r="Y48" i="9" s="1"/>
  <c r="Y48" i="7" s="1"/>
  <c r="Z2" i="156"/>
  <c r="Z2" i="199"/>
  <c r="Z10" i="93"/>
  <c r="Z10" i="11" s="1"/>
  <c r="Z10" i="9" s="1"/>
  <c r="Z10" i="7" s="1"/>
  <c r="Y2" i="109"/>
  <c r="Z16" i="93"/>
  <c r="Z16" i="11" s="1"/>
  <c r="Z16" i="9" s="1"/>
  <c r="Z16" i="7" s="1"/>
  <c r="Y2" i="198"/>
  <c r="Z2" i="80"/>
  <c r="Y23" i="149"/>
  <c r="Y2" i="203"/>
  <c r="Y2" i="154"/>
  <c r="Y2" i="174"/>
  <c r="Z2" i="169"/>
  <c r="Y25" i="93"/>
  <c r="Y25" i="11" s="1"/>
  <c r="Y25" i="9" s="1"/>
  <c r="Y25" i="7" s="1"/>
  <c r="Y37" i="93"/>
  <c r="Y37" i="11" s="1"/>
  <c r="Y37" i="9" s="1"/>
  <c r="Y37" i="7" s="1"/>
  <c r="Y7" i="93"/>
  <c r="Y7" i="11" s="1"/>
  <c r="Y7" i="9" s="1"/>
  <c r="Y7" i="7" s="1"/>
  <c r="Z43" i="93"/>
  <c r="Z43" i="11" s="1"/>
  <c r="Z43" i="9" s="1"/>
  <c r="Z43" i="7" s="1"/>
  <c r="Y2" i="121"/>
  <c r="Z30" i="93"/>
  <c r="Z30" i="11" s="1"/>
  <c r="Z30" i="9" s="1"/>
  <c r="Z30" i="7" s="1"/>
  <c r="Y47" i="93"/>
  <c r="Y47" i="11" s="1"/>
  <c r="Y47" i="9" s="1"/>
  <c r="Y47" i="7" s="1"/>
  <c r="Y2" i="78"/>
  <c r="Y69" i="93"/>
  <c r="Y69" i="11" s="1"/>
  <c r="Y69" i="9" s="1"/>
  <c r="Y69" i="7" s="1"/>
  <c r="Y35" i="93"/>
  <c r="Y35" i="11" s="1"/>
  <c r="Y35" i="9" s="1"/>
  <c r="Y35" i="7" s="1"/>
  <c r="Y2" i="83"/>
  <c r="Y44" i="93"/>
  <c r="Y44" i="11" s="1"/>
  <c r="Y44" i="9" s="1"/>
  <c r="Y44" i="7" s="1"/>
  <c r="Y2" i="160"/>
  <c r="Z16" i="149"/>
  <c r="Y8" i="123"/>
  <c r="Z2" i="167"/>
  <c r="Z25" i="93"/>
  <c r="Z25" i="11" s="1"/>
  <c r="Z25" i="9" s="1"/>
  <c r="Z25" i="7" s="1"/>
  <c r="Y2" i="87"/>
  <c r="Z42" i="93"/>
  <c r="Z42" i="11" s="1"/>
  <c r="Z42" i="9" s="1"/>
  <c r="Z42" i="7" s="1"/>
  <c r="Z2" i="84"/>
  <c r="Y66" i="93"/>
  <c r="Y66" i="11" s="1"/>
  <c r="Y66" i="9" s="1"/>
  <c r="Y66" i="7" s="1"/>
  <c r="Z2" i="113"/>
  <c r="Y2" i="199"/>
  <c r="Z2" i="19"/>
  <c r="Y3" i="118"/>
  <c r="Y26" i="16"/>
  <c r="Y73" i="149"/>
  <c r="Z2" i="173"/>
  <c r="Y55" i="149"/>
  <c r="Y2" i="192"/>
  <c r="Y19" i="93"/>
  <c r="Y19" i="11" s="1"/>
  <c r="Y19" i="9" s="1"/>
  <c r="Y19" i="7" s="1"/>
  <c r="Y44" i="149"/>
  <c r="Z26" i="111"/>
  <c r="Z2" i="195"/>
  <c r="Z26" i="106"/>
  <c r="Z2" i="81"/>
  <c r="Z2" i="115"/>
  <c r="Y2" i="155"/>
  <c r="Y2" i="189"/>
  <c r="Z2" i="183"/>
  <c r="Y2" i="89"/>
  <c r="Y2" i="165"/>
  <c r="Z67" i="93"/>
  <c r="Z67" i="11" s="1"/>
  <c r="Z67" i="9" s="1"/>
  <c r="Z67" i="7" s="1"/>
  <c r="Z2" i="194"/>
  <c r="Y2" i="112"/>
  <c r="Z2" i="197"/>
  <c r="Z17" i="116"/>
  <c r="Z26" i="119"/>
  <c r="Z2" i="82"/>
  <c r="Y26" i="117"/>
  <c r="Y14" i="93"/>
  <c r="Y14" i="11" s="1"/>
  <c r="Y14" i="9" s="1"/>
  <c r="Y14" i="7" s="1"/>
  <c r="Y2" i="168"/>
  <c r="Y2" i="82"/>
  <c r="Y65" i="93"/>
  <c r="Y65" i="11" s="1"/>
  <c r="Y65" i="9" s="1"/>
  <c r="Y65" i="7" s="1"/>
  <c r="Y2" i="115"/>
  <c r="Z64" i="93"/>
  <c r="Z64" i="11" s="1"/>
  <c r="Z64" i="9" s="1"/>
  <c r="Z64" i="7" s="1"/>
  <c r="Z40" i="93"/>
  <c r="Z40" i="11" s="1"/>
  <c r="Z40" i="9" s="1"/>
  <c r="Z40" i="7" s="1"/>
  <c r="Y3" i="105"/>
  <c r="Z82" i="149"/>
  <c r="Y17" i="123"/>
  <c r="Z22" i="116"/>
  <c r="Y26" i="125"/>
  <c r="Y2" i="187"/>
  <c r="Y72" i="93"/>
  <c r="Y72" i="11" s="1"/>
  <c r="Y72" i="9" s="1"/>
  <c r="Y72" i="7" s="1"/>
  <c r="Y2" i="107"/>
  <c r="Z2" i="186"/>
  <c r="Y26" i="120"/>
  <c r="Z2" i="152"/>
  <c r="Y3" i="106"/>
  <c r="Y21" i="93"/>
  <c r="Y21" i="11" s="1"/>
  <c r="Y21" i="9" s="1"/>
  <c r="Y21" i="7" s="1"/>
  <c r="Y2" i="163"/>
  <c r="Z2" i="153"/>
  <c r="Y39" i="149"/>
  <c r="Y3" i="104"/>
  <c r="Y2" i="104" s="1"/>
  <c r="Y2" i="193"/>
  <c r="Y2" i="185"/>
  <c r="Y42" i="93"/>
  <c r="Y42" i="11" s="1"/>
  <c r="Y42" i="9" s="1"/>
  <c r="Y42" i="7" s="1"/>
  <c r="Y57" i="149"/>
  <c r="Z50" i="93"/>
  <c r="Z50" i="11" s="1"/>
  <c r="Z50" i="9" s="1"/>
  <c r="Z50" i="7" s="1"/>
  <c r="Z26" i="16"/>
  <c r="Z2" i="187"/>
  <c r="Y2" i="77"/>
  <c r="Z2" i="151"/>
  <c r="Y2" i="19"/>
  <c r="Y2" i="152"/>
  <c r="Z3" i="106"/>
  <c r="Y13" i="149"/>
  <c r="Z26" i="120"/>
  <c r="Z2" i="120" s="1"/>
  <c r="Y38" i="93"/>
  <c r="Y38" i="11" s="1"/>
  <c r="Y38" i="9" s="1"/>
  <c r="Y38" i="7" s="1"/>
  <c r="Y15" i="93"/>
  <c r="Y15" i="11" s="1"/>
  <c r="Y15" i="9" s="1"/>
  <c r="Y15" i="7" s="1"/>
  <c r="Z8" i="123"/>
  <c r="Y52" i="116"/>
  <c r="Z2" i="154"/>
  <c r="Y10" i="93"/>
  <c r="Y10" i="11" s="1"/>
  <c r="Y10" i="9" s="1"/>
  <c r="Y10" i="7" s="1"/>
  <c r="Y27" i="123"/>
  <c r="Y2" i="159"/>
  <c r="Z2" i="185"/>
  <c r="Y2" i="196"/>
  <c r="Z7" i="93"/>
  <c r="Z7" i="11" s="1"/>
  <c r="Z7" i="9" s="1"/>
  <c r="Z7" i="7" s="1"/>
  <c r="Z48" i="93"/>
  <c r="Z48" i="11" s="1"/>
  <c r="Z48" i="9" s="1"/>
  <c r="Z48" i="7" s="1"/>
  <c r="Z26" i="104"/>
  <c r="Z2" i="104" s="1"/>
  <c r="Z72" i="93"/>
  <c r="Z72" i="11" s="1"/>
  <c r="Z72" i="9" s="1"/>
  <c r="Z72" i="7" s="1"/>
  <c r="Q3" i="161"/>
  <c r="Z15" i="93"/>
  <c r="Z15" i="11" s="1"/>
  <c r="Z15" i="9" s="1"/>
  <c r="Z15" i="7" s="1"/>
  <c r="Z66" i="93"/>
  <c r="Z66" i="11" s="1"/>
  <c r="Z66" i="9" s="1"/>
  <c r="Z66" i="7" s="1"/>
  <c r="Z2" i="201"/>
  <c r="Y51" i="93"/>
  <c r="Y51" i="11" s="1"/>
  <c r="Y51" i="9" s="1"/>
  <c r="Y51" i="7" s="1"/>
  <c r="Z29" i="93"/>
  <c r="Z29" i="11" s="1"/>
  <c r="Z29" i="9" s="1"/>
  <c r="Z29" i="7" s="1"/>
  <c r="Z41" i="93"/>
  <c r="Z41" i="11" s="1"/>
  <c r="Z41" i="9" s="1"/>
  <c r="Z41" i="7" s="1"/>
  <c r="Y2" i="158"/>
  <c r="Z32" i="93"/>
  <c r="Z32" i="11" s="1"/>
  <c r="Z32" i="9" s="1"/>
  <c r="Z32" i="7" s="1"/>
  <c r="Z27" i="116"/>
  <c r="Y17" i="116"/>
  <c r="Z3" i="118"/>
  <c r="Y26" i="119"/>
  <c r="Y2" i="119" s="1"/>
  <c r="Y2" i="84"/>
  <c r="Y2" i="81"/>
  <c r="Z92" i="149"/>
  <c r="Z6" i="93"/>
  <c r="Z6" i="11" s="1"/>
  <c r="Z6" i="9" s="1"/>
  <c r="Z6" i="7" s="1"/>
  <c r="Z24" i="93"/>
  <c r="Z24" i="11" s="1"/>
  <c r="Z24" i="9" s="1"/>
  <c r="Z24" i="7" s="1"/>
  <c r="Z57" i="149"/>
  <c r="Y2" i="171"/>
  <c r="Y41" i="93"/>
  <c r="Y41" i="11" s="1"/>
  <c r="Y41" i="9" s="1"/>
  <c r="Y41" i="7" s="1"/>
  <c r="Y33" i="123"/>
  <c r="Y8" i="116"/>
  <c r="Z44" i="93"/>
  <c r="Z44" i="11" s="1"/>
  <c r="Z44" i="9" s="1"/>
  <c r="Z44" i="7" s="1"/>
  <c r="Y75" i="149"/>
  <c r="Y86" i="149"/>
  <c r="Z2" i="79"/>
  <c r="Z26" i="117"/>
  <c r="Z2" i="189"/>
  <c r="Z4" i="123"/>
  <c r="Y7" i="149"/>
  <c r="Y30" i="93"/>
  <c r="Y30" i="11" s="1"/>
  <c r="Y30" i="9" s="1"/>
  <c r="Y30" i="7" s="1"/>
  <c r="Z3" i="105"/>
  <c r="Z70" i="93"/>
  <c r="Z70" i="11" s="1"/>
  <c r="Z70" i="9" s="1"/>
  <c r="Z70" i="7" s="1"/>
  <c r="Z33" i="116"/>
  <c r="Y89" i="149"/>
  <c r="Z52" i="149"/>
  <c r="Y31" i="149"/>
  <c r="Y24" i="93"/>
  <c r="Y24" i="11" s="1"/>
  <c r="Y24" i="9" s="1"/>
  <c r="Y24" i="7" s="1"/>
  <c r="Y68" i="93"/>
  <c r="Y68" i="11" s="1"/>
  <c r="Y68" i="9" s="1"/>
  <c r="Y68" i="7" s="1"/>
  <c r="Y2" i="195"/>
  <c r="Z45" i="93"/>
  <c r="Z45" i="11" s="1"/>
  <c r="Z45" i="9" s="1"/>
  <c r="Z45" i="7" s="1"/>
  <c r="Z3" i="8"/>
  <c r="Z2" i="188"/>
  <c r="Y11" i="116"/>
  <c r="Z2" i="190"/>
  <c r="Y4" i="116"/>
  <c r="Z4" i="116"/>
  <c r="Z27" i="123"/>
  <c r="Y2" i="113"/>
  <c r="Z31" i="93"/>
  <c r="Z31" i="11" s="1"/>
  <c r="Z31" i="9" s="1"/>
  <c r="Z31" i="7" s="1"/>
  <c r="Y26" i="105"/>
  <c r="Y3" i="125"/>
  <c r="Y64" i="93"/>
  <c r="Y64" i="11" s="1"/>
  <c r="Y64" i="9" s="1"/>
  <c r="Y64" i="7" s="1"/>
  <c r="Y49" i="93"/>
  <c r="Y49" i="11" s="1"/>
  <c r="Y49" i="9" s="1"/>
  <c r="Y49" i="7" s="1"/>
  <c r="Z2" i="87"/>
  <c r="Y2" i="18"/>
  <c r="Z26" i="124"/>
  <c r="Y63" i="93"/>
  <c r="Y63" i="11" s="1"/>
  <c r="Y63" i="9" s="1"/>
  <c r="Y63" i="7" s="1"/>
  <c r="Z26" i="10"/>
  <c r="Y2" i="188"/>
  <c r="Z13" i="93"/>
  <c r="Z13" i="11" s="1"/>
  <c r="Z13" i="9" s="1"/>
  <c r="Z13" i="7" s="1"/>
  <c r="Y40" i="93"/>
  <c r="Y40" i="11" s="1"/>
  <c r="Y40" i="9" s="1"/>
  <c r="Y40" i="7" s="1"/>
  <c r="Y3" i="103"/>
  <c r="Y26" i="103"/>
  <c r="Y28" i="149"/>
  <c r="Y26" i="124"/>
  <c r="Z3" i="119"/>
  <c r="Y3" i="124"/>
  <c r="Z37" i="93"/>
  <c r="Z37" i="11" s="1"/>
  <c r="Z37" i="9" s="1"/>
  <c r="Z37" i="7" s="1"/>
  <c r="Y22" i="116"/>
  <c r="Y16" i="93"/>
  <c r="Y16" i="11" s="1"/>
  <c r="Y16" i="9" s="1"/>
  <c r="Y16" i="7" s="1"/>
  <c r="Z61" i="116"/>
  <c r="Z3" i="103"/>
  <c r="Y12" i="149"/>
  <c r="Y93" i="149"/>
  <c r="Z58" i="149"/>
  <c r="Z63" i="149"/>
  <c r="Y22" i="149"/>
  <c r="Z88" i="149"/>
  <c r="Y34" i="149"/>
  <c r="Y72" i="149"/>
  <c r="Z26" i="149"/>
  <c r="Z53" i="93"/>
  <c r="Z52" i="102"/>
  <c r="Z32" i="149"/>
  <c r="Y29" i="149"/>
  <c r="Y11" i="123"/>
  <c r="Y2" i="202"/>
  <c r="Y26" i="106"/>
  <c r="Z68" i="149"/>
  <c r="Y34" i="93"/>
  <c r="Y33" i="102"/>
  <c r="Y3" i="117"/>
  <c r="Y70" i="93"/>
  <c r="Y70" i="11" s="1"/>
  <c r="Y70" i="9" s="1"/>
  <c r="Y70" i="7" s="1"/>
  <c r="Z11" i="123"/>
  <c r="Y61" i="116"/>
  <c r="Z33" i="149"/>
  <c r="Z60" i="149"/>
  <c r="Y22" i="123"/>
  <c r="Y3" i="8"/>
  <c r="Y23" i="93"/>
  <c r="Y22" i="102"/>
  <c r="Y52" i="102"/>
  <c r="Y53" i="93"/>
  <c r="Y92" i="149"/>
  <c r="Z26" i="118"/>
  <c r="Z17" i="102"/>
  <c r="Z18" i="93"/>
  <c r="Z83" i="149"/>
  <c r="Z2" i="193"/>
  <c r="Y26" i="8"/>
  <c r="Y3" i="16"/>
  <c r="Y2" i="16" s="1"/>
  <c r="Z23" i="149"/>
  <c r="Z2" i="158"/>
  <c r="Z62" i="149"/>
  <c r="Y95" i="149"/>
  <c r="Y62" i="149"/>
  <c r="Z3" i="16"/>
  <c r="Z74" i="149"/>
  <c r="Y27" i="116"/>
  <c r="Z26" i="8"/>
  <c r="Z4" i="102"/>
  <c r="Z5" i="93"/>
  <c r="Y26" i="10"/>
  <c r="Y3" i="10"/>
  <c r="Z3" i="111"/>
  <c r="Z76" i="149"/>
  <c r="Y2" i="194"/>
  <c r="Y79" i="149"/>
  <c r="Y45" i="93"/>
  <c r="Y45" i="11" s="1"/>
  <c r="Y45" i="9" s="1"/>
  <c r="Y45" i="7" s="1"/>
  <c r="Z26" i="75"/>
  <c r="Z2" i="75" s="1"/>
  <c r="Z2" i="86"/>
  <c r="Y18" i="93"/>
  <c r="Y17" i="102"/>
  <c r="Y33" i="149"/>
  <c r="Z46" i="149"/>
  <c r="Z11" i="116"/>
  <c r="Z7" i="149"/>
  <c r="Y59" i="149"/>
  <c r="Y27" i="102"/>
  <c r="Y28" i="93"/>
  <c r="Y2" i="151"/>
  <c r="Z33" i="123"/>
  <c r="Y8" i="102"/>
  <c r="Y9" i="93"/>
  <c r="Z35" i="93"/>
  <c r="Z35" i="11" s="1"/>
  <c r="Z35" i="9" s="1"/>
  <c r="Z35" i="7" s="1"/>
  <c r="Z3" i="124"/>
  <c r="Z17" i="123"/>
  <c r="Z63" i="93"/>
  <c r="Z63" i="11" s="1"/>
  <c r="Z63" i="9" s="1"/>
  <c r="Z63" i="7" s="1"/>
  <c r="Z2" i="88"/>
  <c r="Z33" i="102"/>
  <c r="Z34" i="93"/>
  <c r="Z79" i="149"/>
  <c r="Z75" i="149"/>
  <c r="Z2" i="171"/>
  <c r="Z20" i="149"/>
  <c r="Y76" i="149"/>
  <c r="Z8" i="102"/>
  <c r="Z9" i="93"/>
  <c r="Y12" i="93"/>
  <c r="Y11" i="102"/>
  <c r="Z23" i="93"/>
  <c r="Z22" i="102"/>
  <c r="Z27" i="102"/>
  <c r="Z28" i="93"/>
  <c r="Z22" i="123"/>
  <c r="Z2" i="18"/>
  <c r="Z2" i="160"/>
  <c r="Z55" i="149"/>
  <c r="Z94" i="149"/>
  <c r="Y5" i="93"/>
  <c r="Y4" i="102"/>
  <c r="Z56" i="149"/>
  <c r="Y26" i="75"/>
  <c r="Z62" i="93"/>
  <c r="Z61" i="102"/>
  <c r="Z61" i="123"/>
  <c r="Z26" i="103"/>
  <c r="Z36" i="93"/>
  <c r="Z36" i="11" s="1"/>
  <c r="Z36" i="9" s="1"/>
  <c r="Z36" i="7" s="1"/>
  <c r="Y46" i="149"/>
  <c r="Z21" i="149"/>
  <c r="Z26" i="105"/>
  <c r="Z70" i="149"/>
  <c r="Y33" i="116"/>
  <c r="Z87" i="149"/>
  <c r="Y61" i="123"/>
  <c r="Z3" i="10"/>
  <c r="Z12" i="93"/>
  <c r="Z11" i="102"/>
  <c r="Z2" i="155"/>
  <c r="Z34" i="149"/>
  <c r="Y60" i="149"/>
  <c r="Z61" i="149"/>
  <c r="Z59" i="149"/>
  <c r="Y3" i="120"/>
  <c r="Z3" i="117"/>
  <c r="Y3" i="75"/>
  <c r="Z26" i="125"/>
  <c r="Y26" i="111"/>
  <c r="Y2" i="111" s="1"/>
  <c r="Y54" i="149"/>
  <c r="Y2" i="17"/>
  <c r="Y26" i="118"/>
  <c r="Z2" i="85"/>
  <c r="Z2" i="192"/>
  <c r="Z3" i="125"/>
  <c r="Z2" i="204"/>
  <c r="Y61" i="102"/>
  <c r="Y62" i="93"/>
  <c r="Z72" i="149"/>
  <c r="R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Z93" i="149" l="1"/>
  <c r="Y83" i="149"/>
  <c r="Y26" i="123"/>
  <c r="Y88" i="149"/>
  <c r="Y94" i="149"/>
  <c r="Y6" i="149"/>
  <c r="Z50" i="149"/>
  <c r="Y26" i="149"/>
  <c r="Y3" i="116"/>
  <c r="Y3" i="123"/>
  <c r="Y70" i="149"/>
  <c r="Z27" i="149"/>
  <c r="Y30" i="149"/>
  <c r="Z18" i="149"/>
  <c r="Y21" i="149"/>
  <c r="Z73" i="149"/>
  <c r="Y2" i="118"/>
  <c r="Z54" i="149"/>
  <c r="Y47" i="149"/>
  <c r="Y56" i="149"/>
  <c r="Z2" i="111"/>
  <c r="Z24" i="149"/>
  <c r="Z64" i="149"/>
  <c r="Z11" i="149"/>
  <c r="Z51" i="149"/>
  <c r="Y25" i="149"/>
  <c r="Y74" i="149"/>
  <c r="Y2" i="117"/>
  <c r="Z39" i="149"/>
  <c r="Z12" i="149"/>
  <c r="Y2" i="106"/>
  <c r="Y58" i="149"/>
  <c r="Y41" i="149"/>
  <c r="Y78" i="149"/>
  <c r="Y64" i="149"/>
  <c r="Y61" i="149"/>
  <c r="Z2" i="119"/>
  <c r="Z77" i="149" s="1"/>
  <c r="Z2" i="16"/>
  <c r="Z95" i="149"/>
  <c r="Z25" i="149"/>
  <c r="Y32" i="149"/>
  <c r="Y43" i="149"/>
  <c r="Z2" i="106"/>
  <c r="Y2" i="125"/>
  <c r="Z2" i="10"/>
  <c r="Y2" i="105"/>
  <c r="Z3" i="123"/>
  <c r="Y2" i="120"/>
  <c r="Y48" i="149"/>
  <c r="Y27" i="149"/>
  <c r="Y38" i="149"/>
  <c r="Y52" i="149"/>
  <c r="Z41" i="149"/>
  <c r="Y20" i="149"/>
  <c r="Y11" i="149"/>
  <c r="Z2" i="124"/>
  <c r="Z3" i="116"/>
  <c r="Z2" i="117"/>
  <c r="Y68" i="149"/>
  <c r="Z38" i="149"/>
  <c r="Z30" i="149"/>
  <c r="Y24" i="149"/>
  <c r="Z13" i="149"/>
  <c r="Y18" i="149"/>
  <c r="Z10" i="149"/>
  <c r="Z2" i="125"/>
  <c r="Z2" i="8"/>
  <c r="Z26" i="116"/>
  <c r="Y17" i="149"/>
  <c r="Y81" i="149"/>
  <c r="Z22" i="149"/>
  <c r="Z86" i="149"/>
  <c r="Y82" i="149"/>
  <c r="Z2" i="105"/>
  <c r="Z26" i="123"/>
  <c r="Y42" i="149"/>
  <c r="Z2" i="118"/>
  <c r="Y91" i="149"/>
  <c r="Y51" i="149"/>
  <c r="Z43" i="149"/>
  <c r="Z45" i="149"/>
  <c r="Y2" i="123"/>
  <c r="Y2" i="103"/>
  <c r="Y63" i="149"/>
  <c r="Z42" i="149"/>
  <c r="Y2" i="124"/>
  <c r="Z44" i="149"/>
  <c r="Z2" i="103"/>
  <c r="Y26" i="102"/>
  <c r="Z3" i="102"/>
  <c r="Z26" i="102"/>
  <c r="Y2" i="10"/>
  <c r="Z19" i="149"/>
  <c r="Y53" i="149"/>
  <c r="Z78" i="149"/>
  <c r="Y4" i="93"/>
  <c r="Y5" i="11"/>
  <c r="Z8" i="93"/>
  <c r="Z9" i="11"/>
  <c r="Z47" i="149"/>
  <c r="Y2" i="75"/>
  <c r="Z27" i="93"/>
  <c r="Z28" i="11"/>
  <c r="Z31" i="149"/>
  <c r="Y50" i="149"/>
  <c r="Z4" i="93"/>
  <c r="Z5" i="11"/>
  <c r="Y3" i="102"/>
  <c r="Y27" i="93"/>
  <c r="Y28" i="11"/>
  <c r="Z6" i="149"/>
  <c r="Z28" i="149"/>
  <c r="Z11" i="93"/>
  <c r="Z12" i="11"/>
  <c r="Y15" i="149"/>
  <c r="Y52" i="93"/>
  <c r="Y53" i="11"/>
  <c r="Y87" i="149"/>
  <c r="Y61" i="93"/>
  <c r="Y62" i="11"/>
  <c r="Y17" i="93"/>
  <c r="Y18" i="11"/>
  <c r="Z89" i="149"/>
  <c r="Y8" i="93"/>
  <c r="Y9" i="11"/>
  <c r="Y16" i="149"/>
  <c r="Z61" i="93"/>
  <c r="Z62" i="11"/>
  <c r="Z22" i="93"/>
  <c r="Z23" i="11"/>
  <c r="Z91" i="149"/>
  <c r="Y45" i="149"/>
  <c r="Z29" i="149"/>
  <c r="Y33" i="93"/>
  <c r="Y34" i="11"/>
  <c r="Z52" i="93"/>
  <c r="Z53" i="11"/>
  <c r="Y10" i="149"/>
  <c r="Y26" i="116"/>
  <c r="Z17" i="93"/>
  <c r="Z18" i="11"/>
  <c r="Y22" i="93"/>
  <c r="Y23" i="11"/>
  <c r="Y11" i="93"/>
  <c r="Y12" i="11"/>
  <c r="Y2" i="8"/>
  <c r="Z17" i="149"/>
  <c r="Z33" i="93"/>
  <c r="Z34" i="11"/>
  <c r="Z81" i="149"/>
  <c r="Z48" i="149"/>
  <c r="Z80" i="149"/>
  <c r="Y77" i="149"/>
  <c r="X54" i="8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Y2" i="116" l="1"/>
  <c r="Z53" i="149"/>
  <c r="Y71" i="149"/>
  <c r="Y66" i="149"/>
  <c r="Z2" i="123"/>
  <c r="Z15" i="149"/>
  <c r="Y49" i="149"/>
  <c r="Y90" i="149"/>
  <c r="Z49" i="149"/>
  <c r="Z9" i="149"/>
  <c r="Z2" i="116"/>
  <c r="Y40" i="149"/>
  <c r="Z85" i="149"/>
  <c r="Y80" i="149"/>
  <c r="Z5" i="149"/>
  <c r="Z90" i="149"/>
  <c r="Z66" i="149"/>
  <c r="Z2" i="102"/>
  <c r="Z71" i="149"/>
  <c r="Y84" i="149"/>
  <c r="Z40" i="149"/>
  <c r="Z65" i="149"/>
  <c r="Z37" i="149"/>
  <c r="Y37" i="149"/>
  <c r="Y9" i="149"/>
  <c r="Y85" i="149"/>
  <c r="Y26" i="93"/>
  <c r="Y2" i="102"/>
  <c r="Z3" i="93"/>
  <c r="Z33" i="11"/>
  <c r="Z34" i="9"/>
  <c r="Z22" i="11"/>
  <c r="Z23" i="9"/>
  <c r="Y8" i="11"/>
  <c r="Y9" i="9"/>
  <c r="Z11" i="11"/>
  <c r="Z12" i="9"/>
  <c r="Y27" i="11"/>
  <c r="Y28" i="9"/>
  <c r="Y22" i="11"/>
  <c r="Y23" i="9"/>
  <c r="Y52" i="11"/>
  <c r="Y53" i="9"/>
  <c r="Z84" i="149"/>
  <c r="Z8" i="11"/>
  <c r="Z9" i="9"/>
  <c r="Z61" i="11"/>
  <c r="Z62" i="9"/>
  <c r="Z27" i="11"/>
  <c r="Z28" i="9"/>
  <c r="Y11" i="11"/>
  <c r="Y12" i="9"/>
  <c r="Z17" i="11"/>
  <c r="Z18" i="9"/>
  <c r="Y61" i="11"/>
  <c r="Y62" i="9"/>
  <c r="Z4" i="11"/>
  <c r="Z5" i="9"/>
  <c r="Z26" i="93"/>
  <c r="Y4" i="11"/>
  <c r="Y5" i="9"/>
  <c r="Z52" i="11"/>
  <c r="Z53" i="9"/>
  <c r="Y19" i="149"/>
  <c r="Y3" i="93"/>
  <c r="Y5" i="149"/>
  <c r="Y33" i="11"/>
  <c r="Y34" i="9"/>
  <c r="Y65" i="149"/>
  <c r="Y17" i="11"/>
  <c r="Y18" i="9"/>
  <c r="X3" i="164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Z2" i="93" l="1"/>
  <c r="Z36" i="149"/>
  <c r="Y26" i="11"/>
  <c r="Y2" i="93"/>
  <c r="Y36" i="149"/>
  <c r="Z35" i="149"/>
  <c r="Y35" i="149"/>
  <c r="Z4" i="9"/>
  <c r="Z5" i="7"/>
  <c r="Z4" i="7" s="1"/>
  <c r="Z27" i="9"/>
  <c r="Z28" i="7"/>
  <c r="Z27" i="7" s="1"/>
  <c r="Z11" i="9"/>
  <c r="Z12" i="7"/>
  <c r="Z11" i="7" s="1"/>
  <c r="Z3" i="11"/>
  <c r="Z26" i="11"/>
  <c r="Y61" i="9"/>
  <c r="Y62" i="7"/>
  <c r="Y61" i="7" s="1"/>
  <c r="Y52" i="9"/>
  <c r="Y53" i="7"/>
  <c r="Y52" i="7" s="1"/>
  <c r="Y8" i="9"/>
  <c r="Y9" i="7"/>
  <c r="Y8" i="7" s="1"/>
  <c r="Y33" i="9"/>
  <c r="Y34" i="7"/>
  <c r="Y33" i="7" s="1"/>
  <c r="Z52" i="9"/>
  <c r="Z53" i="7"/>
  <c r="Z52" i="7" s="1"/>
  <c r="Z17" i="9"/>
  <c r="Z18" i="7"/>
  <c r="Z17" i="7" s="1"/>
  <c r="Z61" i="9"/>
  <c r="Z62" i="7"/>
  <c r="Z61" i="7" s="1"/>
  <c r="Y22" i="9"/>
  <c r="Y23" i="7"/>
  <c r="Y22" i="7" s="1"/>
  <c r="Z22" i="9"/>
  <c r="Z23" i="7"/>
  <c r="Z22" i="7" s="1"/>
  <c r="Y17" i="9"/>
  <c r="Y18" i="7"/>
  <c r="Y17" i="7" s="1"/>
  <c r="Y4" i="9"/>
  <c r="Y5" i="7"/>
  <c r="Y4" i="7" s="1"/>
  <c r="Y3" i="11"/>
  <c r="Y2" i="11" s="1"/>
  <c r="Y11" i="9"/>
  <c r="Y12" i="7"/>
  <c r="Y11" i="7" s="1"/>
  <c r="Z8" i="9"/>
  <c r="Z9" i="7"/>
  <c r="Z8" i="7" s="1"/>
  <c r="Y27" i="9"/>
  <c r="Y28" i="7"/>
  <c r="Y27" i="7" s="1"/>
  <c r="Z33" i="9"/>
  <c r="Z34" i="7"/>
  <c r="Z33" i="7" s="1"/>
  <c r="X2" i="162"/>
  <c r="X2" i="164"/>
  <c r="X67" i="149"/>
  <c r="X3" i="120"/>
  <c r="X3" i="8"/>
  <c r="X3" i="118"/>
  <c r="X3" i="119"/>
  <c r="X3" i="10"/>
  <c r="Z2" i="11" l="1"/>
  <c r="Y26" i="7"/>
  <c r="Y26" i="9"/>
  <c r="Z26" i="9"/>
  <c r="Y3" i="9"/>
  <c r="Z26" i="7"/>
  <c r="Z3" i="7"/>
  <c r="Z3" i="9"/>
  <c r="Y14" i="149"/>
  <c r="Z14" i="149"/>
  <c r="Y3" i="7"/>
  <c r="Y2" i="7" s="1"/>
  <c r="Y4" i="149" s="1"/>
  <c r="X69" i="149"/>
  <c r="W4" i="204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R3" i="202"/>
  <c r="Y2" i="9" l="1"/>
  <c r="Z2" i="9"/>
  <c r="Z8" i="149"/>
  <c r="Z2" i="7"/>
  <c r="Z4" i="149" s="1"/>
  <c r="E3" i="204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Y8" i="149" l="1"/>
  <c r="W4" i="172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Q11" i="118" l="1"/>
  <c r="I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V3" i="8" s="1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M3" i="8" l="1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T52" i="120" l="1"/>
  <c r="V52" i="120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Q65" i="116" s="1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C65" i="116" s="1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H49" i="123" s="1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F62" i="123" s="1"/>
  <c r="N62" i="124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V54" i="123" s="1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T21" i="102" s="1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P43" i="102" s="1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L49" i="102" s="1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K21" i="102" s="1"/>
  <c r="S21" i="106"/>
  <c r="S21" i="102" s="1"/>
  <c r="G24" i="106"/>
  <c r="O24" i="106"/>
  <c r="W24" i="106"/>
  <c r="I25" i="106"/>
  <c r="Q25" i="106"/>
  <c r="E29" i="106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Q36" i="102" s="1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O39" i="102" s="1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D19" i="102" s="1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D35" i="102" s="1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N40" i="102" s="1"/>
  <c r="V40" i="106"/>
  <c r="V40" i="102" s="1"/>
  <c r="H41" i="106"/>
  <c r="H41" i="102" s="1"/>
  <c r="P41" i="106"/>
  <c r="P41" i="102" s="1"/>
  <c r="X41" i="106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J66" i="102" s="1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T26" i="78" s="1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N27" i="81"/>
  <c r="V27" i="8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M26" i="183" s="1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K7" i="123" s="1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N3" i="186" s="1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F50" i="123" s="1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D20" i="123" s="1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G21" i="123" s="1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Q71" i="123" s="1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L7" i="123" s="1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P25" i="123" s="1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H40" i="123" s="1"/>
  <c r="P40" i="124"/>
  <c r="P40" i="123" s="1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X70" i="123" s="1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N13" i="123" s="1"/>
  <c r="V13" i="124"/>
  <c r="H14" i="124"/>
  <c r="P14" i="124"/>
  <c r="X14" i="124"/>
  <c r="J15" i="124"/>
  <c r="R15" i="124"/>
  <c r="D16" i="124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P30" i="123" s="1"/>
  <c r="X30" i="124"/>
  <c r="J31" i="124"/>
  <c r="R31" i="124"/>
  <c r="D32" i="124"/>
  <c r="L32" i="124"/>
  <c r="L32" i="123" s="1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H43" i="123" s="1"/>
  <c r="P43" i="124"/>
  <c r="X43" i="124"/>
  <c r="J44" i="124"/>
  <c r="R44" i="124"/>
  <c r="D45" i="124"/>
  <c r="L45" i="124"/>
  <c r="T45" i="124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F64" i="123" s="1"/>
  <c r="N64" i="124"/>
  <c r="V64" i="124"/>
  <c r="H65" i="124"/>
  <c r="P65" i="124"/>
  <c r="P65" i="123" s="1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S47" i="102" s="1"/>
  <c r="E48" i="103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C3" i="193" s="1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H20" i="102" s="1"/>
  <c r="P20" i="106"/>
  <c r="P20" i="102" s="1"/>
  <c r="X20" i="106"/>
  <c r="X20" i="102" s="1"/>
  <c r="J21" i="106"/>
  <c r="J21" i="102" s="1"/>
  <c r="R21" i="106"/>
  <c r="R21" i="102" s="1"/>
  <c r="F24" i="106"/>
  <c r="N24" i="106"/>
  <c r="V24" i="106"/>
  <c r="H25" i="106"/>
  <c r="P25" i="106"/>
  <c r="X25" i="106"/>
  <c r="D29" i="106"/>
  <c r="D29" i="102" s="1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J32" i="102" s="1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L38" i="102" s="1"/>
  <c r="T38" i="106"/>
  <c r="F39" i="106"/>
  <c r="F39" i="102" s="1"/>
  <c r="N39" i="106"/>
  <c r="N39" i="102" s="1"/>
  <c r="V39" i="106"/>
  <c r="V39" i="102" s="1"/>
  <c r="H40" i="106"/>
  <c r="H40" i="102" s="1"/>
  <c r="P40" i="106"/>
  <c r="P40" i="102" s="1"/>
  <c r="X40" i="106"/>
  <c r="X40" i="102" s="1"/>
  <c r="J41" i="106"/>
  <c r="J41" i="102" s="1"/>
  <c r="R41" i="106"/>
  <c r="R41" i="102" s="1"/>
  <c r="D42" i="106"/>
  <c r="D42" i="102" s="1"/>
  <c r="L42" i="106"/>
  <c r="L42" i="102" s="1"/>
  <c r="T42" i="106"/>
  <c r="F43" i="106"/>
  <c r="F43" i="102" s="1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D46" i="102" s="1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D50" i="102" s="1"/>
  <c r="L50" i="106"/>
  <c r="L50" i="102" s="1"/>
  <c r="T50" i="106"/>
  <c r="T50" i="102" s="1"/>
  <c r="F51" i="106"/>
  <c r="F51" i="102" s="1"/>
  <c r="N51" i="106"/>
  <c r="N51" i="102" s="1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P64" i="102" s="1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U67" i="102" s="1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F67" i="106"/>
  <c r="F67" i="102" s="1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R69" i="102" s="1"/>
  <c r="D70" i="106"/>
  <c r="D70" i="102" s="1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M41" i="118"/>
  <c r="M41" i="116" s="1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C44" i="116" s="1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V46" i="116" s="1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E49" i="116" s="1"/>
  <c r="M49" i="118"/>
  <c r="M49" i="116" s="1"/>
  <c r="U49" i="118"/>
  <c r="U49" i="116" s="1"/>
  <c r="G50" i="118"/>
  <c r="G50" i="116" s="1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U50" i="116" s="1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C68" i="116" s="1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U45" i="116" s="1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6" s="1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E29" i="102"/>
  <c r="W30" i="102"/>
  <c r="C32" i="102"/>
  <c r="E33" i="185"/>
  <c r="E34" i="103"/>
  <c r="M33" i="185"/>
  <c r="M34" i="103"/>
  <c r="U33" i="185"/>
  <c r="U34" i="103"/>
  <c r="W35" i="102"/>
  <c r="U38" i="102"/>
  <c r="W39" i="102"/>
  <c r="S41" i="102"/>
  <c r="E42" i="102"/>
  <c r="Q44" i="102"/>
  <c r="C45" i="102"/>
  <c r="S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F33" i="201"/>
  <c r="F34" i="124"/>
  <c r="N33" i="201"/>
  <c r="N34" i="124"/>
  <c r="V34" i="124"/>
  <c r="V33" i="201"/>
  <c r="P35" i="123"/>
  <c r="N38" i="123"/>
  <c r="J44" i="123"/>
  <c r="H47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F33" i="185"/>
  <c r="F34" i="103"/>
  <c r="N33" i="185"/>
  <c r="N34" i="103"/>
  <c r="V33" i="185"/>
  <c r="V34" i="103"/>
  <c r="H35" i="102"/>
  <c r="F38" i="102"/>
  <c r="D41" i="102"/>
  <c r="V46" i="102"/>
  <c r="X47" i="102"/>
  <c r="T49" i="102"/>
  <c r="J61" i="185"/>
  <c r="R61" i="185"/>
  <c r="X63" i="102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K26" i="85" s="1"/>
  <c r="S27" i="85"/>
  <c r="E33" i="85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I61" i="183"/>
  <c r="Q61" i="183"/>
  <c r="C5" i="125"/>
  <c r="C4" i="171"/>
  <c r="K5" i="125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K27" i="111" s="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L26" i="114" s="1"/>
  <c r="T27" i="114"/>
  <c r="F33" i="114"/>
  <c r="N33" i="114"/>
  <c r="V33" i="114"/>
  <c r="H4" i="112"/>
  <c r="H3" i="112" s="1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W41" i="102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71"/>
  <c r="V5" i="125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V20" i="123"/>
  <c r="J22" i="201"/>
  <c r="J23" i="124"/>
  <c r="R23" i="124"/>
  <c r="R22" i="201"/>
  <c r="L24" i="123"/>
  <c r="H27" i="201"/>
  <c r="H28" i="124"/>
  <c r="P28" i="124"/>
  <c r="P27" i="201"/>
  <c r="X28" i="124"/>
  <c r="X27" i="201"/>
  <c r="L30" i="123"/>
  <c r="V31" i="123"/>
  <c r="J34" i="124"/>
  <c r="J33" i="201"/>
  <c r="R34" i="124"/>
  <c r="R33" i="201"/>
  <c r="D35" i="123"/>
  <c r="X37" i="123"/>
  <c r="V40" i="123"/>
  <c r="X41" i="123"/>
  <c r="T43" i="123"/>
  <c r="F44" i="123"/>
  <c r="V44" i="123"/>
  <c r="H45" i="123"/>
  <c r="T47" i="123"/>
  <c r="F48" i="123"/>
  <c r="P49" i="123"/>
  <c r="X49" i="123"/>
  <c r="R50" i="123"/>
  <c r="N62" i="123"/>
  <c r="P63" i="123"/>
  <c r="L65" i="123"/>
  <c r="J68" i="123"/>
  <c r="R68" i="123"/>
  <c r="H71" i="123"/>
  <c r="X71" i="123"/>
  <c r="J72" i="123"/>
  <c r="D52" i="201"/>
  <c r="D53" i="124"/>
  <c r="L53" i="124"/>
  <c r="L52" i="201"/>
  <c r="T52" i="201"/>
  <c r="T53" i="124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V36" i="102"/>
  <c r="P37" i="102"/>
  <c r="X37" i="102"/>
  <c r="F40" i="102"/>
  <c r="X41" i="102"/>
  <c r="D43" i="102"/>
  <c r="L43" i="102"/>
  <c r="T43" i="102"/>
  <c r="X45" i="102"/>
  <c r="J46" i="102"/>
  <c r="V48" i="102"/>
  <c r="H49" i="102"/>
  <c r="T51" i="102"/>
  <c r="F61" i="185"/>
  <c r="N61" i="185"/>
  <c r="V61" i="185"/>
  <c r="R62" i="102"/>
  <c r="D63" i="102"/>
  <c r="P65" i="102"/>
  <c r="X65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F46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I45" i="102"/>
  <c r="I49" i="102"/>
  <c r="G61" i="185"/>
  <c r="O61" i="185"/>
  <c r="W61" i="185"/>
  <c r="M63" i="102"/>
  <c r="U63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C11" i="194"/>
  <c r="C12" i="106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K48" i="116"/>
  <c r="C61" i="163"/>
  <c r="K61" i="163"/>
  <c r="S61" i="163"/>
  <c r="E65" i="116"/>
  <c r="M65" i="116"/>
  <c r="U65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I38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D22" i="185"/>
  <c r="D23" i="103"/>
  <c r="L22" i="185"/>
  <c r="L23" i="103"/>
  <c r="T22" i="185"/>
  <c r="T23" i="103"/>
  <c r="F24" i="103"/>
  <c r="N24" i="103"/>
  <c r="V24" i="103"/>
  <c r="H25" i="103"/>
  <c r="P25" i="103"/>
  <c r="X25" i="103"/>
  <c r="J27" i="185"/>
  <c r="J28" i="103"/>
  <c r="R27" i="185"/>
  <c r="R28" i="103"/>
  <c r="N30" i="102"/>
  <c r="V30" i="102"/>
  <c r="X31" i="102"/>
  <c r="D33" i="185"/>
  <c r="D34" i="103"/>
  <c r="L33" i="185"/>
  <c r="L34" i="103"/>
  <c r="T33" i="185"/>
  <c r="T34" i="103"/>
  <c r="N35" i="102"/>
  <c r="V35" i="102"/>
  <c r="X36" i="102"/>
  <c r="T38" i="102"/>
  <c r="T42" i="102"/>
  <c r="H44" i="102"/>
  <c r="P44" i="102"/>
  <c r="R45" i="102"/>
  <c r="F47" i="102"/>
  <c r="N47" i="102"/>
  <c r="P48" i="102"/>
  <c r="H61" i="185"/>
  <c r="P61" i="185"/>
  <c r="X61" i="185"/>
  <c r="T62" i="102"/>
  <c r="T66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V4" i="187"/>
  <c r="V5" i="105"/>
  <c r="V4" i="105" s="1"/>
  <c r="D8" i="187"/>
  <c r="D9" i="105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34" i="104"/>
  <c r="F61" i="191"/>
  <c r="N61" i="191"/>
  <c r="V61" i="191"/>
  <c r="J52" i="191"/>
  <c r="J53" i="104"/>
  <c r="R52" i="191"/>
  <c r="R53" i="104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C27" i="111" l="1"/>
  <c r="N4" i="125"/>
  <c r="P52" i="105"/>
  <c r="V26" i="81"/>
  <c r="R26" i="191"/>
  <c r="H25" i="102"/>
  <c r="V24" i="102"/>
  <c r="D27" i="106"/>
  <c r="Q37" i="123"/>
  <c r="S26" i="17"/>
  <c r="R52" i="104"/>
  <c r="L8" i="104"/>
  <c r="K4" i="125"/>
  <c r="D50" i="123"/>
  <c r="C11" i="106"/>
  <c r="W8" i="106"/>
  <c r="V3" i="183"/>
  <c r="L41" i="123"/>
  <c r="C26" i="17"/>
  <c r="M26" i="17"/>
  <c r="M68" i="102"/>
  <c r="L26" i="187"/>
  <c r="S26" i="78"/>
  <c r="D49" i="123"/>
  <c r="L21" i="123"/>
  <c r="O66" i="116"/>
  <c r="N3" i="86"/>
  <c r="N2" i="86" s="1"/>
  <c r="T3" i="83"/>
  <c r="T2" i="83" s="1"/>
  <c r="I26" i="89"/>
  <c r="R27" i="104"/>
  <c r="S3" i="85"/>
  <c r="S8" i="111"/>
  <c r="L3" i="163"/>
  <c r="T26" i="86"/>
  <c r="U68" i="102"/>
  <c r="M3" i="17"/>
  <c r="O26" i="17"/>
  <c r="V72" i="123"/>
  <c r="K26" i="191"/>
  <c r="K3" i="203"/>
  <c r="F26" i="81"/>
  <c r="H3" i="201"/>
  <c r="F26" i="108"/>
  <c r="T26" i="191"/>
  <c r="K71" i="102"/>
  <c r="K3" i="190"/>
  <c r="S26" i="191"/>
  <c r="Q50" i="102"/>
  <c r="W26" i="19"/>
  <c r="L17" i="106"/>
  <c r="W26" i="201"/>
  <c r="H26" i="185"/>
  <c r="N26" i="81"/>
  <c r="D17" i="106"/>
  <c r="N26" i="187"/>
  <c r="X51" i="123"/>
  <c r="X51" i="93" s="1"/>
  <c r="X51" i="11" s="1"/>
  <c r="X51" i="9" s="1"/>
  <c r="X51" i="7" s="1"/>
  <c r="N29" i="123"/>
  <c r="R22" i="16"/>
  <c r="F66" i="116"/>
  <c r="F66" i="93" s="1"/>
  <c r="F66" i="11" s="1"/>
  <c r="F66" i="9" s="1"/>
  <c r="F66" i="7" s="1"/>
  <c r="D26" i="187"/>
  <c r="W26" i="194"/>
  <c r="D71" i="123"/>
  <c r="N26" i="108"/>
  <c r="R70" i="123"/>
  <c r="J40" i="123"/>
  <c r="L6" i="123"/>
  <c r="N3" i="19"/>
  <c r="J70" i="123"/>
  <c r="X69" i="123"/>
  <c r="X69" i="93" s="1"/>
  <c r="X69" i="11" s="1"/>
  <c r="X69" i="9" s="1"/>
  <c r="X69" i="7" s="1"/>
  <c r="E36" i="102"/>
  <c r="E36" i="93" s="1"/>
  <c r="E36" i="11" s="1"/>
  <c r="E36" i="9" s="1"/>
  <c r="E36" i="7" s="1"/>
  <c r="P69" i="123"/>
  <c r="J26" i="86"/>
  <c r="H14" i="102"/>
  <c r="S22" i="16"/>
  <c r="H69" i="123"/>
  <c r="H69" i="93" s="1"/>
  <c r="H69" i="11" s="1"/>
  <c r="H69" i="9" s="1"/>
  <c r="H69" i="7" s="1"/>
  <c r="M25" i="102"/>
  <c r="J3" i="107"/>
  <c r="R26" i="91"/>
  <c r="S26" i="186"/>
  <c r="N68" i="123"/>
  <c r="X26" i="193"/>
  <c r="K26" i="186"/>
  <c r="F68" i="123"/>
  <c r="F68" i="93" s="1"/>
  <c r="F68" i="11" s="1"/>
  <c r="F68" i="9" s="1"/>
  <c r="F68" i="7" s="1"/>
  <c r="L36" i="123"/>
  <c r="H11" i="105"/>
  <c r="P26" i="193"/>
  <c r="L37" i="123"/>
  <c r="L37" i="93" s="1"/>
  <c r="L37" i="11" s="1"/>
  <c r="L37" i="9" s="1"/>
  <c r="L37" i="7" s="1"/>
  <c r="T3" i="186"/>
  <c r="D3" i="83"/>
  <c r="D2" i="83" s="1"/>
  <c r="U3" i="91"/>
  <c r="H26" i="193"/>
  <c r="D67" i="123"/>
  <c r="C36" i="116"/>
  <c r="P26" i="163"/>
  <c r="I26" i="201"/>
  <c r="S3" i="115"/>
  <c r="S26" i="187"/>
  <c r="U3" i="88"/>
  <c r="U26" i="185"/>
  <c r="F26" i="173"/>
  <c r="D36" i="123"/>
  <c r="N4" i="105"/>
  <c r="P11" i="16"/>
  <c r="P22" i="105"/>
  <c r="F26" i="196"/>
  <c r="G26" i="186"/>
  <c r="V4" i="16"/>
  <c r="C26" i="187"/>
  <c r="I26" i="193"/>
  <c r="C51" i="102"/>
  <c r="E48" i="102"/>
  <c r="E48" i="93" s="1"/>
  <c r="E48" i="11" s="1"/>
  <c r="E48" i="9" s="1"/>
  <c r="E48" i="7" s="1"/>
  <c r="K39" i="102"/>
  <c r="K39" i="93" s="1"/>
  <c r="K39" i="11" s="1"/>
  <c r="K39" i="9" s="1"/>
  <c r="K39" i="7" s="1"/>
  <c r="U31" i="102"/>
  <c r="U31" i="93" s="1"/>
  <c r="U31" i="11" s="1"/>
  <c r="U31" i="9" s="1"/>
  <c r="U31" i="7" s="1"/>
  <c r="O52" i="106"/>
  <c r="L3" i="113"/>
  <c r="G26" i="110"/>
  <c r="V26" i="115"/>
  <c r="X4" i="16"/>
  <c r="K70" i="116"/>
  <c r="K70" i="93" s="1"/>
  <c r="K70" i="11" s="1"/>
  <c r="K70" i="9" s="1"/>
  <c r="K70" i="7" s="1"/>
  <c r="M67" i="116"/>
  <c r="M67" i="93" s="1"/>
  <c r="M67" i="11" s="1"/>
  <c r="M67" i="9" s="1"/>
  <c r="M67" i="7" s="1"/>
  <c r="T26" i="107"/>
  <c r="I52" i="111"/>
  <c r="Q26" i="82"/>
  <c r="Q68" i="116"/>
  <c r="R26" i="195"/>
  <c r="J26" i="189"/>
  <c r="J26" i="109"/>
  <c r="V3" i="88"/>
  <c r="K20" i="102"/>
  <c r="K20" i="93" s="1"/>
  <c r="K20" i="11" s="1"/>
  <c r="K20" i="9" s="1"/>
  <c r="K20" i="7" s="1"/>
  <c r="W65" i="123"/>
  <c r="L26" i="78"/>
  <c r="X27" i="104"/>
  <c r="Q2" i="119"/>
  <c r="V27" i="104"/>
  <c r="D33" i="125"/>
  <c r="U14" i="102"/>
  <c r="P26" i="114"/>
  <c r="M27" i="125"/>
  <c r="C26" i="82"/>
  <c r="K37" i="116"/>
  <c r="K37" i="93" s="1"/>
  <c r="K37" i="11" s="1"/>
  <c r="K37" i="9" s="1"/>
  <c r="K37" i="7" s="1"/>
  <c r="X26" i="77"/>
  <c r="G3" i="198"/>
  <c r="W26" i="189"/>
  <c r="R3" i="18"/>
  <c r="E26" i="173"/>
  <c r="X8" i="106"/>
  <c r="T26" i="188"/>
  <c r="Q52" i="104"/>
  <c r="C26" i="79"/>
  <c r="D26" i="114"/>
  <c r="K11" i="105"/>
  <c r="W26" i="88"/>
  <c r="C17" i="111"/>
  <c r="U17" i="125"/>
  <c r="G8" i="125"/>
  <c r="P26" i="77"/>
  <c r="N37" i="102"/>
  <c r="N37" i="93" s="1"/>
  <c r="N37" i="11" s="1"/>
  <c r="N37" i="9" s="1"/>
  <c r="N37" i="7" s="1"/>
  <c r="L26" i="188"/>
  <c r="I26" i="19"/>
  <c r="P51" i="123"/>
  <c r="R48" i="123"/>
  <c r="T45" i="123"/>
  <c r="T45" i="93" s="1"/>
  <c r="T45" i="11" s="1"/>
  <c r="T45" i="9" s="1"/>
  <c r="T45" i="7" s="1"/>
  <c r="V42" i="123"/>
  <c r="V42" i="93" s="1"/>
  <c r="V42" i="11" s="1"/>
  <c r="V42" i="9" s="1"/>
  <c r="V42" i="7" s="1"/>
  <c r="X39" i="123"/>
  <c r="D37" i="123"/>
  <c r="D32" i="123"/>
  <c r="F29" i="123"/>
  <c r="F29" i="93" s="1"/>
  <c r="F29" i="11" s="1"/>
  <c r="F29" i="9" s="1"/>
  <c r="F29" i="7" s="1"/>
  <c r="D21" i="123"/>
  <c r="D21" i="93" s="1"/>
  <c r="D21" i="11" s="1"/>
  <c r="D21" i="9" s="1"/>
  <c r="D21" i="7" s="1"/>
  <c r="D16" i="123"/>
  <c r="F13" i="123"/>
  <c r="D6" i="123"/>
  <c r="R49" i="123"/>
  <c r="C50" i="123"/>
  <c r="C50" i="93" s="1"/>
  <c r="C50" i="11" s="1"/>
  <c r="C50" i="9" s="1"/>
  <c r="C50" i="7" s="1"/>
  <c r="E47" i="123"/>
  <c r="G44" i="123"/>
  <c r="G44" i="93" s="1"/>
  <c r="G44" i="11" s="1"/>
  <c r="G44" i="9" s="1"/>
  <c r="G44" i="7" s="1"/>
  <c r="I41" i="123"/>
  <c r="K38" i="123"/>
  <c r="M35" i="123"/>
  <c r="M35" i="93" s="1"/>
  <c r="M35" i="11" s="1"/>
  <c r="M35" i="9" s="1"/>
  <c r="M35" i="7" s="1"/>
  <c r="M30" i="123"/>
  <c r="M30" i="93" s="1"/>
  <c r="M30" i="11" s="1"/>
  <c r="M30" i="9" s="1"/>
  <c r="M30" i="7" s="1"/>
  <c r="U24" i="123"/>
  <c r="U19" i="123"/>
  <c r="U19" i="93" s="1"/>
  <c r="U19" i="11" s="1"/>
  <c r="U19" i="9" s="1"/>
  <c r="U19" i="7" s="1"/>
  <c r="U14" i="123"/>
  <c r="G10" i="123"/>
  <c r="X3" i="107"/>
  <c r="I51" i="116"/>
  <c r="T3" i="79"/>
  <c r="T2" i="79" s="1"/>
  <c r="W26" i="107"/>
  <c r="O26" i="84"/>
  <c r="H4" i="104"/>
  <c r="L52" i="125"/>
  <c r="K17" i="105"/>
  <c r="G8" i="106"/>
  <c r="C26" i="87"/>
  <c r="G3" i="84"/>
  <c r="V17" i="104"/>
  <c r="M26" i="108"/>
  <c r="M26" i="85"/>
  <c r="V51" i="123"/>
  <c r="X48" i="123"/>
  <c r="X48" i="93" s="1"/>
  <c r="X48" i="11" s="1"/>
  <c r="X48" i="9" s="1"/>
  <c r="X48" i="7" s="1"/>
  <c r="I49" i="123"/>
  <c r="K46" i="123"/>
  <c r="M43" i="123"/>
  <c r="M43" i="93" s="1"/>
  <c r="M43" i="11" s="1"/>
  <c r="M43" i="9" s="1"/>
  <c r="M43" i="7" s="1"/>
  <c r="O40" i="123"/>
  <c r="Q32" i="123"/>
  <c r="E24" i="123"/>
  <c r="E19" i="123"/>
  <c r="I17" i="111"/>
  <c r="X11" i="104"/>
  <c r="J26" i="171"/>
  <c r="W26" i="112"/>
  <c r="F26" i="187"/>
  <c r="R26" i="108"/>
  <c r="M26" i="187"/>
  <c r="W26" i="171"/>
  <c r="I26" i="163"/>
  <c r="U26" i="171"/>
  <c r="U26" i="81"/>
  <c r="S27" i="103"/>
  <c r="F3" i="174"/>
  <c r="F2" i="174" s="1"/>
  <c r="C63" i="123"/>
  <c r="C63" i="93" s="1"/>
  <c r="C63" i="11" s="1"/>
  <c r="C63" i="9" s="1"/>
  <c r="C63" i="7" s="1"/>
  <c r="W26" i="173"/>
  <c r="T26" i="113"/>
  <c r="V26" i="107"/>
  <c r="K26" i="188"/>
  <c r="D8" i="105"/>
  <c r="U22" i="106"/>
  <c r="K8" i="105"/>
  <c r="E26" i="86"/>
  <c r="O3" i="80"/>
  <c r="K26" i="197"/>
  <c r="E17" i="104"/>
  <c r="W26" i="80"/>
  <c r="U3" i="83"/>
  <c r="Q3" i="19"/>
  <c r="C2" i="204"/>
  <c r="I22" i="111"/>
  <c r="U11" i="125"/>
  <c r="U3" i="125" s="1"/>
  <c r="T3" i="115"/>
  <c r="T2" i="115" s="1"/>
  <c r="I3" i="107"/>
  <c r="N27" i="104"/>
  <c r="P46" i="102"/>
  <c r="P46" i="93" s="1"/>
  <c r="P46" i="11" s="1"/>
  <c r="P46" i="9" s="1"/>
  <c r="P46" i="7" s="1"/>
  <c r="R43" i="102"/>
  <c r="R43" i="93" s="1"/>
  <c r="R43" i="11" s="1"/>
  <c r="R43" i="9" s="1"/>
  <c r="R43" i="7" s="1"/>
  <c r="X29" i="102"/>
  <c r="X29" i="93" s="1"/>
  <c r="X29" i="11" s="1"/>
  <c r="X29" i="9" s="1"/>
  <c r="X29" i="7" s="1"/>
  <c r="J49" i="123"/>
  <c r="J49" i="93" s="1"/>
  <c r="J49" i="11" s="1"/>
  <c r="J49" i="9" s="1"/>
  <c r="J49" i="7" s="1"/>
  <c r="M47" i="123"/>
  <c r="O10" i="123"/>
  <c r="T26" i="194"/>
  <c r="V4" i="125"/>
  <c r="M26" i="191"/>
  <c r="F26" i="197"/>
  <c r="G26" i="108"/>
  <c r="I26" i="107"/>
  <c r="X11" i="125"/>
  <c r="N17" i="104"/>
  <c r="E3" i="109"/>
  <c r="M3" i="114"/>
  <c r="X22" i="125"/>
  <c r="S3" i="84"/>
  <c r="E41" i="116"/>
  <c r="G38" i="116"/>
  <c r="F26" i="190"/>
  <c r="M26" i="186"/>
  <c r="O26" i="19"/>
  <c r="N51" i="123"/>
  <c r="P48" i="123"/>
  <c r="P48" i="93" s="1"/>
  <c r="P48" i="11" s="1"/>
  <c r="P48" i="9" s="1"/>
  <c r="P48" i="7" s="1"/>
  <c r="N3" i="109"/>
  <c r="M14" i="102"/>
  <c r="E26" i="108"/>
  <c r="E26" i="85"/>
  <c r="O26" i="115"/>
  <c r="G26" i="89"/>
  <c r="I26" i="88"/>
  <c r="K26" i="87"/>
  <c r="N26" i="171"/>
  <c r="H26" i="112"/>
  <c r="H2" i="112" s="1"/>
  <c r="K3" i="89"/>
  <c r="N24" i="102"/>
  <c r="M3" i="197"/>
  <c r="Q26" i="201"/>
  <c r="M26" i="86"/>
  <c r="F33" i="106"/>
  <c r="N17" i="106"/>
  <c r="D11" i="106"/>
  <c r="X4" i="75"/>
  <c r="T50" i="123"/>
  <c r="T50" i="93" s="1"/>
  <c r="T50" i="11" s="1"/>
  <c r="T50" i="9" s="1"/>
  <c r="T50" i="7" s="1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T7" i="93" s="1"/>
  <c r="T7" i="11" s="1"/>
  <c r="T7" i="9" s="1"/>
  <c r="T7" i="7" s="1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Q41" i="93" s="1"/>
  <c r="Q41" i="11" s="1"/>
  <c r="Q41" i="9" s="1"/>
  <c r="Q41" i="7" s="1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Q49" i="93" s="1"/>
  <c r="Q49" i="11" s="1"/>
  <c r="Q49" i="9" s="1"/>
  <c r="Q49" i="7" s="1"/>
  <c r="S46" i="123"/>
  <c r="S46" i="93" s="1"/>
  <c r="S46" i="11" s="1"/>
  <c r="S46" i="9" s="1"/>
  <c r="S46" i="7" s="1"/>
  <c r="U43" i="123"/>
  <c r="U43" i="93" s="1"/>
  <c r="U43" i="11" s="1"/>
  <c r="U43" i="9" s="1"/>
  <c r="U43" i="7" s="1"/>
  <c r="W40" i="123"/>
  <c r="C38" i="123"/>
  <c r="C38" i="93" s="1"/>
  <c r="C38" i="11" s="1"/>
  <c r="C38" i="9" s="1"/>
  <c r="C38" i="7" s="1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9" i="93" s="1"/>
  <c r="M19" i="11" s="1"/>
  <c r="M19" i="9" s="1"/>
  <c r="M19" i="7" s="1"/>
  <c r="M14" i="123"/>
  <c r="S7" i="123"/>
  <c r="J22" i="104"/>
  <c r="X15" i="102"/>
  <c r="X15" i="93" s="1"/>
  <c r="X15" i="11" s="1"/>
  <c r="X15" i="9" s="1"/>
  <c r="X15" i="7" s="1"/>
  <c r="D13" i="102"/>
  <c r="D13" i="93" s="1"/>
  <c r="D13" i="11" s="1"/>
  <c r="D13" i="9" s="1"/>
  <c r="D13" i="7" s="1"/>
  <c r="L52" i="16"/>
  <c r="O8" i="106"/>
  <c r="V26" i="114"/>
  <c r="W6" i="102"/>
  <c r="W6" i="93" s="1"/>
  <c r="W6" i="11" s="1"/>
  <c r="W6" i="9" s="1"/>
  <c r="W6" i="7" s="1"/>
  <c r="V16" i="102"/>
  <c r="V16" i="93" s="1"/>
  <c r="V16" i="11" s="1"/>
  <c r="V16" i="9" s="1"/>
  <c r="V16" i="7" s="1"/>
  <c r="X13" i="102"/>
  <c r="S3" i="88"/>
  <c r="W4" i="111"/>
  <c r="E3" i="91"/>
  <c r="L3" i="192"/>
  <c r="X26" i="121"/>
  <c r="M3" i="83"/>
  <c r="K63" i="123"/>
  <c r="K61" i="123" s="1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P29" i="93" s="1"/>
  <c r="P29" i="11" s="1"/>
  <c r="P29" i="9" s="1"/>
  <c r="P29" i="7" s="1"/>
  <c r="U51" i="123"/>
  <c r="W48" i="123"/>
  <c r="W48" i="93" s="1"/>
  <c r="W48" i="11" s="1"/>
  <c r="W48" i="9" s="1"/>
  <c r="W48" i="7" s="1"/>
  <c r="C46" i="123"/>
  <c r="C46" i="93" s="1"/>
  <c r="C46" i="11" s="1"/>
  <c r="C46" i="9" s="1"/>
  <c r="C46" i="7" s="1"/>
  <c r="E43" i="123"/>
  <c r="E43" i="93" s="1"/>
  <c r="E43" i="11" s="1"/>
  <c r="E43" i="9" s="1"/>
  <c r="E43" i="7" s="1"/>
  <c r="G40" i="123"/>
  <c r="G40" i="93" s="1"/>
  <c r="G40" i="11" s="1"/>
  <c r="G40" i="9" s="1"/>
  <c r="G40" i="7" s="1"/>
  <c r="I37" i="123"/>
  <c r="I32" i="123"/>
  <c r="K29" i="123"/>
  <c r="K29" i="93" s="1"/>
  <c r="K29" i="11" s="1"/>
  <c r="K29" i="9" s="1"/>
  <c r="K29" i="7" s="1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N2" i="108" s="1"/>
  <c r="G26" i="84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F14" i="93" s="1"/>
  <c r="F14" i="11" s="1"/>
  <c r="F14" i="9" s="1"/>
  <c r="F14" i="7" s="1"/>
  <c r="P25" i="102"/>
  <c r="P25" i="93" s="1"/>
  <c r="P25" i="11" s="1"/>
  <c r="P25" i="9" s="1"/>
  <c r="P25" i="7" s="1"/>
  <c r="R16" i="102"/>
  <c r="R16" i="93" s="1"/>
  <c r="R16" i="11" s="1"/>
  <c r="R16" i="9" s="1"/>
  <c r="R16" i="7" s="1"/>
  <c r="W11" i="111"/>
  <c r="C8" i="104"/>
  <c r="G27" i="105"/>
  <c r="S23" i="102"/>
  <c r="S7" i="102"/>
  <c r="M3" i="85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L7" i="93" s="1"/>
  <c r="L7" i="11" s="1"/>
  <c r="L7" i="9" s="1"/>
  <c r="L7" i="7" s="1"/>
  <c r="E4" i="111"/>
  <c r="M3" i="187"/>
  <c r="L27" i="106"/>
  <c r="X11" i="105"/>
  <c r="W27" i="111"/>
  <c r="Q17" i="104"/>
  <c r="C3" i="114"/>
  <c r="I3" i="82"/>
  <c r="U3" i="8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10" i="93" s="1"/>
  <c r="Q10" i="11" s="1"/>
  <c r="Q10" i="9" s="1"/>
  <c r="Q10" i="7" s="1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P6" i="93" s="1"/>
  <c r="P6" i="11" s="1"/>
  <c r="P6" i="9" s="1"/>
  <c r="P6" i="7" s="1"/>
  <c r="F26" i="171"/>
  <c r="J22" i="75"/>
  <c r="X26" i="198"/>
  <c r="N3" i="196"/>
  <c r="D64" i="102"/>
  <c r="D64" i="93" s="1"/>
  <c r="D64" i="11" s="1"/>
  <c r="D64" i="9" s="1"/>
  <c r="D64" i="7" s="1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G32" i="93" s="1"/>
  <c r="G32" i="11" s="1"/>
  <c r="G32" i="9" s="1"/>
  <c r="G32" i="7" s="1"/>
  <c r="X10" i="102"/>
  <c r="X11" i="16"/>
  <c r="F3" i="17"/>
  <c r="O11" i="111"/>
  <c r="W11" i="105"/>
  <c r="I52" i="125"/>
  <c r="I52" i="75"/>
  <c r="O6" i="102"/>
  <c r="O6" i="93" s="1"/>
  <c r="O6" i="11" s="1"/>
  <c r="O6" i="9" s="1"/>
  <c r="O6" i="7" s="1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D20" i="93" s="1"/>
  <c r="D20" i="11" s="1"/>
  <c r="D20" i="9" s="1"/>
  <c r="D20" i="7" s="1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R13" i="93" s="1"/>
  <c r="R13" i="11" s="1"/>
  <c r="R13" i="9" s="1"/>
  <c r="R13" i="7" s="1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R65" i="93" s="1"/>
  <c r="R65" i="11" s="1"/>
  <c r="R65" i="9" s="1"/>
  <c r="R65" i="7" s="1"/>
  <c r="Q51" i="116"/>
  <c r="U40" i="102"/>
  <c r="U40" i="93" s="1"/>
  <c r="U40" i="11" s="1"/>
  <c r="U40" i="9" s="1"/>
  <c r="U40" i="7" s="1"/>
  <c r="K30" i="102"/>
  <c r="K30" i="93" s="1"/>
  <c r="K30" i="11" s="1"/>
  <c r="K30" i="9" s="1"/>
  <c r="K30" i="7" s="1"/>
  <c r="S19" i="102"/>
  <c r="S19" i="93" s="1"/>
  <c r="S19" i="11" s="1"/>
  <c r="S19" i="9" s="1"/>
  <c r="S19" i="7" s="1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X19" i="93" s="1"/>
  <c r="X19" i="11" s="1"/>
  <c r="X19" i="9" s="1"/>
  <c r="X19" i="7" s="1"/>
  <c r="V7" i="123"/>
  <c r="P3" i="85"/>
  <c r="P2" i="85" s="1"/>
  <c r="N26" i="188"/>
  <c r="M52" i="106"/>
  <c r="U17" i="106"/>
  <c r="W3" i="171"/>
  <c r="W2" i="171" s="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M41" i="93" s="1"/>
  <c r="M41" i="11" s="1"/>
  <c r="M41" i="9" s="1"/>
  <c r="M41" i="7" s="1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Q26" i="110"/>
  <c r="T4" i="106"/>
  <c r="T3" i="106" s="1"/>
  <c r="P24" i="102"/>
  <c r="P24" i="93" s="1"/>
  <c r="P24" i="11" s="1"/>
  <c r="J15" i="102"/>
  <c r="J27" i="16"/>
  <c r="J11" i="16"/>
  <c r="U8" i="104"/>
  <c r="E8" i="105"/>
  <c r="K16" i="102"/>
  <c r="K16" i="93" s="1"/>
  <c r="K16" i="11" s="1"/>
  <c r="W2" i="10"/>
  <c r="D11" i="75"/>
  <c r="C3" i="113"/>
  <c r="M3" i="109"/>
  <c r="T3" i="165"/>
  <c r="G26" i="165"/>
  <c r="R26" i="165"/>
  <c r="C26" i="193"/>
  <c r="C2" i="193" s="1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V38" i="93" s="1"/>
  <c r="V38" i="11" s="1"/>
  <c r="V38" i="9" s="1"/>
  <c r="V38" i="7" s="1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V3" i="198"/>
  <c r="D11" i="16"/>
  <c r="D3" i="16" s="1"/>
  <c r="T26" i="114"/>
  <c r="C26" i="90"/>
  <c r="W3" i="90"/>
  <c r="O26" i="79"/>
  <c r="L17" i="16"/>
  <c r="R3" i="108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P14" i="93" s="1"/>
  <c r="P14" i="11" s="1"/>
  <c r="P14" i="9" s="1"/>
  <c r="P14" i="7" s="1"/>
  <c r="V52" i="16"/>
  <c r="S2" i="119"/>
  <c r="G52" i="106"/>
  <c r="M27" i="106"/>
  <c r="I8" i="106"/>
  <c r="I27" i="105"/>
  <c r="S17" i="105"/>
  <c r="I11" i="105"/>
  <c r="I3" i="105" s="1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Q72" i="93" s="1"/>
  <c r="Q72" i="11" s="1"/>
  <c r="Q72" i="9" s="1"/>
  <c r="Q72" i="7" s="1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R39" i="93" s="1"/>
  <c r="R39" i="11" s="1"/>
  <c r="R39" i="9" s="1"/>
  <c r="R39" i="7" s="1"/>
  <c r="T36" i="102"/>
  <c r="U49" i="102"/>
  <c r="U49" i="93" s="1"/>
  <c r="U49" i="11" s="1"/>
  <c r="U49" i="9" s="1"/>
  <c r="U49" i="7" s="1"/>
  <c r="G38" i="102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S67" i="93" s="1"/>
  <c r="S67" i="11" s="1"/>
  <c r="S67" i="9" s="1"/>
  <c r="S67" i="7" s="1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G50" i="93" s="1"/>
  <c r="G50" i="11" s="1"/>
  <c r="G50" i="9" s="1"/>
  <c r="G50" i="7" s="1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C10" i="93" s="1"/>
  <c r="C10" i="11" s="1"/>
  <c r="C10" i="9" s="1"/>
  <c r="C10" i="7" s="1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T11" i="104"/>
  <c r="I16" i="102"/>
  <c r="O11" i="16"/>
  <c r="O3" i="16" s="1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M15" i="93" s="1"/>
  <c r="M15" i="11" s="1"/>
  <c r="M15" i="9" s="1"/>
  <c r="M15" i="7" s="1"/>
  <c r="H27" i="106"/>
  <c r="N33" i="104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M26" i="125" s="1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K3" i="112"/>
  <c r="O3" i="108"/>
  <c r="G3" i="186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Q14" i="93" s="1"/>
  <c r="Q14" i="11" s="1"/>
  <c r="Q14" i="9" s="1"/>
  <c r="Q14" i="7" s="1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M2" i="1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6" i="196"/>
  <c r="J3" i="19"/>
  <c r="T3" i="18"/>
  <c r="J3" i="174"/>
  <c r="J2" i="174" s="1"/>
  <c r="T26" i="203"/>
  <c r="F3" i="110"/>
  <c r="F2" i="110" s="1"/>
  <c r="V3" i="115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S42" i="93" s="1"/>
  <c r="S42" i="11" s="1"/>
  <c r="S42" i="9" s="1"/>
  <c r="S42" i="7" s="1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24" i="93" s="1"/>
  <c r="H24" i="11" s="1"/>
  <c r="H24" i="9" s="1"/>
  <c r="H24" i="7" s="1"/>
  <c r="H14" i="123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E68" i="116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Q52" i="111"/>
  <c r="I33" i="104"/>
  <c r="U26" i="90"/>
  <c r="X2" i="120"/>
  <c r="C61" i="120"/>
  <c r="G2" i="155"/>
  <c r="Q7" i="102"/>
  <c r="Q7" i="93" s="1"/>
  <c r="Q7" i="11" s="1"/>
  <c r="Q7" i="9" s="1"/>
  <c r="Q7" i="7" s="1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N3" i="105" s="1"/>
  <c r="H16" i="102"/>
  <c r="H16" i="93" s="1"/>
  <c r="H16" i="11" s="1"/>
  <c r="H16" i="9" s="1"/>
  <c r="H16" i="7" s="1"/>
  <c r="J13" i="102"/>
  <c r="J13" i="93" s="1"/>
  <c r="J13" i="11" s="1"/>
  <c r="J13" i="9" s="1"/>
  <c r="J13" i="7" s="1"/>
  <c r="E27" i="105"/>
  <c r="V2" i="160"/>
  <c r="E3" i="85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M61" i="120"/>
  <c r="I2" i="166"/>
  <c r="D33" i="106"/>
  <c r="D26" i="106" s="1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G24" i="93" s="1"/>
  <c r="G24" i="11" s="1"/>
  <c r="G24" i="9" s="1"/>
  <c r="G24" i="7" s="1"/>
  <c r="E7" i="102"/>
  <c r="E7" i="93" s="1"/>
  <c r="E7" i="11" s="1"/>
  <c r="E7" i="9" s="1"/>
  <c r="E7" i="7" s="1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N69" i="93" s="1"/>
  <c r="N69" i="11" s="1"/>
  <c r="N69" i="9" s="1"/>
  <c r="N69" i="7" s="1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D2" i="199"/>
  <c r="R2" i="160"/>
  <c r="O2" i="168"/>
  <c r="O27" i="106"/>
  <c r="G11" i="106"/>
  <c r="G3" i="106" s="1"/>
  <c r="S11" i="104"/>
  <c r="S3" i="104" s="1"/>
  <c r="I61" i="105"/>
  <c r="J27" i="104"/>
  <c r="H4" i="105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E3" i="203"/>
  <c r="R2" i="204"/>
  <c r="I2" i="204"/>
  <c r="T2" i="161"/>
  <c r="O2" i="202"/>
  <c r="N2" i="204"/>
  <c r="R3" i="183"/>
  <c r="V3" i="107"/>
  <c r="J2" i="109"/>
  <c r="W3" i="183"/>
  <c r="M2" i="121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M3" i="19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C51" i="93" s="1"/>
  <c r="C51" i="11" s="1"/>
  <c r="C51" i="9" s="1"/>
  <c r="C51" i="7" s="1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O29" i="93" s="1"/>
  <c r="O29" i="11" s="1"/>
  <c r="O29" i="9" s="1"/>
  <c r="O29" i="7" s="1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K41" i="93"/>
  <c r="K41" i="11" s="1"/>
  <c r="K41" i="9" s="1"/>
  <c r="K41" i="7" s="1"/>
  <c r="W29" i="102"/>
  <c r="W29" i="93" s="1"/>
  <c r="W29" i="11" s="1"/>
  <c r="W29" i="9" s="1"/>
  <c r="W29" i="7" s="1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K68" i="93" s="1"/>
  <c r="K68" i="11" s="1"/>
  <c r="K68" i="9" s="1"/>
  <c r="K68" i="7" s="1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U41" i="93" s="1"/>
  <c r="U41" i="11" s="1"/>
  <c r="U41" i="9" s="1"/>
  <c r="U41" i="7" s="1"/>
  <c r="W38" i="102"/>
  <c r="C36" i="102"/>
  <c r="C31" i="102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E41" i="93" s="1"/>
  <c r="E41" i="11" s="1"/>
  <c r="E41" i="9" s="1"/>
  <c r="E41" i="7" s="1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U32" i="93" s="1"/>
  <c r="U32" i="11" s="1"/>
  <c r="U32" i="9" s="1"/>
  <c r="U32" i="7" s="1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S39" i="93"/>
  <c r="S39" i="11" s="1"/>
  <c r="S39" i="9" s="1"/>
  <c r="S39" i="7" s="1"/>
  <c r="I7" i="102"/>
  <c r="I7" i="93" s="1"/>
  <c r="I7" i="11" s="1"/>
  <c r="I7" i="9" s="1"/>
  <c r="I7" i="7" s="1"/>
  <c r="W27" i="125"/>
  <c r="F27" i="125"/>
  <c r="M33" i="111"/>
  <c r="M26" i="111" s="1"/>
  <c r="U17" i="111"/>
  <c r="M33" i="104"/>
  <c r="U17" i="104"/>
  <c r="K11" i="104"/>
  <c r="K3" i="104" s="1"/>
  <c r="U33" i="105"/>
  <c r="S11" i="105"/>
  <c r="C26" i="110"/>
  <c r="S26" i="90"/>
  <c r="R11" i="104"/>
  <c r="R3" i="104" s="1"/>
  <c r="T3" i="188"/>
  <c r="T2" i="188" s="1"/>
  <c r="V8" i="16"/>
  <c r="K61" i="106"/>
  <c r="I27" i="104"/>
  <c r="O61" i="105"/>
  <c r="C33" i="105"/>
  <c r="M7" i="102"/>
  <c r="M7" i="93" s="1"/>
  <c r="M7" i="11" s="1"/>
  <c r="M7" i="9" s="1"/>
  <c r="M7" i="7" s="1"/>
  <c r="D33" i="75"/>
  <c r="T11" i="75"/>
  <c r="I22" i="75"/>
  <c r="Q61" i="16"/>
  <c r="X61" i="16"/>
  <c r="C3" i="115"/>
  <c r="C2" i="115" s="1"/>
  <c r="D26" i="195"/>
  <c r="Q66" i="102"/>
  <c r="S63" i="102"/>
  <c r="S51" i="102"/>
  <c r="S51" i="93" s="1"/>
  <c r="S51" i="11" s="1"/>
  <c r="S51" i="9" s="1"/>
  <c r="S51" i="7" s="1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O14" i="93" s="1"/>
  <c r="O14" i="11" s="1"/>
  <c r="Q4" i="125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X3" i="114"/>
  <c r="O22" i="106"/>
  <c r="C22" i="105"/>
  <c r="C26" i="198"/>
  <c r="P3" i="198"/>
  <c r="K3" i="188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R3" i="125" s="1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K26" i="125" s="1"/>
  <c r="S11" i="125"/>
  <c r="T8" i="75"/>
  <c r="P17" i="75"/>
  <c r="L4" i="75"/>
  <c r="Q69" i="116"/>
  <c r="Q69" i="93" s="1"/>
  <c r="Q69" i="11" s="1"/>
  <c r="Q69" i="9" s="1"/>
  <c r="Q69" i="7" s="1"/>
  <c r="E26" i="109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H2" i="203" s="1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G48" i="93" s="1"/>
  <c r="G48" i="11" s="1"/>
  <c r="G48" i="9" s="1"/>
  <c r="G48" i="7" s="1"/>
  <c r="I45" i="123"/>
  <c r="I45" i="93" s="1"/>
  <c r="I45" i="11" s="1"/>
  <c r="I45" i="9" s="1"/>
  <c r="I45" i="7" s="1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G3" i="199"/>
  <c r="O26" i="195"/>
  <c r="R54" i="102"/>
  <c r="R54" i="93" s="1"/>
  <c r="R54" i="11" s="1"/>
  <c r="R54" i="9" s="1"/>
  <c r="R54" i="7" s="1"/>
  <c r="R71" i="102"/>
  <c r="T68" i="102"/>
  <c r="T68" i="93" s="1"/>
  <c r="T68" i="11" s="1"/>
  <c r="T68" i="9" s="1"/>
  <c r="T68" i="7" s="1"/>
  <c r="X62" i="102"/>
  <c r="X50" i="102"/>
  <c r="X50" i="93" s="1"/>
  <c r="X50" i="11" s="1"/>
  <c r="X50" i="9" s="1"/>
  <c r="X50" i="7" s="1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K36" i="102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K2" i="165" s="1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I61" i="123" s="1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N61" i="106"/>
  <c r="X27" i="106"/>
  <c r="P11" i="106"/>
  <c r="R61" i="75"/>
  <c r="C11" i="16"/>
  <c r="C26" i="112"/>
  <c r="U26" i="108"/>
  <c r="Q26" i="9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T3" i="108"/>
  <c r="I26" i="112"/>
  <c r="G3" i="90"/>
  <c r="C26" i="89"/>
  <c r="I3" i="89"/>
  <c r="I2" i="89" s="1"/>
  <c r="W26" i="87"/>
  <c r="W3" i="86"/>
  <c r="S26" i="85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R3" i="105" s="1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P3" i="193"/>
  <c r="P2" i="193" s="1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D67" i="93"/>
  <c r="D67" i="11" s="1"/>
  <c r="D67" i="9" s="1"/>
  <c r="D67" i="7" s="1"/>
  <c r="N26" i="114"/>
  <c r="O33" i="118"/>
  <c r="O26" i="118" s="1"/>
  <c r="O2" i="118" s="1"/>
  <c r="F17" i="104"/>
  <c r="K4" i="106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O26" i="104" s="1"/>
  <c r="P61" i="118"/>
  <c r="T3" i="163"/>
  <c r="X26" i="187"/>
  <c r="N71" i="93"/>
  <c r="N71" i="11" s="1"/>
  <c r="N71" i="9" s="1"/>
  <c r="N71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I33" i="16"/>
  <c r="G3" i="201"/>
  <c r="Q26" i="171"/>
  <c r="C61" i="125"/>
  <c r="K3" i="114"/>
  <c r="Q3" i="186"/>
  <c r="I3" i="83"/>
  <c r="S3" i="82"/>
  <c r="M3" i="8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F6" i="102"/>
  <c r="F6" i="93" s="1"/>
  <c r="F6" i="11" s="1"/>
  <c r="X61" i="8"/>
  <c r="N89" i="149"/>
  <c r="U33" i="111"/>
  <c r="U26" i="111" s="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G68" i="93"/>
  <c r="G68" i="11" s="1"/>
  <c r="G68" i="9" s="1"/>
  <c r="G68" i="7" s="1"/>
  <c r="E9" i="102"/>
  <c r="I3" i="112"/>
  <c r="W3" i="107"/>
  <c r="W3" i="88"/>
  <c r="C26" i="83"/>
  <c r="L33" i="106"/>
  <c r="F26" i="191"/>
  <c r="D61" i="105"/>
  <c r="P65" i="93"/>
  <c r="P65" i="11" s="1"/>
  <c r="P65" i="9" s="1"/>
  <c r="P65" i="7" s="1"/>
  <c r="X26" i="108"/>
  <c r="C37" i="11"/>
  <c r="C37" i="9" s="1"/>
  <c r="C37" i="7" s="1"/>
  <c r="U27" i="104"/>
  <c r="M36" i="93"/>
  <c r="M36" i="11" s="1"/>
  <c r="M36" i="9" s="1"/>
  <c r="M36" i="7" s="1"/>
  <c r="Q61" i="125"/>
  <c r="N38" i="93"/>
  <c r="N38" i="11" s="1"/>
  <c r="N38" i="9" s="1"/>
  <c r="N38" i="7" s="1"/>
  <c r="F33" i="118"/>
  <c r="F26" i="118" s="1"/>
  <c r="F2" i="118" s="1"/>
  <c r="J33" i="106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N4" i="104"/>
  <c r="V3" i="187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L61" i="104"/>
  <c r="F11" i="104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Q17" i="16"/>
  <c r="C3" i="90"/>
  <c r="G3" i="88"/>
  <c r="Q3" i="87"/>
  <c r="I3" i="86"/>
  <c r="E3" i="84"/>
  <c r="G26" i="81"/>
  <c r="I26" i="80"/>
  <c r="I2" i="80" s="1"/>
  <c r="K26" i="79"/>
  <c r="D40" i="93"/>
  <c r="D40" i="11" s="1"/>
  <c r="D40" i="9" s="1"/>
  <c r="D40" i="7" s="1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J8" i="75"/>
  <c r="R61" i="16"/>
  <c r="F33" i="75"/>
  <c r="I4" i="75"/>
  <c r="K3" i="174"/>
  <c r="S3" i="113"/>
  <c r="G26" i="115"/>
  <c r="G3" i="109"/>
  <c r="E26" i="203"/>
  <c r="I3" i="165"/>
  <c r="J26" i="196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W26" i="84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26" i="16" s="1"/>
  <c r="C17" i="16"/>
  <c r="G4" i="16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U33" i="125"/>
  <c r="U26" i="125" s="1"/>
  <c r="E22" i="125"/>
  <c r="O8" i="125"/>
  <c r="O3" i="125" s="1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V19" i="93"/>
  <c r="V19" i="11" s="1"/>
  <c r="V19" i="9" s="1"/>
  <c r="V19" i="7" s="1"/>
  <c r="X10" i="93"/>
  <c r="X10" i="11" s="1"/>
  <c r="X10" i="9" s="1"/>
  <c r="X10" i="7" s="1"/>
  <c r="W41" i="93"/>
  <c r="W41" i="11" s="1"/>
  <c r="W41" i="9" s="1"/>
  <c r="W41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O3" i="201"/>
  <c r="O3" i="87"/>
  <c r="F72" i="93"/>
  <c r="F72" i="11" s="1"/>
  <c r="F72" i="9" s="1"/>
  <c r="F72" i="7" s="1"/>
  <c r="R50" i="93"/>
  <c r="R50" i="11" s="1"/>
  <c r="R50" i="9" s="1"/>
  <c r="R50" i="7" s="1"/>
  <c r="J61" i="125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H26" i="17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S47" i="93"/>
  <c r="S47" i="11" s="1"/>
  <c r="S47" i="9" s="1"/>
  <c r="S47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M61" i="118"/>
  <c r="O43" i="93"/>
  <c r="O43" i="11" s="1"/>
  <c r="O43" i="9" s="1"/>
  <c r="O43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W66" i="116"/>
  <c r="C3" i="89"/>
  <c r="M3" i="88"/>
  <c r="W3" i="80"/>
  <c r="W2" i="80" s="1"/>
  <c r="D37" i="93"/>
  <c r="D37" i="11" s="1"/>
  <c r="D37" i="9" s="1"/>
  <c r="D37" i="7" s="1"/>
  <c r="V26" i="111"/>
  <c r="W21" i="93"/>
  <c r="W21" i="11" s="1"/>
  <c r="W21" i="9" s="1"/>
  <c r="W21" i="7" s="1"/>
  <c r="G26" i="201"/>
  <c r="O26" i="171"/>
  <c r="T61" i="118"/>
  <c r="M52" i="75"/>
  <c r="U17" i="75"/>
  <c r="C3" i="195"/>
  <c r="O3" i="188"/>
  <c r="O73" i="149"/>
  <c r="L73" i="149"/>
  <c r="V73" i="149"/>
  <c r="G73" i="149"/>
  <c r="D73" i="149"/>
  <c r="X73" i="149"/>
  <c r="N73" i="149"/>
  <c r="U73" i="149"/>
  <c r="S73" i="149"/>
  <c r="I25" i="149"/>
  <c r="F64" i="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N3" i="125"/>
  <c r="P61" i="124"/>
  <c r="G52" i="117"/>
  <c r="C12" i="116"/>
  <c r="C11" i="116" s="1"/>
  <c r="C11" i="117"/>
  <c r="G8" i="117"/>
  <c r="G9" i="116"/>
  <c r="G8" i="116" s="1"/>
  <c r="Q4" i="117"/>
  <c r="Q5" i="116"/>
  <c r="Q4" i="116" s="1"/>
  <c r="K3" i="111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X24" i="93"/>
  <c r="X24" i="11" s="1"/>
  <c r="X24" i="9" s="1"/>
  <c r="X24" i="7" s="1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W17" i="16"/>
  <c r="M11" i="16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D61" i="103"/>
  <c r="X33" i="103"/>
  <c r="X34" i="102"/>
  <c r="H22" i="103"/>
  <c r="H23" i="102"/>
  <c r="X13" i="93"/>
  <c r="X13" i="11" s="1"/>
  <c r="X13" i="9" s="1"/>
  <c r="X13" i="7" s="1"/>
  <c r="L4" i="103"/>
  <c r="L5" i="102"/>
  <c r="H3" i="17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G52" i="103"/>
  <c r="G53" i="102"/>
  <c r="K61" i="103"/>
  <c r="O23" i="102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J3" i="185"/>
  <c r="P13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K11" i="124"/>
  <c r="K12" i="123"/>
  <c r="M61" i="125"/>
  <c r="M3" i="112"/>
  <c r="Q26" i="114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E47" i="93"/>
  <c r="E47" i="11" s="1"/>
  <c r="E47" i="9" s="1"/>
  <c r="E47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U3" i="201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8" i="123"/>
  <c r="P22" i="124"/>
  <c r="P23" i="123"/>
  <c r="P22" i="123" s="1"/>
  <c r="J8" i="124"/>
  <c r="J9" i="123"/>
  <c r="T3" i="201"/>
  <c r="L3" i="171"/>
  <c r="N33" i="149"/>
  <c r="G64" i="116"/>
  <c r="G64" i="93" s="1"/>
  <c r="G64" i="11" s="1"/>
  <c r="G61" i="117"/>
  <c r="K33" i="117"/>
  <c r="K34" i="116"/>
  <c r="Q11" i="117"/>
  <c r="Q12" i="116"/>
  <c r="Q11" i="116" s="1"/>
  <c r="I3" i="191"/>
  <c r="I3" i="187"/>
  <c r="G17" i="103"/>
  <c r="G18" i="102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R36" i="93"/>
  <c r="R36" i="11" s="1"/>
  <c r="R36" i="9" s="1"/>
  <c r="R36" i="7" s="1"/>
  <c r="L27" i="103"/>
  <c r="L28" i="102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K43" i="93"/>
  <c r="K43" i="11" s="1"/>
  <c r="K43" i="9" s="1"/>
  <c r="K43" i="7" s="1"/>
  <c r="O37" i="116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17" i="16"/>
  <c r="S12" i="149"/>
  <c r="K33" i="8"/>
  <c r="K26" i="8" s="1"/>
  <c r="G27" i="124"/>
  <c r="G28" i="123"/>
  <c r="G11" i="124"/>
  <c r="G12" i="123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G2" i="81" s="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F11" i="124"/>
  <c r="F12" i="123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C5" i="123"/>
  <c r="C4" i="124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T26" i="125"/>
  <c r="J3" i="171"/>
  <c r="T61" i="124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C12" i="123"/>
  <c r="C11" i="123" s="1"/>
  <c r="C11" i="124"/>
  <c r="G8" i="124"/>
  <c r="G9" i="123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N3" i="16" s="1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D60" i="149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U21" i="93"/>
  <c r="U21" i="11" s="1"/>
  <c r="U21" i="9" s="1"/>
  <c r="U21" i="7" s="1"/>
  <c r="I17" i="103"/>
  <c r="K3" i="185"/>
  <c r="S27" i="16"/>
  <c r="S11" i="16"/>
  <c r="I13" i="149"/>
  <c r="Q10" i="149"/>
  <c r="M27" i="124"/>
  <c r="M28" i="123"/>
  <c r="M27" i="123" s="1"/>
  <c r="O17" i="124"/>
  <c r="O18" i="123"/>
  <c r="U11" i="124"/>
  <c r="U12" i="123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4" i="16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K33" i="103"/>
  <c r="K34" i="102"/>
  <c r="K11" i="103"/>
  <c r="K13" i="102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69" i="93"/>
  <c r="F69" i="11" s="1"/>
  <c r="F69" i="9" s="1"/>
  <c r="F69" i="7" s="1"/>
  <c r="F27" i="103"/>
  <c r="F28" i="102"/>
  <c r="N11" i="103"/>
  <c r="N12" i="102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O4" i="117"/>
  <c r="O5" i="116"/>
  <c r="O4" i="116" s="1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Q15" i="93"/>
  <c r="Q15" i="11" s="1"/>
  <c r="Q15" i="9" s="1"/>
  <c r="Q15" i="7" s="1"/>
  <c r="S12" i="102"/>
  <c r="W9" i="102"/>
  <c r="G3" i="17"/>
  <c r="W11" i="149"/>
  <c r="K26" i="201"/>
  <c r="U17" i="124"/>
  <c r="U18" i="123"/>
  <c r="I4" i="124"/>
  <c r="I5" i="123"/>
  <c r="Q3" i="171"/>
  <c r="K61" i="124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E12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S35" i="93"/>
  <c r="S35" i="11" s="1"/>
  <c r="S35" i="9" s="1"/>
  <c r="S35" i="7" s="1"/>
  <c r="U25" i="93"/>
  <c r="U25" i="11" s="1"/>
  <c r="U25" i="9" s="1"/>
  <c r="U25" i="7" s="1"/>
  <c r="I22" i="103"/>
  <c r="I23" i="102"/>
  <c r="U8" i="103"/>
  <c r="U10" i="102"/>
  <c r="U10" i="93" s="1"/>
  <c r="U10" i="11" s="1"/>
  <c r="U10" i="9" s="1"/>
  <c r="U10" i="7" s="1"/>
  <c r="M5" i="102"/>
  <c r="W33" i="16"/>
  <c r="U26" i="17"/>
  <c r="U11" i="16"/>
  <c r="C3" i="17"/>
  <c r="K11" i="149"/>
  <c r="K10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H53" i="102"/>
  <c r="R71" i="93"/>
  <c r="R71" i="11" s="1"/>
  <c r="R71" i="9" s="1"/>
  <c r="R71" i="7" s="1"/>
  <c r="V65" i="93"/>
  <c r="V65" i="11" s="1"/>
  <c r="V65" i="9" s="1"/>
  <c r="V65" i="7" s="1"/>
  <c r="L61" i="103"/>
  <c r="H50" i="93"/>
  <c r="H50" i="11" s="1"/>
  <c r="H50" i="9" s="1"/>
  <c r="H50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V11" i="124"/>
  <c r="V12" i="123"/>
  <c r="D4" i="124"/>
  <c r="D5" i="123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23" i="116"/>
  <c r="C22" i="116" s="1"/>
  <c r="C22" i="117"/>
  <c r="O3" i="163"/>
  <c r="Q3" i="197"/>
  <c r="O52" i="103"/>
  <c r="O53" i="102"/>
  <c r="O66" i="93"/>
  <c r="O66" i="11" s="1"/>
  <c r="O66" i="9" s="1"/>
  <c r="O66" i="7" s="1"/>
  <c r="Q63" i="93"/>
  <c r="Q63" i="11" s="1"/>
  <c r="Q63" i="9" s="1"/>
  <c r="Q63" i="7" s="1"/>
  <c r="S61" i="103"/>
  <c r="C48" i="93"/>
  <c r="C48" i="11" s="1"/>
  <c r="C48" i="9" s="1"/>
  <c r="C48" i="7" s="1"/>
  <c r="G33" i="103"/>
  <c r="G34" i="102"/>
  <c r="W22" i="103"/>
  <c r="W23" i="102"/>
  <c r="U12" i="102"/>
  <c r="U4" i="103"/>
  <c r="U6" i="102"/>
  <c r="U6" i="93" s="1"/>
  <c r="U6" i="11" s="1"/>
  <c r="U6" i="9" s="1"/>
  <c r="U6" i="7" s="1"/>
  <c r="C5" i="102"/>
  <c r="C4" i="103"/>
  <c r="K27" i="16"/>
  <c r="E27" i="124"/>
  <c r="E28" i="123"/>
  <c r="O22" i="124"/>
  <c r="O23" i="123"/>
  <c r="O22" i="123" s="1"/>
  <c r="S3" i="201"/>
  <c r="K3" i="171"/>
  <c r="U33" i="75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I22" i="117"/>
  <c r="I23" i="116"/>
  <c r="I22" i="116" s="1"/>
  <c r="M4" i="117"/>
  <c r="M5" i="116"/>
  <c r="M4" i="116" s="1"/>
  <c r="O26" i="194"/>
  <c r="E26" i="194"/>
  <c r="S3" i="194"/>
  <c r="O3" i="19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S11" i="124"/>
  <c r="S12" i="123"/>
  <c r="S11" i="123" s="1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T16" i="93" l="1"/>
  <c r="T16" i="11" s="1"/>
  <c r="T16" i="9" s="1"/>
  <c r="T16" i="7" s="1"/>
  <c r="L36" i="93"/>
  <c r="L36" i="11" s="1"/>
  <c r="L36" i="9" s="1"/>
  <c r="L36" i="7" s="1"/>
  <c r="X2" i="183"/>
  <c r="O37" i="93"/>
  <c r="O37" i="11" s="1"/>
  <c r="O37" i="9" s="1"/>
  <c r="O37" i="7" s="1"/>
  <c r="D17" i="123"/>
  <c r="G2" i="108"/>
  <c r="M26" i="16"/>
  <c r="V2" i="198"/>
  <c r="O87" i="149"/>
  <c r="W15" i="93"/>
  <c r="W15" i="11" s="1"/>
  <c r="W15" i="9" s="1"/>
  <c r="W15" i="7" s="1"/>
  <c r="U6" i="149"/>
  <c r="T6" i="93"/>
  <c r="T6" i="11" s="1"/>
  <c r="T6" i="9" s="1"/>
  <c r="T6" i="7" s="1"/>
  <c r="K2" i="188"/>
  <c r="E2" i="201"/>
  <c r="N2" i="187"/>
  <c r="H26" i="125"/>
  <c r="D3" i="106"/>
  <c r="L2" i="113"/>
  <c r="S2" i="85"/>
  <c r="L2" i="191"/>
  <c r="R2" i="198"/>
  <c r="D4" i="123"/>
  <c r="V2" i="193"/>
  <c r="D16" i="93"/>
  <c r="D16" i="11" s="1"/>
  <c r="D16" i="9" s="1"/>
  <c r="D16" i="7" s="1"/>
  <c r="X3" i="16"/>
  <c r="S40" i="93"/>
  <c r="S40" i="11" s="1"/>
  <c r="S40" i="9" s="1"/>
  <c r="S40" i="7" s="1"/>
  <c r="C2" i="86"/>
  <c r="W37" i="93"/>
  <c r="W37" i="11" s="1"/>
  <c r="W37" i="9" s="1"/>
  <c r="W37" i="7" s="1"/>
  <c r="K36" i="93"/>
  <c r="K36" i="11" s="1"/>
  <c r="K36" i="9" s="1"/>
  <c r="K36" i="7" s="1"/>
  <c r="J2" i="196"/>
  <c r="M3" i="106"/>
  <c r="I12" i="149"/>
  <c r="C26" i="117"/>
  <c r="X17" i="123"/>
  <c r="O26" i="16"/>
  <c r="U14" i="93"/>
  <c r="U14" i="11" s="1"/>
  <c r="U14" i="9" s="1"/>
  <c r="U14" i="7" s="1"/>
  <c r="J2" i="186"/>
  <c r="C36" i="93"/>
  <c r="C36" i="11" s="1"/>
  <c r="C36" i="9" s="1"/>
  <c r="C36" i="7" s="1"/>
  <c r="H3" i="105"/>
  <c r="H2" i="105" s="1"/>
  <c r="S26" i="105"/>
  <c r="X26" i="16"/>
  <c r="V3" i="106"/>
  <c r="M2" i="81"/>
  <c r="H2" i="201"/>
  <c r="N2" i="109"/>
  <c r="O27" i="123"/>
  <c r="U11" i="123"/>
  <c r="O17" i="123"/>
  <c r="N61" i="102"/>
  <c r="M74" i="149"/>
  <c r="G2" i="185"/>
  <c r="J2" i="189"/>
  <c r="Q2" i="82"/>
  <c r="D2" i="108"/>
  <c r="O3" i="111"/>
  <c r="E3" i="111"/>
  <c r="M2" i="114"/>
  <c r="H2" i="197"/>
  <c r="R26" i="105"/>
  <c r="R2" i="105" s="1"/>
  <c r="E26" i="105"/>
  <c r="M3" i="111"/>
  <c r="M2" i="111" s="1"/>
  <c r="Q26" i="16"/>
  <c r="L26" i="106"/>
  <c r="L2" i="106" s="1"/>
  <c r="L2" i="78"/>
  <c r="P39" i="149"/>
  <c r="D2" i="91"/>
  <c r="P3" i="16"/>
  <c r="P3" i="105"/>
  <c r="P2" i="105" s="1"/>
  <c r="K2" i="112"/>
  <c r="I17" i="123"/>
  <c r="N18" i="149"/>
  <c r="X2" i="121"/>
  <c r="W2" i="201"/>
  <c r="W2" i="84"/>
  <c r="V2" i="19"/>
  <c r="G3" i="125"/>
  <c r="N2" i="112"/>
  <c r="G2" i="190"/>
  <c r="W2" i="108"/>
  <c r="K2" i="189"/>
  <c r="Q2" i="91"/>
  <c r="W17" i="123"/>
  <c r="U2" i="81"/>
  <c r="F2" i="109"/>
  <c r="R2" i="195"/>
  <c r="D26" i="149"/>
  <c r="T61" i="149"/>
  <c r="E3" i="105"/>
  <c r="K46" i="93"/>
  <c r="K46" i="11" s="1"/>
  <c r="K46" i="9" s="1"/>
  <c r="K46" i="7" s="1"/>
  <c r="I2" i="195"/>
  <c r="H2" i="183"/>
  <c r="G2" i="19"/>
  <c r="O2" i="114"/>
  <c r="Q4" i="123"/>
  <c r="W25" i="93"/>
  <c r="W25" i="11" s="1"/>
  <c r="W25" i="9" s="1"/>
  <c r="W25" i="7" s="1"/>
  <c r="K3" i="106"/>
  <c r="E2" i="173"/>
  <c r="N65" i="93"/>
  <c r="N65" i="11" s="1"/>
  <c r="N65" i="9" s="1"/>
  <c r="N65" i="7" s="1"/>
  <c r="T2" i="113"/>
  <c r="L2" i="19"/>
  <c r="T11" i="123"/>
  <c r="D6" i="93"/>
  <c r="D6" i="11" s="1"/>
  <c r="D6" i="9" s="1"/>
  <c r="D6" i="7" s="1"/>
  <c r="W3" i="16"/>
  <c r="V26" i="106"/>
  <c r="E27" i="123"/>
  <c r="V2" i="115"/>
  <c r="M47" i="93"/>
  <c r="M47" i="11" s="1"/>
  <c r="M47" i="9" s="1"/>
  <c r="M47" i="7" s="1"/>
  <c r="T7" i="149"/>
  <c r="S26" i="104"/>
  <c r="S2" i="104" s="1"/>
  <c r="W3" i="104"/>
  <c r="V2" i="163"/>
  <c r="H2" i="17"/>
  <c r="J26" i="106"/>
  <c r="D36" i="93"/>
  <c r="D36" i="11" s="1"/>
  <c r="D36" i="9" s="1"/>
  <c r="D36" i="7" s="1"/>
  <c r="R66" i="93"/>
  <c r="R66" i="11" s="1"/>
  <c r="R66" i="9" s="1"/>
  <c r="R66" i="7" s="1"/>
  <c r="E2" i="85"/>
  <c r="F2" i="17"/>
  <c r="R2" i="108"/>
  <c r="G26" i="103"/>
  <c r="I51" i="93"/>
  <c r="I51" i="11" s="1"/>
  <c r="I51" i="9" s="1"/>
  <c r="I51" i="7" s="1"/>
  <c r="N2" i="188"/>
  <c r="P81" i="149"/>
  <c r="G3" i="16"/>
  <c r="X2" i="18"/>
  <c r="H14" i="93"/>
  <c r="H14" i="11" s="1"/>
  <c r="H14" i="9" s="1"/>
  <c r="H14" i="7" s="1"/>
  <c r="H3" i="16"/>
  <c r="O2" i="186"/>
  <c r="K26" i="117"/>
  <c r="J3" i="16"/>
  <c r="J2" i="192"/>
  <c r="X26" i="75"/>
  <c r="U24" i="93"/>
  <c r="U24" i="11" s="1"/>
  <c r="U24" i="9" s="1"/>
  <c r="U24" i="7" s="1"/>
  <c r="H26" i="104"/>
  <c r="H2" i="104" s="1"/>
  <c r="N26" i="104"/>
  <c r="O2" i="80"/>
  <c r="L6" i="149"/>
  <c r="M26" i="103"/>
  <c r="G78" i="149"/>
  <c r="J26" i="125"/>
  <c r="G2" i="110"/>
  <c r="U10" i="149"/>
  <c r="T2" i="163"/>
  <c r="W2" i="115"/>
  <c r="M72" i="93"/>
  <c r="M72" i="11" s="1"/>
  <c r="M72" i="9" s="1"/>
  <c r="M72" i="7" s="1"/>
  <c r="M2" i="186"/>
  <c r="C2" i="192"/>
  <c r="Q2" i="19"/>
  <c r="G3" i="104"/>
  <c r="J27" i="123"/>
  <c r="I2" i="109"/>
  <c r="G15" i="93"/>
  <c r="G15" i="11" s="1"/>
  <c r="G15" i="9" s="1"/>
  <c r="G15" i="7" s="1"/>
  <c r="V26" i="105"/>
  <c r="V2" i="105" s="1"/>
  <c r="P62" i="93"/>
  <c r="P62" i="11" s="1"/>
  <c r="P62" i="9" s="1"/>
  <c r="P62" i="7" s="1"/>
  <c r="O69" i="93"/>
  <c r="O69" i="11" s="1"/>
  <c r="O69" i="9" s="1"/>
  <c r="O69" i="7" s="1"/>
  <c r="Q3" i="125"/>
  <c r="K3" i="105"/>
  <c r="F27" i="123"/>
  <c r="H2" i="171"/>
  <c r="H2" i="173"/>
  <c r="N57" i="149"/>
  <c r="E2" i="109"/>
  <c r="V2" i="107"/>
  <c r="D87" i="149"/>
  <c r="R87" i="149"/>
  <c r="L82" i="149"/>
  <c r="T82" i="149"/>
  <c r="T56" i="149"/>
  <c r="L89" i="149"/>
  <c r="R2" i="109"/>
  <c r="V33" i="116"/>
  <c r="V26" i="116" s="1"/>
  <c r="F26" i="124"/>
  <c r="Q2" i="114"/>
  <c r="I2" i="192"/>
  <c r="Q89" i="149"/>
  <c r="J87" i="149"/>
  <c r="S87" i="149"/>
  <c r="R64" i="149"/>
  <c r="N87" i="149"/>
  <c r="X24" i="149"/>
  <c r="K40" i="93"/>
  <c r="K40" i="11" s="1"/>
  <c r="K40" i="9" s="1"/>
  <c r="K40" i="7" s="1"/>
  <c r="N2" i="196"/>
  <c r="W26" i="105"/>
  <c r="Q87" i="149"/>
  <c r="L56" i="149"/>
  <c r="H74" i="149"/>
  <c r="O39" i="149"/>
  <c r="J2" i="195"/>
  <c r="K2" i="89"/>
  <c r="I2" i="107"/>
  <c r="K89" i="149"/>
  <c r="K27" i="123"/>
  <c r="G26" i="117"/>
  <c r="E7" i="149"/>
  <c r="V3" i="75"/>
  <c r="W44" i="149"/>
  <c r="P74" i="149"/>
  <c r="K87" i="149"/>
  <c r="V63" i="149"/>
  <c r="K95" i="149"/>
  <c r="F17" i="149"/>
  <c r="G2" i="115"/>
  <c r="Q26" i="104"/>
  <c r="M87" i="149"/>
  <c r="I87" i="149"/>
  <c r="T87" i="149"/>
  <c r="D82" i="149"/>
  <c r="D56" i="149"/>
  <c r="N41" i="149"/>
  <c r="W26" i="124"/>
  <c r="G8" i="123"/>
  <c r="U37" i="93"/>
  <c r="U37" i="11" s="1"/>
  <c r="U37" i="9" s="1"/>
  <c r="U37" i="7" s="1"/>
  <c r="I89" i="149"/>
  <c r="F87" i="149"/>
  <c r="C87" i="149"/>
  <c r="V42" i="149"/>
  <c r="V87" i="149"/>
  <c r="P87" i="149"/>
  <c r="U47" i="93"/>
  <c r="U47" i="11" s="1"/>
  <c r="U47" i="9" s="1"/>
  <c r="U47" i="7" s="1"/>
  <c r="E51" i="93"/>
  <c r="E51" i="11" s="1"/>
  <c r="E51" i="9" s="1"/>
  <c r="E51" i="7" s="1"/>
  <c r="O44" i="149"/>
  <c r="M76" i="149"/>
  <c r="M17" i="123"/>
  <c r="J2" i="105"/>
  <c r="F3" i="104"/>
  <c r="V57" i="149"/>
  <c r="D26" i="125"/>
  <c r="S3" i="105"/>
  <c r="X2" i="115"/>
  <c r="R89" i="149"/>
  <c r="W87" i="149"/>
  <c r="L87" i="149"/>
  <c r="U87" i="149"/>
  <c r="X87" i="149"/>
  <c r="J89" i="149"/>
  <c r="G2" i="186"/>
  <c r="D57" i="149"/>
  <c r="I2" i="19"/>
  <c r="G25" i="93"/>
  <c r="G25" i="11" s="1"/>
  <c r="G25" i="9" s="1"/>
  <c r="G25" i="7" s="1"/>
  <c r="U33" i="116"/>
  <c r="S2" i="113"/>
  <c r="Q26" i="106"/>
  <c r="R27" i="123"/>
  <c r="G55" i="149"/>
  <c r="E22" i="123"/>
  <c r="I3" i="16"/>
  <c r="V2" i="191"/>
  <c r="C26" i="104"/>
  <c r="Q2" i="197"/>
  <c r="M16" i="149"/>
  <c r="H22" i="123"/>
  <c r="I81" i="149"/>
  <c r="O11" i="123"/>
  <c r="K2" i="104"/>
  <c r="M2" i="187"/>
  <c r="C3" i="105"/>
  <c r="U17" i="123"/>
  <c r="N26" i="16"/>
  <c r="N2" i="16" s="1"/>
  <c r="V26" i="104"/>
  <c r="V2" i="104" s="1"/>
  <c r="D89" i="149"/>
  <c r="O61" i="102"/>
  <c r="H2" i="113"/>
  <c r="R26" i="16"/>
  <c r="T3" i="16"/>
  <c r="X3" i="106"/>
  <c r="E93" i="149"/>
  <c r="X80" i="149"/>
  <c r="G2" i="183"/>
  <c r="O48" i="93"/>
  <c r="O48" i="11" s="1"/>
  <c r="O48" i="9" s="1"/>
  <c r="O48" i="7" s="1"/>
  <c r="M3" i="16"/>
  <c r="E24" i="93"/>
  <c r="E24" i="11" s="1"/>
  <c r="E24" i="9" s="1"/>
  <c r="E24" i="7" s="1"/>
  <c r="C2" i="165"/>
  <c r="M2" i="85"/>
  <c r="X2" i="19"/>
  <c r="H18" i="149"/>
  <c r="H33" i="116"/>
  <c r="H26" i="116" s="1"/>
  <c r="D2" i="194"/>
  <c r="E26" i="16"/>
  <c r="S4" i="123"/>
  <c r="S3" i="123" s="1"/>
  <c r="U26" i="106"/>
  <c r="U2" i="106" s="1"/>
  <c r="C2" i="82"/>
  <c r="U3" i="16"/>
  <c r="F26" i="106"/>
  <c r="F2" i="106" s="1"/>
  <c r="I6" i="93"/>
  <c r="I6" i="11" s="1"/>
  <c r="I6" i="9" s="1"/>
  <c r="I6" i="7" s="1"/>
  <c r="K63" i="93"/>
  <c r="K63" i="11" s="1"/>
  <c r="K63" i="9" s="1"/>
  <c r="K63" i="7" s="1"/>
  <c r="O26" i="103"/>
  <c r="G11" i="123"/>
  <c r="I2" i="186"/>
  <c r="U72" i="93"/>
  <c r="U72" i="11" s="1"/>
  <c r="U72" i="9" s="1"/>
  <c r="U72" i="7" s="1"/>
  <c r="I2" i="79"/>
  <c r="F13" i="93"/>
  <c r="F13" i="11" s="1"/>
  <c r="F13" i="9" s="1"/>
  <c r="F13" i="7" s="1"/>
  <c r="F2" i="111"/>
  <c r="S7" i="93"/>
  <c r="S7" i="11" s="1"/>
  <c r="S7" i="9" s="1"/>
  <c r="S7" i="7" s="1"/>
  <c r="R33" i="116"/>
  <c r="R26" i="116" s="1"/>
  <c r="F11" i="123"/>
  <c r="W8" i="123"/>
  <c r="S2" i="90"/>
  <c r="M2" i="191"/>
  <c r="J3" i="125"/>
  <c r="U3" i="111"/>
  <c r="I2" i="87"/>
  <c r="H88" i="149"/>
  <c r="G2" i="203"/>
  <c r="W2" i="112"/>
  <c r="M51" i="93"/>
  <c r="M51" i="11" s="1"/>
  <c r="M51" i="9" s="1"/>
  <c r="M51" i="7" s="1"/>
  <c r="D26" i="105"/>
  <c r="D2" i="18"/>
  <c r="C7" i="93"/>
  <c r="C7" i="11" s="1"/>
  <c r="C7" i="9" s="1"/>
  <c r="C7" i="7" s="1"/>
  <c r="M55" i="149"/>
  <c r="N77" i="149"/>
  <c r="Q17" i="123"/>
  <c r="E26" i="106"/>
  <c r="K2" i="109"/>
  <c r="D3" i="105"/>
  <c r="I3" i="125"/>
  <c r="I2" i="125" s="1"/>
  <c r="K50" i="93"/>
  <c r="K50" i="11" s="1"/>
  <c r="K50" i="9" s="1"/>
  <c r="K50" i="7" s="1"/>
  <c r="C2" i="111"/>
  <c r="Q56" i="149"/>
  <c r="I2" i="112"/>
  <c r="I39" i="93"/>
  <c r="I39" i="11" s="1"/>
  <c r="I39" i="9" s="1"/>
  <c r="I39" i="7" s="1"/>
  <c r="U26" i="105"/>
  <c r="G2" i="84"/>
  <c r="Q16" i="93"/>
  <c r="Q16" i="11" s="1"/>
  <c r="Q16" i="9" s="1"/>
  <c r="Q16" i="7" s="1"/>
  <c r="X14" i="93"/>
  <c r="X14" i="11" s="1"/>
  <c r="X14" i="9" s="1"/>
  <c r="X14" i="7" s="1"/>
  <c r="Q33" i="123"/>
  <c r="Q26" i="123" s="1"/>
  <c r="C4" i="123"/>
  <c r="S2" i="86"/>
  <c r="I66" i="93"/>
  <c r="I66" i="11" s="1"/>
  <c r="I66" i="9" s="1"/>
  <c r="I66" i="7" s="1"/>
  <c r="E72" i="93"/>
  <c r="E72" i="11" s="1"/>
  <c r="E72" i="9" s="1"/>
  <c r="E72" i="7" s="1"/>
  <c r="J26" i="104"/>
  <c r="D2" i="81"/>
  <c r="H2" i="108"/>
  <c r="V3" i="16"/>
  <c r="G38" i="93"/>
  <c r="G38" i="11" s="1"/>
  <c r="G38" i="9" s="1"/>
  <c r="G38" i="7" s="1"/>
  <c r="K11" i="123"/>
  <c r="K3" i="123" s="1"/>
  <c r="H2" i="121"/>
  <c r="J2" i="17"/>
  <c r="M3" i="104"/>
  <c r="O10" i="93"/>
  <c r="O10" i="11" s="1"/>
  <c r="O10" i="9" s="1"/>
  <c r="O10" i="7" s="1"/>
  <c r="P63" i="149"/>
  <c r="X2" i="87"/>
  <c r="Q82" i="149"/>
  <c r="X2" i="201"/>
  <c r="S26" i="124"/>
  <c r="N6" i="149"/>
  <c r="G26" i="125"/>
  <c r="J2" i="193"/>
  <c r="K13" i="93"/>
  <c r="K13" i="11" s="1"/>
  <c r="K13" i="9" s="1"/>
  <c r="K13" i="7" s="1"/>
  <c r="X32" i="149"/>
  <c r="F2" i="91"/>
  <c r="W3" i="105"/>
  <c r="X66" i="93"/>
  <c r="X66" i="11" s="1"/>
  <c r="X66" i="9" s="1"/>
  <c r="X66" i="7" s="1"/>
  <c r="E2" i="108"/>
  <c r="H29" i="149"/>
  <c r="X2" i="104"/>
  <c r="X3" i="75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V3" i="123" s="1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M24" i="93"/>
  <c r="M24" i="11" s="1"/>
  <c r="M24" i="9" s="1"/>
  <c r="M24" i="7" s="1"/>
  <c r="L3" i="16"/>
  <c r="L2" i="16" s="1"/>
  <c r="I2" i="194"/>
  <c r="V94" i="149"/>
  <c r="I2" i="188"/>
  <c r="E33" i="123"/>
  <c r="W11" i="123"/>
  <c r="D13" i="149"/>
  <c r="C12" i="102"/>
  <c r="C11" i="102" s="1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5" i="93" s="1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N2" i="192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R2" i="185"/>
  <c r="S2" i="201"/>
  <c r="T26" i="149"/>
  <c r="M26" i="75"/>
  <c r="P26" i="103"/>
  <c r="I26" i="75"/>
  <c r="M33" i="116"/>
  <c r="M26" i="116" s="1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S2" i="110"/>
  <c r="N3" i="106"/>
  <c r="V26" i="75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F26" i="104"/>
  <c r="T26" i="16"/>
  <c r="R26" i="125"/>
  <c r="R2" i="125" s="1"/>
  <c r="X2" i="186"/>
  <c r="D2" i="163"/>
  <c r="O3" i="75"/>
  <c r="H6" i="149"/>
  <c r="H26" i="124"/>
  <c r="G26" i="16"/>
  <c r="C26" i="103"/>
  <c r="H33" i="123"/>
  <c r="H26" i="123" s="1"/>
  <c r="M26" i="105"/>
  <c r="M2" i="105" s="1"/>
  <c r="H2" i="87"/>
  <c r="F26" i="75"/>
  <c r="X74" i="149"/>
  <c r="D2" i="173"/>
  <c r="M26" i="106"/>
  <c r="C2" i="189"/>
  <c r="K28" i="149"/>
  <c r="C95" i="149"/>
  <c r="F64" i="149"/>
  <c r="I3" i="106"/>
  <c r="G65" i="93"/>
  <c r="G65" i="11" s="1"/>
  <c r="G65" i="9" s="1"/>
  <c r="G65" i="7" s="1"/>
  <c r="V2" i="190"/>
  <c r="J26" i="75"/>
  <c r="O2" i="16"/>
  <c r="J2" i="77"/>
  <c r="Q3" i="16"/>
  <c r="Q2" i="16" s="1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2" i="125" s="1"/>
  <c r="O74" i="149"/>
  <c r="T13" i="149"/>
  <c r="X81" i="149"/>
  <c r="J56" i="149"/>
  <c r="J15" i="93"/>
  <c r="J15" i="11" s="1"/>
  <c r="J15" i="9" s="1"/>
  <c r="J15" i="7" s="1"/>
  <c r="J77" i="149"/>
  <c r="K3" i="124"/>
  <c r="G2" i="163"/>
  <c r="C2" i="77"/>
  <c r="Q42" i="149"/>
  <c r="J3" i="75"/>
  <c r="W80" i="149"/>
  <c r="M77" i="149"/>
  <c r="R6" i="149"/>
  <c r="S2" i="188"/>
  <c r="F26" i="103"/>
  <c r="U26" i="16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D2" i="171"/>
  <c r="T33" i="123"/>
  <c r="S3" i="75"/>
  <c r="S26" i="117"/>
  <c r="J11" i="123"/>
  <c r="F3" i="75"/>
  <c r="K2" i="82"/>
  <c r="M2" i="188"/>
  <c r="L2" i="108"/>
  <c r="H2" i="198"/>
  <c r="H26" i="16"/>
  <c r="I2" i="90"/>
  <c r="O2" i="108"/>
  <c r="O33" i="123"/>
  <c r="O26" i="123" s="1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V2" i="106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M2" i="16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05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J2" i="10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N2" i="105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U2" i="111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X95" i="149"/>
  <c r="P33" i="149"/>
  <c r="G95" i="149"/>
  <c r="U77" i="149"/>
  <c r="P77" i="149"/>
  <c r="F77" i="149"/>
  <c r="N94" i="149"/>
  <c r="K42" i="149"/>
  <c r="X28" i="149"/>
  <c r="O80" i="149"/>
  <c r="D30" i="149"/>
  <c r="W86" i="149"/>
  <c r="D59" i="149"/>
  <c r="R26" i="106"/>
  <c r="T57" i="149"/>
  <c r="T3" i="125"/>
  <c r="T2" i="125" s="1"/>
  <c r="T21" i="149"/>
  <c r="P56" i="149"/>
  <c r="L63" i="149"/>
  <c r="I57" i="149"/>
  <c r="P21" i="149"/>
  <c r="G88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K6" i="149"/>
  <c r="W76" i="149"/>
  <c r="X26" i="103"/>
  <c r="Q33" i="116"/>
  <c r="Q26" i="116" s="1"/>
  <c r="Q61" i="116"/>
  <c r="M23" i="102"/>
  <c r="M23" i="93" s="1"/>
  <c r="M11" i="102"/>
  <c r="T17" i="149"/>
  <c r="K82" i="149"/>
  <c r="V27" i="123"/>
  <c r="M11" i="103"/>
  <c r="M3" i="103" s="1"/>
  <c r="V30" i="149"/>
  <c r="O3" i="105"/>
  <c r="J61" i="123"/>
  <c r="C5" i="149"/>
  <c r="L61" i="116"/>
  <c r="H3" i="124"/>
  <c r="L18" i="149"/>
  <c r="D26" i="103"/>
  <c r="T3" i="124"/>
  <c r="R33" i="123"/>
  <c r="R26" i="123" s="1"/>
  <c r="X61" i="102"/>
  <c r="X79" i="149"/>
  <c r="J79" i="149"/>
  <c r="N42" i="149"/>
  <c r="S89" i="149"/>
  <c r="F61" i="123"/>
  <c r="N22" i="123"/>
  <c r="T3" i="103"/>
  <c r="N26" i="103"/>
  <c r="D26" i="124"/>
  <c r="H11" i="149"/>
  <c r="I4" i="123"/>
  <c r="V26" i="124"/>
  <c r="O79" i="149"/>
  <c r="K33" i="123"/>
  <c r="O7" i="149"/>
  <c r="J62" i="93"/>
  <c r="J62" i="11" s="1"/>
  <c r="J62" i="9" s="1"/>
  <c r="J62" i="7" s="1"/>
  <c r="U3" i="103"/>
  <c r="W61" i="116"/>
  <c r="E26" i="75"/>
  <c r="I73" i="149"/>
  <c r="G74" i="149"/>
  <c r="D22" i="149"/>
  <c r="E8" i="102"/>
  <c r="E3" i="75"/>
  <c r="O61" i="123"/>
  <c r="S26" i="125"/>
  <c r="S2" i="125" s="1"/>
  <c r="W75" i="149"/>
  <c r="V55" i="149"/>
  <c r="S3" i="117"/>
  <c r="J33" i="123"/>
  <c r="F95" i="149"/>
  <c r="V26" i="125"/>
  <c r="V2" i="125" s="1"/>
  <c r="J3" i="117"/>
  <c r="L61" i="123"/>
  <c r="I6" i="149"/>
  <c r="G27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U11" i="102"/>
  <c r="X61" i="123"/>
  <c r="T93" i="149"/>
  <c r="M3" i="75"/>
  <c r="I26" i="116"/>
  <c r="Q78" i="149"/>
  <c r="W26" i="103"/>
  <c r="T4" i="123"/>
  <c r="T3" i="123" s="1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V76" i="149"/>
  <c r="P44" i="149"/>
  <c r="F31" i="149"/>
  <c r="Q94" i="149"/>
  <c r="C75" i="149"/>
  <c r="T26" i="106"/>
  <c r="X26" i="106"/>
  <c r="V75" i="149"/>
  <c r="R3" i="103"/>
  <c r="X63" i="149"/>
  <c r="P94" i="149"/>
  <c r="O89" i="149"/>
  <c r="E26" i="104"/>
  <c r="M83" i="149"/>
  <c r="G80" i="149"/>
  <c r="I71" i="149"/>
  <c r="W17" i="149"/>
  <c r="J52" i="149"/>
  <c r="G64" i="149"/>
  <c r="R17" i="149"/>
  <c r="J27" i="149"/>
  <c r="K70" i="149"/>
  <c r="O76" i="149"/>
  <c r="H28" i="149"/>
  <c r="I75" i="149"/>
  <c r="L24" i="149"/>
  <c r="L22" i="149"/>
  <c r="H34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Q52" i="149"/>
  <c r="P75" i="149"/>
  <c r="N31" i="149"/>
  <c r="T94" i="149"/>
  <c r="L26" i="149"/>
  <c r="L62" i="149"/>
  <c r="I83" i="149"/>
  <c r="T32" i="149"/>
  <c r="V48" i="149"/>
  <c r="X47" i="149"/>
  <c r="K56" i="149"/>
  <c r="T74" i="149"/>
  <c r="F21" i="149"/>
  <c r="L32" i="149"/>
  <c r="V33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M43" i="149"/>
  <c r="F74" i="149"/>
  <c r="V47" i="149"/>
  <c r="G76" i="149"/>
  <c r="R51" i="149"/>
  <c r="X39" i="149"/>
  <c r="H24" i="149"/>
  <c r="V29" i="149"/>
  <c r="R62" i="149"/>
  <c r="X29" i="149"/>
  <c r="J23" i="149"/>
  <c r="X75" i="149"/>
  <c r="P48" i="149"/>
  <c r="U56" i="149"/>
  <c r="O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I47" i="149"/>
  <c r="T63" i="149"/>
  <c r="J58" i="149"/>
  <c r="V21" i="149"/>
  <c r="K48" i="149"/>
  <c r="E61" i="116"/>
  <c r="H32" i="149"/>
  <c r="V89" i="149"/>
  <c r="V25" i="149"/>
  <c r="J43" i="149"/>
  <c r="X7" i="149"/>
  <c r="J62" i="149"/>
  <c r="U75" i="149"/>
  <c r="V24" i="149"/>
  <c r="O83" i="149"/>
  <c r="H94" i="149"/>
  <c r="N47" i="149"/>
  <c r="N29" i="149"/>
  <c r="N25" i="149"/>
  <c r="D34" i="149"/>
  <c r="D94" i="149"/>
  <c r="P47" i="149"/>
  <c r="R27" i="149"/>
  <c r="D32" i="149"/>
  <c r="C89" i="149"/>
  <c r="L27" i="149"/>
  <c r="D70" i="149"/>
  <c r="N39" i="149"/>
  <c r="P24" i="149"/>
  <c r="N52" i="149"/>
  <c r="J39" i="149"/>
  <c r="I80" i="149"/>
  <c r="O5" i="149"/>
  <c r="O3" i="117"/>
  <c r="I74" i="149"/>
  <c r="N82" i="149"/>
  <c r="H61" i="123"/>
  <c r="E75" i="149"/>
  <c r="K76" i="149"/>
  <c r="V82" i="149"/>
  <c r="M26" i="124"/>
  <c r="I62" i="149"/>
  <c r="F55" i="149"/>
  <c r="G61" i="123"/>
  <c r="N3" i="123"/>
  <c r="Q74" i="149"/>
  <c r="F82" i="149"/>
  <c r="J82" i="149"/>
  <c r="S76" i="149"/>
  <c r="P3" i="123"/>
  <c r="C76" i="149"/>
  <c r="R82" i="149"/>
  <c r="E26" i="124"/>
  <c r="D3" i="124"/>
  <c r="O82" i="149"/>
  <c r="M75" i="149"/>
  <c r="P55" i="149"/>
  <c r="S75" i="149"/>
  <c r="C64" i="149"/>
  <c r="L3" i="124"/>
  <c r="W82" i="149"/>
  <c r="F71" i="149"/>
  <c r="E71" i="149"/>
  <c r="K71" i="149"/>
  <c r="D71" i="149"/>
  <c r="V5" i="149"/>
  <c r="L46" i="149"/>
  <c r="U71" i="149"/>
  <c r="F5" i="149"/>
  <c r="L68" i="149"/>
  <c r="K16" i="9"/>
  <c r="K16" i="7" s="1"/>
  <c r="P90" i="149"/>
  <c r="N5" i="149"/>
  <c r="K72" i="149"/>
  <c r="V34" i="93"/>
  <c r="V33" i="102"/>
  <c r="U54" i="149"/>
  <c r="K28" i="93"/>
  <c r="K27" i="102"/>
  <c r="R5" i="93"/>
  <c r="R4" i="102"/>
  <c r="L80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X17" i="102"/>
  <c r="X18" i="93"/>
  <c r="U3" i="123"/>
  <c r="F5" i="93"/>
  <c r="F4" i="102"/>
  <c r="C18" i="93"/>
  <c r="C17" i="102"/>
  <c r="P5" i="93"/>
  <c r="P4" i="102"/>
  <c r="C12" i="93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O23" i="93"/>
  <c r="O22" i="102"/>
  <c r="H23" i="93"/>
  <c r="H22" i="102"/>
  <c r="W28" i="93"/>
  <c r="W27" i="102"/>
  <c r="U26" i="116"/>
  <c r="L26" i="117"/>
  <c r="I26" i="103"/>
  <c r="K3" i="116"/>
  <c r="J12" i="93"/>
  <c r="J11" i="102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T14" i="9"/>
  <c r="T14" i="7" s="1"/>
  <c r="P72" i="149"/>
  <c r="G3" i="103"/>
  <c r="H16" i="149"/>
  <c r="R28" i="93"/>
  <c r="R27" i="102"/>
  <c r="L18" i="93"/>
  <c r="L17" i="102"/>
  <c r="S72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T26" i="116"/>
  <c r="U3" i="124"/>
  <c r="K24" i="9"/>
  <c r="K24" i="7" s="1"/>
  <c r="C3" i="117"/>
  <c r="P3" i="103"/>
  <c r="P23" i="93"/>
  <c r="P22" i="116"/>
  <c r="M61" i="116"/>
  <c r="V3" i="117"/>
  <c r="K26" i="75"/>
  <c r="U26" i="124"/>
  <c r="I9" i="93"/>
  <c r="I8" i="102"/>
  <c r="G61" i="116"/>
  <c r="P61" i="116"/>
  <c r="Q18" i="93"/>
  <c r="Q17" i="102"/>
  <c r="X3" i="123"/>
  <c r="D53" i="93"/>
  <c r="D52" i="102"/>
  <c r="X6" i="149"/>
  <c r="Q26" i="117"/>
  <c r="E5" i="93"/>
  <c r="E4" i="102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33" i="149"/>
  <c r="U23" i="93"/>
  <c r="U22" i="102"/>
  <c r="C5" i="93"/>
  <c r="C4" i="102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G6" i="149"/>
  <c r="U34" i="93"/>
  <c r="U33" i="102"/>
  <c r="V23" i="93"/>
  <c r="V22" i="102"/>
  <c r="H53" i="149"/>
  <c r="I32" i="149"/>
  <c r="D5" i="93"/>
  <c r="D4" i="102"/>
  <c r="V80" i="149"/>
  <c r="O28" i="93"/>
  <c r="O27" i="102"/>
  <c r="G72" i="149"/>
  <c r="J61" i="102"/>
  <c r="K23" i="93"/>
  <c r="K22" i="102"/>
  <c r="C3" i="116"/>
  <c r="F26" i="116"/>
  <c r="W59" i="149"/>
  <c r="S61" i="116"/>
  <c r="X3" i="124"/>
  <c r="D18" i="93"/>
  <c r="D17" i="102"/>
  <c r="G3" i="75"/>
  <c r="E33" i="149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I34" i="149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X45" i="149"/>
  <c r="U28" i="93"/>
  <c r="U27" i="102"/>
  <c r="R5" i="149"/>
  <c r="W27" i="149"/>
  <c r="G59" i="149"/>
  <c r="D22" i="102"/>
  <c r="D23" i="93"/>
  <c r="E32" i="9"/>
  <c r="E32" i="7" s="1"/>
  <c r="D3" i="10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C61" i="102"/>
  <c r="R59" i="149"/>
  <c r="G34" i="93"/>
  <c r="G33" i="102"/>
  <c r="T5" i="93"/>
  <c r="T4" i="102"/>
  <c r="S12" i="93"/>
  <c r="S11" i="102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S34" i="93"/>
  <c r="S33" i="102"/>
  <c r="U12" i="93"/>
  <c r="U11" i="116"/>
  <c r="U3" i="116" s="1"/>
  <c r="Q71" i="149"/>
  <c r="G24" i="149"/>
  <c r="X9" i="149"/>
  <c r="W34" i="93"/>
  <c r="W33" i="102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L23" i="93"/>
  <c r="L22" i="102"/>
  <c r="I61" i="102"/>
  <c r="K80" i="149"/>
  <c r="V18" i="93"/>
  <c r="V17" i="102"/>
  <c r="T77" i="149"/>
  <c r="G53" i="93"/>
  <c r="G52" i="102"/>
  <c r="O64" i="7"/>
  <c r="H61" i="102"/>
  <c r="W12" i="93"/>
  <c r="W11" i="102"/>
  <c r="R61" i="102"/>
  <c r="F86" i="149"/>
  <c r="J53" i="93"/>
  <c r="J52" i="102"/>
  <c r="W91" i="149"/>
  <c r="W33" i="116"/>
  <c r="W26" i="116" s="1"/>
  <c r="U61" i="102"/>
  <c r="C78" i="149"/>
  <c r="V7" i="9"/>
  <c r="V7" i="7" s="1"/>
  <c r="R31" i="9"/>
  <c r="R31" i="7" s="1"/>
  <c r="N61" i="116"/>
  <c r="S26" i="75"/>
  <c r="E28" i="93"/>
  <c r="E27" i="102"/>
  <c r="G3" i="117"/>
  <c r="F81" i="149"/>
  <c r="J64" i="149"/>
  <c r="S6" i="9"/>
  <c r="S6" i="7" s="1"/>
  <c r="L81" i="149"/>
  <c r="H28" i="93"/>
  <c r="H27" i="102"/>
  <c r="T41" i="149"/>
  <c r="H90" i="149"/>
  <c r="Q3" i="75"/>
  <c r="W5" i="149"/>
  <c r="P10" i="149"/>
  <c r="N81" i="149"/>
  <c r="N59" i="149"/>
  <c r="H91" i="149"/>
  <c r="V9" i="93"/>
  <c r="V8" i="102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E9" i="93"/>
  <c r="O54" i="149"/>
  <c r="L26" i="103"/>
  <c r="F72" i="149"/>
  <c r="Q34" i="93"/>
  <c r="Q33" i="102"/>
  <c r="G71" i="149"/>
  <c r="W5" i="93"/>
  <c r="W4" i="102"/>
  <c r="R71" i="149"/>
  <c r="E3" i="117"/>
  <c r="D81" i="149"/>
  <c r="U39" i="149"/>
  <c r="X34" i="93"/>
  <c r="X33" i="102"/>
  <c r="X3" i="116"/>
  <c r="O72" i="149"/>
  <c r="M46" i="149"/>
  <c r="J50" i="149"/>
  <c r="T3" i="116"/>
  <c r="U61" i="93"/>
  <c r="H10" i="149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N22" i="102"/>
  <c r="N23" i="93"/>
  <c r="M3" i="124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M81" i="149"/>
  <c r="Q26" i="124"/>
  <c r="I50" i="149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W24" i="149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G57" i="149"/>
  <c r="S10" i="9"/>
  <c r="S10" i="7" s="1"/>
  <c r="O34" i="93"/>
  <c r="O33" i="102"/>
  <c r="U72" i="149"/>
  <c r="P53" i="93"/>
  <c r="P52" i="102"/>
  <c r="L53" i="93"/>
  <c r="L52" i="102"/>
  <c r="S28" i="93"/>
  <c r="S27" i="102"/>
  <c r="T71" i="149"/>
  <c r="C3" i="123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V26" i="117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K33" i="149"/>
  <c r="I11" i="102"/>
  <c r="X91" i="149"/>
  <c r="L3" i="116"/>
  <c r="O14" i="9"/>
  <c r="O14" i="7" s="1"/>
  <c r="P24" i="9"/>
  <c r="P24" i="7" s="1"/>
  <c r="E72" i="149"/>
  <c r="J23" i="93"/>
  <c r="J22" i="102"/>
  <c r="I28" i="93"/>
  <c r="I27" i="102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R2" i="103" l="1"/>
  <c r="F62" i="149"/>
  <c r="E2" i="111"/>
  <c r="D17" i="149"/>
  <c r="W28" i="149"/>
  <c r="S2" i="105"/>
  <c r="W64" i="149"/>
  <c r="X2" i="16"/>
  <c r="J83" i="149"/>
  <c r="D86" i="149"/>
  <c r="S26" i="149"/>
  <c r="J2" i="16"/>
  <c r="I18" i="149"/>
  <c r="M41" i="149"/>
  <c r="D88" i="149"/>
  <c r="K61" i="149"/>
  <c r="P61" i="93"/>
  <c r="J3" i="123"/>
  <c r="W68" i="149"/>
  <c r="V54" i="149"/>
  <c r="L50" i="149"/>
  <c r="I22" i="149"/>
  <c r="G3" i="123"/>
  <c r="H86" i="149"/>
  <c r="W2" i="105"/>
  <c r="U5" i="149"/>
  <c r="F43" i="149"/>
  <c r="K17" i="149"/>
  <c r="M2" i="106"/>
  <c r="M54" i="149"/>
  <c r="W42" i="149"/>
  <c r="R25" i="149"/>
  <c r="X83" i="149"/>
  <c r="C41" i="149"/>
  <c r="H30" i="149"/>
  <c r="M86" i="149"/>
  <c r="G50" i="149"/>
  <c r="J5" i="149"/>
  <c r="S2" i="75"/>
  <c r="M70" i="149"/>
  <c r="I17" i="149"/>
  <c r="Q22" i="149"/>
  <c r="U24" i="149"/>
  <c r="Q59" i="149"/>
  <c r="O2" i="111"/>
  <c r="V44" i="149"/>
  <c r="M29" i="149"/>
  <c r="Q28" i="149"/>
  <c r="N53" i="149"/>
  <c r="U91" i="149"/>
  <c r="P20" i="149"/>
  <c r="Q26" i="149"/>
  <c r="D48" i="149"/>
  <c r="G26" i="149"/>
  <c r="C86" i="149"/>
  <c r="M2" i="103"/>
  <c r="I9" i="149"/>
  <c r="K2" i="106"/>
  <c r="P93" i="149"/>
  <c r="P2" i="16"/>
  <c r="J26" i="123"/>
  <c r="W2" i="16"/>
  <c r="F2" i="116"/>
  <c r="C47" i="149"/>
  <c r="R46" i="149"/>
  <c r="T50" i="149"/>
  <c r="E47" i="149"/>
  <c r="G5" i="149"/>
  <c r="F53" i="149"/>
  <c r="L47" i="149"/>
  <c r="G39" i="149"/>
  <c r="O9" i="93"/>
  <c r="O9" i="11" s="1"/>
  <c r="K26" i="149"/>
  <c r="C33" i="149"/>
  <c r="P9" i="149"/>
  <c r="P83" i="149"/>
  <c r="O31" i="149"/>
  <c r="O59" i="149"/>
  <c r="J48" i="149"/>
  <c r="V45" i="149"/>
  <c r="G2" i="125"/>
  <c r="O57" i="149"/>
  <c r="G40" i="149"/>
  <c r="G18" i="149"/>
  <c r="D2" i="104"/>
  <c r="J2" i="75"/>
  <c r="F38" i="149"/>
  <c r="R3" i="123"/>
  <c r="R2" i="123" s="1"/>
  <c r="N32" i="149"/>
  <c r="K32" i="149"/>
  <c r="R34" i="149"/>
  <c r="D83" i="149"/>
  <c r="X41" i="149"/>
  <c r="P41" i="149"/>
  <c r="H64" i="149"/>
  <c r="C38" i="149"/>
  <c r="O41" i="149"/>
  <c r="C54" i="149"/>
  <c r="G32" i="149"/>
  <c r="D54" i="149"/>
  <c r="U2" i="117"/>
  <c r="R60" i="149"/>
  <c r="U44" i="149"/>
  <c r="Q27" i="149"/>
  <c r="W2" i="104"/>
  <c r="C31" i="149"/>
  <c r="V2" i="75"/>
  <c r="J2" i="125"/>
  <c r="T70" i="149"/>
  <c r="X42" i="149"/>
  <c r="J16" i="149"/>
  <c r="V18" i="149"/>
  <c r="I4" i="102"/>
  <c r="I3" i="102" s="1"/>
  <c r="R2" i="106"/>
  <c r="D2" i="105"/>
  <c r="I42" i="149"/>
  <c r="Q2" i="106"/>
  <c r="D26" i="102"/>
  <c r="O70" i="149"/>
  <c r="U2" i="16"/>
  <c r="F26" i="123"/>
  <c r="K2" i="105"/>
  <c r="T68" i="149"/>
  <c r="D39" i="149"/>
  <c r="F24" i="149"/>
  <c r="G2" i="104"/>
  <c r="S2" i="116"/>
  <c r="T54" i="149"/>
  <c r="N83" i="149"/>
  <c r="X43" i="149"/>
  <c r="U18" i="149"/>
  <c r="K9" i="149"/>
  <c r="I64" i="149"/>
  <c r="Q2" i="104"/>
  <c r="K43" i="149"/>
  <c r="E2" i="16"/>
  <c r="H95" i="149"/>
  <c r="S61" i="149"/>
  <c r="H68" i="149"/>
  <c r="W22" i="149"/>
  <c r="J22" i="149"/>
  <c r="I3" i="123"/>
  <c r="I2" i="123" s="1"/>
  <c r="P91" i="149"/>
  <c r="F16" i="149"/>
  <c r="G26" i="123"/>
  <c r="X17" i="149"/>
  <c r="F91" i="149"/>
  <c r="O95" i="149"/>
  <c r="V68" i="149"/>
  <c r="Q54" i="149"/>
  <c r="J34" i="149"/>
  <c r="F32" i="149"/>
  <c r="S2" i="16"/>
  <c r="J68" i="149"/>
  <c r="P2" i="104"/>
  <c r="T2" i="16"/>
  <c r="F2" i="75"/>
  <c r="F19" i="149" s="1"/>
  <c r="S83" i="149"/>
  <c r="D50" i="149"/>
  <c r="H59" i="149"/>
  <c r="L93" i="149"/>
  <c r="P2" i="117"/>
  <c r="J61" i="149"/>
  <c r="I58" i="149"/>
  <c r="V64" i="149"/>
  <c r="D51" i="149"/>
  <c r="K83" i="149"/>
  <c r="P61" i="149"/>
  <c r="S70" i="149"/>
  <c r="J30" i="149"/>
  <c r="M18" i="149"/>
  <c r="I61" i="149"/>
  <c r="E26" i="123"/>
  <c r="E2" i="123" s="1"/>
  <c r="D28" i="149"/>
  <c r="I59" i="149"/>
  <c r="G47" i="149"/>
  <c r="E46" i="149"/>
  <c r="W32" i="149"/>
  <c r="G43" i="149"/>
  <c r="K91" i="149"/>
  <c r="G54" i="149"/>
  <c r="J24" i="149"/>
  <c r="J33" i="149"/>
  <c r="K2" i="16"/>
  <c r="C30" i="149"/>
  <c r="X2" i="75"/>
  <c r="G21" i="149"/>
  <c r="I38" i="149"/>
  <c r="X53" i="149"/>
  <c r="J28" i="149"/>
  <c r="C2" i="104"/>
  <c r="M61" i="149"/>
  <c r="U68" i="149"/>
  <c r="Q88" i="149"/>
  <c r="W63" i="149"/>
  <c r="X55" i="149"/>
  <c r="O93" i="149"/>
  <c r="C2" i="105"/>
  <c r="G2" i="16"/>
  <c r="Q18" i="149"/>
  <c r="G2" i="111"/>
  <c r="K26" i="123"/>
  <c r="K2" i="123" s="1"/>
  <c r="F2" i="16"/>
  <c r="V58" i="149"/>
  <c r="R18" i="149"/>
  <c r="R2" i="116"/>
  <c r="F42" i="149"/>
  <c r="T83" i="149"/>
  <c r="D52" i="149"/>
  <c r="U46" i="149"/>
  <c r="E2" i="124"/>
  <c r="I2" i="106"/>
  <c r="O30" i="149"/>
  <c r="K68" i="149"/>
  <c r="I21" i="149"/>
  <c r="I2" i="16"/>
  <c r="H42" i="149"/>
  <c r="T47" i="149"/>
  <c r="V59" i="149"/>
  <c r="W30" i="149"/>
  <c r="U26" i="123"/>
  <c r="U2" i="123" s="1"/>
  <c r="U2" i="105"/>
  <c r="X88" i="149"/>
  <c r="J93" i="149"/>
  <c r="C70" i="149"/>
  <c r="I30" i="149"/>
  <c r="C16" i="149"/>
  <c r="J51" i="149"/>
  <c r="L59" i="149"/>
  <c r="E24" i="149"/>
  <c r="L70" i="149"/>
  <c r="S42" i="149"/>
  <c r="I2" i="124"/>
  <c r="N3" i="102"/>
  <c r="C80" i="149"/>
  <c r="J25" i="149"/>
  <c r="E44" i="149"/>
  <c r="H2" i="16"/>
  <c r="O2" i="103"/>
  <c r="G60" i="149"/>
  <c r="W41" i="149"/>
  <c r="G23" i="149"/>
  <c r="M28" i="149"/>
  <c r="V9" i="149"/>
  <c r="S45" i="149"/>
  <c r="J45" i="149"/>
  <c r="O21" i="149"/>
  <c r="G30" i="149"/>
  <c r="K2" i="124"/>
  <c r="P58" i="149"/>
  <c r="W48" i="149"/>
  <c r="R29" i="149"/>
  <c r="X21" i="149"/>
  <c r="S43" i="149"/>
  <c r="D90" i="149"/>
  <c r="U47" i="149"/>
  <c r="O52" i="149"/>
  <c r="R56" i="149"/>
  <c r="X46" i="149"/>
  <c r="J20" i="149"/>
  <c r="X18" i="149"/>
  <c r="W93" i="149"/>
  <c r="H2" i="116"/>
  <c r="D23" i="149"/>
  <c r="J88" i="149"/>
  <c r="X27" i="149"/>
  <c r="L25" i="149"/>
  <c r="E27" i="149"/>
  <c r="W58" i="149"/>
  <c r="U94" i="149"/>
  <c r="F61" i="149"/>
  <c r="O22" i="149"/>
  <c r="X57" i="149"/>
  <c r="L60" i="149"/>
  <c r="P86" i="149"/>
  <c r="M31" i="149"/>
  <c r="W16" i="149"/>
  <c r="C83" i="149"/>
  <c r="L83" i="149"/>
  <c r="S93" i="149"/>
  <c r="U95" i="149"/>
  <c r="E57" i="149"/>
  <c r="L49" i="149"/>
  <c r="S63" i="149"/>
  <c r="V27" i="149"/>
  <c r="Q57" i="149"/>
  <c r="P38" i="149"/>
  <c r="Q64" i="149"/>
  <c r="F60" i="149"/>
  <c r="X59" i="149"/>
  <c r="K31" i="149"/>
  <c r="X34" i="149"/>
  <c r="R57" i="149"/>
  <c r="D15" i="149"/>
  <c r="E2" i="106"/>
  <c r="R38" i="149"/>
  <c r="C32" i="149"/>
  <c r="R26" i="149"/>
  <c r="E62" i="149"/>
  <c r="M62" i="149"/>
  <c r="G93" i="149"/>
  <c r="L88" i="149"/>
  <c r="N24" i="149"/>
  <c r="V60" i="149"/>
  <c r="J17" i="149"/>
  <c r="D27" i="149"/>
  <c r="H21" i="149"/>
  <c r="Q55" i="149"/>
  <c r="L52" i="149"/>
  <c r="H46" i="149"/>
  <c r="J18" i="149"/>
  <c r="L16" i="149"/>
  <c r="F2" i="104"/>
  <c r="V46" i="149"/>
  <c r="U93" i="149"/>
  <c r="P31" i="149"/>
  <c r="U29" i="149"/>
  <c r="S46" i="149"/>
  <c r="O91" i="149"/>
  <c r="W61" i="149"/>
  <c r="I39" i="149"/>
  <c r="Q29" i="149"/>
  <c r="T88" i="149"/>
  <c r="P42" i="149"/>
  <c r="G42" i="149"/>
  <c r="O88" i="149"/>
  <c r="C55" i="149"/>
  <c r="D47" i="149"/>
  <c r="S60" i="149"/>
  <c r="V22" i="149"/>
  <c r="F18" i="149"/>
  <c r="E63" i="149"/>
  <c r="F93" i="149"/>
  <c r="R22" i="149"/>
  <c r="D25" i="149"/>
  <c r="C63" i="149"/>
  <c r="G51" i="149"/>
  <c r="X64" i="149"/>
  <c r="H93" i="149"/>
  <c r="Q47" i="149"/>
  <c r="U64" i="149"/>
  <c r="N54" i="149"/>
  <c r="Q58" i="149"/>
  <c r="N55" i="149"/>
  <c r="P25" i="149"/>
  <c r="R30" i="149"/>
  <c r="P17" i="149"/>
  <c r="L55" i="149"/>
  <c r="T18" i="149"/>
  <c r="N45" i="149"/>
  <c r="W18" i="149"/>
  <c r="U23" i="149"/>
  <c r="L64" i="149"/>
  <c r="D95" i="149"/>
  <c r="P16" i="149"/>
  <c r="K25" i="149"/>
  <c r="P95" i="149"/>
  <c r="N2" i="75"/>
  <c r="T60" i="149"/>
  <c r="C43" i="149"/>
  <c r="L54" i="149"/>
  <c r="C61" i="149"/>
  <c r="H40" i="149"/>
  <c r="K21" i="149"/>
  <c r="P52" i="149"/>
  <c r="P30" i="149"/>
  <c r="J32" i="149"/>
  <c r="P23" i="149"/>
  <c r="X31" i="149"/>
  <c r="E23" i="149"/>
  <c r="K93" i="149"/>
  <c r="E55" i="149"/>
  <c r="M91" i="149"/>
  <c r="X86" i="149"/>
  <c r="G70" i="149"/>
  <c r="X2" i="105"/>
  <c r="I2" i="75"/>
  <c r="O2" i="106"/>
  <c r="T2" i="104"/>
  <c r="F40" i="149"/>
  <c r="P2" i="75"/>
  <c r="L2" i="105"/>
  <c r="W3" i="123"/>
  <c r="M2" i="104"/>
  <c r="W2" i="75"/>
  <c r="F3" i="123"/>
  <c r="W2" i="111"/>
  <c r="K24" i="149"/>
  <c r="T2" i="105"/>
  <c r="V2" i="16"/>
  <c r="V16" i="149"/>
  <c r="D64" i="149"/>
  <c r="E91" i="149"/>
  <c r="X48" i="149"/>
  <c r="V49" i="149"/>
  <c r="O29" i="149"/>
  <c r="L43" i="149"/>
  <c r="E59" i="149"/>
  <c r="I2" i="104"/>
  <c r="J61" i="93"/>
  <c r="U21" i="149"/>
  <c r="P2" i="123"/>
  <c r="R70" i="149"/>
  <c r="Q9" i="149"/>
  <c r="P50" i="149"/>
  <c r="M26" i="149"/>
  <c r="V32" i="149"/>
  <c r="X30" i="149"/>
  <c r="J38" i="149"/>
  <c r="N2" i="124"/>
  <c r="R50" i="149"/>
  <c r="M15" i="149"/>
  <c r="M22" i="149"/>
  <c r="M94" i="149"/>
  <c r="J95" i="149"/>
  <c r="N56" i="149"/>
  <c r="L17" i="149"/>
  <c r="V61" i="149"/>
  <c r="Q33" i="149"/>
  <c r="Q41" i="149"/>
  <c r="O68" i="149"/>
  <c r="J46" i="149"/>
  <c r="U22" i="149"/>
  <c r="M30" i="149"/>
  <c r="J44" i="149"/>
  <c r="N48" i="149"/>
  <c r="O17" i="149"/>
  <c r="T59" i="149"/>
  <c r="T2" i="75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W57" i="149"/>
  <c r="G26" i="102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W26" i="149"/>
  <c r="F56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T2" i="124"/>
  <c r="U2" i="104"/>
  <c r="E88" i="149"/>
  <c r="E2" i="104"/>
  <c r="D2" i="124"/>
  <c r="L2" i="123"/>
  <c r="E2" i="75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H20" i="149"/>
  <c r="S47" i="149"/>
  <c r="E53" i="149"/>
  <c r="R90" i="149"/>
  <c r="M40" i="149"/>
  <c r="F34" i="149"/>
  <c r="H54" i="149"/>
  <c r="C53" i="149"/>
  <c r="E90" i="149"/>
  <c r="L15" i="149"/>
  <c r="E20" i="149"/>
  <c r="O90" i="149"/>
  <c r="Q62" i="149"/>
  <c r="C59" i="149"/>
  <c r="X90" i="149"/>
  <c r="Q53" i="149"/>
  <c r="G34" i="149"/>
  <c r="D55" i="149"/>
  <c r="I53" i="149"/>
  <c r="M34" i="149"/>
  <c r="L44" i="149"/>
  <c r="N40" i="149"/>
  <c r="H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2" i="123" l="1"/>
  <c r="J2" i="123"/>
  <c r="J15" i="149"/>
  <c r="M37" i="149"/>
  <c r="W40" i="149"/>
  <c r="S19" i="149"/>
  <c r="P45" i="149"/>
  <c r="G45" i="149"/>
  <c r="O53" i="149"/>
  <c r="O8" i="93"/>
  <c r="U15" i="149"/>
  <c r="H15" i="149"/>
  <c r="R49" i="149"/>
  <c r="W45" i="149"/>
  <c r="D45" i="149"/>
  <c r="P15" i="149"/>
  <c r="K49" i="149"/>
  <c r="W15" i="149"/>
  <c r="I85" i="149"/>
  <c r="H65" i="149"/>
  <c r="G90" i="149"/>
  <c r="I45" i="149"/>
  <c r="J90" i="149"/>
  <c r="J19" i="149"/>
  <c r="K40" i="149"/>
  <c r="U66" i="149"/>
  <c r="S15" i="149"/>
  <c r="D40" i="149"/>
  <c r="Q49" i="149"/>
  <c r="V19" i="149"/>
  <c r="G15" i="149"/>
  <c r="I19" i="149"/>
  <c r="X19" i="149"/>
  <c r="T15" i="149"/>
  <c r="C45" i="149"/>
  <c r="F2" i="123"/>
  <c r="P84" i="149"/>
  <c r="E15" i="149"/>
  <c r="F15" i="149"/>
  <c r="Q45" i="149"/>
  <c r="P49" i="149"/>
  <c r="G53" i="149"/>
  <c r="W2" i="123"/>
  <c r="C40" i="149"/>
  <c r="X37" i="149"/>
  <c r="W85" i="149"/>
  <c r="H84" i="149"/>
  <c r="K15" i="149"/>
  <c r="U40" i="149"/>
  <c r="M45" i="149"/>
  <c r="O37" i="149"/>
  <c r="I49" i="149"/>
  <c r="W53" i="149"/>
  <c r="I15" i="149"/>
  <c r="E85" i="149"/>
  <c r="N19" i="149"/>
  <c r="T45" i="149"/>
  <c r="L19" i="149"/>
  <c r="K85" i="149"/>
  <c r="D19" i="149"/>
  <c r="N49" i="149"/>
  <c r="S49" i="149"/>
  <c r="C19" i="149"/>
  <c r="X40" i="149"/>
  <c r="G19" i="149"/>
  <c r="E49" i="149"/>
  <c r="C37" i="149"/>
  <c r="J66" i="149"/>
  <c r="C84" i="149"/>
  <c r="H49" i="149"/>
  <c r="F45" i="149"/>
  <c r="T19" i="149"/>
  <c r="E19" i="149"/>
  <c r="D85" i="149"/>
  <c r="O49" i="149"/>
  <c r="E45" i="149"/>
  <c r="M66" i="149"/>
  <c r="L40" i="149"/>
  <c r="X49" i="149"/>
  <c r="F66" i="149"/>
  <c r="N66" i="149"/>
  <c r="H19" i="149"/>
  <c r="W90" i="149"/>
  <c r="W19" i="149"/>
  <c r="I37" i="149"/>
  <c r="S37" i="149"/>
  <c r="U2" i="102"/>
  <c r="X84" i="149"/>
  <c r="K84" i="149"/>
  <c r="V15" i="149"/>
  <c r="T40" i="149"/>
  <c r="P19" i="149"/>
  <c r="T37" i="149"/>
  <c r="G84" i="149"/>
  <c r="L85" i="149"/>
  <c r="F37" i="149"/>
  <c r="R19" i="149"/>
  <c r="G85" i="149"/>
  <c r="O84" i="149"/>
  <c r="C85" i="149"/>
  <c r="N37" i="149"/>
  <c r="O65" i="149"/>
  <c r="E65" i="149"/>
  <c r="S66" i="149"/>
  <c r="U45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F84" i="149" l="1"/>
  <c r="W84" i="149"/>
  <c r="I36" i="149"/>
  <c r="F36" i="149"/>
  <c r="W36" i="149"/>
  <c r="V26" i="11"/>
  <c r="K2" i="93"/>
  <c r="G36" i="149"/>
  <c r="H36" i="149"/>
  <c r="K36" i="149"/>
  <c r="R2" i="93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S2" i="11" l="1"/>
  <c r="D35" i="149"/>
  <c r="I35" i="149"/>
  <c r="V35" i="149"/>
  <c r="J26" i="9"/>
  <c r="W35" i="149"/>
  <c r="M35" i="149"/>
  <c r="N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E14" i="149"/>
  <c r="L14" i="149"/>
  <c r="R2" i="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R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<sst xmlns="http://schemas.openxmlformats.org/spreadsheetml/2006/main" count="12477" uniqueCount="330">
  <si>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</si>
  <si>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</si>
  <si>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</si>
  <si>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</si>
  <si>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</si>
  <si>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</si>
  <si>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</si>
  <si>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</si>
  <si>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</si>
  <si>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</si>
  <si>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</si>
  <si>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</si>
  <si>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</si>
  <si>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</si>
  <si>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</si>
  <si>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</si>
  <si>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</si>
  <si>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</si>
  <si>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</si>
  <si>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</si>
  <si>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</si>
  <si>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</si>
  <si>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</si>
  <si>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</si>
  <si>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</si>
  <si>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</si>
  <si>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</si>
  <si>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</si>
  <si>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</si>
  <si>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</si>
  <si>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</si>
  <si>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</si>
  <si>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</si>
  <si>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</si>
  <si>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</si>
  <si>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</si>
  <si>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</si>
  <si>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</si>
  <si>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</si>
  <si>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</si>
  <si>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</si>
  <si>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</si>
  <si>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</si>
  <si>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</si>
  <si>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</si>
  <si>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</si>
  <si>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</si>
  <si>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</si>
  <si>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</si>
  <si>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</si>
  <si>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</si>
  <si>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</si>
  <si>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</si>
  <si>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</si>
  <si>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</si>
  <si>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</si>
  <si>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</si>
  <si>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</si>
  <si>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</si>
  <si>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</si>
  <si>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</si>
  <si>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</si>
  <si>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</si>
  <si>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</si>
  <si>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</si>
  <si>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</si>
  <si>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</si>
  <si>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</si>
  <si>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</si>
  <si>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</si>
  <si>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</si>
  <si>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</si>
  <si>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</si>
  <si>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</si>
  <si>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</si>
  <si>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</si>
  <si>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</si>
  <si>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</si>
  <si>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</si>
  <si>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</si>
  <si>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</si>
  <si>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</si>
  <si>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</si>
  <si>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</si>
  <si>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</si>
  <si>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</si>
  <si>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</si>
  <si>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</si>
  <si>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</si>
  <si>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</si>
  <si>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</si>
  <si>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</si>
  <si>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</si>
  <si>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</si>
  <si>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</si>
  <si>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</si>
  <si>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</si>
  <si>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</si>
  <si>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</si>
  <si>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</si>
  <si>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</si>
  <si>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</si>
  <si>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</si>
  <si>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</si>
  <si>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</si>
  <si>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</si>
  <si>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</si>
  <si>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</si>
  <si>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</si>
  <si>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</si>
  <si>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</si>
  <si>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</si>
  <si>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</si>
  <si>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</si>
  <si>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</si>
  <si>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</si>
  <si>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</si>
  <si>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</si>
  <si>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</si>
  <si>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</si>
  <si>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</si>
  <si>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</si>
  <si>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</si>
  <si>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</si>
  <si>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</si>
  <si>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</si>
  <si>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</si>
  <si>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</si>
  <si>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</si>
  <si>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</si>
  <si>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</si>
  <si>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</si>
  <si>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</si>
  <si>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</si>
  <si>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</si>
  <si>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</si>
  <si>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</si>
  <si>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</si>
  <si>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</si>
  <si>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</si>
  <si>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</si>
  <si>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</si>
  <si>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</si>
  <si>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</si>
  <si>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</si>
  <si>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</si>
  <si>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</si>
  <si>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</si>
  <si>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</si>
  <si>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</si>
  <si>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</si>
  <si>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</si>
  <si>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</si>
  <si>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</si>
  <si>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</si>
  <si>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</si>
  <si>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</si>
  <si>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</si>
  <si>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</si>
  <si>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</si>
  <si>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</si>
  <si>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</si>
  <si>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</si>
  <si>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</si>
  <si>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</si>
  <si>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</si>
  <si>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</si>
  <si>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</si>
  <si>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</si>
  <si>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</si>
  <si>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</si>
  <si>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</si>
  <si>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</si>
  <si>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</si>
  <si>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</si>
  <si>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</si>
  <si>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</si>
  <si>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</si>
  <si>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</si>
  <si>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</si>
  <si>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</si>
  <si>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</si>
  <si>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</si>
  <si>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</si>
  <si>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</si>
  <si>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</si>
  <si>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</si>
  <si>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</si>
  <si>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</si>
  <si>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</si>
  <si>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</si>
  <si>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</si>
  <si>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</si>
  <si>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</si>
  <si>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</si>
  <si>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</si>
  <si>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</si>
  <si>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</si>
  <si>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</si>
  <si>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</si>
  <si>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</si>
  <si>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</si>
  <si>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</si>
  <si>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</si>
  <si>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</si>
  <si>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</si>
  <si>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</si>
  <si>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</si>
  <si>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</si>
  <si>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</si>
  <si>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</si>
  <si>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</si>
  <si>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</si>
  <si>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</si>
  <si>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</si>
  <si>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</si>
  <si>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</si>
  <si>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</si>
  <si>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</si>
  <si>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</si>
  <si>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</si>
  <si>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</si>
  <si>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</si>
  <si>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</si>
  <si>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</si>
  <si>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</si>
  <si>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</si>
  <si>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</si>
  <si>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</si>
  <si>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</si>
  <si>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</si>
  <si>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</si>
  <si>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</si>
  <si>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</si>
  <si>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</si>
  <si>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</si>
  <si>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</si>
  <si>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</si>
  <si>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</si>
  <si>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</si>
  <si>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</si>
  <si>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</si>
  <si>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</si>
  <si>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</si>
  <si>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</si>
  <si>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</si>
  <si>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</si>
  <si>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</si>
  <si>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</si>
  <si>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</si>
  <si>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</si>
  <si>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</si>
  <si>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</si>
  <si>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</si>
  <si>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</si>
  <si>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</si>
  <si>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</si>
  <si>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</si>
  <si>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</si>
  <si>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</si>
  <si>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</si>
  <si>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</si>
  <si>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</si>
  <si>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</si>
  <si>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</si>
  <si>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</si>
  <si>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</si>
  <si>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</si>
  <si>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</si>
  <si>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</si>
  <si>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</si>
  <si>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</si>
  <si>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</si>
  <si>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</si>
  <si>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</si>
  <si>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</si>
  <si>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</si>
  <si>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</si>
  <si>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</si>
  <si>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</si>
  <si>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</si>
  <si>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</si>
  <si>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</si>
  <si>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</si>
  <si>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</si>
  <si>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</si>
  <si>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</si>
  <si>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</si>
  <si>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</si>
  <si>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</si>
  <si>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</si>
  <si>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</si>
  <si>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</si>
  <si>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</si>
  <si>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</si>
  <si>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</si>
  <si>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</si>
  <si>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</si>
  <si>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</si>
  <si>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</si>
  <si>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</si>
  <si>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</si>
  <si>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</si>
  <si>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</si>
  <si>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</si>
  <si>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</si>
  <si>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</si>
  <si>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</si>
  <si>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</si>
  <si>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</si>
  <si>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</si>
  <si>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</si>
  <si>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</si>
  <si>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</si>
  <si>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</si>
  <si>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</si>
  <si>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</si>
  <si>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</si>
  <si>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</si>
  <si>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</si>
  <si>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</si>
  <si>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</si>
  <si>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</si>
  <si>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</si>
  <si>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</si>
  <si>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</si>
  <si>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JRC-IDEES-2023 - Integrated Database of the European Energy System</t>
  </si>
  <si>
    <t>v2023-1.00</t>
  </si>
  <si>
    <t>Spain</t>
  </si>
  <si>
    <t>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</si>
</sst>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70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  <xf numFmtId="0" fontId="26" fillId="0" borderId="0" xfId="2" applyFont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23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</row>
    <row r="6" spans="1:23" ht="31.5" x14ac:dyDescent="0.25">
      <c r="A6" s="59"/>
      <c r="B6" s="60" t="s">
        <v>326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323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45967.474745370368</v>
      </c>
      <c r="M30" s="68"/>
      <c r="N30" s="68"/>
      <c r="O30" s="68"/>
      <c r="V30" s="57"/>
    </row>
    <row r="31" spans="12:32" ht="15" customHeight="1" x14ac:dyDescent="0.25">
      <c r="L31" s="63" t="s">
        <v>327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Z95"/>
  <sheetViews>
    <sheetView showGridLines="0" workbookViewId="0">
      <pane xSplit="2" ySplit="1" topLeftCell="F2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6" width="9.7109375" style="5" customWidth="1"/>
    <col min="27" max="16384" width="9.140625" style="5"/>
  </cols>
  <sheetData>
    <row r="1" spans="1:26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B2" s="6" t="s">
        <v>229</v>
      </c>
    </row>
    <row r="3" spans="1:26" ht="11.25" customHeight="1" x14ac:dyDescent="0.2">
      <c r="A3" s="2" t="s">
        <v>0</v>
      </c>
      <c r="B3" s="2" t="s">
        <v>325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25" customHeight="1" x14ac:dyDescent="0.2">
      <c r="A4" s="7" t="s">
        <v>120</v>
      </c>
      <c r="B4" s="7" t="str">
        <f ca="1">HYPERLINK("#"&amp;CELL("address",GAE!$Z$2),"GAE")</f>
        <v>GAE</v>
      </c>
      <c r="C4" s="8">
        <f>GAE!C$2</f>
        <v>309038.30392199836</v>
      </c>
      <c r="D4" s="8">
        <f>GAE!D$2</f>
        <v>312354.69055241026</v>
      </c>
      <c r="E4" s="8">
        <f>GAE!E$2</f>
        <v>330602.64477210108</v>
      </c>
      <c r="F4" s="8">
        <f>GAE!F$2</f>
        <v>335812.73771435703</v>
      </c>
      <c r="G4" s="8">
        <f>GAE!G$2</f>
        <v>353471.41548327642</v>
      </c>
      <c r="H4" s="8">
        <f>GAE!H$2</f>
        <v>370542.62362060504</v>
      </c>
      <c r="I4" s="8">
        <f>GAE!I$2</f>
        <v>365615.43853057956</v>
      </c>
      <c r="J4" s="8">
        <f>GAE!J$2</f>
        <v>375413.56233858148</v>
      </c>
      <c r="K4" s="8">
        <f>GAE!K$2</f>
        <v>349439.25372509484</v>
      </c>
      <c r="L4" s="8">
        <f>GAE!L$2</f>
        <v>315561.12552624021</v>
      </c>
      <c r="M4" s="8">
        <f>GAE!M$2</f>
        <v>299304.13900142361</v>
      </c>
      <c r="N4" s="8">
        <f>GAE!N$2</f>
        <v>304616.66654833528</v>
      </c>
      <c r="O4" s="8">
        <f>GAE!O$2</f>
        <v>300269.76979914511</v>
      </c>
      <c r="P4" s="8">
        <f>GAE!P$2</f>
        <v>270836.01017805608</v>
      </c>
      <c r="Q4" s="8">
        <f>GAE!Q$2</f>
        <v>272195.46066764859</v>
      </c>
      <c r="R4" s="8">
        <f>GAE!R$2</f>
        <v>286809.52373298787</v>
      </c>
      <c r="S4" s="8">
        <f>GAE!S$2</f>
        <v>278515.47130433435</v>
      </c>
      <c r="T4" s="8">
        <f>GAE!T$2</f>
        <v>292463.42148131126</v>
      </c>
      <c r="U4" s="8">
        <f>GAE!U$2</f>
        <v>290626.81618459249</v>
      </c>
      <c r="V4" s="8">
        <f>GAE!V$2</f>
        <v>272816.46480101882</v>
      </c>
      <c r="W4" s="8">
        <f>GAE!W$2</f>
        <v>220664.5679882821</v>
      </c>
      <c r="X4" s="8">
        <f>GAE!X$2</f>
        <v>240616.03568926349</v>
      </c>
      <c r="Y4" s="8">
        <f>GAE!Y$2</f>
        <v>257464.09142714128</v>
      </c>
      <c r="Z4" s="8">
        <f>GAE!Z$2</f>
        <v>240614.17108614446</v>
      </c>
    </row>
    <row r="5" spans="1:26" ht="11.25" customHeight="1" x14ac:dyDescent="0.2">
      <c r="A5" s="30" t="s">
        <v>121</v>
      </c>
      <c r="B5" s="9" t="str">
        <f ca="1">HYPERLINK("#"&amp;CELL("address",INTMARB!$Z$2),"INTMARB")</f>
        <v>INTMARB</v>
      </c>
      <c r="C5" s="10">
        <f>INTMARB!C$2</f>
        <v>19355.958993240001</v>
      </c>
      <c r="D5" s="10">
        <f>INTMARB!D$2</f>
        <v>21670.667130599999</v>
      </c>
      <c r="E5" s="10">
        <f>INTMARB!E$2</f>
        <v>22127.662020960001</v>
      </c>
      <c r="F5" s="10">
        <f>INTMARB!F$2</f>
        <v>22540.610042999997</v>
      </c>
      <c r="G5" s="10">
        <f>INTMARB!G$2</f>
        <v>23251.343281560003</v>
      </c>
      <c r="H5" s="10">
        <f>INTMARB!H$2</f>
        <v>25516.058633639994</v>
      </c>
      <c r="I5" s="10">
        <f>INTMARB!I$2</f>
        <v>26642.252313000005</v>
      </c>
      <c r="J5" s="10">
        <f>INTMARB!J$2</f>
        <v>27262.353237120005</v>
      </c>
      <c r="K5" s="10">
        <f>INTMARB!K$2</f>
        <v>28263.568353479997</v>
      </c>
      <c r="L5" s="10">
        <f>INTMARB!L$2</f>
        <v>28086.262648560001</v>
      </c>
      <c r="M5" s="10">
        <f>INTMARB!M$2</f>
        <v>27071.02772568</v>
      </c>
      <c r="N5" s="10">
        <f>INTMARB!N$2</f>
        <v>27693.119880000006</v>
      </c>
      <c r="O5" s="10">
        <f>INTMARB!O$2</f>
        <v>27049.564682639997</v>
      </c>
      <c r="P5" s="10">
        <f>INTMARB!P$2</f>
        <v>23243.894281439996</v>
      </c>
      <c r="Q5" s="10">
        <f>INTMARB!Q$2</f>
        <v>25133.0207094</v>
      </c>
      <c r="R5" s="10">
        <f>INTMARB!R$2</f>
        <v>24027.62814828</v>
      </c>
      <c r="S5" s="10">
        <f>INTMARB!S$2</f>
        <v>24157.654594920001</v>
      </c>
      <c r="T5" s="10">
        <f>INTMARB!T$2</f>
        <v>21471.848164720606</v>
      </c>
      <c r="U5" s="10">
        <f>INTMARB!U$2</f>
        <v>22514.293651194792</v>
      </c>
      <c r="V5" s="10">
        <f>INTMARB!V$2</f>
        <v>23026.925115292652</v>
      </c>
      <c r="W5" s="10">
        <f>INTMARB!W$2</f>
        <v>20299.072692943941</v>
      </c>
      <c r="X5" s="10">
        <f>INTMARB!X$2</f>
        <v>23257.128020016564</v>
      </c>
      <c r="Y5" s="10">
        <f>INTMARB!Y$2</f>
        <v>27545.067139687479</v>
      </c>
      <c r="Z5" s="10">
        <f>INTMARB!Z$2</f>
        <v>26694.17660140626</v>
      </c>
    </row>
    <row r="6" spans="1:26" ht="11.25" customHeight="1" x14ac:dyDescent="0.2">
      <c r="A6" s="31" t="s">
        <v>308</v>
      </c>
      <c r="B6" s="11" t="str">
        <f ca="1">HYPERLINK("#"&amp;CELL("address",INTMARB_IN!$Z$2),"INTMARB_IN")</f>
        <v>INTMARB_IN</v>
      </c>
      <c r="C6" s="12">
        <f>INTMARB_IN!C$2</f>
        <v>7024.2258816912545</v>
      </c>
      <c r="D6" s="12">
        <f>INTMARB_IN!D$2</f>
        <v>7715.8090382581468</v>
      </c>
      <c r="E6" s="12">
        <f>INTMARB_IN!E$2</f>
        <v>7776.8509914194556</v>
      </c>
      <c r="F6" s="12">
        <f>INTMARB_IN!F$2</f>
        <v>7874.9507215232679</v>
      </c>
      <c r="G6" s="12">
        <f>INTMARB_IN!G$2</f>
        <v>8150.6789729767133</v>
      </c>
      <c r="H6" s="12">
        <f>INTMARB_IN!H$2</f>
        <v>8761.456115309471</v>
      </c>
      <c r="I6" s="12">
        <f>INTMARB_IN!I$2</f>
        <v>8617.0460591963219</v>
      </c>
      <c r="J6" s="12">
        <f>INTMARB_IN!J$2</f>
        <v>8385.7443614262593</v>
      </c>
      <c r="K6" s="12">
        <f>INTMARB_IN!K$2</f>
        <v>8648.1744984915185</v>
      </c>
      <c r="L6" s="12">
        <f>INTMARB_IN!L$2</f>
        <v>9321.3419877832457</v>
      </c>
      <c r="M6" s="12">
        <f>INTMARB_IN!M$2</f>
        <v>8996.0568333962583</v>
      </c>
      <c r="N6" s="12">
        <f>INTMARB_IN!N$2</f>
        <v>8890.1089526464002</v>
      </c>
      <c r="O6" s="12">
        <f>INTMARB_IN!O$2</f>
        <v>8518.7662306671664</v>
      </c>
      <c r="P6" s="12">
        <f>INTMARB_IN!P$2</f>
        <v>7685.4819372447173</v>
      </c>
      <c r="Q6" s="12">
        <f>INTMARB_IN!Q$2</f>
        <v>8633.7209810555141</v>
      </c>
      <c r="R6" s="12">
        <f>INTMARB_IN!R$2</f>
        <v>8311.2110418946177</v>
      </c>
      <c r="S6" s="12">
        <f>INTMARB_IN!S$2</f>
        <v>8529.3965833708171</v>
      </c>
      <c r="T6" s="12">
        <f>INTMARB_IN!T$2</f>
        <v>7404.5627861458406</v>
      </c>
      <c r="U6" s="12">
        <f>INTMARB_IN!U$2</f>
        <v>7848.2781853336537</v>
      </c>
      <c r="V6" s="12">
        <f>INTMARB_IN!V$2</f>
        <v>8095.8065564412482</v>
      </c>
      <c r="W6" s="12">
        <f>INTMARB_IN!W$2</f>
        <v>6533.3188724199717</v>
      </c>
      <c r="X6" s="12">
        <f>INTMARB_IN!X$2</f>
        <v>7826.3101583100652</v>
      </c>
      <c r="Y6" s="12">
        <f>INTMARB_IN!Y$2</f>
        <v>9912.8833920588768</v>
      </c>
      <c r="Z6" s="12">
        <f>INTMARB_IN!Z$2</f>
        <v>9823.6423017629731</v>
      </c>
    </row>
    <row r="7" spans="1:26" ht="11.25" customHeight="1" x14ac:dyDescent="0.2">
      <c r="A7" s="31" t="s">
        <v>309</v>
      </c>
      <c r="B7" s="11" t="str">
        <f ca="1">HYPERLINK("#"&amp;CELL("address",INTMARB_EX!$Z$2),"INTMARB_EX")</f>
        <v>INTMARB_EX</v>
      </c>
      <c r="C7" s="12">
        <f>INTMARB_EX!C$2</f>
        <v>12331.733111548747</v>
      </c>
      <c r="D7" s="12">
        <f>INTMARB_EX!D$2</f>
        <v>13954.858092341852</v>
      </c>
      <c r="E7" s="12">
        <f>INTMARB_EX!E$2</f>
        <v>14350.811029540544</v>
      </c>
      <c r="F7" s="12">
        <f>INTMARB_EX!F$2</f>
        <v>14665.659321476729</v>
      </c>
      <c r="G7" s="12">
        <f>INTMARB_EX!G$2</f>
        <v>15100.664308583291</v>
      </c>
      <c r="H7" s="12">
        <f>INTMARB_EX!H$2</f>
        <v>16754.602518330525</v>
      </c>
      <c r="I7" s="12">
        <f>INTMARB_EX!I$2</f>
        <v>18025.206253803684</v>
      </c>
      <c r="J7" s="12">
        <f>INTMARB_EX!J$2</f>
        <v>18876.608875693742</v>
      </c>
      <c r="K7" s="12">
        <f>INTMARB_EX!K$2</f>
        <v>19615.393854988481</v>
      </c>
      <c r="L7" s="12">
        <f>INTMARB_EX!L$2</f>
        <v>18764.920660776756</v>
      </c>
      <c r="M7" s="12">
        <f>INTMARB_EX!M$2</f>
        <v>18074.970892283745</v>
      </c>
      <c r="N7" s="12">
        <f>INTMARB_EX!N$2</f>
        <v>18803.010927353607</v>
      </c>
      <c r="O7" s="12">
        <f>INTMARB_EX!O$2</f>
        <v>18530.798451972834</v>
      </c>
      <c r="P7" s="12">
        <f>INTMARB_EX!P$2</f>
        <v>15558.412344195283</v>
      </c>
      <c r="Q7" s="12">
        <f>INTMARB_EX!Q$2</f>
        <v>16499.299728344489</v>
      </c>
      <c r="R7" s="12">
        <f>INTMARB_EX!R$2</f>
        <v>15716.417106385381</v>
      </c>
      <c r="S7" s="12">
        <f>INTMARB_EX!S$2</f>
        <v>15628.258011549187</v>
      </c>
      <c r="T7" s="12">
        <f>INTMARB_EX!T$2</f>
        <v>14067.285378574763</v>
      </c>
      <c r="U7" s="12">
        <f>INTMARB_EX!U$2</f>
        <v>14666.015465861141</v>
      </c>
      <c r="V7" s="12">
        <f>INTMARB_EX!V$2</f>
        <v>14931.118558851404</v>
      </c>
      <c r="W7" s="12">
        <f>INTMARB_EX!W$2</f>
        <v>13765.753820523969</v>
      </c>
      <c r="X7" s="12">
        <f>INTMARB_EX!X$2</f>
        <v>15430.817861706495</v>
      </c>
      <c r="Y7" s="12">
        <f>INTMARB_EX!Y$2</f>
        <v>17632.183747628602</v>
      </c>
      <c r="Z7" s="12">
        <f>INTMARB_EX!Z$2</f>
        <v>16870.534299643285</v>
      </c>
    </row>
    <row r="8" spans="1:26" ht="11.25" customHeight="1" x14ac:dyDescent="0.2">
      <c r="A8" s="34" t="s">
        <v>122</v>
      </c>
      <c r="B8" s="7" t="str">
        <f ca="1">HYPERLINK("#"&amp;CELL("address",GIC!$Z$2),"GIC")</f>
        <v>GIC</v>
      </c>
      <c r="C8" s="8">
        <f>GIC!C$2</f>
        <v>289682.34492875839</v>
      </c>
      <c r="D8" s="8">
        <f>GIC!D$2</f>
        <v>290684.0234218103</v>
      </c>
      <c r="E8" s="8">
        <f>GIC!E$2</f>
        <v>308474.98275114107</v>
      </c>
      <c r="F8" s="8">
        <f>GIC!F$2</f>
        <v>313272.12767135707</v>
      </c>
      <c r="G8" s="8">
        <f>GIC!G$2</f>
        <v>330220.07220171642</v>
      </c>
      <c r="H8" s="8">
        <f>GIC!H$2</f>
        <v>345026.56498696498</v>
      </c>
      <c r="I8" s="8">
        <f>GIC!I$2</f>
        <v>338973.18621757952</v>
      </c>
      <c r="J8" s="8">
        <f>GIC!J$2</f>
        <v>348151.20910146151</v>
      </c>
      <c r="K8" s="8">
        <f>GIC!K$2</f>
        <v>321175.68537161488</v>
      </c>
      <c r="L8" s="8">
        <f>GIC!L$2</f>
        <v>287474.86287768011</v>
      </c>
      <c r="M8" s="8">
        <f>GIC!M$2</f>
        <v>272233.11127574363</v>
      </c>
      <c r="N8" s="8">
        <f>GIC!N$2</f>
        <v>276923.54666833527</v>
      </c>
      <c r="O8" s="8">
        <f>GIC!O$2</f>
        <v>273220.20511650509</v>
      </c>
      <c r="P8" s="8">
        <f>GIC!P$2</f>
        <v>247592.11589661607</v>
      </c>
      <c r="Q8" s="8">
        <f>GIC!Q$2</f>
        <v>247062.43995824852</v>
      </c>
      <c r="R8" s="8">
        <f>GIC!R$2</f>
        <v>262781.89558470785</v>
      </c>
      <c r="S8" s="8">
        <f>GIC!S$2</f>
        <v>254357.81670941427</v>
      </c>
      <c r="T8" s="8">
        <f>GIC!T$2</f>
        <v>270991.57331659069</v>
      </c>
      <c r="U8" s="8">
        <f>GIC!U$2</f>
        <v>268112.52253339771</v>
      </c>
      <c r="V8" s="8">
        <f>GIC!V$2</f>
        <v>249789.53968572619</v>
      </c>
      <c r="W8" s="8">
        <f>GIC!W$2</f>
        <v>200365.49529533816</v>
      </c>
      <c r="X8" s="8">
        <f>GIC!X$2</f>
        <v>217358.90766924695</v>
      </c>
      <c r="Y8" s="8">
        <f>GIC!Y$2</f>
        <v>229919.02428745382</v>
      </c>
      <c r="Z8" s="8">
        <f>GIC!Z$2</f>
        <v>213919.99448473818</v>
      </c>
    </row>
    <row r="9" spans="1:26" ht="11.25" customHeight="1" x14ac:dyDescent="0.2">
      <c r="A9" s="35" t="s">
        <v>123</v>
      </c>
      <c r="B9" s="9" t="str">
        <f ca="1">HYPERLINK("#"&amp;CELL("address",INTAVI!$Z$2),"INTAVI")</f>
        <v>INTAVI</v>
      </c>
      <c r="C9" s="10">
        <f>INTAVI!C$2</f>
        <v>8367.7148099999977</v>
      </c>
      <c r="D9" s="10">
        <f>INTAVI!D$2</f>
        <v>8523.0835200000001</v>
      </c>
      <c r="E9" s="10">
        <f>INTAVI!E$2</f>
        <v>8196.4921500000019</v>
      </c>
      <c r="F9" s="10">
        <f>INTAVI!F$2</f>
        <v>8599.1824800000013</v>
      </c>
      <c r="G9" s="10">
        <f>INTAVI!G$2</f>
        <v>9534.5655299999999</v>
      </c>
      <c r="H9" s="10">
        <f>INTAVI!H$2</f>
        <v>9566.2734300000047</v>
      </c>
      <c r="I9" s="10">
        <f>INTAVI!I$2</f>
        <v>9972.1345499999989</v>
      </c>
      <c r="J9" s="10">
        <f>INTAVI!J$2</f>
        <v>10488.973320000003</v>
      </c>
      <c r="K9" s="10">
        <f>INTAVI!K$2</f>
        <v>10527.022799999999</v>
      </c>
      <c r="L9" s="10">
        <f>INTAVI!L$2</f>
        <v>9791.3995200000027</v>
      </c>
      <c r="M9" s="10">
        <f>INTAVI!M$2</f>
        <v>9398.2215599999981</v>
      </c>
      <c r="N9" s="10">
        <f>INTAVI!N$2</f>
        <v>11249.96292</v>
      </c>
      <c r="O9" s="10">
        <f>INTAVI!O$2</f>
        <v>11113.618950000002</v>
      </c>
      <c r="P9" s="10">
        <f>INTAVI!P$2</f>
        <v>11078.74026</v>
      </c>
      <c r="Q9" s="10">
        <f>INTAVI!Q$2</f>
        <v>11275.329240000001</v>
      </c>
      <c r="R9" s="10">
        <f>INTAVI!R$2</f>
        <v>11915.828820000006</v>
      </c>
      <c r="S9" s="10">
        <f>INTAVI!S$2</f>
        <v>12632.42736</v>
      </c>
      <c r="T9" s="10">
        <f>INTAVI!T$2</f>
        <v>13789.76571</v>
      </c>
      <c r="U9" s="10">
        <f>INTAVI!U$2</f>
        <v>14366.849490000002</v>
      </c>
      <c r="V9" s="10">
        <f>INTAVI!V$2</f>
        <v>14721.977969999998</v>
      </c>
      <c r="W9" s="10">
        <f>INTAVI!W$2</f>
        <v>4743.5018400000026</v>
      </c>
      <c r="X9" s="10">
        <f>INTAVI!X$2</f>
        <v>5560.9630916400001</v>
      </c>
      <c r="Y9" s="10">
        <f>INTAVI!Y$2</f>
        <v>11035.097006040003</v>
      </c>
      <c r="Z9" s="10">
        <f>INTAVI!Z$2</f>
        <v>12878.799211080002</v>
      </c>
    </row>
    <row r="10" spans="1:26" ht="11.25" customHeight="1" x14ac:dyDescent="0.2">
      <c r="A10" s="36" t="s">
        <v>318</v>
      </c>
      <c r="B10" s="11" t="str">
        <f ca="1">HYPERLINK("#"&amp;CELL("address",INTAVI_PA_IN!$Z$2),"INTAVI_PA_IN")</f>
        <v>INTAVI_PA_IN</v>
      </c>
      <c r="C10" s="12">
        <f>INTAVI_PA_IN!C$2</f>
        <v>5001.2765783914074</v>
      </c>
      <c r="D10" s="12">
        <f>INTAVI_PA_IN!D$2</f>
        <v>5628.2311201129796</v>
      </c>
      <c r="E10" s="12">
        <f>INTAVI_PA_IN!E$2</f>
        <v>5056.5970658699289</v>
      </c>
      <c r="F10" s="12">
        <f>INTAVI_PA_IN!F$2</f>
        <v>6084.9010830071275</v>
      </c>
      <c r="G10" s="12">
        <f>INTAVI_PA_IN!G$2</f>
        <v>6454.3908458194301</v>
      </c>
      <c r="H10" s="12">
        <f>INTAVI_PA_IN!H$2</f>
        <v>6524.0165945383815</v>
      </c>
      <c r="I10" s="12">
        <f>INTAVI_PA_IN!I$2</f>
        <v>6855.2619612544213</v>
      </c>
      <c r="J10" s="12">
        <f>INTAVI_PA_IN!J$2</f>
        <v>7267.3850680986943</v>
      </c>
      <c r="K10" s="12">
        <f>INTAVI_PA_IN!K$2</f>
        <v>7218.1769598241235</v>
      </c>
      <c r="L10" s="12">
        <f>INTAVI_PA_IN!L$2</f>
        <v>6536.058145679197</v>
      </c>
      <c r="M10" s="12">
        <f>INTAVI_PA_IN!M$2</f>
        <v>6211.4240767272941</v>
      </c>
      <c r="N10" s="12">
        <f>INTAVI_PA_IN!N$2</f>
        <v>7553.8277564642212</v>
      </c>
      <c r="O10" s="12">
        <f>INTAVI_PA_IN!O$2</f>
        <v>7416.3093274234452</v>
      </c>
      <c r="P10" s="12">
        <f>INTAVI_PA_IN!P$2</f>
        <v>7446.5245384577265</v>
      </c>
      <c r="Q10" s="12">
        <f>INTAVI_PA_IN!Q$2</f>
        <v>7631.309476478219</v>
      </c>
      <c r="R10" s="12">
        <f>INTAVI_PA_IN!R$2</f>
        <v>8049.8463407992303</v>
      </c>
      <c r="S10" s="12">
        <f>INTAVI_PA_IN!S$2</f>
        <v>8824.8389460651215</v>
      </c>
      <c r="T10" s="12">
        <f>INTAVI_PA_IN!T$2</f>
        <v>9750.8459827752358</v>
      </c>
      <c r="U10" s="12">
        <f>INTAVI_PA_IN!U$2</f>
        <v>10040.280061498226</v>
      </c>
      <c r="V10" s="12">
        <f>INTAVI_PA_IN!V$2</f>
        <v>10202.957241154852</v>
      </c>
      <c r="W10" s="12">
        <f>INTAVI_PA_IN!W$2</f>
        <v>2673.9806664330808</v>
      </c>
      <c r="X10" s="12">
        <f>INTAVI_PA_IN!X$2</f>
        <v>3383.2600155450532</v>
      </c>
      <c r="Y10" s="12">
        <f>INTAVI_PA_IN!Y$2</f>
        <v>7719.7134090384552</v>
      </c>
      <c r="Z10" s="12">
        <f>INTAVI_PA_IN!Z$2</f>
        <v>8968.500276083043</v>
      </c>
    </row>
    <row r="11" spans="1:26" ht="11.25" customHeight="1" x14ac:dyDescent="0.2">
      <c r="A11" s="36" t="s">
        <v>316</v>
      </c>
      <c r="B11" s="11" t="str">
        <f ca="1">HYPERLINK("#"&amp;CELL("address",INTAVI_PA_EX!$Z$2),"INTAVI_PA_EX")</f>
        <v>INTAVI_PA_EX</v>
      </c>
      <c r="C11" s="12">
        <f>INTAVI_PA_EX!C$2</f>
        <v>3179.9456543919723</v>
      </c>
      <c r="D11" s="12">
        <f>INTAVI_PA_EX!D$2</f>
        <v>2694.7275069897896</v>
      </c>
      <c r="E11" s="12">
        <f>INTAVI_PA_EX!E$2</f>
        <v>2972.6015782420991</v>
      </c>
      <c r="F11" s="12">
        <f>INTAVI_PA_EX!F$2</f>
        <v>2318.2746560119372</v>
      </c>
      <c r="G11" s="12">
        <f>INTAVI_PA_EX!G$2</f>
        <v>2841.0736866366938</v>
      </c>
      <c r="H11" s="12">
        <f>INTAVI_PA_EX!H$2</f>
        <v>2832.2422074582637</v>
      </c>
      <c r="I11" s="12">
        <f>INTAVI_PA_EX!I$2</f>
        <v>2904.2697253667088</v>
      </c>
      <c r="J11" s="12">
        <f>INTAVI_PA_EX!J$2</f>
        <v>3009.869754495131</v>
      </c>
      <c r="K11" s="12">
        <f>INTAVI_PA_EX!K$2</f>
        <v>3094.2267544902779</v>
      </c>
      <c r="L11" s="12">
        <f>INTAVI_PA_EX!L$2</f>
        <v>3059.7225767266846</v>
      </c>
      <c r="M11" s="12">
        <f>INTAVI_PA_EX!M$2</f>
        <v>2961.9806042234695</v>
      </c>
      <c r="N11" s="12">
        <f>INTAVI_PA_EX!N$2</f>
        <v>3451.9942212265173</v>
      </c>
      <c r="O11" s="12">
        <f>INTAVI_PA_EX!O$2</f>
        <v>3480.3988901674984</v>
      </c>
      <c r="P11" s="12">
        <f>INTAVI_PA_EX!P$2</f>
        <v>3420.0448426848807</v>
      </c>
      <c r="Q11" s="12">
        <f>INTAVI_PA_EX!Q$2</f>
        <v>3441.7317123047842</v>
      </c>
      <c r="R11" s="12">
        <f>INTAVI_PA_EX!R$2</f>
        <v>3629.2036233659878</v>
      </c>
      <c r="S11" s="12">
        <f>INTAVI_PA_EX!S$2</f>
        <v>3579.6487091262657</v>
      </c>
      <c r="T11" s="12">
        <f>INTAVI_PA_EX!T$2</f>
        <v>3741.2957885746005</v>
      </c>
      <c r="U11" s="12">
        <f>INTAVI_PA_EX!U$2</f>
        <v>3992.7846865656456</v>
      </c>
      <c r="V11" s="12">
        <f>INTAVI_PA_EX!V$2</f>
        <v>4208.2700968310446</v>
      </c>
      <c r="W11" s="12">
        <f>INTAVI_PA_EX!W$2</f>
        <v>1790.2409564266366</v>
      </c>
      <c r="X11" s="12">
        <f>INTAVI_PA_EX!X$2</f>
        <v>1890.6481727238242</v>
      </c>
      <c r="Y11" s="12">
        <f>INTAVI_PA_EX!Y$2</f>
        <v>3011.4154737980502</v>
      </c>
      <c r="Z11" s="12">
        <f>INTAVI_PA_EX!Z$2</f>
        <v>3554.4658519215232</v>
      </c>
    </row>
    <row r="12" spans="1:26" ht="11.25" customHeight="1" x14ac:dyDescent="0.2">
      <c r="A12" s="36" t="s">
        <v>314</v>
      </c>
      <c r="B12" s="11" t="str">
        <f ca="1">HYPERLINK("#"&amp;CELL("address",INTAVI_FR_IN!$Z$2),"INTAVI_FR_IN")</f>
        <v>INTAVI_FR_IN</v>
      </c>
      <c r="C12" s="12">
        <f>INTAVI_FR_IN!C$2</f>
        <v>57.816903698179296</v>
      </c>
      <c r="D12" s="12">
        <f>INTAVI_FR_IN!D$2</f>
        <v>60.488248934888219</v>
      </c>
      <c r="E12" s="12">
        <f>INTAVI_FR_IN!E$2</f>
        <v>51.876606979300568</v>
      </c>
      <c r="F12" s="12">
        <f>INTAVI_FR_IN!F$2</f>
        <v>57.776098617643555</v>
      </c>
      <c r="G12" s="12">
        <f>INTAVI_FR_IN!G$2</f>
        <v>70.521901567944255</v>
      </c>
      <c r="H12" s="12">
        <f>INTAVI_FR_IN!H$2</f>
        <v>64.131289996041616</v>
      </c>
      <c r="I12" s="12">
        <f>INTAVI_FR_IN!I$2</f>
        <v>65.815001727400329</v>
      </c>
      <c r="J12" s="12">
        <f>INTAVI_FR_IN!J$2</f>
        <v>55.715406055926493</v>
      </c>
      <c r="K12" s="12">
        <f>INTAVI_FR_IN!K$2</f>
        <v>56.656903221864795</v>
      </c>
      <c r="L12" s="12">
        <f>INTAVI_FR_IN!L$2</f>
        <v>53.262745823366394</v>
      </c>
      <c r="M12" s="12">
        <f>INTAVI_FR_IN!M$2</f>
        <v>53.323105557102238</v>
      </c>
      <c r="N12" s="12">
        <f>INTAVI_FR_IN!N$2</f>
        <v>56.260426750028664</v>
      </c>
      <c r="O12" s="12">
        <f>INTAVI_FR_IN!O$2</f>
        <v>50.019499957618393</v>
      </c>
      <c r="P12" s="12">
        <f>INTAVI_FR_IN!P$2</f>
        <v>49.044471373928523</v>
      </c>
      <c r="Q12" s="12">
        <f>INTAVI_FR_IN!Q$2</f>
        <v>43.097964148904445</v>
      </c>
      <c r="R12" s="12">
        <f>INTAVI_FR_IN!R$2</f>
        <v>47.648845435956382</v>
      </c>
      <c r="S12" s="12">
        <f>INTAVI_FR_IN!S$2</f>
        <v>43.442965482973804</v>
      </c>
      <c r="T12" s="12">
        <f>INTAVI_FR_IN!T$2</f>
        <v>52.513839300917461</v>
      </c>
      <c r="U12" s="12">
        <f>INTAVI_FR_IN!U$2</f>
        <v>53.680376315512987</v>
      </c>
      <c r="V12" s="12">
        <f>INTAVI_FR_IN!V$2</f>
        <v>59.332483423950826</v>
      </c>
      <c r="W12" s="12">
        <f>INTAVI_FR_IN!W$2</f>
        <v>52.766383887668525</v>
      </c>
      <c r="X12" s="12">
        <f>INTAVI_FR_IN!X$2</f>
        <v>53.578766283974169</v>
      </c>
      <c r="Y12" s="12">
        <f>INTAVI_FR_IN!Y$2</f>
        <v>65.971212308686177</v>
      </c>
      <c r="Z12" s="12">
        <f>INTAVI_FR_IN!Z$2</f>
        <v>63.700845816070704</v>
      </c>
    </row>
    <row r="13" spans="1:26" ht="11.25" customHeight="1" x14ac:dyDescent="0.2">
      <c r="A13" s="36" t="s">
        <v>315</v>
      </c>
      <c r="B13" s="11" t="str">
        <f ca="1">HYPERLINK("#"&amp;CELL("address",INTAVI_FR_EX!$Z$2),"INTAVI_FR_EX")</f>
        <v>INTAVI_FR_EX</v>
      </c>
      <c r="C13" s="12">
        <f>INTAVI_FR_EX!C$2</f>
        <v>128.67567351843871</v>
      </c>
      <c r="D13" s="12">
        <f>INTAVI_FR_EX!D$2</f>
        <v>139.63664396234361</v>
      </c>
      <c r="E13" s="12">
        <f>INTAVI_FR_EX!E$2</f>
        <v>115.41689890867299</v>
      </c>
      <c r="F13" s="12">
        <f>INTAVI_FR_EX!F$2</f>
        <v>138.23064236329273</v>
      </c>
      <c r="G13" s="12">
        <f>INTAVI_FR_EX!G$2</f>
        <v>168.5790959759313</v>
      </c>
      <c r="H13" s="12">
        <f>INTAVI_FR_EX!H$2</f>
        <v>145.88333800731806</v>
      </c>
      <c r="I13" s="12">
        <f>INTAVI_FR_EX!I$2</f>
        <v>146.78786165146894</v>
      </c>
      <c r="J13" s="12">
        <f>INTAVI_FR_EX!J$2</f>
        <v>156.00309135024975</v>
      </c>
      <c r="K13" s="12">
        <f>INTAVI_FR_EX!K$2</f>
        <v>157.96218246373212</v>
      </c>
      <c r="L13" s="12">
        <f>INTAVI_FR_EX!L$2</f>
        <v>142.35605177075524</v>
      </c>
      <c r="M13" s="12">
        <f>INTAVI_FR_EX!M$2</f>
        <v>171.4937734921335</v>
      </c>
      <c r="N13" s="12">
        <f>INTAVI_FR_EX!N$2</f>
        <v>187.88051555923317</v>
      </c>
      <c r="O13" s="12">
        <f>INTAVI_FR_EX!O$2</f>
        <v>166.8912324514408</v>
      </c>
      <c r="P13" s="12">
        <f>INTAVI_FR_EX!P$2</f>
        <v>163.12640748346516</v>
      </c>
      <c r="Q13" s="12">
        <f>INTAVI_FR_EX!Q$2</f>
        <v>159.19008706809208</v>
      </c>
      <c r="R13" s="12">
        <f>INTAVI_FR_EX!R$2</f>
        <v>189.13001039883</v>
      </c>
      <c r="S13" s="12">
        <f>INTAVI_FR_EX!S$2</f>
        <v>184.49673932563738</v>
      </c>
      <c r="T13" s="12">
        <f>INTAVI_FR_EX!T$2</f>
        <v>245.11009934924624</v>
      </c>
      <c r="U13" s="12">
        <f>INTAVI_FR_EX!U$2</f>
        <v>280.10436562061665</v>
      </c>
      <c r="V13" s="12">
        <f>INTAVI_FR_EX!V$2</f>
        <v>251.4181485901525</v>
      </c>
      <c r="W13" s="12">
        <f>INTAVI_FR_EX!W$2</f>
        <v>226.51383325261642</v>
      </c>
      <c r="X13" s="12">
        <f>INTAVI_FR_EX!X$2</f>
        <v>233.47613708714837</v>
      </c>
      <c r="Y13" s="12">
        <f>INTAVI_FR_EX!Y$2</f>
        <v>237.99691089481027</v>
      </c>
      <c r="Z13" s="12">
        <f>INTAVI_FR_EX!Z$2</f>
        <v>292.13223725936433</v>
      </c>
    </row>
    <row r="14" spans="1:26" ht="11.25" customHeight="1" x14ac:dyDescent="0.2">
      <c r="A14" s="37" t="s">
        <v>124</v>
      </c>
      <c r="B14" s="7" t="str">
        <f ca="1">HYPERLINK("#"&amp;CELL("address",NRGSUP!$Z$2),"NRGSUP")</f>
        <v>NRGSUP</v>
      </c>
      <c r="C14" s="8">
        <f>NRGSUP!C$2</f>
        <v>281314.63011875842</v>
      </c>
      <c r="D14" s="8">
        <f>NRGSUP!D$2</f>
        <v>282160.93990181031</v>
      </c>
      <c r="E14" s="8">
        <f>NRGSUP!E$2</f>
        <v>300278.49060114106</v>
      </c>
      <c r="F14" s="8">
        <f>NRGSUP!F$2</f>
        <v>304672.94519135705</v>
      </c>
      <c r="G14" s="8">
        <f>NRGSUP!G$2</f>
        <v>320685.5066717164</v>
      </c>
      <c r="H14" s="8">
        <f>NRGSUP!H$2</f>
        <v>335460.29155696504</v>
      </c>
      <c r="I14" s="8">
        <f>NRGSUP!I$2</f>
        <v>329001.05166757951</v>
      </c>
      <c r="J14" s="8">
        <f>NRGSUP!J$2</f>
        <v>337662.23578146152</v>
      </c>
      <c r="K14" s="8">
        <f>NRGSUP!K$2</f>
        <v>310648.6625716149</v>
      </c>
      <c r="L14" s="8">
        <f>NRGSUP!L$2</f>
        <v>277683.46335768013</v>
      </c>
      <c r="M14" s="8">
        <f>NRGSUP!M$2</f>
        <v>262834.8897157436</v>
      </c>
      <c r="N14" s="8">
        <f>NRGSUP!N$2</f>
        <v>265673.58374833519</v>
      </c>
      <c r="O14" s="8">
        <f>NRGSUP!O$2</f>
        <v>262106.58616650515</v>
      </c>
      <c r="P14" s="8">
        <f>NRGSUP!P$2</f>
        <v>236513.37563661602</v>
      </c>
      <c r="Q14" s="8">
        <f>NRGSUP!Q$2</f>
        <v>235787.11071824853</v>
      </c>
      <c r="R14" s="8">
        <f>NRGSUP!R$2</f>
        <v>250866.06676470785</v>
      </c>
      <c r="S14" s="8">
        <f>NRGSUP!S$2</f>
        <v>241725.3893494143</v>
      </c>
      <c r="T14" s="8">
        <f>NRGSUP!T$2</f>
        <v>257201.80760659068</v>
      </c>
      <c r="U14" s="8">
        <f>NRGSUP!U$2</f>
        <v>253745.67304339769</v>
      </c>
      <c r="V14" s="8">
        <f>NRGSUP!V$2</f>
        <v>235067.56171572622</v>
      </c>
      <c r="W14" s="8">
        <f>NRGSUP!W$2</f>
        <v>195621.99345533815</v>
      </c>
      <c r="X14" s="8">
        <f>NRGSUP!X$2</f>
        <v>211797.94457760698</v>
      </c>
      <c r="Y14" s="8">
        <f>NRGSUP!Y$2</f>
        <v>218883.92728141381</v>
      </c>
      <c r="Z14" s="8">
        <f>NRGSUP!Z$2</f>
        <v>201041.19527365817</v>
      </c>
    </row>
    <row r="15" spans="1:26" ht="11.25" customHeight="1" x14ac:dyDescent="0.2">
      <c r="A15" s="38" t="s">
        <v>165</v>
      </c>
      <c r="B15" s="9" t="str">
        <f ca="1">HYPERLINK("#"&amp;CELL("address",TI_EHG_E!$Z$2),"TI_EHG_E")</f>
        <v>TI_EHG_E</v>
      </c>
      <c r="C15" s="10">
        <f>TI_EHG_E!C$2</f>
        <v>99541.369729962986</v>
      </c>
      <c r="D15" s="10">
        <f>TI_EHG_E!D$2</f>
        <v>92849.962605557404</v>
      </c>
      <c r="E15" s="10">
        <f>TI_EHG_E!E$2</f>
        <v>109890.14137722315</v>
      </c>
      <c r="F15" s="10">
        <f>TI_EHG_E!F$2</f>
        <v>101585.8388590737</v>
      </c>
      <c r="G15" s="10">
        <f>TI_EHG_E!G$2</f>
        <v>109492.48775976662</v>
      </c>
      <c r="H15" s="10">
        <f>TI_EHG_E!H$2</f>
        <v>118034.88376218286</v>
      </c>
      <c r="I15" s="10">
        <f>TI_EHG_E!I$2</f>
        <v>113983.67527561027</v>
      </c>
      <c r="J15" s="10">
        <f>TI_EHG_E!J$2</f>
        <v>117690.90812687769</v>
      </c>
      <c r="K15" s="10">
        <f>TI_EHG_E!K$2</f>
        <v>102767.35040734071</v>
      </c>
      <c r="L15" s="10">
        <f>TI_EHG_E!L$2</f>
        <v>87052.558662347466</v>
      </c>
      <c r="M15" s="10">
        <f>TI_EHG_E!M$2</f>
        <v>70719.373779092522</v>
      </c>
      <c r="N15" s="10">
        <f>TI_EHG_E!N$2</f>
        <v>85198.047812579171</v>
      </c>
      <c r="O15" s="10">
        <f>TI_EHG_E!O$2</f>
        <v>90685.527617066356</v>
      </c>
      <c r="P15" s="10">
        <f>TI_EHG_E!P$2</f>
        <v>69786.059132592825</v>
      </c>
      <c r="Q15" s="10">
        <f>TI_EHG_E!Q$2</f>
        <v>72059.837343897991</v>
      </c>
      <c r="R15" s="10">
        <f>TI_EHG_E!R$2</f>
        <v>82988.293048005304</v>
      </c>
      <c r="S15" s="10">
        <f>TI_EHG_E!S$2</f>
        <v>68322.782022232175</v>
      </c>
      <c r="T15" s="10">
        <f>TI_EHG_E!T$2</f>
        <v>80541.320579356747</v>
      </c>
      <c r="U15" s="10">
        <f>TI_EHG_E!U$2</f>
        <v>72960.847798243951</v>
      </c>
      <c r="V15" s="10">
        <f>TI_EHG_E!V$2</f>
        <v>55304.513370417881</v>
      </c>
      <c r="W15" s="10">
        <f>TI_EHG_E!W$2</f>
        <v>40887.620022817777</v>
      </c>
      <c r="X15" s="10">
        <f>TI_EHG_E!X$2</f>
        <v>40945.316914543284</v>
      </c>
      <c r="Y15" s="10">
        <f>TI_EHG_E!Y$2</f>
        <v>49600.909810472287</v>
      </c>
      <c r="Z15" s="10">
        <f>TI_EHG_E!Z$2</f>
        <v>37230.902493351648</v>
      </c>
    </row>
    <row r="16" spans="1:26" ht="11.25" customHeight="1" x14ac:dyDescent="0.2">
      <c r="A16" s="39" t="s">
        <v>238</v>
      </c>
      <c r="B16" s="11" t="str">
        <f ca="1">HYPERLINK("#"&amp;CELL("address",TI_EHG_E_E!$Z$2),"TI_EHG_E_E")</f>
        <v>TI_EHG_E_E</v>
      </c>
      <c r="C16" s="12">
        <f>TI_EHG_E_E!C$2</f>
        <v>91263.65655065763</v>
      </c>
      <c r="D16" s="12">
        <f>TI_EHG_E_E!D$2</f>
        <v>84897.463208260917</v>
      </c>
      <c r="E16" s="12">
        <f>TI_EHG_E_E!E$2</f>
        <v>100440.8587625678</v>
      </c>
      <c r="F16" s="12">
        <f>TI_EHG_E_E!F$2</f>
        <v>92118.985903431487</v>
      </c>
      <c r="G16" s="12">
        <f>TI_EHG_E_E!G$2</f>
        <v>99587.449229475445</v>
      </c>
      <c r="H16" s="12">
        <f>TI_EHG_E_E!H$2</f>
        <v>108264.2885904932</v>
      </c>
      <c r="I16" s="12">
        <f>TI_EHG_E_E!I$2</f>
        <v>103860.4087275487</v>
      </c>
      <c r="J16" s="12">
        <f>TI_EHG_E_E!J$2</f>
        <v>108190.05244836771</v>
      </c>
      <c r="K16" s="12">
        <f>TI_EHG_E_E!K$2</f>
        <v>93128.547730440259</v>
      </c>
      <c r="L16" s="12">
        <f>TI_EHG_E_E!L$2</f>
        <v>77337.680623430962</v>
      </c>
      <c r="M16" s="12">
        <f>TI_EHG_E_E!M$2</f>
        <v>61177.6040227142</v>
      </c>
      <c r="N16" s="12">
        <f>TI_EHG_E_E!N$2</f>
        <v>75313.6730609636</v>
      </c>
      <c r="O16" s="12">
        <f>TI_EHG_E_E!O$2</f>
        <v>80624.222677174126</v>
      </c>
      <c r="P16" s="12">
        <f>TI_EHG_E_E!P$2</f>
        <v>58852.428576281731</v>
      </c>
      <c r="Q16" s="12">
        <f>TI_EHG_E_E!Q$2</f>
        <v>63329.29754730354</v>
      </c>
      <c r="R16" s="12">
        <f>TI_EHG_E_E!R$2</f>
        <v>73699.154571939391</v>
      </c>
      <c r="S16" s="12">
        <f>TI_EHG_E_E!S$2</f>
        <v>59359.689231963188</v>
      </c>
      <c r="T16" s="12">
        <f>TI_EHG_E_E!T$2</f>
        <v>70785.881954802258</v>
      </c>
      <c r="U16" s="12">
        <f>TI_EHG_E_E!U$2</f>
        <v>62857.051093315968</v>
      </c>
      <c r="V16" s="12">
        <f>TI_EHG_E_E!V$2</f>
        <v>45016.876429119067</v>
      </c>
      <c r="W16" s="12">
        <f>TI_EHG_E_E!W$2</f>
        <v>31368.617762089896</v>
      </c>
      <c r="X16" s="12">
        <f>TI_EHG_E_E!X$2</f>
        <v>31313.194850792665</v>
      </c>
      <c r="Y16" s="12">
        <f>TI_EHG_E_E!Y$2</f>
        <v>42843.131151891721</v>
      </c>
      <c r="Z16" s="12">
        <f>TI_EHG_E_E!Z$2</f>
        <v>30699.867719384038</v>
      </c>
    </row>
    <row r="17" spans="1:26" ht="11.25" customHeight="1" x14ac:dyDescent="0.2">
      <c r="A17" s="39" t="s">
        <v>239</v>
      </c>
      <c r="B17" s="11" t="str">
        <f ca="1">HYPERLINK("#"&amp;CELL("address",TI_EHG_CHP_E!$Z$2),"TI_EHG_CHP_E")</f>
        <v>TI_EHG_CHP_E</v>
      </c>
      <c r="C17" s="12">
        <f>TI_EHG_CHP_E!C$2</f>
        <v>8277.7131793053704</v>
      </c>
      <c r="D17" s="12">
        <f>TI_EHG_CHP_E!D$2</f>
        <v>7952.4993972964812</v>
      </c>
      <c r="E17" s="12">
        <f>TI_EHG_CHP_E!E$2</f>
        <v>9449.2826146553361</v>
      </c>
      <c r="F17" s="12">
        <f>TI_EHG_CHP_E!F$2</f>
        <v>9466.8529556421963</v>
      </c>
      <c r="G17" s="12">
        <f>TI_EHG_CHP_E!G$2</f>
        <v>9905.0385302911818</v>
      </c>
      <c r="H17" s="12">
        <f>TI_EHG_CHP_E!H$2</f>
        <v>9770.5951716896525</v>
      </c>
      <c r="I17" s="12">
        <f>TI_EHG_CHP_E!I$2</f>
        <v>10123.266548061561</v>
      </c>
      <c r="J17" s="12">
        <f>TI_EHG_CHP_E!J$2</f>
        <v>9500.855678509979</v>
      </c>
      <c r="K17" s="12">
        <f>TI_EHG_CHP_E!K$2</f>
        <v>9638.8026769004427</v>
      </c>
      <c r="L17" s="12">
        <f>TI_EHG_CHP_E!L$2</f>
        <v>9714.8780389165204</v>
      </c>
      <c r="M17" s="12">
        <f>TI_EHG_CHP_E!M$2</f>
        <v>9541.7697563783222</v>
      </c>
      <c r="N17" s="12">
        <f>TI_EHG_CHP_E!N$2</f>
        <v>9884.3747516155854</v>
      </c>
      <c r="O17" s="12">
        <f>TI_EHG_CHP_E!O$2</f>
        <v>10061.304939892223</v>
      </c>
      <c r="P17" s="12">
        <f>TI_EHG_CHP_E!P$2</f>
        <v>10933.630556311096</v>
      </c>
      <c r="Q17" s="12">
        <f>TI_EHG_CHP_E!Q$2</f>
        <v>8730.5397965944467</v>
      </c>
      <c r="R17" s="12">
        <f>TI_EHG_CHP_E!R$2</f>
        <v>9289.1384760659039</v>
      </c>
      <c r="S17" s="12">
        <f>TI_EHG_CHP_E!S$2</f>
        <v>8963.0927902689873</v>
      </c>
      <c r="T17" s="12">
        <f>TI_EHG_CHP_E!T$2</f>
        <v>9755.4386245544865</v>
      </c>
      <c r="U17" s="12">
        <f>TI_EHG_CHP_E!U$2</f>
        <v>10103.796704927972</v>
      </c>
      <c r="V17" s="12">
        <f>TI_EHG_CHP_E!V$2</f>
        <v>10287.636941298813</v>
      </c>
      <c r="W17" s="12">
        <f>TI_EHG_CHP_E!W$2</f>
        <v>9519.0022607278734</v>
      </c>
      <c r="X17" s="12">
        <f>TI_EHG_CHP_E!X$2</f>
        <v>9632.1220637506103</v>
      </c>
      <c r="Y17" s="12">
        <f>TI_EHG_CHP_E!Y$2</f>
        <v>6757.7786585805652</v>
      </c>
      <c r="Z17" s="12">
        <f>TI_EHG_CHP_E!Z$2</f>
        <v>6531.034773967609</v>
      </c>
    </row>
    <row r="18" spans="1:26" ht="11.25" customHeight="1" x14ac:dyDescent="0.2">
      <c r="A18" s="39" t="s">
        <v>240</v>
      </c>
      <c r="B18" s="11" t="str">
        <f ca="1">HYPERLINK("#"&amp;CELL("address",TI_EHG_H_E!$Z$2),"TI_EHG_H_E")</f>
        <v>TI_EHG_H_E</v>
      </c>
      <c r="C18" s="12">
        <f>TI_EHG_H_E!C$2</f>
        <v>0</v>
      </c>
      <c r="D18" s="12">
        <f>TI_EHG_H_E!D$2</f>
        <v>0</v>
      </c>
      <c r="E18" s="12">
        <f>TI_EHG_H_E!E$2</f>
        <v>0</v>
      </c>
      <c r="F18" s="12">
        <f>TI_EHG_H_E!F$2</f>
        <v>0</v>
      </c>
      <c r="G18" s="12">
        <f>TI_EHG_H_E!G$2</f>
        <v>0</v>
      </c>
      <c r="H18" s="12">
        <f>TI_EHG_H_E!H$2</f>
        <v>0</v>
      </c>
      <c r="I18" s="12">
        <f>TI_EHG_H_E!I$2</f>
        <v>0</v>
      </c>
      <c r="J18" s="12">
        <f>TI_EHG_H_E!J$2</f>
        <v>0</v>
      </c>
      <c r="K18" s="12">
        <f>TI_EHG_H_E!K$2</f>
        <v>0</v>
      </c>
      <c r="L18" s="12">
        <f>TI_EHG_H_E!L$2</f>
        <v>0</v>
      </c>
      <c r="M18" s="12">
        <f>TI_EHG_H_E!M$2</f>
        <v>0</v>
      </c>
      <c r="N18" s="12">
        <f>TI_EHG_H_E!N$2</f>
        <v>0</v>
      </c>
      <c r="O18" s="12">
        <f>TI_EHG_H_E!O$2</f>
        <v>0</v>
      </c>
      <c r="P18" s="12">
        <f>TI_EHG_H_E!P$2</f>
        <v>0</v>
      </c>
      <c r="Q18" s="12">
        <f>TI_EHG_H_E!Q$2</f>
        <v>0</v>
      </c>
      <c r="R18" s="12">
        <f>TI_EHG_H_E!R$2</f>
        <v>0</v>
      </c>
      <c r="S18" s="12">
        <f>TI_EHG_H_E!S$2</f>
        <v>0</v>
      </c>
      <c r="T18" s="12">
        <f>TI_EHG_H_E!T$2</f>
        <v>0</v>
      </c>
      <c r="U18" s="12">
        <f>TI_EHG_H_E!U$2</f>
        <v>0</v>
      </c>
      <c r="V18" s="12">
        <f>TI_EHG_H_E!V$2</f>
        <v>0</v>
      </c>
      <c r="W18" s="12">
        <f>TI_EHG_H_E!W$2</f>
        <v>0</v>
      </c>
      <c r="X18" s="12">
        <f>TI_EHG_H_E!X$2</f>
        <v>0</v>
      </c>
      <c r="Y18" s="12">
        <f>TI_EHG_H_E!Y$2</f>
        <v>0</v>
      </c>
      <c r="Z18" s="12">
        <f>TI_EHG_H_E!Z$2</f>
        <v>0</v>
      </c>
    </row>
    <row r="19" spans="1:26" ht="11.25" customHeight="1" x14ac:dyDescent="0.2">
      <c r="A19" s="38" t="s">
        <v>125</v>
      </c>
      <c r="B19" s="9" t="str">
        <f ca="1">HYPERLINK("#"&amp;CELL("address",NRG_E!$Z$2),"NRG_E")</f>
        <v>NRG_E</v>
      </c>
      <c r="C19" s="8">
        <f>NRG_E!C$2</f>
        <v>13473.411230137912</v>
      </c>
      <c r="D19" s="8">
        <f>NRG_E!D$2</f>
        <v>13021.816382415269</v>
      </c>
      <c r="E19" s="8">
        <f>NRG_E!E$2</f>
        <v>11987.728656050798</v>
      </c>
      <c r="F19" s="8">
        <f>NRG_E!F$2</f>
        <v>14626.057430200635</v>
      </c>
      <c r="G19" s="8">
        <f>NRG_E!G$2</f>
        <v>14966.439394137462</v>
      </c>
      <c r="H19" s="8">
        <f>NRG_E!H$2</f>
        <v>15680.099906075739</v>
      </c>
      <c r="I19" s="8">
        <f>NRG_E!I$2</f>
        <v>19924.758342349225</v>
      </c>
      <c r="J19" s="8">
        <f>NRG_E!J$2</f>
        <v>19676.485631286163</v>
      </c>
      <c r="K19" s="8">
        <f>NRG_E!K$2</f>
        <v>18952.911266420298</v>
      </c>
      <c r="L19" s="8">
        <f>NRG_E!L$2</f>
        <v>17623.408568076469</v>
      </c>
      <c r="M19" s="8">
        <f>NRG_E!M$2</f>
        <v>18186.861469535874</v>
      </c>
      <c r="N19" s="8">
        <f>NRG_E!N$2</f>
        <v>16598.51631621255</v>
      </c>
      <c r="O19" s="8">
        <f>NRG_E!O$2</f>
        <v>19991.644088298151</v>
      </c>
      <c r="P19" s="8">
        <f>NRG_E!P$2</f>
        <v>18552.460956598421</v>
      </c>
      <c r="Q19" s="8">
        <f>NRG_E!Q$2</f>
        <v>18231.987503836721</v>
      </c>
      <c r="R19" s="8">
        <f>NRG_E!R$2</f>
        <v>19445.452527445435</v>
      </c>
      <c r="S19" s="8">
        <f>NRG_E!S$2</f>
        <v>19662.618597758406</v>
      </c>
      <c r="T19" s="8">
        <f>NRG_E!T$2</f>
        <v>19422.905311107344</v>
      </c>
      <c r="U19" s="8">
        <f>NRG_E!U$2</f>
        <v>19776.13227383481</v>
      </c>
      <c r="V19" s="8">
        <f>NRG_E!V$2</f>
        <v>19011.859161023211</v>
      </c>
      <c r="W19" s="8">
        <f>NRG_E!W$2</f>
        <v>16873.926745633671</v>
      </c>
      <c r="X19" s="8">
        <f>NRG_E!X$2</f>
        <v>17776.289928940092</v>
      </c>
      <c r="Y19" s="8">
        <f>NRG_E!Y$2</f>
        <v>16504.276106398836</v>
      </c>
      <c r="Z19" s="8">
        <f>NRG_E!Z$2</f>
        <v>16523.1046299103</v>
      </c>
    </row>
    <row r="20" spans="1:26" ht="11.25" customHeight="1" x14ac:dyDescent="0.2">
      <c r="A20" s="39" t="s">
        <v>126</v>
      </c>
      <c r="B20" s="11" t="str">
        <f ca="1">HYPERLINK("#"&amp;CELL("address",NRG_CM_E!$Z$2),"NRG_CM_E")</f>
        <v>NRG_CM_E</v>
      </c>
      <c r="C20" s="12">
        <f>NRG_CM_E!C$2</f>
        <v>234.18943413791294</v>
      </c>
      <c r="D20" s="12">
        <f>NRG_CM_E!D$2</f>
        <v>233.2200644552716</v>
      </c>
      <c r="E20" s="12">
        <f>NRG_CM_E!E$2</f>
        <v>140.87040509079495</v>
      </c>
      <c r="F20" s="12">
        <f>NRG_CM_E!F$2</f>
        <v>131.80529128063836</v>
      </c>
      <c r="G20" s="12">
        <f>NRG_CM_E!G$2</f>
        <v>151.06614713746205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11.410740000000001</v>
      </c>
      <c r="O20" s="12">
        <f>NRG_CM_E!O$2</f>
        <v>2.4235199999999995</v>
      </c>
      <c r="P20" s="12">
        <f>NRG_CM_E!P$2</f>
        <v>62.306731440000007</v>
      </c>
      <c r="Q20" s="12">
        <f>NRG_CM_E!Q$2</f>
        <v>59.070060000000012</v>
      </c>
      <c r="R20" s="12">
        <f>NRG_CM_E!R$2</f>
        <v>52.293510360000013</v>
      </c>
      <c r="S20" s="12">
        <f>NRG_CM_E!S$2</f>
        <v>53.252820360000015</v>
      </c>
      <c r="T20" s="12">
        <f>NRG_CM_E!T$2</f>
        <v>48.595778759072871</v>
      </c>
      <c r="U20" s="12">
        <f>NRG_CM_E!U$2</f>
        <v>42.83528923826389</v>
      </c>
      <c r="V20" s="12">
        <f>NRG_CM_E!V$2</f>
        <v>37.068410630045861</v>
      </c>
      <c r="W20" s="12">
        <f>NRG_CM_E!W$2</f>
        <v>2.6751682434566755</v>
      </c>
      <c r="X20" s="12">
        <f>NRG_CM_E!X$2</f>
        <v>2.1200084686289764</v>
      </c>
      <c r="Y20" s="12">
        <f>NRG_CM_E!Y$2</f>
        <v>1.3121994455748203</v>
      </c>
      <c r="Z20" s="12">
        <f>NRG_CM_E!Z$2</f>
        <v>0.15135723422504427</v>
      </c>
    </row>
    <row r="21" spans="1:26" ht="11.25" customHeight="1" x14ac:dyDescent="0.2">
      <c r="A21" s="39" t="s">
        <v>127</v>
      </c>
      <c r="B21" s="11" t="str">
        <f ca="1">HYPERLINK("#"&amp;CELL("address",NRG_OIL_NG_E!$Z$2),"NRG_OIL_NG_E")</f>
        <v>NRG_OIL_NG_E</v>
      </c>
      <c r="C21" s="12">
        <f>NRG_OIL_NG_E!C$2</f>
        <v>42.259726080000014</v>
      </c>
      <c r="D21" s="12">
        <f>NRG_OIL_NG_E!D$2</f>
        <v>0</v>
      </c>
      <c r="E21" s="12">
        <f>NRG_OIL_NG_E!E$2</f>
        <v>0</v>
      </c>
      <c r="F21" s="12">
        <f>NRG_OIL_NG_E!F$2</f>
        <v>0</v>
      </c>
      <c r="G21" s="12">
        <f>NRG_OIL_NG_E!G$2</f>
        <v>0</v>
      </c>
      <c r="H21" s="12">
        <f>NRG_OIL_NG_E!H$2</f>
        <v>0</v>
      </c>
      <c r="I21" s="12">
        <f>NRG_OIL_NG_E!I$2</f>
        <v>0</v>
      </c>
      <c r="J21" s="12">
        <f>NRG_OIL_NG_E!J$2</f>
        <v>0</v>
      </c>
      <c r="K21" s="12">
        <f>NRG_OIL_NG_E!K$2</f>
        <v>0</v>
      </c>
      <c r="L21" s="12">
        <f>NRG_OIL_NG_E!L$2</f>
        <v>0</v>
      </c>
      <c r="M21" s="12">
        <f>NRG_OIL_NG_E!M$2</f>
        <v>0</v>
      </c>
      <c r="N21" s="12">
        <f>NRG_OIL_NG_E!N$2</f>
        <v>1.1107800000000001</v>
      </c>
      <c r="O21" s="12">
        <f>NRG_OIL_NG_E!O$2</f>
        <v>11.057511960000003</v>
      </c>
      <c r="P21" s="12">
        <f>NRG_OIL_NG_E!P$2</f>
        <v>19.954439639999997</v>
      </c>
      <c r="Q21" s="12">
        <f>NRG_OIL_NG_E!Q$2</f>
        <v>19.550721600000003</v>
      </c>
      <c r="R21" s="12">
        <f>NRG_OIL_NG_E!R$2</f>
        <v>10.96721964</v>
      </c>
      <c r="S21" s="12">
        <f>NRG_OIL_NG_E!S$2</f>
        <v>10.063711079999999</v>
      </c>
      <c r="T21" s="12">
        <f>NRG_OIL_NG_E!T$2</f>
        <v>9.5588110799999999</v>
      </c>
      <c r="U21" s="12">
        <f>NRG_OIL_NG_E!U$2</f>
        <v>7.1299796399999993</v>
      </c>
      <c r="V21" s="12">
        <f>NRG_OIL_NG_E!V$2</f>
        <v>34.046461080000007</v>
      </c>
      <c r="W21" s="12">
        <f>NRG_OIL_NG_E!W$2</f>
        <v>9.4020296399999985</v>
      </c>
      <c r="X21" s="12">
        <f>NRG_OIL_NG_E!X$2</f>
        <v>8.3057173199999994</v>
      </c>
      <c r="Y21" s="12">
        <f>NRG_OIL_NG_E!Y$2</f>
        <v>0.38728583999999999</v>
      </c>
      <c r="Z21" s="12">
        <f>NRG_OIL_NG_E!Z$2</f>
        <v>4.3770855599999994</v>
      </c>
    </row>
    <row r="22" spans="1:26" ht="11.25" customHeight="1" x14ac:dyDescent="0.2">
      <c r="A22" s="39" t="s">
        <v>128</v>
      </c>
      <c r="B22" s="11" t="str">
        <f ca="1">HYPERLINK("#"&amp;CELL("address",NRG_PF_E!$Z$2),"NRG_PF_E")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  <c r="Y22" s="12">
        <f>NRG_PF_E!Y$2</f>
        <v>0</v>
      </c>
      <c r="Z22" s="12">
        <f>NRG_PF_E!Z$2</f>
        <v>0</v>
      </c>
    </row>
    <row r="23" spans="1:26" ht="11.25" customHeight="1" x14ac:dyDescent="0.2">
      <c r="A23" s="39" t="s">
        <v>129</v>
      </c>
      <c r="B23" s="11" t="str">
        <f ca="1">HYPERLINK("#"&amp;CELL("address",NRG_CO_E!$Z$2),"NRG_CO_E")</f>
        <v>NRG_CO_E</v>
      </c>
      <c r="C23" s="12">
        <f>NRG_CO_E!C$2</f>
        <v>941.80831199999989</v>
      </c>
      <c r="D23" s="12">
        <f>NRG_CO_E!D$2</f>
        <v>879.00386400000002</v>
      </c>
      <c r="E23" s="12">
        <f>NRG_CO_E!E$2</f>
        <v>849.02810399999998</v>
      </c>
      <c r="F23" s="12">
        <f>NRG_CO_E!F$2</f>
        <v>826.41887999999994</v>
      </c>
      <c r="G23" s="12">
        <f>NRG_CO_E!G$2</f>
        <v>814.99579199999971</v>
      </c>
      <c r="H23" s="12">
        <f>NRG_CO_E!H$2</f>
        <v>1811.8442172357361</v>
      </c>
      <c r="I23" s="12">
        <f>NRG_CO_E!I$2</f>
        <v>1479.840834589226</v>
      </c>
      <c r="J23" s="12">
        <f>NRG_CO_E!J$2</f>
        <v>1751.1578014861602</v>
      </c>
      <c r="K23" s="12">
        <f>NRG_CO_E!K$2</f>
        <v>1935.7045527802968</v>
      </c>
      <c r="L23" s="12">
        <f>NRG_CO_E!L$2</f>
        <v>2126.6077453564676</v>
      </c>
      <c r="M23" s="12">
        <f>NRG_CO_E!M$2</f>
        <v>2031.3971696158728</v>
      </c>
      <c r="N23" s="12">
        <f>NRG_CO_E!N$2</f>
        <v>1077.5688210925489</v>
      </c>
      <c r="O23" s="12">
        <f>NRG_CO_E!O$2</f>
        <v>2065.2683546581543</v>
      </c>
      <c r="P23" s="12">
        <f>NRG_CO_E!P$2</f>
        <v>659.39505815842313</v>
      </c>
      <c r="Q23" s="12">
        <f>NRG_CO_E!Q$2</f>
        <v>352.16531419671838</v>
      </c>
      <c r="R23" s="12">
        <f>NRG_CO_E!R$2</f>
        <v>362.3510824454392</v>
      </c>
      <c r="S23" s="12">
        <f>NRG_CO_E!S$2</f>
        <v>326.91268683840218</v>
      </c>
      <c r="T23" s="12">
        <f>NRG_CO_E!T$2</f>
        <v>352.14540817194234</v>
      </c>
      <c r="U23" s="12">
        <f>NRG_CO_E!U$2</f>
        <v>458.08656838665377</v>
      </c>
      <c r="V23" s="12">
        <f>NRG_CO_E!V$2</f>
        <v>424.61461265371599</v>
      </c>
      <c r="W23" s="12">
        <f>NRG_CO_E!W$2</f>
        <v>354.39834485236622</v>
      </c>
      <c r="X23" s="12">
        <f>NRG_CO_E!X$2</f>
        <v>347.63615307484241</v>
      </c>
      <c r="Y23" s="12">
        <f>NRG_CO_E!Y$2</f>
        <v>742.14679364316908</v>
      </c>
      <c r="Z23" s="12">
        <f>NRG_CO_E!Z$2</f>
        <v>660.90568858210145</v>
      </c>
    </row>
    <row r="24" spans="1:26" ht="11.25" customHeight="1" x14ac:dyDescent="0.2">
      <c r="A24" s="39" t="s">
        <v>130</v>
      </c>
      <c r="B24" s="11" t="str">
        <f ca="1">HYPERLINK("#"&amp;CELL("address",NRG_BKBPB_E!$Z$2),"NRG_BKBPB_E")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  <c r="Y24" s="12">
        <f>NRG_BKBPB_E!Y$2</f>
        <v>0</v>
      </c>
      <c r="Z24" s="12">
        <f>NRG_BKBPB_E!Z$2</f>
        <v>0</v>
      </c>
    </row>
    <row r="25" spans="1:26" ht="11.25" customHeight="1" x14ac:dyDescent="0.2">
      <c r="A25" s="39" t="s">
        <v>131</v>
      </c>
      <c r="B25" s="11" t="str">
        <f ca="1">HYPERLINK("#"&amp;CELL("address",NRG_GW_E!$Z$2),"NRG_GW_E")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  <c r="Y25" s="12">
        <f>NRG_GW_E!Y$2</f>
        <v>0</v>
      </c>
      <c r="Z25" s="12">
        <f>NRG_GW_E!Z$2</f>
        <v>0</v>
      </c>
    </row>
    <row r="26" spans="1:26" ht="11.25" customHeight="1" x14ac:dyDescent="0.2">
      <c r="A26" s="39" t="s">
        <v>132</v>
      </c>
      <c r="B26" s="11" t="str">
        <f ca="1">HYPERLINK("#"&amp;CELL("address",NRG_BF_E!$Z$2),"NRG_BF_E")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1642.940208</v>
      </c>
      <c r="G26" s="12">
        <f>NRG_BF_E!G$2</f>
        <v>1690.5198960000002</v>
      </c>
      <c r="H26" s="12">
        <f>NRG_BF_E!H$2</f>
        <v>1587.0404160000003</v>
      </c>
      <c r="I26" s="12">
        <f>NRG_BF_E!I$2</f>
        <v>1547.7798960000005</v>
      </c>
      <c r="J26" s="12">
        <f>NRG_BF_E!J$2</f>
        <v>1565.9804160000006</v>
      </c>
      <c r="K26" s="12">
        <f>NRG_BF_E!K$2</f>
        <v>1511.6399999999994</v>
      </c>
      <c r="L26" s="12">
        <f>NRG_BF_E!L$2</f>
        <v>1114.8798960000001</v>
      </c>
      <c r="M26" s="12">
        <f>NRG_BF_E!M$2</f>
        <v>1561.3004160000005</v>
      </c>
      <c r="N26" s="12">
        <f>NRG_BF_E!N$2</f>
        <v>1674.919584</v>
      </c>
      <c r="O26" s="12">
        <f>NRG_BF_E!O$2</f>
        <v>1636.1804159999992</v>
      </c>
      <c r="P26" s="12">
        <f>NRG_BF_E!P$2</f>
        <v>2110.1441399999999</v>
      </c>
      <c r="Q26" s="12">
        <f>NRG_BF_E!Q$2</f>
        <v>1660.051575</v>
      </c>
      <c r="R26" s="12">
        <f>NRG_BF_E!R$2</f>
        <v>1616.4195839999993</v>
      </c>
      <c r="S26" s="12">
        <f>NRG_BF_E!S$2</f>
        <v>1446.899688</v>
      </c>
      <c r="T26" s="12">
        <f>NRG_BF_E!T$2</f>
        <v>1547.5196880000001</v>
      </c>
      <c r="U26" s="12">
        <f>NRG_BF_E!U$2</f>
        <v>1618.7595840000001</v>
      </c>
      <c r="V26" s="12">
        <f>NRG_BF_E!V$2</f>
        <v>1567.0203119999999</v>
      </c>
      <c r="W26" s="12">
        <f>NRG_BF_E!W$2</f>
        <v>1361.359584</v>
      </c>
      <c r="X26" s="12">
        <f>NRG_BF_E!X$2</f>
        <v>1353.0404159999996</v>
      </c>
      <c r="Y26" s="12">
        <f>NRG_BF_E!Y$2</f>
        <v>1554.98539536</v>
      </c>
      <c r="Z26" s="12">
        <f>NRG_BF_E!Z$2</f>
        <v>1416.66472944</v>
      </c>
    </row>
    <row r="27" spans="1:26" ht="11.25" customHeight="1" x14ac:dyDescent="0.2">
      <c r="A27" s="39" t="s">
        <v>133</v>
      </c>
      <c r="B27" s="11" t="str">
        <f ca="1">HYPERLINK("#"&amp;CELL("address",NRG_PR_E!$Z$2),"NRG_PR_E")</f>
        <v>NRG_PR_E</v>
      </c>
      <c r="C27" s="12">
        <f>NRG_PR_E!C$2</f>
        <v>12255.153757919999</v>
      </c>
      <c r="D27" s="12">
        <f>NRG_PR_E!D$2</f>
        <v>11909.592453959998</v>
      </c>
      <c r="E27" s="12">
        <f>NRG_PR_E!E$2</f>
        <v>10997.830146960003</v>
      </c>
      <c r="F27" s="12">
        <f>NRG_PR_E!F$2</f>
        <v>12024.893050919998</v>
      </c>
      <c r="G27" s="12">
        <f>NRG_PR_E!G$2</f>
        <v>12309.857559</v>
      </c>
      <c r="H27" s="12">
        <f>NRG_PR_E!H$2</f>
        <v>12281.215272840003</v>
      </c>
      <c r="I27" s="12">
        <f>NRG_PR_E!I$2</f>
        <v>16897.137611759998</v>
      </c>
      <c r="J27" s="12">
        <f>NRG_PR_E!J$2</f>
        <v>16359.347413800002</v>
      </c>
      <c r="K27" s="12">
        <f>NRG_PR_E!K$2</f>
        <v>15505.566713640001</v>
      </c>
      <c r="L27" s="12">
        <f>NRG_PR_E!L$2</f>
        <v>14381.92092672</v>
      </c>
      <c r="M27" s="12">
        <f>NRG_PR_E!M$2</f>
        <v>14594.163883919999</v>
      </c>
      <c r="N27" s="12">
        <f>NRG_PR_E!N$2</f>
        <v>13833.506391120001</v>
      </c>
      <c r="O27" s="12">
        <f>NRG_PR_E!O$2</f>
        <v>16276.714285679998</v>
      </c>
      <c r="P27" s="12">
        <f>NRG_PR_E!P$2</f>
        <v>15700.66058736</v>
      </c>
      <c r="Q27" s="12">
        <f>NRG_PR_E!Q$2</f>
        <v>16141.149833040001</v>
      </c>
      <c r="R27" s="12">
        <f>NRG_PR_E!R$2</f>
        <v>17403.421130999999</v>
      </c>
      <c r="S27" s="12">
        <f>NRG_PR_E!S$2</f>
        <v>17825.489691480005</v>
      </c>
      <c r="T27" s="12">
        <f>NRG_PR_E!T$2</f>
        <v>17465.08562509633</v>
      </c>
      <c r="U27" s="12">
        <f>NRG_PR_E!U$2</f>
        <v>17649.32085256989</v>
      </c>
      <c r="V27" s="12">
        <f>NRG_PR_E!V$2</f>
        <v>16949.109364659445</v>
      </c>
      <c r="W27" s="12">
        <f>NRG_PR_E!W$2</f>
        <v>15146.09161889785</v>
      </c>
      <c r="X27" s="12">
        <f>NRG_PR_E!X$2</f>
        <v>15966.32821407662</v>
      </c>
      <c r="Y27" s="12">
        <f>NRG_PR_E!Y$2</f>
        <v>14200.445922110091</v>
      </c>
      <c r="Z27" s="12">
        <f>NRG_PR_E!Z$2</f>
        <v>14418.537719093974</v>
      </c>
    </row>
    <row r="28" spans="1:26" ht="11.25" customHeight="1" x14ac:dyDescent="0.2">
      <c r="A28" s="39" t="s">
        <v>134</v>
      </c>
      <c r="B28" s="11" t="str">
        <f ca="1">HYPERLINK("#"&amp;CELL("address",NRG_NI_E!$Z$2),"NRG_NI_E")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  <c r="Y28" s="12">
        <f>NRG_NI_E!Y$2</f>
        <v>0</v>
      </c>
      <c r="Z28" s="12">
        <f>NRG_NI_E!Z$2</f>
        <v>0</v>
      </c>
    </row>
    <row r="29" spans="1:26" ht="11.25" customHeight="1" x14ac:dyDescent="0.2">
      <c r="A29" s="39" t="s">
        <v>135</v>
      </c>
      <c r="B29" s="11" t="str">
        <f ca="1">HYPERLINK("#"&amp;CELL("address",NRG_CL_E!$Z$2),"NRG_CL_E")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  <c r="Y29" s="12">
        <f>NRG_CL_E!Y$2</f>
        <v>0</v>
      </c>
      <c r="Z29" s="12">
        <f>NRG_CL_E!Z$2</f>
        <v>0</v>
      </c>
    </row>
    <row r="30" spans="1:26" ht="11.25" customHeight="1" x14ac:dyDescent="0.2">
      <c r="A30" s="39" t="s">
        <v>136</v>
      </c>
      <c r="B30" s="11" t="str">
        <f ca="1">HYPERLINK("#"&amp;CELL("address",NRG_LNG_E!$Z$2),"NRG_LNG_E")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98.85942</v>
      </c>
      <c r="Y30" s="12">
        <f>NRG_LNG_E!Y$2</f>
        <v>4.9985100000000005</v>
      </c>
      <c r="Z30" s="12">
        <f>NRG_LNG_E!Z$2</f>
        <v>22.468050000000002</v>
      </c>
    </row>
    <row r="31" spans="1:26" ht="11.25" customHeight="1" x14ac:dyDescent="0.2">
      <c r="A31" s="39" t="s">
        <v>137</v>
      </c>
      <c r="B31" s="11" t="str">
        <f ca="1">HYPERLINK("#"&amp;CELL("address",NRG_BIOG_E!$Z$2),"NRG_BIOG_E")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  <c r="Y31" s="12">
        <f>NRG_BIOG_E!Y$2</f>
        <v>0</v>
      </c>
      <c r="Z31" s="12">
        <f>NRG_BIOG_E!Z$2</f>
        <v>0</v>
      </c>
    </row>
    <row r="32" spans="1:26" ht="11.25" customHeight="1" x14ac:dyDescent="0.2">
      <c r="A32" s="39" t="s">
        <v>138</v>
      </c>
      <c r="B32" s="11" t="str">
        <f ca="1">HYPERLINK("#"&amp;CELL("address",NRG_GTL_E!$Z$2),"NRG_GTL_E")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  <c r="Y32" s="12">
        <f>NRG_GTL_E!Y$2</f>
        <v>0</v>
      </c>
      <c r="Z32" s="12">
        <f>NRG_GTL_E!Z$2</f>
        <v>0</v>
      </c>
    </row>
    <row r="33" spans="1:26" ht="11.25" customHeight="1" x14ac:dyDescent="0.2">
      <c r="A33" s="39" t="s">
        <v>139</v>
      </c>
      <c r="B33" s="11" t="str">
        <f ca="1">HYPERLINK("#"&amp;CELL("address",NRG_CPP_E!$Z$2),"NRG_CPP_E")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  <c r="Y33" s="12">
        <f>NRG_CPP_E!Y$2</f>
        <v>0</v>
      </c>
      <c r="Z33" s="12">
        <f>NRG_CPP_E!Z$2</f>
        <v>0</v>
      </c>
    </row>
    <row r="34" spans="1:26" ht="11.25" customHeight="1" x14ac:dyDescent="0.2">
      <c r="A34" s="39" t="s">
        <v>140</v>
      </c>
      <c r="B34" s="11" t="str">
        <f ca="1">HYPERLINK("#"&amp;CELL("address",NRG_NSP_E!$Z$2),"NRG_NSP_E")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  <c r="Y34" s="12">
        <f>NRG_NSP_E!Y$2</f>
        <v>0</v>
      </c>
      <c r="Z34" s="12">
        <f>NRG_NSP_E!Z$2</f>
        <v>0</v>
      </c>
    </row>
    <row r="35" spans="1:26" ht="11.25" customHeight="1" x14ac:dyDescent="0.2">
      <c r="A35" s="38" t="s">
        <v>141</v>
      </c>
      <c r="B35" s="9" t="str">
        <f ca="1">HYPERLINK("#"&amp;CELL("address",FC_E!$Z$2),"FC_E")</f>
        <v>FC_E</v>
      </c>
      <c r="C35" s="8">
        <f>FC_E!C$2</f>
        <v>168299.84915865751</v>
      </c>
      <c r="D35" s="8">
        <f>FC_E!D$2</f>
        <v>176289.16091383767</v>
      </c>
      <c r="E35" s="8">
        <f>FC_E!E$2</f>
        <v>178400.62056786715</v>
      </c>
      <c r="F35" s="8">
        <f>FC_E!F$2</f>
        <v>188461.04890208272</v>
      </c>
      <c r="G35" s="8">
        <f>FC_E!G$2</f>
        <v>196226.57951781238</v>
      </c>
      <c r="H35" s="8">
        <f>FC_E!H$2</f>
        <v>201745.30788870645</v>
      </c>
      <c r="I35" s="8">
        <f>FC_E!I$2</f>
        <v>195092.6180496201</v>
      </c>
      <c r="J35" s="8">
        <f>FC_E!J$2</f>
        <v>200294.84202329759</v>
      </c>
      <c r="K35" s="8">
        <f>FC_E!K$2</f>
        <v>188928.40089785389</v>
      </c>
      <c r="L35" s="8">
        <f>FC_E!L$2</f>
        <v>173007.49612725622</v>
      </c>
      <c r="M35" s="8">
        <f>FC_E!M$2</f>
        <v>173928.65446711524</v>
      </c>
      <c r="N35" s="8">
        <f>FC_E!N$2</f>
        <v>163877.01961954348</v>
      </c>
      <c r="O35" s="8">
        <f>FC_E!O$2</f>
        <v>151429.41446114064</v>
      </c>
      <c r="P35" s="8">
        <f>FC_E!P$2</f>
        <v>148174.85554742478</v>
      </c>
      <c r="Q35" s="8">
        <f>FC_E!Q$2</f>
        <v>145495.28587051385</v>
      </c>
      <c r="R35" s="8">
        <f>FC_E!R$2</f>
        <v>148432.32118925714</v>
      </c>
      <c r="S35" s="8">
        <f>FC_E!S$2</f>
        <v>153739.98872942373</v>
      </c>
      <c r="T35" s="8">
        <f>FC_E!T$2</f>
        <v>157237.58171612656</v>
      </c>
      <c r="U35" s="8">
        <f>FC_E!U$2</f>
        <v>161008.69297131899</v>
      </c>
      <c r="V35" s="8">
        <f>FC_E!V$2</f>
        <v>160751.18918428512</v>
      </c>
      <c r="W35" s="8">
        <f>FC_E!W$2</f>
        <v>137860.44668688675</v>
      </c>
      <c r="X35" s="8">
        <f>FC_E!X$2</f>
        <v>153076.33773412358</v>
      </c>
      <c r="Y35" s="8">
        <f>FC_E!Y$2</f>
        <v>152778.74136454269</v>
      </c>
      <c r="Z35" s="8">
        <f>FC_E!Z$2</f>
        <v>147287.18815039619</v>
      </c>
    </row>
    <row r="36" spans="1:26" ht="11.25" customHeight="1" x14ac:dyDescent="0.2">
      <c r="A36" s="39" t="s">
        <v>142</v>
      </c>
      <c r="B36" s="11" t="str">
        <f ca="1">HYPERLINK("#"&amp;CELL("address",FC_IND_E!$Z$2),"FC_IND_E")</f>
        <v>FC_IND_E</v>
      </c>
      <c r="C36" s="12">
        <f>FC_IND_E!C$2</f>
        <v>46473.481468525177</v>
      </c>
      <c r="D36" s="12">
        <f>FC_IND_E!D$2</f>
        <v>50003.362192009299</v>
      </c>
      <c r="E36" s="12">
        <f>FC_IND_E!E$2</f>
        <v>49832.707661477842</v>
      </c>
      <c r="F36" s="12">
        <f>FC_IND_E!F$2</f>
        <v>52316.397209079209</v>
      </c>
      <c r="G36" s="12">
        <f>FC_IND_E!G$2</f>
        <v>52433.754795181507</v>
      </c>
      <c r="H36" s="12">
        <f>FC_IND_E!H$2</f>
        <v>53766.904763226965</v>
      </c>
      <c r="I36" s="12">
        <f>FC_IND_E!I$2</f>
        <v>42592.95551002436</v>
      </c>
      <c r="J36" s="12">
        <f>FC_IND_E!J$2</f>
        <v>47015.661062951142</v>
      </c>
      <c r="K36" s="12">
        <f>FC_IND_E!K$2</f>
        <v>43940.134073942623</v>
      </c>
      <c r="L36" s="12">
        <f>FC_IND_E!L$2</f>
        <v>37355.273126200969</v>
      </c>
      <c r="M36" s="12">
        <f>FC_IND_E!M$2</f>
        <v>38869.666967347825</v>
      </c>
      <c r="N36" s="12">
        <f>FC_IND_E!N$2</f>
        <v>38209.716209630205</v>
      </c>
      <c r="O36" s="12">
        <f>FC_IND_E!O$2</f>
        <v>35358.331328624852</v>
      </c>
      <c r="P36" s="12">
        <f>FC_IND_E!P$2</f>
        <v>33421.928688047214</v>
      </c>
      <c r="Q36" s="12">
        <f>FC_IND_E!Q$2</f>
        <v>32305.249232615028</v>
      </c>
      <c r="R36" s="12">
        <f>FC_IND_E!R$2</f>
        <v>31238.717995441173</v>
      </c>
      <c r="S36" s="12">
        <f>FC_IND_E!S$2</f>
        <v>33438.885607405333</v>
      </c>
      <c r="T36" s="12">
        <f>FC_IND_E!T$2</f>
        <v>33791.000156518625</v>
      </c>
      <c r="U36" s="12">
        <f>FC_IND_E!U$2</f>
        <v>34609.717397031811</v>
      </c>
      <c r="V36" s="12">
        <f>FC_IND_E!V$2</f>
        <v>34787.424034723415</v>
      </c>
      <c r="W36" s="12">
        <f>FC_IND_E!W$2</f>
        <v>31853.125023765911</v>
      </c>
      <c r="X36" s="12">
        <f>FC_IND_E!X$2</f>
        <v>33123.832611750186</v>
      </c>
      <c r="Y36" s="12">
        <f>FC_IND_E!Y$2</f>
        <v>28591.121373977228</v>
      </c>
      <c r="Z36" s="12">
        <f>FC_IND_E!Z$2</f>
        <v>27830.81779585512</v>
      </c>
    </row>
    <row r="37" spans="1:26" ht="11.25" customHeight="1" x14ac:dyDescent="0.2">
      <c r="A37" s="40" t="s">
        <v>143</v>
      </c>
      <c r="B37" s="13" t="str">
        <f ca="1">HYPERLINK("#"&amp;CELL("address",FC_IND_IS_E!$Z$2),"FC_IND_IS_E")</f>
        <v>FC_IND_IS_E</v>
      </c>
      <c r="C37" s="14">
        <f>FC_IND_IS_E!C$2</f>
        <v>6428.3196472456502</v>
      </c>
      <c r="D37" s="14">
        <f>FC_IND_IS_E!D$2</f>
        <v>7267.6969199464866</v>
      </c>
      <c r="E37" s="14">
        <f>FC_IND_IS_E!E$2</f>
        <v>6735.6023871248844</v>
      </c>
      <c r="F37" s="14">
        <f>FC_IND_IS_E!F$2</f>
        <v>5242.4325477029415</v>
      </c>
      <c r="G37" s="14">
        <f>FC_IND_IS_E!G$2</f>
        <v>6069.3669484960628</v>
      </c>
      <c r="H37" s="14">
        <f>FC_IND_IS_E!H$2</f>
        <v>5116.0385621555151</v>
      </c>
      <c r="I37" s="14">
        <f>FC_IND_IS_E!I$2</f>
        <v>3926.9675051335848</v>
      </c>
      <c r="J37" s="14">
        <f>FC_IND_IS_E!J$2</f>
        <v>3982.0524200325517</v>
      </c>
      <c r="K37" s="14">
        <f>FC_IND_IS_E!K$2</f>
        <v>3840.4586569155749</v>
      </c>
      <c r="L37" s="14">
        <f>FC_IND_IS_E!L$2</f>
        <v>2799.9647172674272</v>
      </c>
      <c r="M37" s="14">
        <f>FC_IND_IS_E!M$2</f>
        <v>3014.1272273482073</v>
      </c>
      <c r="N37" s="14">
        <f>FC_IND_IS_E!N$2</f>
        <v>3426.2768446796258</v>
      </c>
      <c r="O37" s="14">
        <f>FC_IND_IS_E!O$2</f>
        <v>2835.3545136390107</v>
      </c>
      <c r="P37" s="14">
        <f>FC_IND_IS_E!P$2</f>
        <v>2191.820436836264</v>
      </c>
      <c r="Q37" s="14">
        <f>FC_IND_IS_E!Q$2</f>
        <v>2140.2522023747679</v>
      </c>
      <c r="R37" s="14">
        <f>FC_IND_IS_E!R$2</f>
        <v>2533.8259249221474</v>
      </c>
      <c r="S37" s="14">
        <f>FC_IND_IS_E!S$2</f>
        <v>2687.1240170506526</v>
      </c>
      <c r="T37" s="14">
        <f>FC_IND_IS_E!T$2</f>
        <v>2840.5699721444807</v>
      </c>
      <c r="U37" s="14">
        <f>FC_IND_IS_E!U$2</f>
        <v>2566.8856640965678</v>
      </c>
      <c r="V37" s="14">
        <f>FC_IND_IS_E!V$2</f>
        <v>2445.9948940891654</v>
      </c>
      <c r="W37" s="14">
        <f>FC_IND_IS_E!W$2</f>
        <v>2261.0417219795872</v>
      </c>
      <c r="X37" s="14">
        <f>FC_IND_IS_E!X$2</f>
        <v>2791.6440348123951</v>
      </c>
      <c r="Y37" s="14">
        <f>FC_IND_IS_E!Y$2</f>
        <v>2411.958916625897</v>
      </c>
      <c r="Z37" s="14">
        <f>FC_IND_IS_E!Z$2</f>
        <v>2386.0545878784551</v>
      </c>
    </row>
    <row r="38" spans="1:26" ht="11.25" customHeight="1" x14ac:dyDescent="0.2">
      <c r="A38" s="41" t="s">
        <v>267</v>
      </c>
      <c r="B38" s="15" t="str">
        <f ca="1">HYPERLINK("#"&amp;CELL("address",FC_IND_IS_BF_E!$Z$2),"FC_IND_IS_BF_E")</f>
        <v>FC_IND_IS_BF_E</v>
      </c>
      <c r="C38" s="16">
        <f>FC_IND_IS_BF_E!C$2</f>
        <v>4084.0853473443335</v>
      </c>
      <c r="D38" s="16">
        <f>FC_IND_IS_BF_E!D$2</f>
        <v>4504.9058614138476</v>
      </c>
      <c r="E38" s="16">
        <f>FC_IND_IS_BF_E!E$2</f>
        <v>4193.104349003429</v>
      </c>
      <c r="F38" s="16">
        <f>FC_IND_IS_BF_E!F$2</f>
        <v>2900.0063157131008</v>
      </c>
      <c r="G38" s="16">
        <f>FC_IND_IS_BF_E!G$2</f>
        <v>3412.5771271375452</v>
      </c>
      <c r="H38" s="16">
        <f>FC_IND_IS_BF_E!H$2</f>
        <v>2998.6792998249457</v>
      </c>
      <c r="I38" s="16">
        <f>FC_IND_IS_BF_E!I$2</f>
        <v>2028.0510970311584</v>
      </c>
      <c r="J38" s="16">
        <f>FC_IND_IS_BF_E!J$2</f>
        <v>2189.6841011133151</v>
      </c>
      <c r="K38" s="16">
        <f>FC_IND_IS_BF_E!K$2</f>
        <v>2139.8984189584548</v>
      </c>
      <c r="L38" s="16">
        <f>FC_IND_IS_BF_E!L$2</f>
        <v>1559.5669133289102</v>
      </c>
      <c r="M38" s="16">
        <f>FC_IND_IS_BF_E!M$2</f>
        <v>1692.8765698335721</v>
      </c>
      <c r="N38" s="16">
        <f>FC_IND_IS_BF_E!N$2</f>
        <v>2053.8912200204813</v>
      </c>
      <c r="O38" s="16">
        <f>FC_IND_IS_BF_E!O$2</f>
        <v>1702.127800949808</v>
      </c>
      <c r="P38" s="16">
        <f>FC_IND_IS_BF_E!P$2</f>
        <v>1453.4713035182563</v>
      </c>
      <c r="Q38" s="16">
        <f>FC_IND_IS_BF_E!Q$2</f>
        <v>1428.6766095677931</v>
      </c>
      <c r="R38" s="16">
        <f>FC_IND_IS_BF_E!R$2</f>
        <v>1718.4295180912284</v>
      </c>
      <c r="S38" s="16">
        <f>FC_IND_IS_BF_E!S$2</f>
        <v>1945.0241043899719</v>
      </c>
      <c r="T38" s="16">
        <f>FC_IND_IS_BF_E!T$2</f>
        <v>2055.6315641276665</v>
      </c>
      <c r="U38" s="16">
        <f>FC_IND_IS_BF_E!U$2</f>
        <v>1870.726231266915</v>
      </c>
      <c r="V38" s="16">
        <f>FC_IND_IS_BF_E!V$2</f>
        <v>1696.3116217738423</v>
      </c>
      <c r="W38" s="16">
        <f>FC_IND_IS_BF_E!W$2</f>
        <v>1471.7830764757246</v>
      </c>
      <c r="X38" s="16">
        <f>FC_IND_IS_BF_E!X$2</f>
        <v>1825.3023283128721</v>
      </c>
      <c r="Y38" s="16">
        <f>FC_IND_IS_BF_E!Y$2</f>
        <v>1714.1384055579026</v>
      </c>
      <c r="Z38" s="16">
        <f>FC_IND_IS_BF_E!Z$2</f>
        <v>1573.0304622167546</v>
      </c>
    </row>
    <row r="39" spans="1:26" ht="11.25" customHeight="1" x14ac:dyDescent="0.2">
      <c r="A39" s="41" t="s">
        <v>269</v>
      </c>
      <c r="B39" s="15" t="str">
        <f ca="1">HYPERLINK("#"&amp;CELL("address",FC_IND_IS_EA_E!$Z$2),"FC_IND_IS_EA_E")</f>
        <v>FC_IND_IS_EA_E</v>
      </c>
      <c r="C39" s="16">
        <f>FC_IND_IS_EA_E!C$2</f>
        <v>2344.2342999013154</v>
      </c>
      <c r="D39" s="16">
        <f>FC_IND_IS_EA_E!D$2</f>
        <v>2762.7910585326399</v>
      </c>
      <c r="E39" s="16">
        <f>FC_IND_IS_EA_E!E$2</f>
        <v>2542.4980381214564</v>
      </c>
      <c r="F39" s="16">
        <f>FC_IND_IS_EA_E!F$2</f>
        <v>2342.4262319898398</v>
      </c>
      <c r="G39" s="16">
        <f>FC_IND_IS_EA_E!G$2</f>
        <v>2656.7898213585181</v>
      </c>
      <c r="H39" s="16">
        <f>FC_IND_IS_EA_E!H$2</f>
        <v>2117.3592623305694</v>
      </c>
      <c r="I39" s="16">
        <f>FC_IND_IS_EA_E!I$2</f>
        <v>1898.9164081024264</v>
      </c>
      <c r="J39" s="16">
        <f>FC_IND_IS_EA_E!J$2</f>
        <v>1792.368318919237</v>
      </c>
      <c r="K39" s="16">
        <f>FC_IND_IS_EA_E!K$2</f>
        <v>1700.5602379571205</v>
      </c>
      <c r="L39" s="16">
        <f>FC_IND_IS_EA_E!L$2</f>
        <v>1240.397803938517</v>
      </c>
      <c r="M39" s="16">
        <f>FC_IND_IS_EA_E!M$2</f>
        <v>1321.2506575146344</v>
      </c>
      <c r="N39" s="16">
        <f>FC_IND_IS_EA_E!N$2</f>
        <v>1372.3856246591445</v>
      </c>
      <c r="O39" s="16">
        <f>FC_IND_IS_EA_E!O$2</f>
        <v>1133.2267126892023</v>
      </c>
      <c r="P39" s="16">
        <f>FC_IND_IS_EA_E!P$2</f>
        <v>738.34913331800772</v>
      </c>
      <c r="Q39" s="16">
        <f>FC_IND_IS_EA_E!Q$2</f>
        <v>711.57559280697456</v>
      </c>
      <c r="R39" s="16">
        <f>FC_IND_IS_EA_E!R$2</f>
        <v>815.39640683091909</v>
      </c>
      <c r="S39" s="16">
        <f>FC_IND_IS_EA_E!S$2</f>
        <v>742.09991266068096</v>
      </c>
      <c r="T39" s="16">
        <f>FC_IND_IS_EA_E!T$2</f>
        <v>784.93840801681404</v>
      </c>
      <c r="U39" s="16">
        <f>FC_IND_IS_EA_E!U$2</f>
        <v>696.15943282965304</v>
      </c>
      <c r="V39" s="16">
        <f>FC_IND_IS_EA_E!V$2</f>
        <v>749.68327231532351</v>
      </c>
      <c r="W39" s="16">
        <f>FC_IND_IS_EA_E!W$2</f>
        <v>789.25864550386268</v>
      </c>
      <c r="X39" s="16">
        <f>FC_IND_IS_EA_E!X$2</f>
        <v>966.34170649952353</v>
      </c>
      <c r="Y39" s="16">
        <f>FC_IND_IS_EA_E!Y$2</f>
        <v>697.82051106799474</v>
      </c>
      <c r="Z39" s="16">
        <f>FC_IND_IS_EA_E!Z$2</f>
        <v>813.02412566170017</v>
      </c>
    </row>
    <row r="40" spans="1:26" ht="11.25" customHeight="1" x14ac:dyDescent="0.2">
      <c r="A40" s="40" t="s">
        <v>145</v>
      </c>
      <c r="B40" s="13" t="str">
        <f ca="1">HYPERLINK("#"&amp;CELL("address",FC_IND_NFM_E!$Z$2),"FC_IND_NFM_E")</f>
        <v>FC_IND_NFM_E</v>
      </c>
      <c r="C40" s="14">
        <f>FC_IND_NFM_E!C$2</f>
        <v>1102.0933026531434</v>
      </c>
      <c r="D40" s="14">
        <f>FC_IND_NFM_E!D$2</f>
        <v>1312.5193605239278</v>
      </c>
      <c r="E40" s="14">
        <f>FC_IND_NFM_E!E$2</f>
        <v>1785.8511409940124</v>
      </c>
      <c r="F40" s="14">
        <f>FC_IND_NFM_E!F$2</f>
        <v>1396.8967288599167</v>
      </c>
      <c r="G40" s="14">
        <f>FC_IND_NFM_E!G$2</f>
        <v>1328.4793483104402</v>
      </c>
      <c r="H40" s="14">
        <f>FC_IND_NFM_E!H$2</f>
        <v>897.64030952925623</v>
      </c>
      <c r="I40" s="14">
        <f>FC_IND_NFM_E!I$2</f>
        <v>881.39983612922015</v>
      </c>
      <c r="J40" s="14">
        <f>FC_IND_NFM_E!J$2</f>
        <v>1096.1286421638215</v>
      </c>
      <c r="K40" s="14">
        <f>FC_IND_NFM_E!K$2</f>
        <v>869.06157886915344</v>
      </c>
      <c r="L40" s="14">
        <f>FC_IND_NFM_E!L$2</f>
        <v>1107.8548323229077</v>
      </c>
      <c r="M40" s="14">
        <f>FC_IND_NFM_E!M$2</f>
        <v>1363.241074307705</v>
      </c>
      <c r="N40" s="14">
        <f>FC_IND_NFM_E!N$2</f>
        <v>1093.3862319765033</v>
      </c>
      <c r="O40" s="14">
        <f>FC_IND_NFM_E!O$2</f>
        <v>663.15407565890769</v>
      </c>
      <c r="P40" s="14">
        <f>FC_IND_NFM_E!P$2</f>
        <v>634.10153517064828</v>
      </c>
      <c r="Q40" s="14">
        <f>FC_IND_NFM_E!Q$2</f>
        <v>547.15636617892096</v>
      </c>
      <c r="R40" s="14">
        <f>FC_IND_NFM_E!R$2</f>
        <v>735.25083206899637</v>
      </c>
      <c r="S40" s="14">
        <f>FC_IND_NFM_E!S$2</f>
        <v>863.38312539952165</v>
      </c>
      <c r="T40" s="14">
        <f>FC_IND_NFM_E!T$2</f>
        <v>863.40445212245004</v>
      </c>
      <c r="U40" s="14">
        <f>FC_IND_NFM_E!U$2</f>
        <v>1140.9539368648398</v>
      </c>
      <c r="V40" s="14">
        <f>FC_IND_NFM_E!V$2</f>
        <v>1316.5760190984818</v>
      </c>
      <c r="W40" s="14">
        <f>FC_IND_NFM_E!W$2</f>
        <v>1111.6828315284779</v>
      </c>
      <c r="X40" s="14">
        <f>FC_IND_NFM_E!X$2</f>
        <v>1285.8134434184944</v>
      </c>
      <c r="Y40" s="14">
        <f>FC_IND_NFM_E!Y$2</f>
        <v>1053.7511796659328</v>
      </c>
      <c r="Z40" s="14">
        <f>FC_IND_NFM_E!Z$2</f>
        <v>627.91730381517107</v>
      </c>
    </row>
    <row r="41" spans="1:26" ht="11.25" customHeight="1" x14ac:dyDescent="0.2">
      <c r="A41" s="41" t="s">
        <v>271</v>
      </c>
      <c r="B41" s="15" t="str">
        <f ca="1">HYPERLINK("#"&amp;CELL("address",FC_IND_NFM_AM_E!$Z$2),"FC_IND_NFM_AM_E")</f>
        <v>FC_IND_NFM_AM_E</v>
      </c>
      <c r="C41" s="16">
        <f>FC_IND_NFM_AM_E!C$2</f>
        <v>717.51846306387847</v>
      </c>
      <c r="D41" s="16">
        <f>FC_IND_NFM_AM_E!D$2</f>
        <v>784.92934871986586</v>
      </c>
      <c r="E41" s="16">
        <f>FC_IND_NFM_AM_E!E$2</f>
        <v>1031.735257533483</v>
      </c>
      <c r="F41" s="16">
        <f>FC_IND_NFM_AM_E!F$2</f>
        <v>882.39602937938912</v>
      </c>
      <c r="G41" s="16">
        <f>FC_IND_NFM_AM_E!G$2</f>
        <v>871.57685467074145</v>
      </c>
      <c r="H41" s="16">
        <f>FC_IND_NFM_AM_E!H$2</f>
        <v>571.29651283995872</v>
      </c>
      <c r="I41" s="16">
        <f>FC_IND_NFM_AM_E!I$2</f>
        <v>570.99273607352825</v>
      </c>
      <c r="J41" s="16">
        <f>FC_IND_NFM_AM_E!J$2</f>
        <v>726.0539881998393</v>
      </c>
      <c r="K41" s="16">
        <f>FC_IND_NFM_AM_E!K$2</f>
        <v>696.24138520333361</v>
      </c>
      <c r="L41" s="16">
        <f>FC_IND_NFM_AM_E!L$2</f>
        <v>752.68017684886092</v>
      </c>
      <c r="M41" s="16">
        <f>FC_IND_NFM_AM_E!M$2</f>
        <v>838.70639846701044</v>
      </c>
      <c r="N41" s="16">
        <f>FC_IND_NFM_AM_E!N$2</f>
        <v>773.06670359403279</v>
      </c>
      <c r="O41" s="16">
        <f>FC_IND_NFM_AM_E!O$2</f>
        <v>541.34315814794638</v>
      </c>
      <c r="P41" s="16">
        <f>FC_IND_NFM_AM_E!P$2</f>
        <v>522.13985300277545</v>
      </c>
      <c r="Q41" s="16">
        <f>FC_IND_NFM_AM_E!Q$2</f>
        <v>458.73204887146011</v>
      </c>
      <c r="R41" s="16">
        <f>FC_IND_NFM_AM_E!R$2</f>
        <v>593.30036852420562</v>
      </c>
      <c r="S41" s="16">
        <f>FC_IND_NFM_AM_E!S$2</f>
        <v>660.6976023126241</v>
      </c>
      <c r="T41" s="16">
        <f>FC_IND_NFM_AM_E!T$2</f>
        <v>621.86797794438212</v>
      </c>
      <c r="U41" s="16">
        <f>FC_IND_NFM_AM_E!U$2</f>
        <v>750.9544623642995</v>
      </c>
      <c r="V41" s="16">
        <f>FC_IND_NFM_AM_E!V$2</f>
        <v>844.77838305476735</v>
      </c>
      <c r="W41" s="16">
        <f>FC_IND_NFM_AM_E!W$2</f>
        <v>729.68170852730464</v>
      </c>
      <c r="X41" s="16">
        <f>FC_IND_NFM_AM_E!X$2</f>
        <v>807.28106510883492</v>
      </c>
      <c r="Y41" s="16">
        <f>FC_IND_NFM_AM_E!Y$2</f>
        <v>660.91399959559021</v>
      </c>
      <c r="Z41" s="16">
        <f>FC_IND_NFM_AM_E!Z$2</f>
        <v>343.98730784080311</v>
      </c>
    </row>
    <row r="42" spans="1:26" ht="11.25" customHeight="1" x14ac:dyDescent="0.2">
      <c r="A42" s="41" t="s">
        <v>273</v>
      </c>
      <c r="B42" s="15" t="str">
        <f ca="1">HYPERLINK("#"&amp;CELL("address",FC_IND_NFM_PA_E!$Z$2),"FC_IND_NFM_PA_E")</f>
        <v>FC_IND_NFM_PA_E</v>
      </c>
      <c r="C42" s="16">
        <f>FC_IND_NFM_PA_E!C$2</f>
        <v>60.519291368018166</v>
      </c>
      <c r="D42" s="16">
        <f>FC_IND_NFM_PA_E!D$2</f>
        <v>89.211746127076765</v>
      </c>
      <c r="E42" s="16">
        <f>FC_IND_NFM_PA_E!E$2</f>
        <v>115.97332794853214</v>
      </c>
      <c r="F42" s="16">
        <f>FC_IND_NFM_PA_E!F$2</f>
        <v>76.532232778614599</v>
      </c>
      <c r="G42" s="16">
        <f>FC_IND_NFM_PA_E!G$2</f>
        <v>74.445039495696662</v>
      </c>
      <c r="H42" s="16">
        <f>FC_IND_NFM_PA_E!H$2</f>
        <v>46.912034876739909</v>
      </c>
      <c r="I42" s="16">
        <f>FC_IND_NFM_PA_E!I$2</f>
        <v>39.125281229867326</v>
      </c>
      <c r="J42" s="16">
        <f>FC_IND_NFM_PA_E!J$2</f>
        <v>51.694243514147587</v>
      </c>
      <c r="K42" s="16">
        <f>FC_IND_NFM_PA_E!K$2</f>
        <v>37.409906976855083</v>
      </c>
      <c r="L42" s="16">
        <f>FC_IND_NFM_PA_E!L$2</f>
        <v>49.559117736482719</v>
      </c>
      <c r="M42" s="16">
        <f>FC_IND_NFM_PA_E!M$2</f>
        <v>64.616498561721428</v>
      </c>
      <c r="N42" s="16">
        <f>FC_IND_NFM_PA_E!N$2</f>
        <v>42.264647382804966</v>
      </c>
      <c r="O42" s="16">
        <f>FC_IND_NFM_PA_E!O$2</f>
        <v>11.432490890810977</v>
      </c>
      <c r="P42" s="16">
        <f>FC_IND_NFM_PA_E!P$2</f>
        <v>7.8615924380087474</v>
      </c>
      <c r="Q42" s="16">
        <f>FC_IND_NFM_PA_E!Q$2</f>
        <v>4.3879254539252397</v>
      </c>
      <c r="R42" s="16">
        <f>FC_IND_NFM_PA_E!R$2</f>
        <v>6.977519016864413</v>
      </c>
      <c r="S42" s="16">
        <f>FC_IND_NFM_PA_E!S$2</f>
        <v>10.791273261387634</v>
      </c>
      <c r="T42" s="16">
        <f>FC_IND_NFM_PA_E!T$2</f>
        <v>31.053078649262716</v>
      </c>
      <c r="U42" s="16">
        <f>FC_IND_NFM_PA_E!U$2</f>
        <v>51.311313386518385</v>
      </c>
      <c r="V42" s="16">
        <f>FC_IND_NFM_PA_E!V$2</f>
        <v>41.562184254104565</v>
      </c>
      <c r="W42" s="16">
        <f>FC_IND_NFM_PA_E!W$2</f>
        <v>31.525112339464151</v>
      </c>
      <c r="X42" s="16">
        <f>FC_IND_NFM_PA_E!X$2</f>
        <v>38.189418980298697</v>
      </c>
      <c r="Y42" s="16">
        <f>FC_IND_NFM_PA_E!Y$2</f>
        <v>0</v>
      </c>
      <c r="Z42" s="16">
        <f>FC_IND_NFM_PA_E!Z$2</f>
        <v>0</v>
      </c>
    </row>
    <row r="43" spans="1:26" ht="11.25" customHeight="1" x14ac:dyDescent="0.2">
      <c r="A43" s="41" t="s">
        <v>275</v>
      </c>
      <c r="B43" s="15" t="str">
        <f ca="1">HYPERLINK("#"&amp;CELL("address",FC_IND_NFM_SA_E!$Z$2),"FC_IND_NFM_SA_E")</f>
        <v>FC_IND_NFM_SA_E</v>
      </c>
      <c r="C43" s="16">
        <f>FC_IND_NFM_SA_E!C$2</f>
        <v>30.238293406578858</v>
      </c>
      <c r="D43" s="16">
        <f>FC_IND_NFM_SA_E!D$2</f>
        <v>38.42044022510396</v>
      </c>
      <c r="E43" s="16">
        <f>FC_IND_NFM_SA_E!E$2</f>
        <v>52.413726241089726</v>
      </c>
      <c r="F43" s="16">
        <f>FC_IND_NFM_SA_E!F$2</f>
        <v>37.575688488734265</v>
      </c>
      <c r="G43" s="16">
        <f>FC_IND_NFM_SA_E!G$2</f>
        <v>35.770137673864816</v>
      </c>
      <c r="H43" s="16">
        <f>FC_IND_NFM_SA_E!H$2</f>
        <v>23.453305210508304</v>
      </c>
      <c r="I43" s="16">
        <f>FC_IND_NFM_SA_E!I$2</f>
        <v>22.378713628198767</v>
      </c>
      <c r="J43" s="16">
        <f>FC_IND_NFM_SA_E!J$2</f>
        <v>25.650067987183814</v>
      </c>
      <c r="K43" s="16">
        <f>FC_IND_NFM_SA_E!K$2</f>
        <v>19.38645453996169</v>
      </c>
      <c r="L43" s="16">
        <f>FC_IND_NFM_SA_E!L$2</f>
        <v>24.137342883809012</v>
      </c>
      <c r="M43" s="16">
        <f>FC_IND_NFM_SA_E!M$2</f>
        <v>36.932084867092577</v>
      </c>
      <c r="N43" s="16">
        <f>FC_IND_NFM_SA_E!N$2</f>
        <v>25.966253286514863</v>
      </c>
      <c r="O43" s="16">
        <f>FC_IND_NFM_SA_E!O$2</f>
        <v>11.484326759062748</v>
      </c>
      <c r="P43" s="16">
        <f>FC_IND_NFM_SA_E!P$2</f>
        <v>9.5021206285200286</v>
      </c>
      <c r="Q43" s="16">
        <f>FC_IND_NFM_SA_E!Q$2</f>
        <v>8.7189998734507697</v>
      </c>
      <c r="R43" s="16">
        <f>FC_IND_NFM_SA_E!R$2</f>
        <v>11.994338612575948</v>
      </c>
      <c r="S43" s="16">
        <f>FC_IND_NFM_SA_E!S$2</f>
        <v>18.52573163226975</v>
      </c>
      <c r="T43" s="16">
        <f>FC_IND_NFM_SA_E!T$2</f>
        <v>19.439301201350851</v>
      </c>
      <c r="U43" s="16">
        <f>FC_IND_NFM_SA_E!U$2</f>
        <v>29.407002030855221</v>
      </c>
      <c r="V43" s="16">
        <f>FC_IND_NFM_SA_E!V$2</f>
        <v>45.60836301388661</v>
      </c>
      <c r="W43" s="16">
        <f>FC_IND_NFM_SA_E!W$2</f>
        <v>26.376839667567594</v>
      </c>
      <c r="X43" s="16">
        <f>FC_IND_NFM_SA_E!X$2</f>
        <v>46.269952375582974</v>
      </c>
      <c r="Y43" s="16">
        <f>FC_IND_NFM_SA_E!Y$2</f>
        <v>41.506742987310368</v>
      </c>
      <c r="Z43" s="16">
        <f>FC_IND_NFM_SA_E!Z$2</f>
        <v>25.897777137778839</v>
      </c>
    </row>
    <row r="44" spans="1:26" ht="11.25" customHeight="1" x14ac:dyDescent="0.2">
      <c r="A44" s="41" t="s">
        <v>277</v>
      </c>
      <c r="B44" s="15" t="str">
        <f ca="1">HYPERLINK("#"&amp;CELL("address",FC_IND_NFM_OM_E!$Z$2),"FC_IND_NFM_OM_E")</f>
        <v>FC_IND_NFM_OM_E</v>
      </c>
      <c r="C44" s="16">
        <f>FC_IND_NFM_OM_E!C$2</f>
        <v>293.81725481466782</v>
      </c>
      <c r="D44" s="16">
        <f>FC_IND_NFM_OM_E!D$2</f>
        <v>399.95782545188126</v>
      </c>
      <c r="E44" s="16">
        <f>FC_IND_NFM_OM_E!E$2</f>
        <v>585.72882927090768</v>
      </c>
      <c r="F44" s="16">
        <f>FC_IND_NFM_OM_E!F$2</f>
        <v>400.39277821317887</v>
      </c>
      <c r="G44" s="16">
        <f>FC_IND_NFM_OM_E!G$2</f>
        <v>346.68731647013726</v>
      </c>
      <c r="H44" s="16">
        <f>FC_IND_NFM_OM_E!H$2</f>
        <v>255.97845660204922</v>
      </c>
      <c r="I44" s="16">
        <f>FC_IND_NFM_OM_E!I$2</f>
        <v>248.90310519762579</v>
      </c>
      <c r="J44" s="16">
        <f>FC_IND_NFM_OM_E!J$2</f>
        <v>292.73034246265081</v>
      </c>
      <c r="K44" s="16">
        <f>FC_IND_NFM_OM_E!K$2</f>
        <v>116.02383214900306</v>
      </c>
      <c r="L44" s="16">
        <f>FC_IND_NFM_OM_E!L$2</f>
        <v>281.4781948537551</v>
      </c>
      <c r="M44" s="16">
        <f>FC_IND_NFM_OM_E!M$2</f>
        <v>422.98609241188058</v>
      </c>
      <c r="N44" s="16">
        <f>FC_IND_NFM_OM_E!N$2</f>
        <v>252.08862771315071</v>
      </c>
      <c r="O44" s="16">
        <f>FC_IND_NFM_OM_E!O$2</f>
        <v>98.894099861087597</v>
      </c>
      <c r="P44" s="16">
        <f>FC_IND_NFM_OM_E!P$2</f>
        <v>94.597969101343992</v>
      </c>
      <c r="Q44" s="16">
        <f>FC_IND_NFM_OM_E!Q$2</f>
        <v>75.317391980084821</v>
      </c>
      <c r="R44" s="16">
        <f>FC_IND_NFM_OM_E!R$2</f>
        <v>122.97860591535036</v>
      </c>
      <c r="S44" s="16">
        <f>FC_IND_NFM_OM_E!S$2</f>
        <v>173.36851819324013</v>
      </c>
      <c r="T44" s="16">
        <f>FC_IND_NFM_OM_E!T$2</f>
        <v>191.0440943274543</v>
      </c>
      <c r="U44" s="16">
        <f>FC_IND_NFM_OM_E!U$2</f>
        <v>309.2811590831667</v>
      </c>
      <c r="V44" s="16">
        <f>FC_IND_NFM_OM_E!V$2</f>
        <v>384.62708877572334</v>
      </c>
      <c r="W44" s="16">
        <f>FC_IND_NFM_OM_E!W$2</f>
        <v>324.0991709941415</v>
      </c>
      <c r="X44" s="16">
        <f>FC_IND_NFM_OM_E!X$2</f>
        <v>394.07300695377779</v>
      </c>
      <c r="Y44" s="16">
        <f>FC_IND_NFM_OM_E!Y$2</f>
        <v>351.33043708303234</v>
      </c>
      <c r="Z44" s="16">
        <f>FC_IND_NFM_OM_E!Z$2</f>
        <v>258.03221883658921</v>
      </c>
    </row>
    <row r="45" spans="1:26" ht="11.25" customHeight="1" x14ac:dyDescent="0.2">
      <c r="A45" s="40" t="s">
        <v>144</v>
      </c>
      <c r="B45" s="13" t="str">
        <f ca="1">HYPERLINK("#"&amp;CELL("address",FC_IND_CPC_E!$Z$2),"FC_IND_CPC_E")</f>
        <v>FC_IND_CPC_E</v>
      </c>
      <c r="C45" s="14">
        <f>FC_IND_CPC_E!C$2</f>
        <v>6939.7106403411635</v>
      </c>
      <c r="D45" s="14">
        <f>FC_IND_CPC_E!D$2</f>
        <v>7140.6315354400358</v>
      </c>
      <c r="E45" s="14">
        <f>FC_IND_CPC_E!E$2</f>
        <v>8048.73146267434</v>
      </c>
      <c r="F45" s="14">
        <f>FC_IND_CPC_E!F$2</f>
        <v>8092.4509873470815</v>
      </c>
      <c r="G45" s="14">
        <f>FC_IND_CPC_E!G$2</f>
        <v>8727.8941039642777</v>
      </c>
      <c r="H45" s="14">
        <f>FC_IND_CPC_E!H$2</f>
        <v>9034.4968122236969</v>
      </c>
      <c r="I45" s="14">
        <f>FC_IND_CPC_E!I$2</f>
        <v>8619.4843317567847</v>
      </c>
      <c r="J45" s="14">
        <f>FC_IND_CPC_E!J$2</f>
        <v>8435.3423309540867</v>
      </c>
      <c r="K45" s="14">
        <f>FC_IND_CPC_E!K$2</f>
        <v>8377.9869660940585</v>
      </c>
      <c r="L45" s="14">
        <f>FC_IND_CPC_E!L$2</f>
        <v>6018.91291781771</v>
      </c>
      <c r="M45" s="14">
        <f>FC_IND_CPC_E!M$2</f>
        <v>6371.9494944573162</v>
      </c>
      <c r="N45" s="14">
        <f>FC_IND_CPC_E!N$2</f>
        <v>8035.9089605566496</v>
      </c>
      <c r="O45" s="14">
        <f>FC_IND_CPC_E!O$2</f>
        <v>8568.7264205880729</v>
      </c>
      <c r="P45" s="14">
        <f>FC_IND_CPC_E!P$2</f>
        <v>8133.5561509914587</v>
      </c>
      <c r="Q45" s="14">
        <f>FC_IND_CPC_E!Q$2</f>
        <v>7835.4377243885392</v>
      </c>
      <c r="R45" s="14">
        <f>FC_IND_CPC_E!R$2</f>
        <v>7985.4782177354082</v>
      </c>
      <c r="S45" s="14">
        <f>FC_IND_CPC_E!S$2</f>
        <v>8046.7992542873226</v>
      </c>
      <c r="T45" s="14">
        <f>FC_IND_CPC_E!T$2</f>
        <v>8094.6303222230626</v>
      </c>
      <c r="U45" s="14">
        <f>FC_IND_CPC_E!U$2</f>
        <v>8246.9021290208511</v>
      </c>
      <c r="V45" s="14">
        <f>FC_IND_CPC_E!V$2</f>
        <v>8473.5680086511984</v>
      </c>
      <c r="W45" s="14">
        <f>FC_IND_CPC_E!W$2</f>
        <v>8344.5817159223898</v>
      </c>
      <c r="X45" s="14">
        <f>FC_IND_CPC_E!X$2</f>
        <v>8176.6437691155661</v>
      </c>
      <c r="Y45" s="14">
        <f>FC_IND_CPC_E!Y$2</f>
        <v>6337.895638734326</v>
      </c>
      <c r="Z45" s="14">
        <f>FC_IND_CPC_E!Z$2</f>
        <v>6372.9744356502051</v>
      </c>
    </row>
    <row r="46" spans="1:26" ht="11.25" customHeight="1" x14ac:dyDescent="0.2">
      <c r="A46" s="41" t="s">
        <v>279</v>
      </c>
      <c r="B46" s="15" t="str">
        <f ca="1">HYPERLINK("#"&amp;CELL("address",FC_IND_CPC_BC_E!$Z$2),"FC_IND_CPC_BC_E")</f>
        <v>FC_IND_CPC_BC_E</v>
      </c>
      <c r="C46" s="16">
        <f>FC_IND_CPC_BC_E!C$2</f>
        <v>4146.3015391893514</v>
      </c>
      <c r="D46" s="16">
        <f>FC_IND_CPC_BC_E!D$2</f>
        <v>4239.1257954752637</v>
      </c>
      <c r="E46" s="16">
        <f>FC_IND_CPC_BC_E!E$2</f>
        <v>4813.9298593580816</v>
      </c>
      <c r="F46" s="16">
        <f>FC_IND_CPC_BC_E!F$2</f>
        <v>4822.3757874164785</v>
      </c>
      <c r="G46" s="16">
        <f>FC_IND_CPC_BC_E!G$2</f>
        <v>5259.4241329003744</v>
      </c>
      <c r="H46" s="16">
        <f>FC_IND_CPC_BC_E!H$2</f>
        <v>5384.6491130915983</v>
      </c>
      <c r="I46" s="16">
        <f>FC_IND_CPC_BC_E!I$2</f>
        <v>5192.5385301918686</v>
      </c>
      <c r="J46" s="16">
        <f>FC_IND_CPC_BC_E!J$2</f>
        <v>5055.9544179623381</v>
      </c>
      <c r="K46" s="16">
        <f>FC_IND_CPC_BC_E!K$2</f>
        <v>5012.7525286518976</v>
      </c>
      <c r="L46" s="16">
        <f>FC_IND_CPC_BC_E!L$2</f>
        <v>3041.2960511286001</v>
      </c>
      <c r="M46" s="16">
        <f>FC_IND_CPC_BC_E!M$2</f>
        <v>3563.2282558948764</v>
      </c>
      <c r="N46" s="16">
        <f>FC_IND_CPC_BC_E!N$2</f>
        <v>5070.8387090751594</v>
      </c>
      <c r="O46" s="16">
        <f>FC_IND_CPC_BC_E!O$2</f>
        <v>5186.5089419156466</v>
      </c>
      <c r="P46" s="16">
        <f>FC_IND_CPC_BC_E!P$2</f>
        <v>4289.1880712886032</v>
      </c>
      <c r="Q46" s="16">
        <f>FC_IND_CPC_BC_E!Q$2</f>
        <v>4460.6030605929036</v>
      </c>
      <c r="R46" s="16">
        <f>FC_IND_CPC_BC_E!R$2</f>
        <v>4651.5879631846783</v>
      </c>
      <c r="S46" s="16">
        <f>FC_IND_CPC_BC_E!S$2</f>
        <v>4623.4908955925157</v>
      </c>
      <c r="T46" s="16">
        <f>FC_IND_CPC_BC_E!T$2</f>
        <v>4623.7434088448917</v>
      </c>
      <c r="U46" s="16">
        <f>FC_IND_CPC_BC_E!U$2</f>
        <v>4659.9288415689371</v>
      </c>
      <c r="V46" s="16">
        <f>FC_IND_CPC_BC_E!V$2</f>
        <v>4940.4526574659203</v>
      </c>
      <c r="W46" s="16">
        <f>FC_IND_CPC_BC_E!W$2</f>
        <v>4831.172591281831</v>
      </c>
      <c r="X46" s="16">
        <f>FC_IND_CPC_BC_E!X$2</f>
        <v>4887.7118107747683</v>
      </c>
      <c r="Y46" s="16">
        <f>FC_IND_CPC_BC_E!Y$2</f>
        <v>3886.4577315813649</v>
      </c>
      <c r="Z46" s="16">
        <f>FC_IND_CPC_BC_E!Z$2</f>
        <v>3696.3253134211291</v>
      </c>
    </row>
    <row r="47" spans="1:26" ht="11.25" customHeight="1" x14ac:dyDescent="0.2">
      <c r="A47" s="41" t="s">
        <v>283</v>
      </c>
      <c r="B47" s="15" t="str">
        <f ca="1">HYPERLINK("#"&amp;CELL("address",FC_IND_CPC_OC_E!$Z$2),"FC_IND_CPC_OC_E")</f>
        <v>FC_IND_CPC_OC_E</v>
      </c>
      <c r="C47" s="16">
        <f>FC_IND_CPC_OC_E!C$2</f>
        <v>2243.5592803204227</v>
      </c>
      <c r="D47" s="16">
        <f>FC_IND_CPC_OC_E!D$2</f>
        <v>2284.045802996181</v>
      </c>
      <c r="E47" s="16">
        <f>FC_IND_CPC_OC_E!E$2</f>
        <v>2588.009326681979</v>
      </c>
      <c r="F47" s="16">
        <f>FC_IND_CPC_OC_E!F$2</f>
        <v>2602.0257260990525</v>
      </c>
      <c r="G47" s="16">
        <f>FC_IND_CPC_OC_E!G$2</f>
        <v>2786.7816552197678</v>
      </c>
      <c r="H47" s="16">
        <f>FC_IND_CPC_OC_E!H$2</f>
        <v>2946.2027285009708</v>
      </c>
      <c r="I47" s="16">
        <f>FC_IND_CPC_OC_E!I$2</f>
        <v>2678.5965920915924</v>
      </c>
      <c r="J47" s="16">
        <f>FC_IND_CPC_OC_E!J$2</f>
        <v>2584.9129032686119</v>
      </c>
      <c r="K47" s="16">
        <f>FC_IND_CPC_OC_E!K$2</f>
        <v>2517.7348678049993</v>
      </c>
      <c r="L47" s="16">
        <f>FC_IND_CPC_OC_E!L$2</f>
        <v>2179.2226067204469</v>
      </c>
      <c r="M47" s="16">
        <f>FC_IND_CPC_OC_E!M$2</f>
        <v>2136.8109947966982</v>
      </c>
      <c r="N47" s="16">
        <f>FC_IND_CPC_OC_E!N$2</f>
        <v>2336.7657981870821</v>
      </c>
      <c r="O47" s="16">
        <f>FC_IND_CPC_OC_E!O$2</f>
        <v>2723.1882553108921</v>
      </c>
      <c r="P47" s="16">
        <f>FC_IND_CPC_OC_E!P$2</f>
        <v>3085.4011114951986</v>
      </c>
      <c r="Q47" s="16">
        <f>FC_IND_CPC_OC_E!Q$2</f>
        <v>2533.8660134926372</v>
      </c>
      <c r="R47" s="16">
        <f>FC_IND_CPC_OC_E!R$2</f>
        <v>2477.7218336765682</v>
      </c>
      <c r="S47" s="16">
        <f>FC_IND_CPC_OC_E!S$2</f>
        <v>2763.8866439916619</v>
      </c>
      <c r="T47" s="16">
        <f>FC_IND_CPC_OC_E!T$2</f>
        <v>2856.9256555006632</v>
      </c>
      <c r="U47" s="16">
        <f>FC_IND_CPC_OC_E!U$2</f>
        <v>2857.639847753323</v>
      </c>
      <c r="V47" s="16">
        <f>FC_IND_CPC_OC_E!V$2</f>
        <v>2786.871476560907</v>
      </c>
      <c r="W47" s="16">
        <f>FC_IND_CPC_OC_E!W$2</f>
        <v>2754.6298067406165</v>
      </c>
      <c r="X47" s="16">
        <f>FC_IND_CPC_OC_E!X$2</f>
        <v>2499.5405904879658</v>
      </c>
      <c r="Y47" s="16">
        <f>FC_IND_CPC_OC_E!Y$2</f>
        <v>1670.4931115836091</v>
      </c>
      <c r="Z47" s="16">
        <f>FC_IND_CPC_OC_E!Z$2</f>
        <v>2000.5026563515144</v>
      </c>
    </row>
    <row r="48" spans="1:26" ht="11.25" customHeight="1" x14ac:dyDescent="0.2">
      <c r="A48" s="41" t="s">
        <v>281</v>
      </c>
      <c r="B48" s="15" t="str">
        <f ca="1">HYPERLINK("#"&amp;CELL("address",FC_IND_CPC_PH_E!$Z$2),"FC_IND_CPC_PH_E")</f>
        <v>FC_IND_CPC_PH_E</v>
      </c>
      <c r="C48" s="16">
        <f>FC_IND_CPC_PH_E!C$2</f>
        <v>549.84982083139107</v>
      </c>
      <c r="D48" s="16">
        <f>FC_IND_CPC_PH_E!D$2</f>
        <v>617.45993696859136</v>
      </c>
      <c r="E48" s="16">
        <f>FC_IND_CPC_PH_E!E$2</f>
        <v>646.79227663427946</v>
      </c>
      <c r="F48" s="16">
        <f>FC_IND_CPC_PH_E!F$2</f>
        <v>668.04947383155013</v>
      </c>
      <c r="G48" s="16">
        <f>FC_IND_CPC_PH_E!G$2</f>
        <v>681.68831584413488</v>
      </c>
      <c r="H48" s="16">
        <f>FC_IND_CPC_PH_E!H$2</f>
        <v>703.64497063112719</v>
      </c>
      <c r="I48" s="16">
        <f>FC_IND_CPC_PH_E!I$2</f>
        <v>748.34920947332262</v>
      </c>
      <c r="J48" s="16">
        <f>FC_IND_CPC_PH_E!J$2</f>
        <v>794.47500972313742</v>
      </c>
      <c r="K48" s="16">
        <f>FC_IND_CPC_PH_E!K$2</f>
        <v>847.49956963716295</v>
      </c>
      <c r="L48" s="16">
        <f>FC_IND_CPC_PH_E!L$2</f>
        <v>798.39425996866248</v>
      </c>
      <c r="M48" s="16">
        <f>FC_IND_CPC_PH_E!M$2</f>
        <v>671.91024376574148</v>
      </c>
      <c r="N48" s="16">
        <f>FC_IND_CPC_PH_E!N$2</f>
        <v>628.30445329440749</v>
      </c>
      <c r="O48" s="16">
        <f>FC_IND_CPC_PH_E!O$2</f>
        <v>659.02922336153347</v>
      </c>
      <c r="P48" s="16">
        <f>FC_IND_CPC_PH_E!P$2</f>
        <v>758.96696820765703</v>
      </c>
      <c r="Q48" s="16">
        <f>FC_IND_CPC_PH_E!Q$2</f>
        <v>840.9686503029975</v>
      </c>
      <c r="R48" s="16">
        <f>FC_IND_CPC_PH_E!R$2</f>
        <v>856.16842087416137</v>
      </c>
      <c r="S48" s="16">
        <f>FC_IND_CPC_PH_E!S$2</f>
        <v>659.42171470314463</v>
      </c>
      <c r="T48" s="16">
        <f>FC_IND_CPC_PH_E!T$2</f>
        <v>613.96125787750839</v>
      </c>
      <c r="U48" s="16">
        <f>FC_IND_CPC_PH_E!U$2</f>
        <v>729.33343969859129</v>
      </c>
      <c r="V48" s="16">
        <f>FC_IND_CPC_PH_E!V$2</f>
        <v>746.24387462437051</v>
      </c>
      <c r="W48" s="16">
        <f>FC_IND_CPC_PH_E!W$2</f>
        <v>758.77931789994159</v>
      </c>
      <c r="X48" s="16">
        <f>FC_IND_CPC_PH_E!X$2</f>
        <v>789.3913678528321</v>
      </c>
      <c r="Y48" s="16">
        <f>FC_IND_CPC_PH_E!Y$2</f>
        <v>780.94479556935244</v>
      </c>
      <c r="Z48" s="16">
        <f>FC_IND_CPC_PH_E!Z$2</f>
        <v>676.14646587756238</v>
      </c>
    </row>
    <row r="49" spans="1:26" ht="11.25" customHeight="1" x14ac:dyDescent="0.2">
      <c r="A49" s="40" t="s">
        <v>146</v>
      </c>
      <c r="B49" s="13" t="str">
        <f ca="1">HYPERLINK("#"&amp;CELL("address",FC_IND_NMM_E!$Z$2),"FC_IND_NMM_E")</f>
        <v>FC_IND_NMM_E</v>
      </c>
      <c r="C49" s="14">
        <f>FC_IND_NMM_E!C$2</f>
        <v>17044.809554450927</v>
      </c>
      <c r="D49" s="14">
        <f>FC_IND_NMM_E!D$2</f>
        <v>18614.43810645078</v>
      </c>
      <c r="E49" s="14">
        <f>FC_IND_NMM_E!E$2</f>
        <v>16173.589102972799</v>
      </c>
      <c r="F49" s="14">
        <f>FC_IND_NMM_E!F$2</f>
        <v>18974.070682802965</v>
      </c>
      <c r="G49" s="14">
        <f>FC_IND_NMM_E!G$2</f>
        <v>17788.913092653627</v>
      </c>
      <c r="H49" s="14">
        <f>FC_IND_NMM_E!H$2</f>
        <v>19034.352199110603</v>
      </c>
      <c r="I49" s="14">
        <f>FC_IND_NMM_E!I$2</f>
        <v>17439.83861678715</v>
      </c>
      <c r="J49" s="14">
        <f>FC_IND_NMM_E!J$2</f>
        <v>17995.011660938544</v>
      </c>
      <c r="K49" s="14">
        <f>FC_IND_NMM_E!K$2</f>
        <v>16892.862269720674</v>
      </c>
      <c r="L49" s="14">
        <f>FC_IND_NMM_E!L$2</f>
        <v>13194.204786079334</v>
      </c>
      <c r="M49" s="14">
        <f>FC_IND_NMM_E!M$2</f>
        <v>13767.629419599412</v>
      </c>
      <c r="N49" s="14">
        <f>FC_IND_NMM_E!N$2</f>
        <v>14385.211044341628</v>
      </c>
      <c r="O49" s="14">
        <f>FC_IND_NMM_E!O$2</f>
        <v>11016.585585481551</v>
      </c>
      <c r="P49" s="14">
        <f>FC_IND_NMM_E!P$2</f>
        <v>9290.3785321467331</v>
      </c>
      <c r="Q49" s="14">
        <f>FC_IND_NMM_E!Q$2</f>
        <v>9206.7224117480637</v>
      </c>
      <c r="R49" s="14">
        <f>FC_IND_NMM_E!R$2</f>
        <v>9692.5062630897519</v>
      </c>
      <c r="S49" s="14">
        <f>FC_IND_NMM_E!S$2</f>
        <v>10965.880969103342</v>
      </c>
      <c r="T49" s="14">
        <f>FC_IND_NMM_E!T$2</f>
        <v>11109.742287553454</v>
      </c>
      <c r="U49" s="14">
        <f>FC_IND_NMM_E!U$2</f>
        <v>11497.825494409508</v>
      </c>
      <c r="V49" s="14">
        <f>FC_IND_NMM_E!V$2</f>
        <v>11092.754572887181</v>
      </c>
      <c r="W49" s="14">
        <f>FC_IND_NMM_E!W$2</f>
        <v>9738.9567791272384</v>
      </c>
      <c r="X49" s="14">
        <f>FC_IND_NMM_E!X$2</f>
        <v>9974.0210332221013</v>
      </c>
      <c r="Y49" s="14">
        <f>FC_IND_NMM_E!Y$2</f>
        <v>9263.5155998443006</v>
      </c>
      <c r="Z49" s="14">
        <f>FC_IND_NMM_E!Z$2</f>
        <v>9140.1197284881528</v>
      </c>
    </row>
    <row r="50" spans="1:26" ht="11.25" customHeight="1" x14ac:dyDescent="0.2">
      <c r="A50" s="41" t="s">
        <v>285</v>
      </c>
      <c r="B50" s="15" t="str">
        <f ca="1">HYPERLINK("#"&amp;CELL("address",FC_IND_NMM_CM_E!$Z$2),"FC_IND_NMM_CM_E")</f>
        <v>FC_IND_NMM_CM_E</v>
      </c>
      <c r="C50" s="16">
        <f>FC_IND_NMM_CM_E!C$2</f>
        <v>8823.9418391041836</v>
      </c>
      <c r="D50" s="16">
        <f>FC_IND_NMM_CM_E!D$2</f>
        <v>9443.5705110066719</v>
      </c>
      <c r="E50" s="16">
        <f>FC_IND_NMM_CM_E!E$2</f>
        <v>9163.1344055574373</v>
      </c>
      <c r="F50" s="16">
        <f>FC_IND_NMM_CM_E!F$2</f>
        <v>10017.60676159295</v>
      </c>
      <c r="G50" s="16">
        <f>FC_IND_NMM_CM_E!G$2</f>
        <v>9802.2237550791888</v>
      </c>
      <c r="H50" s="16">
        <f>FC_IND_NMM_CM_E!H$2</f>
        <v>9836.9965001190758</v>
      </c>
      <c r="I50" s="16">
        <f>FC_IND_NMM_CM_E!I$2</f>
        <v>10652.442938653487</v>
      </c>
      <c r="J50" s="16">
        <f>FC_IND_NMM_CM_E!J$2</f>
        <v>11225.954338776262</v>
      </c>
      <c r="K50" s="16">
        <f>FC_IND_NMM_CM_E!K$2</f>
        <v>9179.7551867663969</v>
      </c>
      <c r="L50" s="16">
        <f>FC_IND_NMM_CM_E!L$2</f>
        <v>6934.8842969009984</v>
      </c>
      <c r="M50" s="16">
        <f>FC_IND_NMM_CM_E!M$2</f>
        <v>6258.6626187126785</v>
      </c>
      <c r="N50" s="16">
        <f>FC_IND_NMM_CM_E!N$2</f>
        <v>5525.1253535858741</v>
      </c>
      <c r="O50" s="16">
        <f>FC_IND_NMM_CM_E!O$2</f>
        <v>4617.3950215102805</v>
      </c>
      <c r="P50" s="16">
        <f>FC_IND_NMM_CM_E!P$2</f>
        <v>3556.0572721385697</v>
      </c>
      <c r="Q50" s="16">
        <f>FC_IND_NMM_CM_E!Q$2</f>
        <v>3710.6895496213579</v>
      </c>
      <c r="R50" s="16">
        <f>FC_IND_NMM_CM_E!R$2</f>
        <v>3950.7414382485208</v>
      </c>
      <c r="S50" s="16">
        <f>FC_IND_NMM_CM_E!S$2</f>
        <v>4272.1597759823717</v>
      </c>
      <c r="T50" s="16">
        <f>FC_IND_NMM_CM_E!T$2</f>
        <v>4153.8964566046752</v>
      </c>
      <c r="U50" s="16">
        <f>FC_IND_NMM_CM_E!U$2</f>
        <v>4334.301494118472</v>
      </c>
      <c r="V50" s="16">
        <f>FC_IND_NMM_CM_E!V$2</f>
        <v>4242.7702897597665</v>
      </c>
      <c r="W50" s="16">
        <f>FC_IND_NMM_CM_E!W$2</f>
        <v>3827.9646338987613</v>
      </c>
      <c r="X50" s="16">
        <f>FC_IND_NMM_CM_E!X$2</f>
        <v>3566.4571378977948</v>
      </c>
      <c r="Y50" s="16">
        <f>FC_IND_NMM_CM_E!Y$2</f>
        <v>3661.7215732226582</v>
      </c>
      <c r="Z50" s="16">
        <f>FC_IND_NMM_CM_E!Z$2</f>
        <v>3963.3062563935341</v>
      </c>
    </row>
    <row r="51" spans="1:26" ht="11.25" customHeight="1" x14ac:dyDescent="0.2">
      <c r="A51" s="41" t="s">
        <v>287</v>
      </c>
      <c r="B51" s="15" t="str">
        <f ca="1">HYPERLINK("#"&amp;CELL("address",FC_IND_NMM_CR_E!$Z$2),"FC_IND_NMM_CR_E")</f>
        <v>FC_IND_NMM_CR_E</v>
      </c>
      <c r="C51" s="16">
        <f>FC_IND_NMM_CR_E!C$2</f>
        <v>6480.3253590313079</v>
      </c>
      <c r="D51" s="16">
        <f>FC_IND_NMM_CR_E!D$2</f>
        <v>7347.7499806063352</v>
      </c>
      <c r="E51" s="16">
        <f>FC_IND_NMM_CR_E!E$2</f>
        <v>5319.8779219448988</v>
      </c>
      <c r="F51" s="16">
        <f>FC_IND_NMM_CR_E!F$2</f>
        <v>7221.3031237470714</v>
      </c>
      <c r="G51" s="16">
        <f>FC_IND_NMM_CR_E!G$2</f>
        <v>6366.637507966766</v>
      </c>
      <c r="H51" s="16">
        <f>FC_IND_NMM_CR_E!H$2</f>
        <v>7626.9108749561256</v>
      </c>
      <c r="I51" s="16">
        <f>FC_IND_NMM_CR_E!I$2</f>
        <v>5235.9932066789697</v>
      </c>
      <c r="J51" s="16">
        <f>FC_IND_NMM_CR_E!J$2</f>
        <v>5191.9937014219504</v>
      </c>
      <c r="K51" s="16">
        <f>FC_IND_NMM_CR_E!K$2</f>
        <v>6137.5291367584832</v>
      </c>
      <c r="L51" s="16">
        <f>FC_IND_NMM_CR_E!L$2</f>
        <v>4929.923463424504</v>
      </c>
      <c r="M51" s="16">
        <f>FC_IND_NMM_CR_E!M$2</f>
        <v>6056.9503845903491</v>
      </c>
      <c r="N51" s="16">
        <f>FC_IND_NMM_CR_E!N$2</f>
        <v>7246.3629257848124</v>
      </c>
      <c r="O51" s="16">
        <f>FC_IND_NMM_CR_E!O$2</f>
        <v>4784.4385381506709</v>
      </c>
      <c r="P51" s="16">
        <f>FC_IND_NMM_CR_E!P$2</f>
        <v>4187.5126058119513</v>
      </c>
      <c r="Q51" s="16">
        <f>FC_IND_NMM_CR_E!Q$2</f>
        <v>4031.6946210094197</v>
      </c>
      <c r="R51" s="16">
        <f>FC_IND_NMM_CR_E!R$2</f>
        <v>4215.1388326307015</v>
      </c>
      <c r="S51" s="16">
        <f>FC_IND_NMM_CR_E!S$2</f>
        <v>5059.054421880207</v>
      </c>
      <c r="T51" s="16">
        <f>FC_IND_NMM_CR_E!T$2</f>
        <v>5294.9102317450433</v>
      </c>
      <c r="U51" s="16">
        <f>FC_IND_NMM_CR_E!U$2</f>
        <v>5537.9179127224688</v>
      </c>
      <c r="V51" s="16">
        <f>FC_IND_NMM_CR_E!V$2</f>
        <v>5308.3861825268787</v>
      </c>
      <c r="W51" s="16">
        <f>FC_IND_NMM_CR_E!W$2</f>
        <v>4501.238625091758</v>
      </c>
      <c r="X51" s="16">
        <f>FC_IND_NMM_CR_E!X$2</f>
        <v>5043.0719265327598</v>
      </c>
      <c r="Y51" s="16">
        <f>FC_IND_NMM_CR_E!Y$2</f>
        <v>4245.3729851960388</v>
      </c>
      <c r="Z51" s="16">
        <f>FC_IND_NMM_CR_E!Z$2</f>
        <v>3929.2213412903875</v>
      </c>
    </row>
    <row r="52" spans="1:26" ht="11.25" customHeight="1" x14ac:dyDescent="0.2">
      <c r="A52" s="41" t="s">
        <v>289</v>
      </c>
      <c r="B52" s="15" t="str">
        <f ca="1">HYPERLINK("#"&amp;CELL("address",FC_IND_NMM_GL_E!$Z$2),"FC_IND_NMM_GL_E")</f>
        <v>FC_IND_NMM_GL_E</v>
      </c>
      <c r="C52" s="16">
        <f>FC_IND_NMM_GL_E!C$2</f>
        <v>1740.5423563154368</v>
      </c>
      <c r="D52" s="16">
        <f>FC_IND_NMM_GL_E!D$2</f>
        <v>1823.1176148377745</v>
      </c>
      <c r="E52" s="16">
        <f>FC_IND_NMM_GL_E!E$2</f>
        <v>1690.5767754704609</v>
      </c>
      <c r="F52" s="16">
        <f>FC_IND_NMM_GL_E!F$2</f>
        <v>1735.160797462943</v>
      </c>
      <c r="G52" s="16">
        <f>FC_IND_NMM_GL_E!G$2</f>
        <v>1620.0518296076718</v>
      </c>
      <c r="H52" s="16">
        <f>FC_IND_NMM_GL_E!H$2</f>
        <v>1570.4448240354006</v>
      </c>
      <c r="I52" s="16">
        <f>FC_IND_NMM_GL_E!I$2</f>
        <v>1551.4024714546931</v>
      </c>
      <c r="J52" s="16">
        <f>FC_IND_NMM_GL_E!J$2</f>
        <v>1577.0636207403309</v>
      </c>
      <c r="K52" s="16">
        <f>FC_IND_NMM_GL_E!K$2</f>
        <v>1575.5779461957934</v>
      </c>
      <c r="L52" s="16">
        <f>FC_IND_NMM_GL_E!L$2</f>
        <v>1329.3970257538303</v>
      </c>
      <c r="M52" s="16">
        <f>FC_IND_NMM_GL_E!M$2</f>
        <v>1452.0164162963868</v>
      </c>
      <c r="N52" s="16">
        <f>FC_IND_NMM_GL_E!N$2</f>
        <v>1613.7227649709457</v>
      </c>
      <c r="O52" s="16">
        <f>FC_IND_NMM_GL_E!O$2</f>
        <v>1614.7520258205982</v>
      </c>
      <c r="P52" s="16">
        <f>FC_IND_NMM_GL_E!P$2</f>
        <v>1546.8086541962116</v>
      </c>
      <c r="Q52" s="16">
        <f>FC_IND_NMM_GL_E!Q$2</f>
        <v>1464.3382411172861</v>
      </c>
      <c r="R52" s="16">
        <f>FC_IND_NMM_GL_E!R$2</f>
        <v>1526.6259922105307</v>
      </c>
      <c r="S52" s="16">
        <f>FC_IND_NMM_GL_E!S$2</f>
        <v>1634.6667712407632</v>
      </c>
      <c r="T52" s="16">
        <f>FC_IND_NMM_GL_E!T$2</f>
        <v>1660.9355992037376</v>
      </c>
      <c r="U52" s="16">
        <f>FC_IND_NMM_GL_E!U$2</f>
        <v>1625.6060875685664</v>
      </c>
      <c r="V52" s="16">
        <f>FC_IND_NMM_GL_E!V$2</f>
        <v>1541.5981006005345</v>
      </c>
      <c r="W52" s="16">
        <f>FC_IND_NMM_GL_E!W$2</f>
        <v>1409.75352013672</v>
      </c>
      <c r="X52" s="16">
        <f>FC_IND_NMM_GL_E!X$2</f>
        <v>1364.4919687915462</v>
      </c>
      <c r="Y52" s="16">
        <f>FC_IND_NMM_GL_E!Y$2</f>
        <v>1356.4210414256031</v>
      </c>
      <c r="Z52" s="16">
        <f>FC_IND_NMM_GL_E!Z$2</f>
        <v>1247.5921308042302</v>
      </c>
    </row>
    <row r="53" spans="1:26" ht="11.25" customHeight="1" x14ac:dyDescent="0.2">
      <c r="A53" s="40" t="s">
        <v>151</v>
      </c>
      <c r="B53" s="13" t="str">
        <f ca="1">HYPERLINK("#"&amp;CELL("address",FC_IND_PPP_E!$Z$2),"FC_IND_PPP_E")</f>
        <v>FC_IND_PPP_E</v>
      </c>
      <c r="C53" s="14">
        <f>FC_IND_PPP_E!C$2</f>
        <v>3356.6222980800003</v>
      </c>
      <c r="D53" s="14">
        <f>FC_IND_PPP_E!D$2</f>
        <v>2312.4003494400004</v>
      </c>
      <c r="E53" s="14">
        <f>FC_IND_PPP_E!E$2</f>
        <v>2904.08876388</v>
      </c>
      <c r="F53" s="14">
        <f>FC_IND_PPP_E!F$2</f>
        <v>3941.6704073999999</v>
      </c>
      <c r="G53" s="14">
        <f>FC_IND_PPP_E!G$2</f>
        <v>2922.6498962399996</v>
      </c>
      <c r="H53" s="14">
        <f>FC_IND_PPP_E!H$2</f>
        <v>3330.8253615599997</v>
      </c>
      <c r="I53" s="14">
        <f>FC_IND_PPP_E!I$2</f>
        <v>2330.72901</v>
      </c>
      <c r="J53" s="14">
        <f>FC_IND_PPP_E!J$2</f>
        <v>2750.3157182400005</v>
      </c>
      <c r="K53" s="14">
        <f>FC_IND_PPP_E!K$2</f>
        <v>2638.1035692000005</v>
      </c>
      <c r="L53" s="14">
        <f>FC_IND_PPP_E!L$2</f>
        <v>2326.1332406399997</v>
      </c>
      <c r="M53" s="14">
        <f>FC_IND_PPP_E!M$2</f>
        <v>1888.5101317200001</v>
      </c>
      <c r="N53" s="14">
        <f>FC_IND_PPP_E!N$2</f>
        <v>2032.3917737999996</v>
      </c>
      <c r="O53" s="14">
        <f>FC_IND_PPP_E!O$2</f>
        <v>2410.9175098800001</v>
      </c>
      <c r="P53" s="14">
        <f>FC_IND_PPP_E!P$2</f>
        <v>2450.4322744799997</v>
      </c>
      <c r="Q53" s="14">
        <f>FC_IND_PPP_E!Q$2</f>
        <v>2382.6649586400003</v>
      </c>
      <c r="R53" s="14">
        <f>FC_IND_PPP_E!R$2</f>
        <v>1712.0716531200003</v>
      </c>
      <c r="S53" s="14">
        <f>FC_IND_PPP_E!S$2</f>
        <v>1710.0047977200002</v>
      </c>
      <c r="T53" s="14">
        <f>FC_IND_PPP_E!T$2</f>
        <v>1665.1453635184628</v>
      </c>
      <c r="U53" s="14">
        <f>FC_IND_PPP_E!U$2</f>
        <v>1623.573552945775</v>
      </c>
      <c r="V53" s="14">
        <f>FC_IND_PPP_E!V$2</f>
        <v>1656.6807032248205</v>
      </c>
      <c r="W53" s="14">
        <f>FC_IND_PPP_E!W$2</f>
        <v>1584.417008301979</v>
      </c>
      <c r="X53" s="14">
        <f>FC_IND_PPP_E!X$2</f>
        <v>1680.1510714511032</v>
      </c>
      <c r="Y53" s="14">
        <f>FC_IND_PPP_E!Y$2</f>
        <v>1578.3582209184351</v>
      </c>
      <c r="Z53" s="14">
        <f>FC_IND_PPP_E!Z$2</f>
        <v>1507.5266673095371</v>
      </c>
    </row>
    <row r="54" spans="1:26" ht="11.25" customHeight="1" x14ac:dyDescent="0.2">
      <c r="A54" s="41" t="s">
        <v>295</v>
      </c>
      <c r="B54" s="15" t="str">
        <f ca="1">HYPERLINK("#"&amp;CELL("address",FC_IND_PPP_PU_E!$Z$2),"FC_IND_PPP_PU_E")</f>
        <v>FC_IND_PPP_PU_E</v>
      </c>
      <c r="C54" s="16">
        <f>FC_IND_PPP_PU_E!C$2</f>
        <v>1035.0130288532175</v>
      </c>
      <c r="D54" s="16">
        <f>FC_IND_PPP_PU_E!D$2</f>
        <v>608.5326527701859</v>
      </c>
      <c r="E54" s="16">
        <f>FC_IND_PPP_PU_E!E$2</f>
        <v>756.12096159289354</v>
      </c>
      <c r="F54" s="16">
        <f>FC_IND_PPP_PU_E!F$2</f>
        <v>1101.6212972069663</v>
      </c>
      <c r="G54" s="16">
        <f>FC_IND_PPP_PU_E!G$2</f>
        <v>814.12720438240535</v>
      </c>
      <c r="H54" s="16">
        <f>FC_IND_PPP_PU_E!H$2</f>
        <v>933.63449225348074</v>
      </c>
      <c r="I54" s="16">
        <f>FC_IND_PPP_PU_E!I$2</f>
        <v>585.49360794861195</v>
      </c>
      <c r="J54" s="16">
        <f>FC_IND_PPP_PU_E!J$2</f>
        <v>712.46933206151982</v>
      </c>
      <c r="K54" s="16">
        <f>FC_IND_PPP_PU_E!K$2</f>
        <v>676.49416311837763</v>
      </c>
      <c r="L54" s="16">
        <f>FC_IND_PPP_PU_E!L$2</f>
        <v>589.61491342309205</v>
      </c>
      <c r="M54" s="16">
        <f>FC_IND_PPP_PU_E!M$2</f>
        <v>496.76467314169298</v>
      </c>
      <c r="N54" s="16">
        <f>FC_IND_PPP_PU_E!N$2</f>
        <v>542.12925070871802</v>
      </c>
      <c r="O54" s="16">
        <f>FC_IND_PPP_PU_E!O$2</f>
        <v>661.35285354616587</v>
      </c>
      <c r="P54" s="16">
        <f>FC_IND_PPP_PU_E!P$2</f>
        <v>641.05898766597034</v>
      </c>
      <c r="Q54" s="16">
        <f>FC_IND_PPP_PU_E!Q$2</f>
        <v>620.89399947610468</v>
      </c>
      <c r="R54" s="16">
        <f>FC_IND_PPP_PU_E!R$2</f>
        <v>387.63075641058174</v>
      </c>
      <c r="S54" s="16">
        <f>FC_IND_PPP_PU_E!S$2</f>
        <v>391.33583208768493</v>
      </c>
      <c r="T54" s="16">
        <f>FC_IND_PPP_PU_E!T$2</f>
        <v>383.97946711741332</v>
      </c>
      <c r="U54" s="16">
        <f>FC_IND_PPP_PU_E!U$2</f>
        <v>390.67168611418856</v>
      </c>
      <c r="V54" s="16">
        <f>FC_IND_PPP_PU_E!V$2</f>
        <v>341.07483530235527</v>
      </c>
      <c r="W54" s="16">
        <f>FC_IND_PPP_PU_E!W$2</f>
        <v>386.02697680620668</v>
      </c>
      <c r="X54" s="16">
        <f>FC_IND_PPP_PU_E!X$2</f>
        <v>382.17425941594206</v>
      </c>
      <c r="Y54" s="16">
        <f>FC_IND_PPP_PU_E!Y$2</f>
        <v>252.15908735973107</v>
      </c>
      <c r="Z54" s="16">
        <f>FC_IND_PPP_PU_E!Z$2</f>
        <v>281.26626297276334</v>
      </c>
    </row>
    <row r="55" spans="1:26" ht="11.25" customHeight="1" x14ac:dyDescent="0.2">
      <c r="A55" s="41" t="s">
        <v>293</v>
      </c>
      <c r="B55" s="15" t="str">
        <f ca="1">HYPERLINK("#"&amp;CELL("address",FC_IND_PPP_PA_E!$Z$2),"FC_IND_PPP_PA_E")</f>
        <v>FC_IND_PPP_PA_E</v>
      </c>
      <c r="C55" s="16">
        <f>FC_IND_PPP_PA_E!C$2</f>
        <v>2094.3400994385074</v>
      </c>
      <c r="D55" s="16">
        <f>FC_IND_PPP_PA_E!D$2</f>
        <v>1642.9070968061819</v>
      </c>
      <c r="E55" s="16">
        <f>FC_IND_PPP_PA_E!E$2</f>
        <v>2055.402711335551</v>
      </c>
      <c r="F55" s="16">
        <f>FC_IND_PPP_PA_E!F$2</f>
        <v>2680.2846473295631</v>
      </c>
      <c r="G55" s="16">
        <f>FC_IND_PPP_PA_E!G$2</f>
        <v>2018.6912001102878</v>
      </c>
      <c r="H55" s="16">
        <f>FC_IND_PPP_PA_E!H$2</f>
        <v>2283.1531263944134</v>
      </c>
      <c r="I55" s="16">
        <f>FC_IND_PPP_PA_E!I$2</f>
        <v>1669.955233849932</v>
      </c>
      <c r="J55" s="16">
        <f>FC_IND_PPP_PA_E!J$2</f>
        <v>1943.3812285163747</v>
      </c>
      <c r="K55" s="16">
        <f>FC_IND_PPP_PA_E!K$2</f>
        <v>1891.8419228727953</v>
      </c>
      <c r="L55" s="16">
        <f>FC_IND_PPP_PA_E!L$2</f>
        <v>1669.0489481533086</v>
      </c>
      <c r="M55" s="16">
        <f>FC_IND_PPP_PA_E!M$2</f>
        <v>1310.3758841910253</v>
      </c>
      <c r="N55" s="16">
        <f>FC_IND_PPP_PA_E!N$2</f>
        <v>1419.2548926521363</v>
      </c>
      <c r="O55" s="16">
        <f>FC_IND_PPP_PA_E!O$2</f>
        <v>1643.973214804992</v>
      </c>
      <c r="P55" s="16">
        <f>FC_IND_PPP_PA_E!P$2</f>
        <v>1724.7563673435006</v>
      </c>
      <c r="Q55" s="16">
        <f>FC_IND_PPP_PA_E!Q$2</f>
        <v>1694.3454898050152</v>
      </c>
      <c r="R55" s="16">
        <f>FC_IND_PPP_PA_E!R$2</f>
        <v>1280.5235644507911</v>
      </c>
      <c r="S55" s="16">
        <f>FC_IND_PPP_PA_E!S$2</f>
        <v>1277.3397008479801</v>
      </c>
      <c r="T55" s="16">
        <f>FC_IND_PPP_PA_E!T$2</f>
        <v>1245.9276342744079</v>
      </c>
      <c r="U55" s="16">
        <f>FC_IND_PPP_PA_E!U$2</f>
        <v>1188.5123811087897</v>
      </c>
      <c r="V55" s="16">
        <f>FC_IND_PPP_PA_E!V$2</f>
        <v>1278.2684072339175</v>
      </c>
      <c r="W55" s="16">
        <f>FC_IND_PPP_PA_E!W$2</f>
        <v>1166.4391986466164</v>
      </c>
      <c r="X55" s="16">
        <f>FC_IND_PPP_PA_E!X$2</f>
        <v>1276.3306564699687</v>
      </c>
      <c r="Y55" s="16">
        <f>FC_IND_PPP_PA_E!Y$2</f>
        <v>1313.2885798955435</v>
      </c>
      <c r="Z55" s="16">
        <f>FC_IND_PPP_PA_E!Z$2</f>
        <v>1207.520855498705</v>
      </c>
    </row>
    <row r="56" spans="1:26" ht="11.25" customHeight="1" x14ac:dyDescent="0.2">
      <c r="A56" s="41" t="s">
        <v>291</v>
      </c>
      <c r="B56" s="15" t="str">
        <f ca="1">HYPERLINK("#"&amp;CELL("address",FC_IND_PPP_PR_E!$Z$2),"FC_IND_PPP_PR_E")</f>
        <v>FC_IND_PPP_PR_E</v>
      </c>
      <c r="C56" s="16">
        <f>FC_IND_PPP_PR_E!C$2</f>
        <v>227.26916978827555</v>
      </c>
      <c r="D56" s="16">
        <f>FC_IND_PPP_PR_E!D$2</f>
        <v>60.960599863632353</v>
      </c>
      <c r="E56" s="16">
        <f>FC_IND_PPP_PR_E!E$2</f>
        <v>92.565090951555604</v>
      </c>
      <c r="F56" s="16">
        <f>FC_IND_PPP_PR_E!F$2</f>
        <v>159.7644628634699</v>
      </c>
      <c r="G56" s="16">
        <f>FC_IND_PPP_PR_E!G$2</f>
        <v>89.831491747306302</v>
      </c>
      <c r="H56" s="16">
        <f>FC_IND_PPP_PR_E!H$2</f>
        <v>114.0377429121055</v>
      </c>
      <c r="I56" s="16">
        <f>FC_IND_PPP_PR_E!I$2</f>
        <v>75.28016820145595</v>
      </c>
      <c r="J56" s="16">
        <f>FC_IND_PPP_PR_E!J$2</f>
        <v>94.465157662105625</v>
      </c>
      <c r="K56" s="16">
        <f>FC_IND_PPP_PR_E!K$2</f>
        <v>69.767483208827599</v>
      </c>
      <c r="L56" s="16">
        <f>FC_IND_PPP_PR_E!L$2</f>
        <v>67.469379063599348</v>
      </c>
      <c r="M56" s="16">
        <f>FC_IND_PPP_PR_E!M$2</f>
        <v>81.369574387282043</v>
      </c>
      <c r="N56" s="16">
        <f>FC_IND_PPP_PR_E!N$2</f>
        <v>71.007630439145473</v>
      </c>
      <c r="O56" s="16">
        <f>FC_IND_PPP_PR_E!O$2</f>
        <v>105.59144152884241</v>
      </c>
      <c r="P56" s="16">
        <f>FC_IND_PPP_PR_E!P$2</f>
        <v>84.616919470528799</v>
      </c>
      <c r="Q56" s="16">
        <f>FC_IND_PPP_PR_E!Q$2</f>
        <v>67.425469358880306</v>
      </c>
      <c r="R56" s="16">
        <f>FC_IND_PPP_PR_E!R$2</f>
        <v>43.917332258627418</v>
      </c>
      <c r="S56" s="16">
        <f>FC_IND_PPP_PR_E!S$2</f>
        <v>41.329264784335102</v>
      </c>
      <c r="T56" s="16">
        <f>FC_IND_PPP_PR_E!T$2</f>
        <v>35.238262126641807</v>
      </c>
      <c r="U56" s="16">
        <f>FC_IND_PPP_PR_E!U$2</f>
        <v>44.389485722796792</v>
      </c>
      <c r="V56" s="16">
        <f>FC_IND_PPP_PR_E!V$2</f>
        <v>37.337460688547743</v>
      </c>
      <c r="W56" s="16">
        <f>FC_IND_PPP_PR_E!W$2</f>
        <v>31.950832849156058</v>
      </c>
      <c r="X56" s="16">
        <f>FC_IND_PPP_PR_E!X$2</f>
        <v>21.646155565192295</v>
      </c>
      <c r="Y56" s="16">
        <f>FC_IND_PPP_PR_E!Y$2</f>
        <v>12.910553663160311</v>
      </c>
      <c r="Z56" s="16">
        <f>FC_IND_PPP_PR_E!Z$2</f>
        <v>18.739548838068629</v>
      </c>
    </row>
    <row r="57" spans="1:26" ht="11.25" customHeight="1" x14ac:dyDescent="0.2">
      <c r="A57" s="40" t="s">
        <v>150</v>
      </c>
      <c r="B57" s="13" t="str">
        <f ca="1">HYPERLINK("#"&amp;CELL("address",FC_IND_FBT_E!$Z$2),"FC_IND_FBT_E")</f>
        <v>FC_IND_FBT_E</v>
      </c>
      <c r="C57" s="14">
        <f>FC_IND_FBT_E!C$2</f>
        <v>4084.847656741731</v>
      </c>
      <c r="D57" s="14">
        <f>FC_IND_FBT_E!D$2</f>
        <v>4633.514313779473</v>
      </c>
      <c r="E57" s="14">
        <f>FC_IND_FBT_E!E$2</f>
        <v>5288.1352626623566</v>
      </c>
      <c r="F57" s="14">
        <f>FC_IND_FBT_E!F$2</f>
        <v>5206.7320759557306</v>
      </c>
      <c r="G57" s="14">
        <f>FC_IND_FBT_E!G$2</f>
        <v>4955.5145205148801</v>
      </c>
      <c r="H57" s="14">
        <f>FC_IND_FBT_E!H$2</f>
        <v>4270.3101715466382</v>
      </c>
      <c r="I57" s="14">
        <f>FC_IND_FBT_E!I$2</f>
        <v>2852.7687738857157</v>
      </c>
      <c r="J57" s="14">
        <f>FC_IND_FBT_E!J$2</f>
        <v>2948.9868434506407</v>
      </c>
      <c r="K57" s="14">
        <f>FC_IND_FBT_E!K$2</f>
        <v>2750.084589709154</v>
      </c>
      <c r="L57" s="14">
        <f>FC_IND_FBT_E!L$2</f>
        <v>2788.3774600735924</v>
      </c>
      <c r="M57" s="14">
        <f>FC_IND_FBT_E!M$2</f>
        <v>2838.3606636351851</v>
      </c>
      <c r="N57" s="14">
        <f>FC_IND_FBT_E!N$2</f>
        <v>2039.1573486358016</v>
      </c>
      <c r="O57" s="14">
        <f>FC_IND_FBT_E!O$2</f>
        <v>2582.6834422573093</v>
      </c>
      <c r="P57" s="14">
        <f>FC_IND_FBT_E!P$2</f>
        <v>2895.750949782112</v>
      </c>
      <c r="Q57" s="14">
        <f>FC_IND_FBT_E!Q$2</f>
        <v>2826.1801320847308</v>
      </c>
      <c r="R57" s="14">
        <f>FC_IND_FBT_E!R$2</f>
        <v>2921.1462669048715</v>
      </c>
      <c r="S57" s="14">
        <f>FC_IND_FBT_E!S$2</f>
        <v>3161.3076306844905</v>
      </c>
      <c r="T57" s="14">
        <f>FC_IND_FBT_E!T$2</f>
        <v>3303.5660470113808</v>
      </c>
      <c r="U57" s="14">
        <f>FC_IND_FBT_E!U$2</f>
        <v>3196.0948009461754</v>
      </c>
      <c r="V57" s="14">
        <f>FC_IND_FBT_E!V$2</f>
        <v>3212.3147528784029</v>
      </c>
      <c r="W57" s="14">
        <f>FC_IND_FBT_E!W$2</f>
        <v>3034.6031412710227</v>
      </c>
      <c r="X57" s="14">
        <f>FC_IND_FBT_E!X$2</f>
        <v>3205.9131174889339</v>
      </c>
      <c r="Y57" s="14">
        <f>FC_IND_FBT_E!Y$2</f>
        <v>2980.0217101049157</v>
      </c>
      <c r="Z57" s="14">
        <f>FC_IND_FBT_E!Z$2</f>
        <v>3072.0928679332337</v>
      </c>
    </row>
    <row r="58" spans="1:26" ht="11.25" customHeight="1" x14ac:dyDescent="0.2">
      <c r="A58" s="40" t="s">
        <v>147</v>
      </c>
      <c r="B58" s="13" t="str">
        <f ca="1">HYPERLINK("#"&amp;CELL("address",FC_IND_TE_E!$Z$2),"FC_IND_TE_E")</f>
        <v>FC_IND_TE_E</v>
      </c>
      <c r="C58" s="14">
        <f>FC_IND_TE_E!C$2</f>
        <v>1487.6684697600001</v>
      </c>
      <c r="D58" s="14">
        <f>FC_IND_TE_E!D$2</f>
        <v>1600.2331016400001</v>
      </c>
      <c r="E58" s="14">
        <f>FC_IND_TE_E!E$2</f>
        <v>1448.0331166800001</v>
      </c>
      <c r="F58" s="14">
        <f>FC_IND_TE_E!F$2</f>
        <v>1758.8405808000002</v>
      </c>
      <c r="G58" s="14">
        <f>FC_IND_TE_E!G$2</f>
        <v>1661.1981588000003</v>
      </c>
      <c r="H58" s="14">
        <f>FC_IND_TE_E!H$2</f>
        <v>1181.7535827599997</v>
      </c>
      <c r="I58" s="14">
        <f>FC_IND_TE_E!I$2</f>
        <v>886.29101388000004</v>
      </c>
      <c r="J58" s="14">
        <f>FC_IND_TE_E!J$2</f>
        <v>1127.19314304</v>
      </c>
      <c r="K58" s="14">
        <f>FC_IND_TE_E!K$2</f>
        <v>1100.6859211200001</v>
      </c>
      <c r="L58" s="14">
        <f>FC_IND_TE_E!L$2</f>
        <v>771.51597444000026</v>
      </c>
      <c r="M58" s="14">
        <f>FC_IND_TE_E!M$2</f>
        <v>613.22032152000008</v>
      </c>
      <c r="N58" s="14">
        <f>FC_IND_TE_E!N$2</f>
        <v>763.49220012000012</v>
      </c>
      <c r="O58" s="14">
        <f>FC_IND_TE_E!O$2</f>
        <v>576.70690319999994</v>
      </c>
      <c r="P58" s="14">
        <f>FC_IND_TE_E!P$2</f>
        <v>401.42092427999989</v>
      </c>
      <c r="Q58" s="14">
        <f>FC_IND_TE_E!Q$2</f>
        <v>403.93759140000003</v>
      </c>
      <c r="R58" s="14">
        <f>FC_IND_TE_E!R$2</f>
        <v>371.1599946</v>
      </c>
      <c r="S58" s="14">
        <f>FC_IND_TE_E!S$2</f>
        <v>548.53381548000004</v>
      </c>
      <c r="T58" s="14">
        <f>FC_IND_TE_E!T$2</f>
        <v>519.02710228041485</v>
      </c>
      <c r="U58" s="14">
        <f>FC_IND_TE_E!U$2</f>
        <v>545.19426792434001</v>
      </c>
      <c r="V58" s="14">
        <f>FC_IND_TE_E!V$2</f>
        <v>630.12463341750197</v>
      </c>
      <c r="W58" s="14">
        <f>FC_IND_TE_E!W$2</f>
        <v>499.24898210586116</v>
      </c>
      <c r="X58" s="14">
        <f>FC_IND_TE_E!X$2</f>
        <v>521.02213308332114</v>
      </c>
      <c r="Y58" s="14">
        <f>FC_IND_TE_E!Y$2</f>
        <v>483.96437361993071</v>
      </c>
      <c r="Z58" s="14">
        <f>FC_IND_TE_E!Z$2</f>
        <v>480.43220364880608</v>
      </c>
    </row>
    <row r="59" spans="1:26" ht="11.25" customHeight="1" x14ac:dyDescent="0.2">
      <c r="A59" s="40" t="s">
        <v>148</v>
      </c>
      <c r="B59" s="13" t="str">
        <f ca="1">HYPERLINK("#"&amp;CELL("address",FC_IND_MAC_E!$Z$2),"FC_IND_MAC_E")</f>
        <v>FC_IND_MAC_E</v>
      </c>
      <c r="C59" s="14">
        <f>FC_IND_MAC_E!C$2</f>
        <v>1654.2257526925648</v>
      </c>
      <c r="D59" s="14">
        <f>FC_IND_MAC_E!D$2</f>
        <v>2277.0644763096552</v>
      </c>
      <c r="E59" s="14">
        <f>FC_IND_MAC_E!E$2</f>
        <v>1859.2249876912647</v>
      </c>
      <c r="F59" s="14">
        <f>FC_IND_MAC_E!F$2</f>
        <v>2285.0377842453527</v>
      </c>
      <c r="G59" s="14">
        <f>FC_IND_MAC_E!G$2</f>
        <v>2225.0674208167939</v>
      </c>
      <c r="H59" s="14">
        <f>FC_IND_MAC_E!H$2</f>
        <v>2052.0048964723328</v>
      </c>
      <c r="I59" s="14">
        <f>FC_IND_MAC_E!I$2</f>
        <v>1756.4072248799998</v>
      </c>
      <c r="J59" s="14">
        <f>FC_IND_MAC_E!J$2</f>
        <v>1809.8242473599998</v>
      </c>
      <c r="K59" s="14">
        <f>FC_IND_MAC_E!K$2</f>
        <v>1739.9846286000002</v>
      </c>
      <c r="L59" s="14">
        <f>FC_IND_MAC_E!L$2</f>
        <v>1902.7867474800003</v>
      </c>
      <c r="M59" s="14">
        <f>FC_IND_MAC_E!M$2</f>
        <v>2081.6255167199997</v>
      </c>
      <c r="N59" s="14">
        <f>FC_IND_MAC_E!N$2</f>
        <v>1977.78462444</v>
      </c>
      <c r="O59" s="14">
        <f>FC_IND_MAC_E!O$2</f>
        <v>1095.18932412</v>
      </c>
      <c r="P59" s="14">
        <f>FC_IND_MAC_E!P$2</f>
        <v>1585.2261398400001</v>
      </c>
      <c r="Q59" s="14">
        <f>FC_IND_MAC_E!Q$2</f>
        <v>1112.6034378000004</v>
      </c>
      <c r="R59" s="14">
        <f>FC_IND_MAC_E!R$2</f>
        <v>1345.2887869200001</v>
      </c>
      <c r="S59" s="14">
        <f>FC_IND_MAC_E!S$2</f>
        <v>1349.9694288000001</v>
      </c>
      <c r="T59" s="14">
        <f>FC_IND_MAC_E!T$2</f>
        <v>1309.5332600589281</v>
      </c>
      <c r="U59" s="14">
        <f>FC_IND_MAC_E!U$2</f>
        <v>1343.0645399712275</v>
      </c>
      <c r="V59" s="14">
        <f>FC_IND_MAC_E!V$2</f>
        <v>1355.3012646550123</v>
      </c>
      <c r="W59" s="14">
        <f>FC_IND_MAC_E!W$2</f>
        <v>1217.8402880453054</v>
      </c>
      <c r="X59" s="14">
        <f>FC_IND_MAC_E!X$2</f>
        <v>1178.0873147124626</v>
      </c>
      <c r="Y59" s="14">
        <f>FC_IND_MAC_E!Y$2</f>
        <v>1005.4626297112485</v>
      </c>
      <c r="Z59" s="14">
        <f>FC_IND_MAC_E!Z$2</f>
        <v>851.93602100032899</v>
      </c>
    </row>
    <row r="60" spans="1:26" ht="11.25" customHeight="1" x14ac:dyDescent="0.2">
      <c r="A60" s="40" t="s">
        <v>154</v>
      </c>
      <c r="B60" s="13" t="str">
        <f ca="1">HYPERLINK("#"&amp;CELL("address",FC_IND_TL_E!$Z$2),"FC_IND_TL_E")</f>
        <v>FC_IND_TL_E</v>
      </c>
      <c r="C60" s="14">
        <f>FC_IND_TL_E!C$2</f>
        <v>2127.4428114000002</v>
      </c>
      <c r="D60" s="14">
        <f>FC_IND_TL_E!D$2</f>
        <v>1627.3278950400002</v>
      </c>
      <c r="E60" s="14">
        <f>FC_IND_TL_E!E$2</f>
        <v>1643.25471444</v>
      </c>
      <c r="F60" s="14">
        <f>FC_IND_TL_E!F$2</f>
        <v>1590.40293372</v>
      </c>
      <c r="G60" s="14">
        <f>FC_IND_TL_E!G$2</f>
        <v>1584.59192676</v>
      </c>
      <c r="H60" s="14">
        <f>FC_IND_TL_E!H$2</f>
        <v>1591.8860124000003</v>
      </c>
      <c r="I60" s="14">
        <f>FC_IND_TL_E!I$2</f>
        <v>987.39266004000001</v>
      </c>
      <c r="J60" s="14">
        <f>FC_IND_TL_E!J$2</f>
        <v>777.35657123999999</v>
      </c>
      <c r="K60" s="14">
        <f>FC_IND_TL_E!K$2</f>
        <v>726.4403038800001</v>
      </c>
      <c r="L60" s="14">
        <f>FC_IND_TL_E!L$2</f>
        <v>879.68378052000025</v>
      </c>
      <c r="M60" s="14">
        <f>FC_IND_TL_E!M$2</f>
        <v>668.79044388</v>
      </c>
      <c r="N60" s="14">
        <f>FC_IND_TL_E!N$2</f>
        <v>654.56647884000017</v>
      </c>
      <c r="O60" s="14">
        <f>FC_IND_TL_E!O$2</f>
        <v>573.82424495999999</v>
      </c>
      <c r="P60" s="14">
        <f>FC_IND_TL_E!P$2</f>
        <v>435.99377267999995</v>
      </c>
      <c r="Q60" s="14">
        <f>FC_IND_TL_E!Q$2</f>
        <v>430.37149787999994</v>
      </c>
      <c r="R60" s="14">
        <f>FC_IND_TL_E!R$2</f>
        <v>411.3811530000001</v>
      </c>
      <c r="S60" s="14">
        <f>FC_IND_TL_E!S$2</f>
        <v>546.97316904000002</v>
      </c>
      <c r="T60" s="14">
        <f>FC_IND_TL_E!T$2</f>
        <v>396.49704989760539</v>
      </c>
      <c r="U60" s="14">
        <f>FC_IND_TL_E!U$2</f>
        <v>491.41532832349156</v>
      </c>
      <c r="V60" s="14">
        <f>FC_IND_TL_E!V$2</f>
        <v>449.28372211916314</v>
      </c>
      <c r="W60" s="14">
        <f>FC_IND_TL_E!W$2</f>
        <v>437.04117566194884</v>
      </c>
      <c r="X60" s="14">
        <f>FC_IND_TL_E!X$2</f>
        <v>413.92496034249081</v>
      </c>
      <c r="Y60" s="14">
        <f>FC_IND_TL_E!Y$2</f>
        <v>316.45118847114696</v>
      </c>
      <c r="Z60" s="14">
        <f>FC_IND_TL_E!Z$2</f>
        <v>350.05709634613925</v>
      </c>
    </row>
    <row r="61" spans="1:26" ht="11.25" customHeight="1" x14ac:dyDescent="0.2">
      <c r="A61" s="40" t="s">
        <v>152</v>
      </c>
      <c r="B61" s="13" t="str">
        <f ca="1">HYPERLINK("#"&amp;CELL("address",FC_IND_WP_E!$Z$2),"FC_IND_WP_E")</f>
        <v>FC_IND_WP_E</v>
      </c>
      <c r="C61" s="14">
        <f>FC_IND_WP_E!C$2</f>
        <v>331.89135192000003</v>
      </c>
      <c r="D61" s="14">
        <f>FC_IND_WP_E!D$2</f>
        <v>334.66400712000006</v>
      </c>
      <c r="E61" s="14">
        <f>FC_IND_WP_E!E$2</f>
        <v>381.20862132000013</v>
      </c>
      <c r="F61" s="14">
        <f>FC_IND_WP_E!F$2</f>
        <v>308.66223816000002</v>
      </c>
      <c r="G61" s="14">
        <f>FC_IND_WP_E!G$2</f>
        <v>721.20614940000019</v>
      </c>
      <c r="H61" s="14">
        <f>FC_IND_WP_E!H$2</f>
        <v>514.34182080000005</v>
      </c>
      <c r="I61" s="14">
        <f>FC_IND_WP_E!I$2</f>
        <v>257.07046752000002</v>
      </c>
      <c r="J61" s="14">
        <f>FC_IND_WP_E!J$2</f>
        <v>349.17706871999997</v>
      </c>
      <c r="K61" s="14">
        <f>FC_IND_WP_E!K$2</f>
        <v>302.7889404</v>
      </c>
      <c r="L61" s="14">
        <f>FC_IND_WP_E!L$2</f>
        <v>206.78171364000002</v>
      </c>
      <c r="M61" s="14">
        <f>FC_IND_WP_E!M$2</f>
        <v>192.03793056000001</v>
      </c>
      <c r="N61" s="14">
        <f>FC_IND_WP_E!N$2</f>
        <v>282.00301524000002</v>
      </c>
      <c r="O61" s="14">
        <f>FC_IND_WP_E!O$2</f>
        <v>139.43181780000003</v>
      </c>
      <c r="P61" s="14">
        <f>FC_IND_WP_E!P$2</f>
        <v>175.78126259999999</v>
      </c>
      <c r="Q61" s="14">
        <f>FC_IND_WP_E!Q$2</f>
        <v>148.28336999999999</v>
      </c>
      <c r="R61" s="14">
        <f>FC_IND_WP_E!R$2</f>
        <v>220.25477303999998</v>
      </c>
      <c r="S61" s="14">
        <f>FC_IND_WP_E!S$2</f>
        <v>319.29590412000005</v>
      </c>
      <c r="T61" s="14">
        <f>FC_IND_WP_E!T$2</f>
        <v>237.51068840306351</v>
      </c>
      <c r="U61" s="14">
        <f>FC_IND_WP_E!U$2</f>
        <v>246.86100535602509</v>
      </c>
      <c r="V61" s="14">
        <f>FC_IND_WP_E!V$2</f>
        <v>249.12669343475989</v>
      </c>
      <c r="W61" s="14">
        <f>FC_IND_WP_E!W$2</f>
        <v>209.63922475754941</v>
      </c>
      <c r="X61" s="14">
        <f>FC_IND_WP_E!X$2</f>
        <v>199.67999251355806</v>
      </c>
      <c r="Y61" s="14">
        <f>FC_IND_WP_E!Y$2</f>
        <v>113.07798398826623</v>
      </c>
      <c r="Z61" s="14">
        <f>FC_IND_WP_E!Z$2</f>
        <v>106.44107734142602</v>
      </c>
    </row>
    <row r="62" spans="1:26" ht="11.25" customHeight="1" x14ac:dyDescent="0.2">
      <c r="A62" s="40" t="s">
        <v>149</v>
      </c>
      <c r="B62" s="13" t="str">
        <f ca="1">HYPERLINK("#"&amp;CELL("address",FC_IND_MQ_E!$Z$2),"FC_IND_MQ_E")</f>
        <v>FC_IND_MQ_E</v>
      </c>
      <c r="C62" s="14">
        <f>FC_IND_MQ_E!C$2</f>
        <v>678.67514784000002</v>
      </c>
      <c r="D62" s="14">
        <f>FC_IND_MQ_E!D$2</f>
        <v>532.43319780000002</v>
      </c>
      <c r="E62" s="14">
        <f>FC_IND_MQ_E!E$2</f>
        <v>686.50292736000006</v>
      </c>
      <c r="F62" s="14">
        <f>FC_IND_MQ_E!F$2</f>
        <v>669.94839900000011</v>
      </c>
      <c r="G62" s="14">
        <f>FC_IND_MQ_E!G$2</f>
        <v>577.44643572000018</v>
      </c>
      <c r="H62" s="14">
        <f>FC_IND_MQ_E!H$2</f>
        <v>902.63756304000003</v>
      </c>
      <c r="I62" s="14">
        <f>FC_IND_MQ_E!I$2</f>
        <v>412.30979279999997</v>
      </c>
      <c r="J62" s="14">
        <f>FC_IND_MQ_E!J$2</f>
        <v>562.94806968</v>
      </c>
      <c r="K62" s="14">
        <f>FC_IND_MQ_E!K$2</f>
        <v>566.24291424</v>
      </c>
      <c r="L62" s="14">
        <f>FC_IND_MQ_E!L$2</f>
        <v>500.85573912000007</v>
      </c>
      <c r="M62" s="14">
        <f>FC_IND_MQ_E!M$2</f>
        <v>448.17811704000007</v>
      </c>
      <c r="N62" s="14">
        <f>FC_IND_MQ_E!N$2</f>
        <v>496.97040528000014</v>
      </c>
      <c r="O62" s="14">
        <f>FC_IND_MQ_E!O$2</f>
        <v>545.74742087999994</v>
      </c>
      <c r="P62" s="14">
        <f>FC_IND_MQ_E!P$2</f>
        <v>847.69184627999994</v>
      </c>
      <c r="Q62" s="14">
        <f>FC_IND_MQ_E!Q$2</f>
        <v>868.41412488000003</v>
      </c>
      <c r="R62" s="14">
        <f>FC_IND_MQ_E!R$2</f>
        <v>775.04268347999994</v>
      </c>
      <c r="S62" s="14">
        <f>FC_IND_MQ_E!S$2</f>
        <v>791.89165331999982</v>
      </c>
      <c r="T62" s="14">
        <f>FC_IND_MQ_E!T$2</f>
        <v>796.46734407394729</v>
      </c>
      <c r="U62" s="14">
        <f>FC_IND_MQ_E!U$2</f>
        <v>838.48312297904681</v>
      </c>
      <c r="V62" s="14">
        <f>FC_IND_MQ_E!V$2</f>
        <v>736.74155565746253</v>
      </c>
      <c r="W62" s="14">
        <f>FC_IND_MQ_E!W$2</f>
        <v>776.17262216219729</v>
      </c>
      <c r="X62" s="14">
        <f>FC_IND_MQ_E!X$2</f>
        <v>849.9785020182419</v>
      </c>
      <c r="Y62" s="14">
        <f>FC_IND_MQ_E!Y$2</f>
        <v>724.0252690970525</v>
      </c>
      <c r="Z62" s="14">
        <f>FC_IND_MQ_E!Z$2</f>
        <v>729.10132546975751</v>
      </c>
    </row>
    <row r="63" spans="1:26" ht="11.25" customHeight="1" x14ac:dyDescent="0.2">
      <c r="A63" s="40" t="s">
        <v>153</v>
      </c>
      <c r="B63" s="13" t="str">
        <f ca="1">HYPERLINK("#"&amp;CELL("address",FC_IND_CON_E!$Z$2),"FC_IND_CON_E")</f>
        <v>FC_IND_CON_E</v>
      </c>
      <c r="C63" s="14">
        <f>FC_IND_CON_E!C$2</f>
        <v>388.72403928</v>
      </c>
      <c r="D63" s="14">
        <f>FC_IND_CON_E!D$2</f>
        <v>482.04324036000003</v>
      </c>
      <c r="E63" s="14">
        <f>FC_IND_CON_E!E$2</f>
        <v>463.13236368000003</v>
      </c>
      <c r="F63" s="14">
        <f>FC_IND_CON_E!F$2</f>
        <v>550.06953083999997</v>
      </c>
      <c r="G63" s="14">
        <f>FC_IND_CON_E!G$2</f>
        <v>643.57918272000018</v>
      </c>
      <c r="H63" s="14">
        <f>FC_IND_CON_E!H$2</f>
        <v>704.88244404</v>
      </c>
      <c r="I63" s="14">
        <f>FC_IND_CON_E!I$2</f>
        <v>654.81292259999998</v>
      </c>
      <c r="J63" s="14">
        <f>FC_IND_CON_E!J$2</f>
        <v>558.8097710400001</v>
      </c>
      <c r="K63" s="14">
        <f>FC_IND_CON_E!K$2</f>
        <v>534.38293836000003</v>
      </c>
      <c r="L63" s="14">
        <f>FC_IND_CON_E!L$2</f>
        <v>1037.9057353200001</v>
      </c>
      <c r="M63" s="14">
        <f>FC_IND_CON_E!M$2</f>
        <v>684.26392248000002</v>
      </c>
      <c r="N63" s="14">
        <f>FC_IND_CON_E!N$2</f>
        <v>661.79275775999997</v>
      </c>
      <c r="O63" s="14">
        <f>FC_IND_CON_E!O$2</f>
        <v>2294.1848591999997</v>
      </c>
      <c r="P63" s="14">
        <f>FC_IND_CON_E!P$2</f>
        <v>2544.4446368400004</v>
      </c>
      <c r="Q63" s="14">
        <f>FC_IND_CON_E!Q$2</f>
        <v>2649.2878965600003</v>
      </c>
      <c r="R63" s="14">
        <f>FC_IND_CON_E!R$2</f>
        <v>1957.0669660800002</v>
      </c>
      <c r="S63" s="14">
        <f>FC_IND_CON_E!S$2</f>
        <v>2107.9121673600002</v>
      </c>
      <c r="T63" s="14">
        <f>FC_IND_CON_E!T$2</f>
        <v>2312.6830977042355</v>
      </c>
      <c r="U63" s="14">
        <f>FC_IND_CON_E!U$2</f>
        <v>2543.7878775956397</v>
      </c>
      <c r="V63" s="14">
        <f>FC_IND_CON_E!V$2</f>
        <v>2918.2936069092711</v>
      </c>
      <c r="W63" s="14">
        <f>FC_IND_CON_E!W$2</f>
        <v>2353.8381983107975</v>
      </c>
      <c r="X63" s="14">
        <f>FC_IND_CON_E!X$2</f>
        <v>2540.2969230095837</v>
      </c>
      <c r="Y63" s="14">
        <f>FC_IND_CON_E!Y$2</f>
        <v>2051.7835204184958</v>
      </c>
      <c r="Z63" s="14">
        <f>FC_IND_CON_E!Z$2</f>
        <v>1931.2327737631979</v>
      </c>
    </row>
    <row r="64" spans="1:26" ht="11.25" customHeight="1" x14ac:dyDescent="0.2">
      <c r="A64" s="40" t="s">
        <v>155</v>
      </c>
      <c r="B64" s="13" t="str">
        <f ca="1">HYPERLINK("#"&amp;CELL("address",FC_IND_NSP_E!$Z$2),"FC_IND_NSP_E")</f>
        <v>FC_IND_NSP_E</v>
      </c>
      <c r="C64" s="14">
        <f>FC_IND_NSP_E!C$2</f>
        <v>848.45079611999995</v>
      </c>
      <c r="D64" s="14">
        <f>FC_IND_NSP_E!D$2</f>
        <v>1868.3956881589402</v>
      </c>
      <c r="E64" s="14">
        <f>FC_IND_NSP_E!E$2</f>
        <v>2415.3528099981854</v>
      </c>
      <c r="F64" s="14">
        <f>FC_IND_NSP_E!F$2</f>
        <v>2299.1823122452211</v>
      </c>
      <c r="G64" s="14">
        <f>FC_IND_NSP_E!G$2</f>
        <v>3227.8476107854231</v>
      </c>
      <c r="H64" s="14">
        <f>FC_IND_NSP_E!H$2</f>
        <v>5135.7350275889175</v>
      </c>
      <c r="I64" s="14">
        <f>FC_IND_NSP_E!I$2</f>
        <v>1587.4833546119039</v>
      </c>
      <c r="J64" s="14">
        <f>FC_IND_NSP_E!J$2</f>
        <v>4622.5145760915048</v>
      </c>
      <c r="K64" s="14">
        <f>FC_IND_NSP_E!K$2</f>
        <v>3601.0507968340025</v>
      </c>
      <c r="L64" s="14">
        <f>FC_IND_NSP_E!L$2</f>
        <v>3820.2954814799991</v>
      </c>
      <c r="M64" s="14">
        <f>FC_IND_NSP_E!M$2</f>
        <v>4937.732704080001</v>
      </c>
      <c r="N64" s="14">
        <f>FC_IND_NSP_E!N$2</f>
        <v>2360.7745239600004</v>
      </c>
      <c r="O64" s="14">
        <f>FC_IND_NSP_E!O$2</f>
        <v>2055.8252109599998</v>
      </c>
      <c r="P64" s="14">
        <f>FC_IND_NSP_E!P$2</f>
        <v>1835.3302261200001</v>
      </c>
      <c r="Q64" s="14">
        <f>FC_IND_NSP_E!Q$2</f>
        <v>1753.9375186799998</v>
      </c>
      <c r="R64" s="14">
        <f>FC_IND_NSP_E!R$2</f>
        <v>578.24448047999999</v>
      </c>
      <c r="S64" s="14">
        <f>FC_IND_NSP_E!S$2</f>
        <v>339.80967504</v>
      </c>
      <c r="T64" s="14">
        <f>FC_IND_NSP_E!T$2</f>
        <v>342.22316952713788</v>
      </c>
      <c r="U64" s="14">
        <f>FC_IND_NSP_E!U$2</f>
        <v>328.67567659832685</v>
      </c>
      <c r="V64" s="14">
        <f>FC_IND_NSP_E!V$2</f>
        <v>250.66360770099385</v>
      </c>
      <c r="W64" s="14">
        <f>FC_IND_NSP_E!W$2</f>
        <v>284.06133459155654</v>
      </c>
      <c r="X64" s="14">
        <f>FC_IND_NSP_E!X$2</f>
        <v>306.65631656193045</v>
      </c>
      <c r="Y64" s="14">
        <f>FC_IND_NSP_E!Y$2</f>
        <v>270.8551427772793</v>
      </c>
      <c r="Z64" s="14">
        <f>FC_IND_NSP_E!Z$2</f>
        <v>274.93170721071721</v>
      </c>
    </row>
    <row r="65" spans="1:26" ht="11.25" customHeight="1" x14ac:dyDescent="0.2">
      <c r="A65" s="39" t="s">
        <v>156</v>
      </c>
      <c r="B65" s="11" t="str">
        <f ca="1">HYPERLINK("#"&amp;CELL("address",FC_TRA_E!$Z$2),"FC_TRA_E")</f>
        <v>FC_TRA_E</v>
      </c>
      <c r="C65" s="12">
        <f>FC_TRA_E!C$2</f>
        <v>91384.069149000003</v>
      </c>
      <c r="D65" s="12">
        <f>FC_TRA_E!D$2</f>
        <v>95596.764042959971</v>
      </c>
      <c r="E65" s="12">
        <f>FC_TRA_E!E$2</f>
        <v>97378.943329799979</v>
      </c>
      <c r="F65" s="12">
        <f>FC_TRA_E!F$2</f>
        <v>102417.82444404002</v>
      </c>
      <c r="G65" s="12">
        <f>FC_TRA_E!G$2</f>
        <v>106822.62643715998</v>
      </c>
      <c r="H65" s="12">
        <f>FC_TRA_E!H$2</f>
        <v>110658.73214808</v>
      </c>
      <c r="I65" s="12">
        <f>FC_TRA_E!I$2</f>
        <v>114312.09265416002</v>
      </c>
      <c r="J65" s="12">
        <f>FC_TRA_E!J$2</f>
        <v>117324.02818116</v>
      </c>
      <c r="K65" s="12">
        <f>FC_TRA_E!K$2</f>
        <v>111063.46910147996</v>
      </c>
      <c r="L65" s="12">
        <f>FC_TRA_E!L$2</f>
        <v>102367.96034544002</v>
      </c>
      <c r="M65" s="12">
        <f>FC_TRA_E!M$2</f>
        <v>99482.947618680031</v>
      </c>
      <c r="N65" s="12">
        <f>FC_TRA_E!N$2</f>
        <v>92949.78815136</v>
      </c>
      <c r="O65" s="12">
        <f>FC_TRA_E!O$2</f>
        <v>83513.714891759984</v>
      </c>
      <c r="P65" s="12">
        <f>FC_TRA_E!P$2</f>
        <v>82485.814854240001</v>
      </c>
      <c r="Q65" s="12">
        <f>FC_TRA_E!Q$2</f>
        <v>82938.354282360029</v>
      </c>
      <c r="R65" s="12">
        <f>FC_TRA_E!R$2</f>
        <v>86022.204920280012</v>
      </c>
      <c r="S65" s="12">
        <f>FC_TRA_E!S$2</f>
        <v>89258.505790319992</v>
      </c>
      <c r="T65" s="12">
        <f>FC_TRA_E!T$2</f>
        <v>92160.942115375932</v>
      </c>
      <c r="U65" s="12">
        <f>FC_TRA_E!U$2</f>
        <v>93241.977548886149</v>
      </c>
      <c r="V65" s="12">
        <f>FC_TRA_E!V$2</f>
        <v>94572.477474219122</v>
      </c>
      <c r="W65" s="12">
        <f>FC_TRA_E!W$2</f>
        <v>74511.113056313567</v>
      </c>
      <c r="X65" s="12">
        <f>FC_TRA_E!X$2</f>
        <v>87417.662356231347</v>
      </c>
      <c r="Y65" s="12">
        <f>FC_TRA_E!Y$2</f>
        <v>93779.127998817567</v>
      </c>
      <c r="Z65" s="12">
        <f>FC_TRA_E!Z$2</f>
        <v>91104.546261621101</v>
      </c>
    </row>
    <row r="66" spans="1:26" ht="11.25" customHeight="1" x14ac:dyDescent="0.2">
      <c r="A66" s="40" t="s">
        <v>157</v>
      </c>
      <c r="B66" s="13" t="str">
        <f ca="1">HYPERLINK("#"&amp;CELL("address",FC_TRA_RAIL_E!$Z$2),"FC_TRA_RAIL_E")</f>
        <v>FC_TRA_RAIL_E</v>
      </c>
      <c r="C66" s="14">
        <f>FC_TRA_RAIL_E!C$2</f>
        <v>1542.1691703599995</v>
      </c>
      <c r="D66" s="14">
        <f>FC_TRA_RAIL_E!D$2</f>
        <v>1644.1307110799999</v>
      </c>
      <c r="E66" s="14">
        <f>FC_TRA_RAIL_E!E$2</f>
        <v>1612.2678296400002</v>
      </c>
      <c r="F66" s="14">
        <f>FC_TRA_RAIL_E!F$2</f>
        <v>1790.7006592800003</v>
      </c>
      <c r="G66" s="14">
        <f>FC_TRA_RAIL_E!G$2</f>
        <v>2045.6045110799996</v>
      </c>
      <c r="H66" s="14">
        <f>FC_TRA_RAIL_E!H$2</f>
        <v>2224.03734072</v>
      </c>
      <c r="I66" s="14">
        <f>FC_TRA_RAIL_E!I$2</f>
        <v>1975.5061185600002</v>
      </c>
      <c r="J66" s="14">
        <f>FC_TRA_RAIL_E!J$2</f>
        <v>2341.93058892</v>
      </c>
      <c r="K66" s="14">
        <f>FC_TRA_RAIL_E!K$2</f>
        <v>2246.3414110799999</v>
      </c>
      <c r="L66" s="14">
        <f>FC_TRA_RAIL_E!L$2</f>
        <v>1911.78008892</v>
      </c>
      <c r="M66" s="14">
        <f>FC_TRA_RAIL_E!M$2</f>
        <v>1975.50611856</v>
      </c>
      <c r="N66" s="14">
        <f>FC_TRA_RAIL_E!N$2</f>
        <v>1625.0130889200002</v>
      </c>
      <c r="O66" s="14">
        <f>FC_TRA_RAIL_E!O$2</f>
        <v>1790.7006592799999</v>
      </c>
      <c r="P66" s="14">
        <f>FC_TRA_RAIL_E!P$2</f>
        <v>251.71767036</v>
      </c>
      <c r="Q66" s="14">
        <f>FC_TRA_RAIL_E!Q$2</f>
        <v>248.53148892000002</v>
      </c>
      <c r="R66" s="14">
        <f>FC_TRA_RAIL_E!R$2</f>
        <v>274.02174071999997</v>
      </c>
      <c r="S66" s="14">
        <f>FC_TRA_RAIL_E!S$2</f>
        <v>248.53148892000004</v>
      </c>
      <c r="T66" s="14">
        <f>FC_TRA_RAIL_E!T$2</f>
        <v>245.34504071999999</v>
      </c>
      <c r="U66" s="14">
        <f>FC_TRA_RAIL_E!U$2</f>
        <v>251.71767036000006</v>
      </c>
      <c r="V66" s="14">
        <f>FC_TRA_RAIL_E!V$2</f>
        <v>258.09030000000007</v>
      </c>
      <c r="W66" s="14">
        <f>FC_TRA_RAIL_E!W$2</f>
        <v>187.99164072000002</v>
      </c>
      <c r="X66" s="14">
        <f>FC_TRA_RAIL_E!X$2</f>
        <v>171.29860020000001</v>
      </c>
      <c r="Y66" s="14">
        <f>FC_TRA_RAIL_E!Y$2</f>
        <v>164.55010571999998</v>
      </c>
      <c r="Z66" s="14">
        <f>FC_TRA_RAIL_E!Z$2</f>
        <v>146.01855527999999</v>
      </c>
    </row>
    <row r="67" spans="1:26" ht="11.25" customHeight="1" x14ac:dyDescent="0.2">
      <c r="A67" s="41" t="s">
        <v>243</v>
      </c>
      <c r="B67" s="15" t="str">
        <f ca="1">HYPERLINK("#"&amp;CELL("address",FC_TRA_RAIL_MTU_E!$Z$2),"FC_TRA_RAIL_MTU_E")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  <c r="Y67" s="16">
        <f>FC_TRA_RAIL_MTU_E!Y$2</f>
        <v>0</v>
      </c>
      <c r="Z67" s="16">
        <f>FC_TRA_RAIL_MTU_E!Z$2</f>
        <v>0</v>
      </c>
    </row>
    <row r="68" spans="1:26" ht="11.25" customHeight="1" x14ac:dyDescent="0.2">
      <c r="A68" s="41" t="s">
        <v>248</v>
      </c>
      <c r="B68" s="15" t="str">
        <f ca="1">HYPERLINK("#"&amp;CELL("address",FC_TRA_RAIL_CPT_E!$Z$2),"FC_TRA_RAIL_CPT_E")</f>
        <v>FC_TRA_RAIL_CPT_E</v>
      </c>
      <c r="C68" s="16">
        <f>FC_TRA_RAIL_CPT_E!C$2</f>
        <v>1006.1067426469866</v>
      </c>
      <c r="D68" s="16">
        <f>FC_TRA_RAIL_CPT_E!D$2</f>
        <v>1058.1969648376503</v>
      </c>
      <c r="E68" s="16">
        <f>FC_TRA_RAIL_CPT_E!E$2</f>
        <v>1093.3007448977739</v>
      </c>
      <c r="F68" s="16">
        <f>FC_TRA_RAIL_CPT_E!F$2</f>
        <v>1358.6501755316776</v>
      </c>
      <c r="G68" s="16">
        <f>FC_TRA_RAIL_CPT_E!G$2</f>
        <v>1636.3009973249327</v>
      </c>
      <c r="H68" s="16">
        <f>FC_TRA_RAIL_CPT_E!H$2</f>
        <v>1835.1855988254476</v>
      </c>
      <c r="I68" s="16">
        <f>FC_TRA_RAIL_CPT_E!I$2</f>
        <v>1516.6514497232097</v>
      </c>
      <c r="J68" s="16">
        <f>FC_TRA_RAIL_CPT_E!J$2</f>
        <v>1713.9729414292333</v>
      </c>
      <c r="K68" s="16">
        <f>FC_TRA_RAIL_CPT_E!K$2</f>
        <v>1603.5020565191926</v>
      </c>
      <c r="L68" s="16">
        <f>FC_TRA_RAIL_CPT_E!L$2</f>
        <v>1295.6083141180757</v>
      </c>
      <c r="M68" s="16">
        <f>FC_TRA_RAIL_CPT_E!M$2</f>
        <v>1249.8345366023866</v>
      </c>
      <c r="N68" s="16">
        <f>FC_TRA_RAIL_CPT_E!N$2</f>
        <v>1236.7239362120797</v>
      </c>
      <c r="O68" s="16">
        <f>FC_TRA_RAIL_CPT_E!O$2</f>
        <v>1384.7850911808084</v>
      </c>
      <c r="P68" s="16">
        <f>FC_TRA_RAIL_CPT_E!P$2</f>
        <v>153.91028496606671</v>
      </c>
      <c r="Q68" s="16">
        <f>FC_TRA_RAIL_CPT_E!Q$2</f>
        <v>146.42060374000903</v>
      </c>
      <c r="R68" s="16">
        <f>FC_TRA_RAIL_CPT_E!R$2</f>
        <v>193.26879800419346</v>
      </c>
      <c r="S68" s="16">
        <f>FC_TRA_RAIL_CPT_E!S$2</f>
        <v>185.90532820044669</v>
      </c>
      <c r="T68" s="16">
        <f>FC_TRA_RAIL_CPT_E!T$2</f>
        <v>130.26466868082878</v>
      </c>
      <c r="U68" s="16">
        <f>FC_TRA_RAIL_CPT_E!U$2</f>
        <v>122.14173156695189</v>
      </c>
      <c r="V68" s="16">
        <f>FC_TRA_RAIL_CPT_E!V$2</f>
        <v>106.44057765070278</v>
      </c>
      <c r="W68" s="16">
        <f>FC_TRA_RAIL_CPT_E!W$2</f>
        <v>69.358841315343369</v>
      </c>
      <c r="X68" s="16">
        <f>FC_TRA_RAIL_CPT_E!X$2</f>
        <v>104.79671872007431</v>
      </c>
      <c r="Y68" s="16">
        <f>FC_TRA_RAIL_CPT_E!Y$2</f>
        <v>96.174419041064439</v>
      </c>
      <c r="Z68" s="16">
        <f>FC_TRA_RAIL_CPT_E!Z$2</f>
        <v>90.133775101271951</v>
      </c>
    </row>
    <row r="69" spans="1:26" ht="11.25" customHeight="1" x14ac:dyDescent="0.2">
      <c r="A69" s="41" t="s">
        <v>246</v>
      </c>
      <c r="B69" s="15" t="str">
        <f ca="1">HYPERLINK("#"&amp;CELL("address",FC_TRA_RAIL_HST_E!$Z$2),"FC_TRA_RAIL_HST_E")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  <c r="Y69" s="16">
        <f>FC_TRA_RAIL_HST_E!Y$2</f>
        <v>0</v>
      </c>
      <c r="Z69" s="16">
        <f>FC_TRA_RAIL_HST_E!Z$2</f>
        <v>0</v>
      </c>
    </row>
    <row r="70" spans="1:26" ht="11.25" customHeight="1" x14ac:dyDescent="0.2">
      <c r="A70" s="41" t="s">
        <v>249</v>
      </c>
      <c r="B70" s="15" t="str">
        <f ca="1">HYPERLINK("#"&amp;CELL("address",FC_TRA_RAIL_FRT_E!$Z$2),"FC_TRA_RAIL_FRT_E")</f>
        <v>FC_TRA_RAIL_FRT_E</v>
      </c>
      <c r="C70" s="16">
        <f>FC_TRA_RAIL_FRT_E!C$2</f>
        <v>536.06242771301299</v>
      </c>
      <c r="D70" s="16">
        <f>FC_TRA_RAIL_FRT_E!D$2</f>
        <v>585.93374624234957</v>
      </c>
      <c r="E70" s="16">
        <f>FC_TRA_RAIL_FRT_E!E$2</f>
        <v>518.96708474222623</v>
      </c>
      <c r="F70" s="16">
        <f>FC_TRA_RAIL_FRT_E!F$2</f>
        <v>432.05048374832268</v>
      </c>
      <c r="G70" s="16">
        <f>FC_TRA_RAIL_FRT_E!G$2</f>
        <v>409.30351375506694</v>
      </c>
      <c r="H70" s="16">
        <f>FC_TRA_RAIL_FRT_E!H$2</f>
        <v>388.85174189455216</v>
      </c>
      <c r="I70" s="16">
        <f>FC_TRA_RAIL_FRT_E!I$2</f>
        <v>458.85466883679055</v>
      </c>
      <c r="J70" s="16">
        <f>FC_TRA_RAIL_FRT_E!J$2</f>
        <v>627.95764749076659</v>
      </c>
      <c r="K70" s="16">
        <f>FC_TRA_RAIL_FRT_E!K$2</f>
        <v>642.83935456080735</v>
      </c>
      <c r="L70" s="16">
        <f>FC_TRA_RAIL_FRT_E!L$2</f>
        <v>616.17177480192436</v>
      </c>
      <c r="M70" s="16">
        <f>FC_TRA_RAIL_FRT_E!M$2</f>
        <v>725.6715819576134</v>
      </c>
      <c r="N70" s="16">
        <f>FC_TRA_RAIL_FRT_E!N$2</f>
        <v>388.28915270792044</v>
      </c>
      <c r="O70" s="16">
        <f>FC_TRA_RAIL_FRT_E!O$2</f>
        <v>405.91556809919149</v>
      </c>
      <c r="P70" s="16">
        <f>FC_TRA_RAIL_FRT_E!P$2</f>
        <v>97.807385393933302</v>
      </c>
      <c r="Q70" s="16">
        <f>FC_TRA_RAIL_FRT_E!Q$2</f>
        <v>102.11088517999099</v>
      </c>
      <c r="R70" s="16">
        <f>FC_TRA_RAIL_FRT_E!R$2</f>
        <v>80.752942715806512</v>
      </c>
      <c r="S70" s="16">
        <f>FC_TRA_RAIL_FRT_E!S$2</f>
        <v>62.626160719553347</v>
      </c>
      <c r="T70" s="16">
        <f>FC_TRA_RAIL_FRT_E!T$2</f>
        <v>115.08037203917121</v>
      </c>
      <c r="U70" s="16">
        <f>FC_TRA_RAIL_FRT_E!U$2</f>
        <v>129.57593879304815</v>
      </c>
      <c r="V70" s="16">
        <f>FC_TRA_RAIL_FRT_E!V$2</f>
        <v>151.64972234929726</v>
      </c>
      <c r="W70" s="16">
        <f>FC_TRA_RAIL_FRT_E!W$2</f>
        <v>118.63279940465664</v>
      </c>
      <c r="X70" s="16">
        <f>FC_TRA_RAIL_FRT_E!X$2</f>
        <v>66.501881479925686</v>
      </c>
      <c r="Y70" s="16">
        <f>FC_TRA_RAIL_FRT_E!Y$2</f>
        <v>68.375686678935537</v>
      </c>
      <c r="Z70" s="16">
        <f>FC_TRA_RAIL_FRT_E!Z$2</f>
        <v>55.88478017872805</v>
      </c>
    </row>
    <row r="71" spans="1:26" ht="11.25" customHeight="1" x14ac:dyDescent="0.2">
      <c r="A71" s="40" t="s">
        <v>158</v>
      </c>
      <c r="B71" s="13" t="str">
        <f ca="1">HYPERLINK("#"&amp;CELL("address",FC_TRA_ROAD_E!$Z$2),"FC_TRA_ROAD_E")</f>
        <v>FC_TRA_ROAD_E</v>
      </c>
      <c r="C71" s="14">
        <f>FC_TRA_ROAD_E!C$2</f>
        <v>79832.886974639972</v>
      </c>
      <c r="D71" s="14">
        <f>FC_TRA_ROAD_E!D$2</f>
        <v>83898.636450479971</v>
      </c>
      <c r="E71" s="14">
        <f>FC_TRA_ROAD_E!E$2</f>
        <v>86028.99251975998</v>
      </c>
      <c r="F71" s="14">
        <f>FC_TRA_ROAD_E!F$2</f>
        <v>90125.517361680002</v>
      </c>
      <c r="G71" s="14">
        <f>FC_TRA_ROAD_E!G$2</f>
        <v>93587.165782559983</v>
      </c>
      <c r="H71" s="14">
        <f>FC_TRA_ROAD_E!H$2</f>
        <v>96450.004223640004</v>
      </c>
      <c r="I71" s="14">
        <f>FC_TRA_ROAD_E!I$2</f>
        <v>99666.604821960005</v>
      </c>
      <c r="J71" s="14">
        <f>FC_TRA_ROAD_E!J$2</f>
        <v>102656.95473239999</v>
      </c>
      <c r="K71" s="14">
        <f>FC_TRA_ROAD_E!K$2</f>
        <v>97176.075003359991</v>
      </c>
      <c r="L71" s="14">
        <f>FC_TRA_ROAD_E!L$2</f>
        <v>90370.376389800018</v>
      </c>
      <c r="M71" s="14">
        <f>FC_TRA_ROAD_E!M$2</f>
        <v>86795.351423640037</v>
      </c>
      <c r="N71" s="14">
        <f>FC_TRA_ROAD_E!N$2</f>
        <v>82085.52217428002</v>
      </c>
      <c r="O71" s="14">
        <f>FC_TRA_ROAD_E!O$2</f>
        <v>73274.916092760002</v>
      </c>
      <c r="P71" s="14">
        <f>FC_TRA_ROAD_E!P$2</f>
        <v>75699.323454600002</v>
      </c>
      <c r="Q71" s="14">
        <f>FC_TRA_ROAD_E!Q$2</f>
        <v>76439.965863600024</v>
      </c>
      <c r="R71" s="14">
        <f>FC_TRA_ROAD_E!R$2</f>
        <v>78734.870484480023</v>
      </c>
      <c r="S71" s="14">
        <f>FC_TRA_ROAD_E!S$2</f>
        <v>80927.144364959997</v>
      </c>
      <c r="T71" s="14">
        <f>FC_TRA_ROAD_E!T$2</f>
        <v>82239.729051713293</v>
      </c>
      <c r="U71" s="14">
        <f>FC_TRA_ROAD_E!U$2</f>
        <v>82939.717098485475</v>
      </c>
      <c r="V71" s="14">
        <f>FC_TRA_ROAD_E!V$2</f>
        <v>83732.113032010209</v>
      </c>
      <c r="W71" s="14">
        <f>FC_TRA_ROAD_E!W$2</f>
        <v>68802.201367983493</v>
      </c>
      <c r="X71" s="14">
        <f>FC_TRA_ROAD_E!X$2</f>
        <v>79221.56897755005</v>
      </c>
      <c r="Y71" s="14">
        <f>FC_TRA_ROAD_E!Y$2</f>
        <v>82359.652612808481</v>
      </c>
      <c r="Z71" s="14">
        <f>FC_TRA_ROAD_E!Z$2</f>
        <v>79967.319983414855</v>
      </c>
    </row>
    <row r="72" spans="1:26" ht="11.25" customHeight="1" x14ac:dyDescent="0.2">
      <c r="A72" s="41" t="s">
        <v>324</v>
      </c>
      <c r="B72" s="15" t="str">
        <f ca="1">HYPERLINK("#"&amp;CELL("address",FC_TRA_ROAD_P2W_E!$Z$2),"FC_TRA_ROAD_P2W_E")</f>
        <v>FC_TRA_ROAD_P2W_E</v>
      </c>
      <c r="C72" s="16">
        <f>FC_TRA_ROAD_P2W_E!C$2</f>
        <v>1092.411952122822</v>
      </c>
      <c r="D72" s="16">
        <f>FC_TRA_ROAD_P2W_E!D$2</f>
        <v>1154.6089997377817</v>
      </c>
      <c r="E72" s="16">
        <f>FC_TRA_ROAD_P2W_E!E$2</f>
        <v>1047.0256433722498</v>
      </c>
      <c r="F72" s="16">
        <f>FC_TRA_ROAD_P2W_E!F$2</f>
        <v>1173.4544305375682</v>
      </c>
      <c r="G72" s="16">
        <f>FC_TRA_ROAD_P2W_E!G$2</f>
        <v>1135.5228680967537</v>
      </c>
      <c r="H72" s="16">
        <f>FC_TRA_ROAD_P2W_E!H$2</f>
        <v>1289.3697095615676</v>
      </c>
      <c r="I72" s="16">
        <f>FC_TRA_ROAD_P2W_E!I$2</f>
        <v>1308.341467093441</v>
      </c>
      <c r="J72" s="16">
        <f>FC_TRA_ROAD_P2W_E!J$2</f>
        <v>1477.2342952213646</v>
      </c>
      <c r="K72" s="16">
        <f>FC_TRA_ROAD_P2W_E!K$2</f>
        <v>1480.025980432152</v>
      </c>
      <c r="L72" s="16">
        <f>FC_TRA_ROAD_P2W_E!L$2</f>
        <v>1510.954087295474</v>
      </c>
      <c r="M72" s="16">
        <f>FC_TRA_ROAD_P2W_E!M$2</f>
        <v>1505.0720957008884</v>
      </c>
      <c r="N72" s="16">
        <f>FC_TRA_ROAD_P2W_E!N$2</f>
        <v>1376.6805528735508</v>
      </c>
      <c r="O72" s="16">
        <f>FC_TRA_ROAD_P2W_E!O$2</f>
        <v>1302.1393659859079</v>
      </c>
      <c r="P72" s="16">
        <f>FC_TRA_ROAD_P2W_E!P$2</f>
        <v>1292.549967147615</v>
      </c>
      <c r="Q72" s="16">
        <f>FC_TRA_ROAD_P2W_E!Q$2</f>
        <v>1429.0738970728457</v>
      </c>
      <c r="R72" s="16">
        <f>FC_TRA_ROAD_P2W_E!R$2</f>
        <v>1533.3119201118488</v>
      </c>
      <c r="S72" s="16">
        <f>FC_TRA_ROAD_P2W_E!S$2</f>
        <v>1602.2874054254487</v>
      </c>
      <c r="T72" s="16">
        <f>FC_TRA_ROAD_P2W_E!T$2</f>
        <v>1487.4276415511818</v>
      </c>
      <c r="U72" s="16">
        <f>FC_TRA_ROAD_P2W_E!U$2</f>
        <v>1406.6450707680606</v>
      </c>
      <c r="V72" s="16">
        <f>FC_TRA_ROAD_P2W_E!V$2</f>
        <v>1526.8288402374255</v>
      </c>
      <c r="W72" s="16">
        <f>FC_TRA_ROAD_P2W_E!W$2</f>
        <v>1269.9340591137766</v>
      </c>
      <c r="X72" s="16">
        <f>FC_TRA_ROAD_P2W_E!X$2</f>
        <v>1402.626832013364</v>
      </c>
      <c r="Y72" s="16">
        <f>FC_TRA_ROAD_P2W_E!Y$2</f>
        <v>1361.7515536526641</v>
      </c>
      <c r="Z72" s="16">
        <f>FC_TRA_ROAD_P2W_E!Z$2</f>
        <v>1452.2458095921365</v>
      </c>
    </row>
    <row r="73" spans="1:26" ht="11.25" customHeight="1" x14ac:dyDescent="0.2">
      <c r="A73" s="41" t="s">
        <v>251</v>
      </c>
      <c r="B73" s="15" t="str">
        <f ca="1">HYPERLINK("#"&amp;CELL("address",FC_TRA_ROAD_CAR_E!$Z$2),"FC_TRA_ROAD_CAR_E")</f>
        <v>FC_TRA_ROAD_CAR_E</v>
      </c>
      <c r="C73" s="16">
        <f>FC_TRA_ROAD_CAR_E!C$2</f>
        <v>46776.636987103877</v>
      </c>
      <c r="D73" s="16">
        <f>FC_TRA_ROAD_CAR_E!D$2</f>
        <v>48098.252205189368</v>
      </c>
      <c r="E73" s="16">
        <f>FC_TRA_ROAD_CAR_E!E$2</f>
        <v>50282.863557725294</v>
      </c>
      <c r="F73" s="16">
        <f>FC_TRA_ROAD_CAR_E!F$2</f>
        <v>52546.568658521865</v>
      </c>
      <c r="G73" s="16">
        <f>FC_TRA_ROAD_CAR_E!G$2</f>
        <v>54139.032864832967</v>
      </c>
      <c r="H73" s="16">
        <f>FC_TRA_ROAD_CAR_E!H$2</f>
        <v>56725.53391712092</v>
      </c>
      <c r="I73" s="16">
        <f>FC_TRA_ROAD_CAR_E!I$2</f>
        <v>58908.954525884808</v>
      </c>
      <c r="J73" s="16">
        <f>FC_TRA_ROAD_CAR_E!J$2</f>
        <v>60154.720569129917</v>
      </c>
      <c r="K73" s="16">
        <f>FC_TRA_ROAD_CAR_E!K$2</f>
        <v>58174.860929815193</v>
      </c>
      <c r="L73" s="16">
        <f>FC_TRA_ROAD_CAR_E!L$2</f>
        <v>56627.651568640773</v>
      </c>
      <c r="M73" s="16">
        <f>FC_TRA_ROAD_CAR_E!M$2</f>
        <v>54419.42912931637</v>
      </c>
      <c r="N73" s="16">
        <f>FC_TRA_ROAD_CAR_E!N$2</f>
        <v>51930.874148948358</v>
      </c>
      <c r="O73" s="16">
        <f>FC_TRA_ROAD_CAR_E!O$2</f>
        <v>47302.470784057317</v>
      </c>
      <c r="P73" s="16">
        <f>FC_TRA_ROAD_CAR_E!P$2</f>
        <v>49001.097632574259</v>
      </c>
      <c r="Q73" s="16">
        <f>FC_TRA_ROAD_CAR_E!Q$2</f>
        <v>49425.760480043951</v>
      </c>
      <c r="R73" s="16">
        <f>FC_TRA_ROAD_CAR_E!R$2</f>
        <v>50454.228673364996</v>
      </c>
      <c r="S73" s="16">
        <f>FC_TRA_ROAD_CAR_E!S$2</f>
        <v>50472.507140065078</v>
      </c>
      <c r="T73" s="16">
        <f>FC_TRA_ROAD_CAR_E!T$2</f>
        <v>52149.115377695773</v>
      </c>
      <c r="U73" s="16">
        <f>FC_TRA_ROAD_CAR_E!U$2</f>
        <v>52449.749634399297</v>
      </c>
      <c r="V73" s="16">
        <f>FC_TRA_ROAD_CAR_E!V$2</f>
        <v>54033.213366395539</v>
      </c>
      <c r="W73" s="16">
        <f>FC_TRA_ROAD_CAR_E!W$2</f>
        <v>43763.010025394775</v>
      </c>
      <c r="X73" s="16">
        <f>FC_TRA_ROAD_CAR_E!X$2</f>
        <v>50838.164602213459</v>
      </c>
      <c r="Y73" s="16">
        <f>FC_TRA_ROAD_CAR_E!Y$2</f>
        <v>52963.01426981642</v>
      </c>
      <c r="Z73" s="16">
        <f>FC_TRA_ROAD_CAR_E!Z$2</f>
        <v>52114.585445554425</v>
      </c>
    </row>
    <row r="74" spans="1:26" ht="11.25" customHeight="1" x14ac:dyDescent="0.2">
      <c r="A74" s="41" t="s">
        <v>252</v>
      </c>
      <c r="B74" s="15" t="str">
        <f ca="1">HYPERLINK("#"&amp;CELL("address",FC_TRA_ROAD_BUS_E!$Z$2),"FC_TRA_ROAD_BUS_E")</f>
        <v>FC_TRA_ROAD_BUS_E</v>
      </c>
      <c r="C74" s="16">
        <f>FC_TRA_ROAD_BUS_E!C$2</f>
        <v>3650.0935641068568</v>
      </c>
      <c r="D74" s="16">
        <f>FC_TRA_ROAD_BUS_E!D$2</f>
        <v>3628.7980770412737</v>
      </c>
      <c r="E74" s="16">
        <f>FC_TRA_ROAD_BUS_E!E$2</f>
        <v>3568.0488850083289</v>
      </c>
      <c r="F74" s="16">
        <f>FC_TRA_ROAD_BUS_E!F$2</f>
        <v>3535.305856348391</v>
      </c>
      <c r="G74" s="16">
        <f>FC_TRA_ROAD_BUS_E!G$2</f>
        <v>3626.3823592901481</v>
      </c>
      <c r="H74" s="16">
        <f>FC_TRA_ROAD_BUS_E!H$2</f>
        <v>3580.9726905434313</v>
      </c>
      <c r="I74" s="16">
        <f>FC_TRA_ROAD_BUS_E!I$2</f>
        <v>3738.0501989135732</v>
      </c>
      <c r="J74" s="16">
        <f>FC_TRA_ROAD_BUS_E!J$2</f>
        <v>3816.3261032045989</v>
      </c>
      <c r="K74" s="16">
        <f>FC_TRA_ROAD_BUS_E!K$2</f>
        <v>3751.4794477329174</v>
      </c>
      <c r="L74" s="16">
        <f>FC_TRA_ROAD_BUS_E!L$2</f>
        <v>3639.7682281611956</v>
      </c>
      <c r="M74" s="16">
        <f>FC_TRA_ROAD_BUS_E!M$2</f>
        <v>3539.5067442503869</v>
      </c>
      <c r="N74" s="16">
        <f>FC_TRA_ROAD_BUS_E!N$2</f>
        <v>3469.9876529618173</v>
      </c>
      <c r="O74" s="16">
        <f>FC_TRA_ROAD_BUS_E!O$2</f>
        <v>3311.1138677354743</v>
      </c>
      <c r="P74" s="16">
        <f>FC_TRA_ROAD_BUS_E!P$2</f>
        <v>3304.9177612382778</v>
      </c>
      <c r="Q74" s="16">
        <f>FC_TRA_ROAD_BUS_E!Q$2</f>
        <v>3257.6224951087161</v>
      </c>
      <c r="R74" s="16">
        <f>FC_TRA_ROAD_BUS_E!R$2</f>
        <v>3267.0860829435123</v>
      </c>
      <c r="S74" s="16">
        <f>FC_TRA_ROAD_BUS_E!S$2</f>
        <v>3288.4408736382256</v>
      </c>
      <c r="T74" s="16">
        <f>FC_TRA_ROAD_BUS_E!T$2</f>
        <v>2090.4893144818916</v>
      </c>
      <c r="U74" s="16">
        <f>FC_TRA_ROAD_BUS_E!U$2</f>
        <v>2072.3390453543466</v>
      </c>
      <c r="V74" s="16">
        <f>FC_TRA_ROAD_BUS_E!V$2</f>
        <v>2118.5919090267453</v>
      </c>
      <c r="W74" s="16">
        <f>FC_TRA_ROAD_BUS_E!W$2</f>
        <v>1493.6312740290064</v>
      </c>
      <c r="X74" s="16">
        <f>FC_TRA_ROAD_BUS_E!X$2</f>
        <v>1899.6908416686929</v>
      </c>
      <c r="Y74" s="16">
        <f>FC_TRA_ROAD_BUS_E!Y$2</f>
        <v>2156.8527772451848</v>
      </c>
      <c r="Z74" s="16">
        <f>FC_TRA_ROAD_BUS_E!Z$2</f>
        <v>2364.5870809254875</v>
      </c>
    </row>
    <row r="75" spans="1:26" ht="11.25" customHeight="1" x14ac:dyDescent="0.2">
      <c r="A75" s="41" t="s">
        <v>253</v>
      </c>
      <c r="B75" s="15" t="str">
        <f ca="1">HYPERLINK("#"&amp;CELL("address",FC_TRA_ROAD_LCV_E!$Z$2),"FC_TRA_ROAD_LCV_E")</f>
        <v>FC_TRA_ROAD_LCV_E</v>
      </c>
      <c r="C75" s="16">
        <f>FC_TRA_ROAD_LCV_E!C$2</f>
        <v>8494.3237707482876</v>
      </c>
      <c r="D75" s="16">
        <f>FC_TRA_ROAD_LCV_E!D$2</f>
        <v>10117.705915225235</v>
      </c>
      <c r="E75" s="16">
        <f>FC_TRA_ROAD_LCV_E!E$2</f>
        <v>9091.1163806817422</v>
      </c>
      <c r="F75" s="16">
        <f>FC_TRA_ROAD_LCV_E!F$2</f>
        <v>9547.3879543821931</v>
      </c>
      <c r="G75" s="16">
        <f>FC_TRA_ROAD_LCV_E!G$2</f>
        <v>9621.4858457614737</v>
      </c>
      <c r="H75" s="16">
        <f>FC_TRA_ROAD_LCV_E!H$2</f>
        <v>8715.0020694322338</v>
      </c>
      <c r="I75" s="16">
        <f>FC_TRA_ROAD_LCV_E!I$2</f>
        <v>9075.7104610195493</v>
      </c>
      <c r="J75" s="16">
        <f>FC_TRA_ROAD_LCV_E!J$2</f>
        <v>10008.269757722692</v>
      </c>
      <c r="K75" s="16">
        <f>FC_TRA_ROAD_LCV_E!K$2</f>
        <v>8887.8497903006373</v>
      </c>
      <c r="L75" s="16">
        <f>FC_TRA_ROAD_LCV_E!L$2</f>
        <v>7320.9355811262558</v>
      </c>
      <c r="M75" s="16">
        <f>FC_TRA_ROAD_LCV_E!M$2</f>
        <v>7106.010956539365</v>
      </c>
      <c r="N75" s="16">
        <f>FC_TRA_ROAD_LCV_E!N$2</f>
        <v>6845.3184047986997</v>
      </c>
      <c r="O75" s="16">
        <f>FC_TRA_ROAD_LCV_E!O$2</f>
        <v>6146.8145819210986</v>
      </c>
      <c r="P75" s="16">
        <f>FC_TRA_ROAD_LCV_E!P$2</f>
        <v>6499.4549291967796</v>
      </c>
      <c r="Q75" s="16">
        <f>FC_TRA_ROAD_LCV_E!Q$2</f>
        <v>6309.1835025051059</v>
      </c>
      <c r="R75" s="16">
        <f>FC_TRA_ROAD_LCV_E!R$2</f>
        <v>6525.4818465272756</v>
      </c>
      <c r="S75" s="16">
        <f>FC_TRA_ROAD_LCV_E!S$2</f>
        <v>6219.4934326816146</v>
      </c>
      <c r="T75" s="16">
        <f>FC_TRA_ROAD_LCV_E!T$2</f>
        <v>6627.9162612598375</v>
      </c>
      <c r="U75" s="16">
        <f>FC_TRA_ROAD_LCV_E!U$2</f>
        <v>6632.3532840067819</v>
      </c>
      <c r="V75" s="16">
        <f>FC_TRA_ROAD_LCV_E!V$2</f>
        <v>6664.8298337059559</v>
      </c>
      <c r="W75" s="16">
        <f>FC_TRA_ROAD_LCV_E!W$2</f>
        <v>4370.7970806039402</v>
      </c>
      <c r="X75" s="16">
        <f>FC_TRA_ROAD_LCV_E!X$2</f>
        <v>6396.5273273038456</v>
      </c>
      <c r="Y75" s="16">
        <f>FC_TRA_ROAD_LCV_E!Y$2</f>
        <v>6933.7752301884448</v>
      </c>
      <c r="Z75" s="16">
        <f>FC_TRA_ROAD_LCV_E!Z$2</f>
        <v>6654.5740467893957</v>
      </c>
    </row>
    <row r="76" spans="1:26" ht="11.25" customHeight="1" x14ac:dyDescent="0.2">
      <c r="A76" s="41" t="s">
        <v>254</v>
      </c>
      <c r="B76" s="15" t="str">
        <f ca="1">HYPERLINK("#"&amp;CELL("address",FC_TRA_ROAD_HGV_E!$Z$2),"FC_TRA_ROAD_HGV_E")</f>
        <v>FC_TRA_ROAD_HGV_E</v>
      </c>
      <c r="C76" s="16">
        <f>FC_TRA_ROAD_HGV_E!C$2</f>
        <v>19819.420700558148</v>
      </c>
      <c r="D76" s="16">
        <f>FC_TRA_ROAD_HGV_E!D$2</f>
        <v>20899.271253286322</v>
      </c>
      <c r="E76" s="16">
        <f>FC_TRA_ROAD_HGV_E!E$2</f>
        <v>22039.938052972375</v>
      </c>
      <c r="F76" s="16">
        <f>FC_TRA_ROAD_HGV_E!F$2</f>
        <v>23322.800461889994</v>
      </c>
      <c r="G76" s="16">
        <f>FC_TRA_ROAD_HGV_E!G$2</f>
        <v>25064.741844578642</v>
      </c>
      <c r="H76" s="16">
        <f>FC_TRA_ROAD_HGV_E!H$2</f>
        <v>26139.125836981861</v>
      </c>
      <c r="I76" s="16">
        <f>FC_TRA_ROAD_HGV_E!I$2</f>
        <v>26635.548169048638</v>
      </c>
      <c r="J76" s="16">
        <f>FC_TRA_ROAD_HGV_E!J$2</f>
        <v>27200.404007121433</v>
      </c>
      <c r="K76" s="16">
        <f>FC_TRA_ROAD_HGV_E!K$2</f>
        <v>24881.858855079092</v>
      </c>
      <c r="L76" s="16">
        <f>FC_TRA_ROAD_HGV_E!L$2</f>
        <v>21271.066924576317</v>
      </c>
      <c r="M76" s="16">
        <f>FC_TRA_ROAD_HGV_E!M$2</f>
        <v>20225.332497833013</v>
      </c>
      <c r="N76" s="16">
        <f>FC_TRA_ROAD_HGV_E!N$2</f>
        <v>18462.661414697584</v>
      </c>
      <c r="O76" s="16">
        <f>FC_TRA_ROAD_HGV_E!O$2</f>
        <v>15212.377493060196</v>
      </c>
      <c r="P76" s="16">
        <f>FC_TRA_ROAD_HGV_E!P$2</f>
        <v>15601.30316444307</v>
      </c>
      <c r="Q76" s="16">
        <f>FC_TRA_ROAD_HGV_E!Q$2</f>
        <v>16018.325488869395</v>
      </c>
      <c r="R76" s="16">
        <f>FC_TRA_ROAD_HGV_E!R$2</f>
        <v>16954.761961532393</v>
      </c>
      <c r="S76" s="16">
        <f>FC_TRA_ROAD_HGV_E!S$2</f>
        <v>19344.415513149634</v>
      </c>
      <c r="T76" s="16">
        <f>FC_TRA_ROAD_HGV_E!T$2</f>
        <v>19884.780456724613</v>
      </c>
      <c r="U76" s="16">
        <f>FC_TRA_ROAD_HGV_E!U$2</f>
        <v>20378.630063956989</v>
      </c>
      <c r="V76" s="16">
        <f>FC_TRA_ROAD_HGV_E!V$2</f>
        <v>19388.649082644537</v>
      </c>
      <c r="W76" s="16">
        <f>FC_TRA_ROAD_HGV_E!W$2</f>
        <v>17904.828928841995</v>
      </c>
      <c r="X76" s="16">
        <f>FC_TRA_ROAD_HGV_E!X$2</f>
        <v>18684.559374350702</v>
      </c>
      <c r="Y76" s="16">
        <f>FC_TRA_ROAD_HGV_E!Y$2</f>
        <v>18944.258781905766</v>
      </c>
      <c r="Z76" s="16">
        <f>FC_TRA_ROAD_HGV_E!Z$2</f>
        <v>17381.327600553421</v>
      </c>
    </row>
    <row r="77" spans="1:26" ht="11.25" customHeight="1" x14ac:dyDescent="0.2">
      <c r="A77" s="40" t="s">
        <v>159</v>
      </c>
      <c r="B77" s="13" t="str">
        <f ca="1">HYPERLINK("#"&amp;CELL("address",FC_TRA_DAVI_E!$Z$2),"FC_TRA_DAVI_E")</f>
        <v>FC_TRA_DAVI_E</v>
      </c>
      <c r="C77" s="14">
        <f>FC_TRA_DAVI_E!C$2</f>
        <v>5514.744137040002</v>
      </c>
      <c r="D77" s="14">
        <f>FC_TRA_DAVI_E!D$2</f>
        <v>5485.5474595200012</v>
      </c>
      <c r="E77" s="14">
        <f>FC_TRA_DAVI_E!E$2</f>
        <v>5100.8937839999999</v>
      </c>
      <c r="F77" s="14">
        <f>FC_TRA_DAVI_E!F$2</f>
        <v>5345.184221999999</v>
      </c>
      <c r="G77" s="14">
        <f>FC_TRA_DAVI_E!G$2</f>
        <v>5919.1671419999993</v>
      </c>
      <c r="H77" s="14">
        <f>FC_TRA_DAVI_E!H$2</f>
        <v>6898.9412519999978</v>
      </c>
      <c r="I77" s="14">
        <f>FC_TRA_DAVI_E!I$2</f>
        <v>7250.8989419999989</v>
      </c>
      <c r="J77" s="14">
        <f>FC_TRA_DAVI_E!J$2</f>
        <v>7631.3238120000015</v>
      </c>
      <c r="K77" s="14">
        <f>FC_TRA_DAVI_E!K$2</f>
        <v>7361.8066620000018</v>
      </c>
      <c r="L77" s="14">
        <f>FC_TRA_DAVI_E!L$2</f>
        <v>6515.2756620000027</v>
      </c>
      <c r="M77" s="14">
        <f>FC_TRA_DAVI_E!M$2</f>
        <v>7263.7214580000009</v>
      </c>
      <c r="N77" s="14">
        <f>FC_TRA_DAVI_E!N$2</f>
        <v>6512.3838359999991</v>
      </c>
      <c r="O77" s="14">
        <f>FC_TRA_DAVI_E!O$2</f>
        <v>5637.3157260000016</v>
      </c>
      <c r="P77" s="14">
        <f>FC_TRA_DAVI_E!P$2</f>
        <v>4803.3979560000007</v>
      </c>
      <c r="Q77" s="14">
        <f>FC_TRA_DAVI_E!Q$2</f>
        <v>5088.9086640000014</v>
      </c>
      <c r="R77" s="14">
        <f>FC_TRA_DAVI_E!R$2</f>
        <v>5504.2122239999999</v>
      </c>
      <c r="S77" s="14">
        <f>FC_TRA_DAVI_E!S$2</f>
        <v>5989.343093999998</v>
      </c>
      <c r="T77" s="14">
        <f>FC_TRA_DAVI_E!T$2</f>
        <v>6509.3526540000021</v>
      </c>
      <c r="U77" s="14">
        <f>FC_TRA_DAVI_E!U$2</f>
        <v>6772.5282240000015</v>
      </c>
      <c r="V77" s="14">
        <f>FC_TRA_DAVI_E!V$2</f>
        <v>7159.2949260000005</v>
      </c>
      <c r="W77" s="14">
        <f>FC_TRA_DAVI_E!W$2</f>
        <v>2888.3104740000008</v>
      </c>
      <c r="X77" s="14">
        <f>FC_TRA_DAVI_E!X$2</f>
        <v>5008.0500777600009</v>
      </c>
      <c r="Y77" s="14">
        <f>FC_TRA_DAVI_E!Y$2</f>
        <v>7538.4690004800004</v>
      </c>
      <c r="Z77" s="14">
        <f>FC_TRA_DAVI_E!Z$2</f>
        <v>7961.9019767999989</v>
      </c>
    </row>
    <row r="78" spans="1:26" ht="11.25" customHeight="1" x14ac:dyDescent="0.2">
      <c r="A78" s="41" t="s">
        <v>230</v>
      </c>
      <c r="B78" s="15" t="str">
        <f ca="1">HYPERLINK("#"&amp;CELL("address",FC_TRA_DAVI_PA_E!$Z$2),"FC_TRA_DAVI_PA_E")</f>
        <v>FC_TRA_DAVI_PA_E</v>
      </c>
      <c r="C78" s="16">
        <f>FC_TRA_DAVI_PA_E!C$2</f>
        <v>5353.2670071183684</v>
      </c>
      <c r="D78" s="16">
        <f>FC_TRA_DAVI_PA_E!D$2</f>
        <v>5318.6476163667612</v>
      </c>
      <c r="E78" s="16">
        <f>FC_TRA_DAVI_PA_E!E$2</f>
        <v>4947.6901013022016</v>
      </c>
      <c r="F78" s="16">
        <f>FC_TRA_DAVI_PA_E!F$2</f>
        <v>5212.3976673175266</v>
      </c>
      <c r="G78" s="16">
        <f>FC_TRA_DAVI_PA_E!G$2</f>
        <v>5741.0411607893066</v>
      </c>
      <c r="H78" s="16">
        <f>FC_TRA_DAVI_PA_E!H$2</f>
        <v>6715.4349353157604</v>
      </c>
      <c r="I78" s="16">
        <f>FC_TRA_DAVI_PA_E!I$2</f>
        <v>7065.6315580344508</v>
      </c>
      <c r="J78" s="16">
        <f>FC_TRA_DAVI_PA_E!J$2</f>
        <v>7453.5057165068856</v>
      </c>
      <c r="K78" s="16">
        <f>FC_TRA_DAVI_PA_E!K$2</f>
        <v>7188.8109711946681</v>
      </c>
      <c r="L78" s="16">
        <f>FC_TRA_DAVI_PA_E!L$2</f>
        <v>6378.7646102616527</v>
      </c>
      <c r="M78" s="16">
        <f>FC_TRA_DAVI_PA_E!M$2</f>
        <v>7121.142152397857</v>
      </c>
      <c r="N78" s="16">
        <f>FC_TRA_DAVI_PA_E!N$2</f>
        <v>6401.6676206245656</v>
      </c>
      <c r="O78" s="16">
        <f>FC_TRA_DAVI_PA_E!O$2</f>
        <v>5541.6193854690946</v>
      </c>
      <c r="P78" s="16">
        <f>FC_TRA_DAVI_PA_E!P$2</f>
        <v>4714.571211217617</v>
      </c>
      <c r="Q78" s="16">
        <f>FC_TRA_DAVI_PA_E!Q$2</f>
        <v>5004.0684441729318</v>
      </c>
      <c r="R78" s="16">
        <f>FC_TRA_DAVI_PA_E!R$2</f>
        <v>5421.7724918359481</v>
      </c>
      <c r="S78" s="16">
        <f>FC_TRA_DAVI_PA_E!S$2</f>
        <v>5910.9410375114503</v>
      </c>
      <c r="T78" s="16">
        <f>FC_TRA_DAVI_PA_E!T$2</f>
        <v>6420.0327696950153</v>
      </c>
      <c r="U78" s="16">
        <f>FC_TRA_DAVI_PA_E!U$2</f>
        <v>6692.5338658366727</v>
      </c>
      <c r="V78" s="16">
        <f>FC_TRA_DAVI_PA_E!V$2</f>
        <v>7088.2597166234009</v>
      </c>
      <c r="W78" s="16">
        <f>FC_TRA_DAVI_PA_E!W$2</f>
        <v>2841.6583692068816</v>
      </c>
      <c r="X78" s="16">
        <f>FC_TRA_DAVI_PA_E!X$2</f>
        <v>4948.6026152507957</v>
      </c>
      <c r="Y78" s="16">
        <f>FC_TRA_DAVI_PA_E!Y$2</f>
        <v>7481.7444718692104</v>
      </c>
      <c r="Z78" s="16">
        <f>FC_TRA_DAVI_PA_E!Z$2</f>
        <v>7907.9905554447041</v>
      </c>
    </row>
    <row r="79" spans="1:26" ht="11.25" customHeight="1" x14ac:dyDescent="0.2">
      <c r="A79" s="41" t="s">
        <v>231</v>
      </c>
      <c r="B79" s="15" t="str">
        <f ca="1">HYPERLINK("#"&amp;CELL("address",FC_TRA_DAVI_FR_E!$Z$2),"FC_TRA_DAVI_FR_E")</f>
        <v>FC_TRA_DAVI_FR_E</v>
      </c>
      <c r="C79" s="16">
        <f>FC_TRA_DAVI_FR_E!C$2</f>
        <v>161.47712992163372</v>
      </c>
      <c r="D79" s="16">
        <f>FC_TRA_DAVI_FR_E!D$2</f>
        <v>166.89984315324014</v>
      </c>
      <c r="E79" s="16">
        <f>FC_TRA_DAVI_FR_E!E$2</f>
        <v>153.20368269779817</v>
      </c>
      <c r="F79" s="16">
        <f>FC_TRA_DAVI_FR_E!F$2</f>
        <v>132.78655468247234</v>
      </c>
      <c r="G79" s="16">
        <f>FC_TRA_DAVI_FR_E!G$2</f>
        <v>178.1259812106924</v>
      </c>
      <c r="H79" s="16">
        <f>FC_TRA_DAVI_FR_E!H$2</f>
        <v>183.50631668423728</v>
      </c>
      <c r="I79" s="16">
        <f>FC_TRA_DAVI_FR_E!I$2</f>
        <v>185.26738396554865</v>
      </c>
      <c r="J79" s="16">
        <f>FC_TRA_DAVI_FR_E!J$2</f>
        <v>177.81809549311504</v>
      </c>
      <c r="K79" s="16">
        <f>FC_TRA_DAVI_FR_E!K$2</f>
        <v>172.99569080533311</v>
      </c>
      <c r="L79" s="16">
        <f>FC_TRA_DAVI_FR_E!L$2</f>
        <v>136.51105173834955</v>
      </c>
      <c r="M79" s="16">
        <f>FC_TRA_DAVI_FR_E!M$2</f>
        <v>142.57930560214359</v>
      </c>
      <c r="N79" s="16">
        <f>FC_TRA_DAVI_FR_E!N$2</f>
        <v>110.71621537543331</v>
      </c>
      <c r="O79" s="16">
        <f>FC_TRA_DAVI_FR_E!O$2</f>
        <v>95.696340530907307</v>
      </c>
      <c r="P79" s="16">
        <f>FC_TRA_DAVI_FR_E!P$2</f>
        <v>88.826744782383201</v>
      </c>
      <c r="Q79" s="16">
        <f>FC_TRA_DAVI_FR_E!Q$2</f>
        <v>84.840219827069461</v>
      </c>
      <c r="R79" s="16">
        <f>FC_TRA_DAVI_FR_E!R$2</f>
        <v>82.439732164052444</v>
      </c>
      <c r="S79" s="16">
        <f>FC_TRA_DAVI_FR_E!S$2</f>
        <v>78.402056488548212</v>
      </c>
      <c r="T79" s="16">
        <f>FC_TRA_DAVI_FR_E!T$2</f>
        <v>89.319884304986871</v>
      </c>
      <c r="U79" s="16">
        <f>FC_TRA_DAVI_FR_E!U$2</f>
        <v>79.99435816332894</v>
      </c>
      <c r="V79" s="16">
        <f>FC_TRA_DAVI_FR_E!V$2</f>
        <v>71.035209376599681</v>
      </c>
      <c r="W79" s="16">
        <f>FC_TRA_DAVI_FR_E!W$2</f>
        <v>46.652104793119165</v>
      </c>
      <c r="X79" s="16">
        <f>FC_TRA_DAVI_FR_E!X$2</f>
        <v>59.447462509204897</v>
      </c>
      <c r="Y79" s="16">
        <f>FC_TRA_DAVI_FR_E!Y$2</f>
        <v>56.724528610789477</v>
      </c>
      <c r="Z79" s="16">
        <f>FC_TRA_DAVI_FR_E!Z$2</f>
        <v>53.911421355295133</v>
      </c>
    </row>
    <row r="80" spans="1:26" ht="11.25" customHeight="1" x14ac:dyDescent="0.2">
      <c r="A80" s="40" t="s">
        <v>160</v>
      </c>
      <c r="B80" s="13" t="str">
        <f ca="1">HYPERLINK("#"&amp;CELL("address",FC_TRA_DNAVI_E!$Z$2),"FC_TRA_DNAVI_E")</f>
        <v>FC_TRA_DNAVI_E</v>
      </c>
      <c r="C80" s="14">
        <f>FC_TRA_DNAVI_E!C$2</f>
        <v>4371.1752567599997</v>
      </c>
      <c r="D80" s="14">
        <f>FC_TRA_DNAVI_E!D$2</f>
        <v>4352.3540395200016</v>
      </c>
      <c r="E80" s="14">
        <f>FC_TRA_DNAVI_E!E$2</f>
        <v>4379.1914379599984</v>
      </c>
      <c r="F80" s="14">
        <f>FC_TRA_DNAVI_E!F$2</f>
        <v>4899.4303226399988</v>
      </c>
      <c r="G80" s="14">
        <f>FC_TRA_DNAVI_E!G$2</f>
        <v>5050.7058891600009</v>
      </c>
      <c r="H80" s="14">
        <f>FC_TRA_DNAVI_E!H$2</f>
        <v>4847.6910013200013</v>
      </c>
      <c r="I80" s="14">
        <f>FC_TRA_DNAVI_E!I$2</f>
        <v>5292.3538814399999</v>
      </c>
      <c r="J80" s="14">
        <f>FC_TRA_DNAVI_E!J$2</f>
        <v>4589.9619256800015</v>
      </c>
      <c r="K80" s="14">
        <f>FC_TRA_DNAVI_E!K$2</f>
        <v>4158.523829159999</v>
      </c>
      <c r="L80" s="14">
        <f>FC_TRA_DNAVI_E!L$2</f>
        <v>3449.4033005999995</v>
      </c>
      <c r="M80" s="14">
        <f>FC_TRA_DNAVI_E!M$2</f>
        <v>3306.0377124000001</v>
      </c>
      <c r="N80" s="14">
        <f>FC_TRA_DNAVI_E!N$2</f>
        <v>2594.4842721600003</v>
      </c>
      <c r="O80" s="14">
        <f>FC_TRA_DNAVI_E!O$2</f>
        <v>2689.2010799999998</v>
      </c>
      <c r="P80" s="14">
        <f>FC_TRA_DNAVI_E!P$2</f>
        <v>1588.7407154399998</v>
      </c>
      <c r="Q80" s="14">
        <f>FC_TRA_DNAVI_E!Q$2</f>
        <v>1027.1984382000001</v>
      </c>
      <c r="R80" s="14">
        <f>FC_TRA_DNAVI_E!R$2</f>
        <v>1401.7579232400001</v>
      </c>
      <c r="S80" s="14">
        <f>FC_TRA_DNAVI_E!S$2</f>
        <v>1977.6112826400004</v>
      </c>
      <c r="T80" s="14">
        <f>FC_TRA_DNAVI_E!T$2</f>
        <v>3038.2028683200001</v>
      </c>
      <c r="U80" s="14">
        <f>FC_TRA_DNAVI_E!U$2</f>
        <v>3140.16440904</v>
      </c>
      <c r="V80" s="14">
        <f>FC_TRA_DNAVI_E!V$2</f>
        <v>3294.96948144</v>
      </c>
      <c r="W80" s="14">
        <f>FC_TRA_DNAVI_E!W$2</f>
        <v>2537.4143678399996</v>
      </c>
      <c r="X80" s="14">
        <f>FC_TRA_DNAVI_E!X$2</f>
        <v>2869.6060177199997</v>
      </c>
      <c r="Y80" s="14">
        <f>FC_TRA_DNAVI_E!Y$2</f>
        <v>3475.3143970799997</v>
      </c>
      <c r="Z80" s="14">
        <f>FC_TRA_DNAVI_E!Z$2</f>
        <v>2845.3058017199992</v>
      </c>
    </row>
    <row r="81" spans="1:26" ht="11.25" customHeight="1" x14ac:dyDescent="0.2">
      <c r="A81" s="41" t="s">
        <v>237</v>
      </c>
      <c r="B81" s="15" t="str">
        <f ca="1">HYPERLINK("#"&amp;CELL("address",FC_TRA_DNAVI_DCS_E!$Z$2),"FC_TRA_DNAVI_DCS_E")</f>
        <v>FC_TRA_DNAVI_DCS_E</v>
      </c>
      <c r="C81" s="16">
        <f>FC_TRA_DNAVI_DCS_E!C$2</f>
        <v>4371.1752567599997</v>
      </c>
      <c r="D81" s="16">
        <f>FC_TRA_DNAVI_DCS_E!D$2</f>
        <v>4352.3540395200016</v>
      </c>
      <c r="E81" s="16">
        <f>FC_TRA_DNAVI_DCS_E!E$2</f>
        <v>4379.1914379599984</v>
      </c>
      <c r="F81" s="16">
        <f>FC_TRA_DNAVI_DCS_E!F$2</f>
        <v>4899.4303226399988</v>
      </c>
      <c r="G81" s="16">
        <f>FC_TRA_DNAVI_DCS_E!G$2</f>
        <v>5050.7058891600009</v>
      </c>
      <c r="H81" s="16">
        <f>FC_TRA_DNAVI_DCS_E!H$2</f>
        <v>4847.6910013200013</v>
      </c>
      <c r="I81" s="16">
        <f>FC_TRA_DNAVI_DCS_E!I$2</f>
        <v>5292.3538814399999</v>
      </c>
      <c r="J81" s="16">
        <f>FC_TRA_DNAVI_DCS_E!J$2</f>
        <v>4589.9619256800015</v>
      </c>
      <c r="K81" s="16">
        <f>FC_TRA_DNAVI_DCS_E!K$2</f>
        <v>4158.523829159999</v>
      </c>
      <c r="L81" s="16">
        <f>FC_TRA_DNAVI_DCS_E!L$2</f>
        <v>3449.4033005999995</v>
      </c>
      <c r="M81" s="16">
        <f>FC_TRA_DNAVI_DCS_E!M$2</f>
        <v>3306.0377124000001</v>
      </c>
      <c r="N81" s="16">
        <f>FC_TRA_DNAVI_DCS_E!N$2</f>
        <v>2594.4842721600003</v>
      </c>
      <c r="O81" s="16">
        <f>FC_TRA_DNAVI_DCS_E!O$2</f>
        <v>2689.2010799999998</v>
      </c>
      <c r="P81" s="16">
        <f>FC_TRA_DNAVI_DCS_E!P$2</f>
        <v>1588.7407154399998</v>
      </c>
      <c r="Q81" s="16">
        <f>FC_TRA_DNAVI_DCS_E!Q$2</f>
        <v>1027.1984382000001</v>
      </c>
      <c r="R81" s="16">
        <f>FC_TRA_DNAVI_DCS_E!R$2</f>
        <v>1401.7579232400001</v>
      </c>
      <c r="S81" s="16">
        <f>FC_TRA_DNAVI_DCS_E!S$2</f>
        <v>1977.6112826400004</v>
      </c>
      <c r="T81" s="16">
        <f>FC_TRA_DNAVI_DCS_E!T$2</f>
        <v>3038.2028683200001</v>
      </c>
      <c r="U81" s="16">
        <f>FC_TRA_DNAVI_DCS_E!U$2</f>
        <v>3140.16440904</v>
      </c>
      <c r="V81" s="16">
        <f>FC_TRA_DNAVI_DCS_E!V$2</f>
        <v>3294.96948144</v>
      </c>
      <c r="W81" s="16">
        <f>FC_TRA_DNAVI_DCS_E!W$2</f>
        <v>2537.4143678399996</v>
      </c>
      <c r="X81" s="16">
        <f>FC_TRA_DNAVI_DCS_E!X$2</f>
        <v>2869.6060177199997</v>
      </c>
      <c r="Y81" s="16">
        <f>FC_TRA_DNAVI_DCS_E!Y$2</f>
        <v>3475.3143970799997</v>
      </c>
      <c r="Z81" s="16">
        <f>FC_TRA_DNAVI_DCS_E!Z$2</f>
        <v>2845.3058017199992</v>
      </c>
    </row>
    <row r="82" spans="1:26" ht="11.25" customHeight="1" x14ac:dyDescent="0.2">
      <c r="A82" s="41" t="s">
        <v>236</v>
      </c>
      <c r="B82" s="15" t="str">
        <f ca="1">HYPERLINK("#"&amp;CELL("address",FC_TRA_DNAVI_IWW_E!$Z$2),"FC_TRA_DNAVI_IWW_E")</f>
        <v>FC_TRA_DNAVI_IWW_E</v>
      </c>
      <c r="C82" s="16">
        <f>FC_TRA_DNAVI_IWW_E!C$2</f>
        <v>0</v>
      </c>
      <c r="D82" s="16">
        <f>FC_TRA_DNAVI_IWW_E!D$2</f>
        <v>0</v>
      </c>
      <c r="E82" s="16">
        <f>FC_TRA_DNAVI_IWW_E!E$2</f>
        <v>0</v>
      </c>
      <c r="F82" s="16">
        <f>FC_TRA_DNAVI_IWW_E!F$2</f>
        <v>0</v>
      </c>
      <c r="G82" s="16">
        <f>FC_TRA_DNAVI_IWW_E!G$2</f>
        <v>0</v>
      </c>
      <c r="H82" s="16">
        <f>FC_TRA_DNAVI_IWW_E!H$2</f>
        <v>0</v>
      </c>
      <c r="I82" s="16">
        <f>FC_TRA_DNAVI_IWW_E!I$2</f>
        <v>0</v>
      </c>
      <c r="J82" s="16">
        <f>FC_TRA_DNAVI_IWW_E!J$2</f>
        <v>0</v>
      </c>
      <c r="K82" s="16">
        <f>FC_TRA_DNAVI_IWW_E!K$2</f>
        <v>0</v>
      </c>
      <c r="L82" s="16">
        <f>FC_TRA_DNAVI_IWW_E!L$2</f>
        <v>0</v>
      </c>
      <c r="M82" s="16">
        <f>FC_TRA_DNAVI_IWW_E!M$2</f>
        <v>0</v>
      </c>
      <c r="N82" s="16">
        <f>FC_TRA_DNAVI_IWW_E!N$2</f>
        <v>0</v>
      </c>
      <c r="O82" s="16">
        <f>FC_TRA_DNAVI_IWW_E!O$2</f>
        <v>0</v>
      </c>
      <c r="P82" s="16">
        <f>FC_TRA_DNAVI_IWW_E!P$2</f>
        <v>0</v>
      </c>
      <c r="Q82" s="16">
        <f>FC_TRA_DNAVI_IWW_E!Q$2</f>
        <v>0</v>
      </c>
      <c r="R82" s="16">
        <f>FC_TRA_DNAVI_IWW_E!R$2</f>
        <v>0</v>
      </c>
      <c r="S82" s="16">
        <f>FC_TRA_DNAVI_IWW_E!S$2</f>
        <v>0</v>
      </c>
      <c r="T82" s="16">
        <f>FC_TRA_DNAVI_IWW_E!T$2</f>
        <v>0</v>
      </c>
      <c r="U82" s="16">
        <f>FC_TRA_DNAVI_IWW_E!U$2</f>
        <v>0</v>
      </c>
      <c r="V82" s="16">
        <f>FC_TRA_DNAVI_IWW_E!V$2</f>
        <v>0</v>
      </c>
      <c r="W82" s="16">
        <f>FC_TRA_DNAVI_IWW_E!W$2</f>
        <v>0</v>
      </c>
      <c r="X82" s="16">
        <f>FC_TRA_DNAVI_IWW_E!X$2</f>
        <v>0</v>
      </c>
      <c r="Y82" s="16">
        <f>FC_TRA_DNAVI_IWW_E!Y$2</f>
        <v>0</v>
      </c>
      <c r="Z82" s="16">
        <f>FC_TRA_DNAVI_IWW_E!Z$2</f>
        <v>0</v>
      </c>
    </row>
    <row r="83" spans="1:26" ht="11.25" customHeight="1" x14ac:dyDescent="0.2">
      <c r="A83" s="40" t="s">
        <v>161</v>
      </c>
      <c r="B83" s="13" t="str">
        <f ca="1">HYPERLINK("#"&amp;CELL("address",FC_TRA_PIPE_E!$Z$2),"FC_TRA_PIPE_E")</f>
        <v>FC_TRA_PIPE_E</v>
      </c>
      <c r="C83" s="14">
        <f>FC_TRA_PIPE_E!C$2</f>
        <v>123.09361019999999</v>
      </c>
      <c r="D83" s="14">
        <f>FC_TRA_PIPE_E!D$2</f>
        <v>216.09538236</v>
      </c>
      <c r="E83" s="14">
        <f>FC_TRA_PIPE_E!E$2</f>
        <v>257.59775843999995</v>
      </c>
      <c r="F83" s="14">
        <f>FC_TRA_PIPE_E!F$2</f>
        <v>256.99187843999994</v>
      </c>
      <c r="G83" s="14">
        <f>FC_TRA_PIPE_E!G$2</f>
        <v>219.98311236000001</v>
      </c>
      <c r="H83" s="14">
        <f>FC_TRA_PIPE_E!H$2</f>
        <v>238.05833039999993</v>
      </c>
      <c r="I83" s="14">
        <f>FC_TRA_PIPE_E!I$2</f>
        <v>126.72889020000001</v>
      </c>
      <c r="J83" s="14">
        <f>FC_TRA_PIPE_E!J$2</f>
        <v>103.85712216</v>
      </c>
      <c r="K83" s="14">
        <f>FC_TRA_PIPE_E!K$2</f>
        <v>120.72219588000002</v>
      </c>
      <c r="L83" s="14">
        <f>FC_TRA_PIPE_E!L$2</f>
        <v>121.12490412000002</v>
      </c>
      <c r="M83" s="14">
        <f>FC_TRA_PIPE_E!M$2</f>
        <v>142.33090608000001</v>
      </c>
      <c r="N83" s="14">
        <f>FC_TRA_PIPE_E!N$2</f>
        <v>132.38478000000001</v>
      </c>
      <c r="O83" s="14">
        <f>FC_TRA_PIPE_E!O$2</f>
        <v>121.58133371999999</v>
      </c>
      <c r="P83" s="14">
        <f>FC_TRA_PIPE_E!P$2</f>
        <v>142.63505784</v>
      </c>
      <c r="Q83" s="14">
        <f>FC_TRA_PIPE_E!Q$2</f>
        <v>133.74982764000001</v>
      </c>
      <c r="R83" s="14">
        <f>FC_TRA_PIPE_E!R$2</f>
        <v>107.34254784000002</v>
      </c>
      <c r="S83" s="14">
        <f>FC_TRA_PIPE_E!S$2</f>
        <v>115.8755598</v>
      </c>
      <c r="T83" s="14">
        <f>FC_TRA_PIPE_E!T$2</f>
        <v>128.31250062263663</v>
      </c>
      <c r="U83" s="14">
        <f>FC_TRA_PIPE_E!U$2</f>
        <v>137.85014700066779</v>
      </c>
      <c r="V83" s="14">
        <f>FC_TRA_PIPE_E!V$2</f>
        <v>128.00973476890792</v>
      </c>
      <c r="W83" s="14">
        <f>FC_TRA_PIPE_E!W$2</f>
        <v>95.195205770063012</v>
      </c>
      <c r="X83" s="14">
        <f>FC_TRA_PIPE_E!X$2</f>
        <v>147.13868300127297</v>
      </c>
      <c r="Y83" s="14">
        <f>FC_TRA_PIPE_E!Y$2</f>
        <v>241.14188272909581</v>
      </c>
      <c r="Z83" s="14">
        <f>FC_TRA_PIPE_E!Z$2</f>
        <v>183.99994440624548</v>
      </c>
    </row>
    <row r="84" spans="1:26" ht="11.25" customHeight="1" x14ac:dyDescent="0.2">
      <c r="A84" s="39" t="s">
        <v>162</v>
      </c>
      <c r="B84" s="11" t="str">
        <f ca="1">HYPERLINK("#"&amp;CELL("address",FC_OTH_E!$Z$2),"FC_OTH_E")</f>
        <v>FC_OTH_E</v>
      </c>
      <c r="C84" s="12">
        <f>FC_OTH_E!C$2</f>
        <v>30442.298541132368</v>
      </c>
      <c r="D84" s="12">
        <f>FC_OTH_E!D$2</f>
        <v>30689.034678868378</v>
      </c>
      <c r="E84" s="12">
        <f>FC_OTH_E!E$2</f>
        <v>31188.969576589312</v>
      </c>
      <c r="F84" s="12">
        <f>FC_OTH_E!F$2</f>
        <v>33726.827248963513</v>
      </c>
      <c r="G84" s="12">
        <f>FC_OTH_E!G$2</f>
        <v>36970.198285470877</v>
      </c>
      <c r="H84" s="12">
        <f>FC_OTH_E!H$2</f>
        <v>37319.670977399473</v>
      </c>
      <c r="I84" s="12">
        <f>FC_OTH_E!I$2</f>
        <v>38187.569885435718</v>
      </c>
      <c r="J84" s="12">
        <f>FC_OTH_E!J$2</f>
        <v>35955.152779186479</v>
      </c>
      <c r="K84" s="12">
        <f>FC_OTH_E!K$2</f>
        <v>33924.797722431278</v>
      </c>
      <c r="L84" s="12">
        <f>FC_OTH_E!L$2</f>
        <v>33284.262655615268</v>
      </c>
      <c r="M84" s="12">
        <f>FC_OTH_E!M$2</f>
        <v>35576.039881087388</v>
      </c>
      <c r="N84" s="12">
        <f>FC_OTH_E!N$2</f>
        <v>32717.515258553303</v>
      </c>
      <c r="O84" s="12">
        <f>FC_OTH_E!O$2</f>
        <v>32557.368240755812</v>
      </c>
      <c r="P84" s="12">
        <f>FC_OTH_E!P$2</f>
        <v>32267.112005137569</v>
      </c>
      <c r="Q84" s="12">
        <f>FC_OTH_E!Q$2</f>
        <v>30251.682355538767</v>
      </c>
      <c r="R84" s="12">
        <f>FC_OTH_E!R$2</f>
        <v>31171.39827353595</v>
      </c>
      <c r="S84" s="12">
        <f>FC_OTH_E!S$2</f>
        <v>31042.597331698398</v>
      </c>
      <c r="T84" s="12">
        <f>FC_OTH_E!T$2</f>
        <v>31285.639444231983</v>
      </c>
      <c r="U84" s="12">
        <f>FC_OTH_E!U$2</f>
        <v>33156.998025401001</v>
      </c>
      <c r="V84" s="12">
        <f>FC_OTH_E!V$2</f>
        <v>31391.287675342584</v>
      </c>
      <c r="W84" s="12">
        <f>FC_OTH_E!W$2</f>
        <v>31496.208606807268</v>
      </c>
      <c r="X84" s="12">
        <f>FC_OTH_E!X$2</f>
        <v>32534.84276614205</v>
      </c>
      <c r="Y84" s="12">
        <f>FC_OTH_E!Y$2</f>
        <v>30408.491991747866</v>
      </c>
      <c r="Z84" s="12">
        <f>FC_OTH_E!Z$2</f>
        <v>28351.824092919982</v>
      </c>
    </row>
    <row r="85" spans="1:26" ht="11.25" customHeight="1" x14ac:dyDescent="0.2">
      <c r="A85" s="40" t="s">
        <v>163</v>
      </c>
      <c r="B85" s="13" t="str">
        <f ca="1">HYPERLINK("#"&amp;CELL("address",FC_OTH_CP_E!$Z$2),"FC_OTH_CP_E")</f>
        <v>FC_OTH_CP_E</v>
      </c>
      <c r="C85" s="14">
        <f>FC_OTH_CP_E!C$2</f>
        <v>6594.5130883199981</v>
      </c>
      <c r="D85" s="14">
        <f>FC_OTH_CP_E!D$2</f>
        <v>7224.396806159999</v>
      </c>
      <c r="E85" s="14">
        <f>FC_OTH_CP_E!E$2</f>
        <v>7175.9158199999993</v>
      </c>
      <c r="F85" s="14">
        <f>FC_OTH_CP_E!F$2</f>
        <v>6589.319383080001</v>
      </c>
      <c r="G85" s="14">
        <f>FC_OTH_CP_E!G$2</f>
        <v>7421.512370039999</v>
      </c>
      <c r="H85" s="14">
        <f>FC_OTH_CP_E!H$2</f>
        <v>8293.9101465600015</v>
      </c>
      <c r="I85" s="14">
        <f>FC_OTH_CP_E!I$2</f>
        <v>10517.143752360002</v>
      </c>
      <c r="J85" s="14">
        <f>FC_OTH_CP_E!J$2</f>
        <v>8117.1881704799989</v>
      </c>
      <c r="K85" s="14">
        <f>FC_OTH_CP_E!K$2</f>
        <v>7600.108937760001</v>
      </c>
      <c r="L85" s="14">
        <f>FC_OTH_CP_E!L$2</f>
        <v>8231.5688259599992</v>
      </c>
      <c r="M85" s="14">
        <f>FC_OTH_CP_E!M$2</f>
        <v>9277.6660466400026</v>
      </c>
      <c r="N85" s="14">
        <f>FC_OTH_CP_E!N$2</f>
        <v>9566.1793256399997</v>
      </c>
      <c r="O85" s="14">
        <f>FC_OTH_CP_E!O$2</f>
        <v>8853.4302519600024</v>
      </c>
      <c r="P85" s="14">
        <f>FC_OTH_CP_E!P$2</f>
        <v>8800.8233932800031</v>
      </c>
      <c r="Q85" s="14">
        <f>FC_OTH_CP_E!Q$2</f>
        <v>7714.909640519998</v>
      </c>
      <c r="R85" s="14">
        <f>FC_OTH_CP_E!R$2</f>
        <v>7559.1515224800041</v>
      </c>
      <c r="S85" s="14">
        <f>FC_OTH_CP_E!S$2</f>
        <v>8112.5668843199946</v>
      </c>
      <c r="T85" s="14">
        <f>FC_OTH_CP_E!T$2</f>
        <v>8286.2860624091754</v>
      </c>
      <c r="U85" s="14">
        <f>FC_OTH_CP_E!U$2</f>
        <v>8633.7156765405871</v>
      </c>
      <c r="V85" s="14">
        <f>FC_OTH_CP_E!V$2</f>
        <v>8498.4204972366333</v>
      </c>
      <c r="W85" s="14">
        <f>FC_OTH_CP_E!W$2</f>
        <v>8008.6598363165849</v>
      </c>
      <c r="X85" s="14">
        <f>FC_OTH_CP_E!X$2</f>
        <v>8752.1958995257392</v>
      </c>
      <c r="Y85" s="14">
        <f>FC_OTH_CP_E!Y$2</f>
        <v>8207.4687550994513</v>
      </c>
      <c r="Z85" s="14">
        <f>FC_OTH_CP_E!Z$2</f>
        <v>7774.628392503736</v>
      </c>
    </row>
    <row r="86" spans="1:26" ht="11.25" customHeight="1" x14ac:dyDescent="0.2">
      <c r="A86" s="41" t="s">
        <v>307</v>
      </c>
      <c r="B86" s="15" t="str">
        <f ca="1">HYPERLINK("#"&amp;CELL("address",FC_OTH_CP_SH_E!$Z$2),"FC_OTH_CP_SH_E")</f>
        <v>FC_OTH_CP_SH_E</v>
      </c>
      <c r="C86" s="16">
        <f>FC_OTH_CP_SH_E!C$2</f>
        <v>4416.6643654657873</v>
      </c>
      <c r="D86" s="16">
        <f>FC_OTH_CP_SH_E!D$2</f>
        <v>4899.4912487742949</v>
      </c>
      <c r="E86" s="16">
        <f>FC_OTH_CP_SH_E!E$2</f>
        <v>4929.4144213420996</v>
      </c>
      <c r="F86" s="16">
        <f>FC_OTH_CP_SH_E!F$2</f>
        <v>4515.3843002834437</v>
      </c>
      <c r="G86" s="16">
        <f>FC_OTH_CP_SH_E!G$2</f>
        <v>5016.7768917951335</v>
      </c>
      <c r="H86" s="16">
        <f>FC_OTH_CP_SH_E!H$2</f>
        <v>5813.0122326025366</v>
      </c>
      <c r="I86" s="16">
        <f>FC_OTH_CP_SH_E!I$2</f>
        <v>7680.7077819390915</v>
      </c>
      <c r="J86" s="16">
        <f>FC_OTH_CP_SH_E!J$2</f>
        <v>5296.6300349021312</v>
      </c>
      <c r="K86" s="16">
        <f>FC_OTH_CP_SH_E!K$2</f>
        <v>4725.1780866532299</v>
      </c>
      <c r="L86" s="16">
        <f>FC_OTH_CP_SH_E!L$2</f>
        <v>5384.0667513867975</v>
      </c>
      <c r="M86" s="16">
        <f>FC_OTH_CP_SH_E!M$2</f>
        <v>6374.038125367133</v>
      </c>
      <c r="N86" s="16">
        <f>FC_OTH_CP_SH_E!N$2</f>
        <v>6640.4238794067251</v>
      </c>
      <c r="O86" s="16">
        <f>FC_OTH_CP_SH_E!O$2</f>
        <v>5768.5530763304778</v>
      </c>
      <c r="P86" s="16">
        <f>FC_OTH_CP_SH_E!P$2</f>
        <v>5471.2481354822939</v>
      </c>
      <c r="Q86" s="16">
        <f>FC_OTH_CP_SH_E!Q$2</f>
        <v>3374.2724235113674</v>
      </c>
      <c r="R86" s="16">
        <f>FC_OTH_CP_SH_E!R$2</f>
        <v>2983.7915175605553</v>
      </c>
      <c r="S86" s="16">
        <f>FC_OTH_CP_SH_E!S$2</f>
        <v>3335.2051541089427</v>
      </c>
      <c r="T86" s="16">
        <f>FC_OTH_CP_SH_E!T$2</f>
        <v>3575.1032618947602</v>
      </c>
      <c r="U86" s="16">
        <f>FC_OTH_CP_SH_E!U$2</f>
        <v>4152.7234628718734</v>
      </c>
      <c r="V86" s="16">
        <f>FC_OTH_CP_SH_E!V$2</f>
        <v>4011.672807142394</v>
      </c>
      <c r="W86" s="16">
        <f>FC_OTH_CP_SH_E!W$2</f>
        <v>3612.0772639974107</v>
      </c>
      <c r="X86" s="16">
        <f>FC_OTH_CP_SH_E!X$2</f>
        <v>4223.5099638076008</v>
      </c>
      <c r="Y86" s="16">
        <f>FC_OTH_CP_SH_E!Y$2</f>
        <v>3968.1592298222026</v>
      </c>
      <c r="Z86" s="16">
        <f>FC_OTH_CP_SH_E!Z$2</f>
        <v>3506.8020888439437</v>
      </c>
    </row>
    <row r="87" spans="1:26" ht="11.25" customHeight="1" x14ac:dyDescent="0.2">
      <c r="A87" s="41" t="s">
        <v>306</v>
      </c>
      <c r="B87" s="15" t="str">
        <f ca="1">HYPERLINK("#"&amp;CELL("address",FC_OTH_CP_SC_E!$Z$2),"FC_OTH_CP_SC_E")</f>
        <v>FC_OTH_CP_SC_E</v>
      </c>
      <c r="C87" s="16">
        <f>FC_OTH_CP_SC_E!C$2</f>
        <v>0.67721231575947227</v>
      </c>
      <c r="D87" s="16">
        <f>FC_OTH_CP_SC_E!D$2</f>
        <v>0.81548810782050296</v>
      </c>
      <c r="E87" s="16">
        <f>FC_OTH_CP_SC_E!E$2</f>
        <v>0.7526350295414288</v>
      </c>
      <c r="F87" s="16">
        <f>FC_OTH_CP_SC_E!F$2</f>
        <v>1.5132947785684698</v>
      </c>
      <c r="G87" s="16">
        <f>FC_OTH_CP_SC_E!G$2</f>
        <v>1.5488337117339037</v>
      </c>
      <c r="H87" s="16">
        <f>FC_OTH_CP_SC_E!H$2</f>
        <v>2.0045400653497767</v>
      </c>
      <c r="I87" s="16">
        <f>FC_OTH_CP_SC_E!I$2</f>
        <v>2.6083057439363668</v>
      </c>
      <c r="J87" s="16">
        <f>FC_OTH_CP_SC_E!J$2</f>
        <v>2.6570917295976546</v>
      </c>
      <c r="K87" s="16">
        <f>FC_OTH_CP_SC_E!K$2</f>
        <v>3.6458347257584469</v>
      </c>
      <c r="L87" s="16">
        <f>FC_OTH_CP_SC_E!L$2</f>
        <v>5.5791091715241707</v>
      </c>
      <c r="M87" s="16">
        <f>FC_OTH_CP_SC_E!M$2</f>
        <v>6.3838051571777896</v>
      </c>
      <c r="N87" s="16">
        <f>FC_OTH_CP_SC_E!N$2</f>
        <v>6.9057080225631156</v>
      </c>
      <c r="O87" s="16">
        <f>FC_OTH_CP_SC_E!O$2</f>
        <v>9.4391990641166625</v>
      </c>
      <c r="P87" s="16">
        <f>FC_OTH_CP_SC_E!P$2</f>
        <v>9.4353598204028266</v>
      </c>
      <c r="Q87" s="16">
        <f>FC_OTH_CP_SC_E!Q$2</f>
        <v>9.9919738475637239</v>
      </c>
      <c r="R87" s="16">
        <f>FC_OTH_CP_SC_E!R$2</f>
        <v>17.602299749489212</v>
      </c>
      <c r="S87" s="16">
        <f>FC_OTH_CP_SC_E!S$2</f>
        <v>19.764444394089551</v>
      </c>
      <c r="T87" s="16">
        <f>FC_OTH_CP_SC_E!T$2</f>
        <v>25.0360958277316</v>
      </c>
      <c r="U87" s="16">
        <f>FC_OTH_CP_SC_E!U$2</f>
        <v>21.176691003898576</v>
      </c>
      <c r="V87" s="16">
        <f>FC_OTH_CP_SC_E!V$2</f>
        <v>23.486773941402962</v>
      </c>
      <c r="W87" s="16">
        <f>FC_OTH_CP_SC_E!W$2</f>
        <v>25.345426598202831</v>
      </c>
      <c r="X87" s="16">
        <f>FC_OTH_CP_SC_E!X$2</f>
        <v>23.011995139342115</v>
      </c>
      <c r="Y87" s="16">
        <f>FC_OTH_CP_SC_E!Y$2</f>
        <v>35.904480668049501</v>
      </c>
      <c r="Z87" s="16">
        <f>FC_OTH_CP_SC_E!Z$2</f>
        <v>32.880617003636544</v>
      </c>
    </row>
    <row r="88" spans="1:26" ht="11.25" customHeight="1" x14ac:dyDescent="0.2">
      <c r="A88" s="41" t="s">
        <v>305</v>
      </c>
      <c r="B88" s="15" t="str">
        <f ca="1">HYPERLINK("#"&amp;CELL("address",FC_OTH_CP_HW_E!$Z$2),"FC_OTH_CP_HW_E")</f>
        <v>FC_OTH_CP_HW_E</v>
      </c>
      <c r="C88" s="16">
        <f>FC_OTH_CP_HW_E!C$2</f>
        <v>1340.4245246208834</v>
      </c>
      <c r="D88" s="16">
        <f>FC_OTH_CP_HW_E!D$2</f>
        <v>1353.2404857136867</v>
      </c>
      <c r="E88" s="16">
        <f>FC_OTH_CP_HW_E!E$2</f>
        <v>1330.5566396743275</v>
      </c>
      <c r="F88" s="16">
        <f>FC_OTH_CP_HW_E!F$2</f>
        <v>1216.5658408885758</v>
      </c>
      <c r="G88" s="16">
        <f>FC_OTH_CP_HW_E!G$2</f>
        <v>1296.8485949456258</v>
      </c>
      <c r="H88" s="16">
        <f>FC_OTH_CP_HW_E!H$2</f>
        <v>1347.2118177381337</v>
      </c>
      <c r="I88" s="16">
        <f>FC_OTH_CP_HW_E!I$2</f>
        <v>1645.0445476283689</v>
      </c>
      <c r="J88" s="16">
        <f>FC_OTH_CP_HW_E!J$2</f>
        <v>1596.7534122166778</v>
      </c>
      <c r="K88" s="16">
        <f>FC_OTH_CP_HW_E!K$2</f>
        <v>1573.0411389639876</v>
      </c>
      <c r="L88" s="16">
        <f>FC_OTH_CP_HW_E!L$2</f>
        <v>1574.9363558082782</v>
      </c>
      <c r="M88" s="16">
        <f>FC_OTH_CP_HW_E!M$2</f>
        <v>1578.4699253523663</v>
      </c>
      <c r="N88" s="16">
        <f>FC_OTH_CP_HW_E!N$2</f>
        <v>1589.1874460014167</v>
      </c>
      <c r="O88" s="16">
        <f>FC_OTH_CP_HW_E!O$2</f>
        <v>1681.0337919514736</v>
      </c>
      <c r="P88" s="16">
        <f>FC_OTH_CP_HW_E!P$2</f>
        <v>1774.7732660502779</v>
      </c>
      <c r="Q88" s="16">
        <f>FC_OTH_CP_HW_E!Q$2</f>
        <v>1956.2797924170727</v>
      </c>
      <c r="R88" s="16">
        <f>FC_OTH_CP_HW_E!R$2</f>
        <v>1860.2068717347388</v>
      </c>
      <c r="S88" s="16">
        <f>FC_OTH_CP_HW_E!S$2</f>
        <v>1905.0174620111161</v>
      </c>
      <c r="T88" s="16">
        <f>FC_OTH_CP_HW_E!T$2</f>
        <v>1895.2941027692659</v>
      </c>
      <c r="U88" s="16">
        <f>FC_OTH_CP_HW_E!U$2</f>
        <v>1922.6209738734865</v>
      </c>
      <c r="V88" s="16">
        <f>FC_OTH_CP_HW_E!V$2</f>
        <v>1926.5280684426057</v>
      </c>
      <c r="W88" s="16">
        <f>FC_OTH_CP_HW_E!W$2</f>
        <v>1833.5324811113974</v>
      </c>
      <c r="X88" s="16">
        <f>FC_OTH_CP_HW_E!X$2</f>
        <v>1993.7479142940131</v>
      </c>
      <c r="Y88" s="16">
        <f>FC_OTH_CP_HW_E!Y$2</f>
        <v>1961.8248306554297</v>
      </c>
      <c r="Z88" s="16">
        <f>FC_OTH_CP_HW_E!Z$2</f>
        <v>1958.9091564409732</v>
      </c>
    </row>
    <row r="89" spans="1:26" ht="11.25" customHeight="1" x14ac:dyDescent="0.2">
      <c r="A89" s="41" t="s">
        <v>304</v>
      </c>
      <c r="B89" s="15" t="str">
        <f ca="1">HYPERLINK("#"&amp;CELL("address",FC_OTH_CP_CA_E!$Z$2),"FC_OTH_CP_CA_E")</f>
        <v>FC_OTH_CP_CA_E</v>
      </c>
      <c r="C89" s="16">
        <f>FC_OTH_CP_CA_E!C$2</f>
        <v>836.74698591756805</v>
      </c>
      <c r="D89" s="16">
        <f>FC_OTH_CP_CA_E!D$2</f>
        <v>970.84958356419702</v>
      </c>
      <c r="E89" s="16">
        <f>FC_OTH_CP_CA_E!E$2</f>
        <v>915.19212395403122</v>
      </c>
      <c r="F89" s="16">
        <f>FC_OTH_CP_CA_E!F$2</f>
        <v>855.85594712941304</v>
      </c>
      <c r="G89" s="16">
        <f>FC_OTH_CP_CA_E!G$2</f>
        <v>1106.3380495875062</v>
      </c>
      <c r="H89" s="16">
        <f>FC_OTH_CP_CA_E!H$2</f>
        <v>1131.6815561539825</v>
      </c>
      <c r="I89" s="16">
        <f>FC_OTH_CP_CA_E!I$2</f>
        <v>1188.7831170486052</v>
      </c>
      <c r="J89" s="16">
        <f>FC_OTH_CP_CA_E!J$2</f>
        <v>1221.1476316315923</v>
      </c>
      <c r="K89" s="16">
        <f>FC_OTH_CP_CA_E!K$2</f>
        <v>1298.243877417025</v>
      </c>
      <c r="L89" s="16">
        <f>FC_OTH_CP_CA_E!L$2</f>
        <v>1266.9866095934008</v>
      </c>
      <c r="M89" s="16">
        <f>FC_OTH_CP_CA_E!M$2</f>
        <v>1318.7741907633244</v>
      </c>
      <c r="N89" s="16">
        <f>FC_OTH_CP_CA_E!N$2</f>
        <v>1329.6622922092959</v>
      </c>
      <c r="O89" s="16">
        <f>FC_OTH_CP_CA_E!O$2</f>
        <v>1394.4041846139337</v>
      </c>
      <c r="P89" s="16">
        <f>FC_OTH_CP_CA_E!P$2</f>
        <v>1545.3666319270292</v>
      </c>
      <c r="Q89" s="16">
        <f>FC_OTH_CP_CA_E!Q$2</f>
        <v>2374.3654507439942</v>
      </c>
      <c r="R89" s="16">
        <f>FC_OTH_CP_CA_E!R$2</f>
        <v>2697.5508334352203</v>
      </c>
      <c r="S89" s="16">
        <f>FC_OTH_CP_CA_E!S$2</f>
        <v>2852.5798238058469</v>
      </c>
      <c r="T89" s="16">
        <f>FC_OTH_CP_CA_E!T$2</f>
        <v>2790.8526019174178</v>
      </c>
      <c r="U89" s="16">
        <f>FC_OTH_CP_CA_E!U$2</f>
        <v>2537.194548791329</v>
      </c>
      <c r="V89" s="16">
        <f>FC_OTH_CP_CA_E!V$2</f>
        <v>2536.7328477102305</v>
      </c>
      <c r="W89" s="16">
        <f>FC_OTH_CP_CA_E!W$2</f>
        <v>2537.7046646095755</v>
      </c>
      <c r="X89" s="16">
        <f>FC_OTH_CP_CA_E!X$2</f>
        <v>2511.9260262847833</v>
      </c>
      <c r="Y89" s="16">
        <f>FC_OTH_CP_CA_E!Y$2</f>
        <v>2241.5802139537691</v>
      </c>
      <c r="Z89" s="16">
        <f>FC_OTH_CP_CA_E!Z$2</f>
        <v>2276.0365302151827</v>
      </c>
    </row>
    <row r="90" spans="1:26" ht="11.25" customHeight="1" x14ac:dyDescent="0.2">
      <c r="A90" s="40" t="s">
        <v>164</v>
      </c>
      <c r="B90" s="13" t="str">
        <f ca="1">HYPERLINK("#"&amp;CELL("address",FC_OTH_HH_E!$Z$2),"FC_OTH_HH_E")</f>
        <v>FC_OTH_HH_E</v>
      </c>
      <c r="C90" s="14">
        <f>FC_OTH_HH_E!C$2</f>
        <v>17316.857066772365</v>
      </c>
      <c r="D90" s="14">
        <f>FC_OTH_HH_E!D$2</f>
        <v>17482.072657828376</v>
      </c>
      <c r="E90" s="14">
        <f>FC_OTH_HH_E!E$2</f>
        <v>18101.363827549314</v>
      </c>
      <c r="F90" s="14">
        <f>FC_OTH_HH_E!F$2</f>
        <v>19737.115308043511</v>
      </c>
      <c r="G90" s="14">
        <f>FC_OTH_HH_E!G$2</f>
        <v>21053.917383270884</v>
      </c>
      <c r="H90" s="14">
        <f>FC_OTH_HH_E!H$2</f>
        <v>21142.308922199467</v>
      </c>
      <c r="I90" s="14">
        <f>FC_OTH_HH_E!I$2</f>
        <v>20828.793748355714</v>
      </c>
      <c r="J90" s="14">
        <f>FC_OTH_HH_E!J$2</f>
        <v>20577.330654346482</v>
      </c>
      <c r="K90" s="14">
        <f>FC_OTH_HH_E!K$2</f>
        <v>19846.251352071271</v>
      </c>
      <c r="L90" s="14">
        <f>FC_OTH_HH_E!L$2</f>
        <v>19461.812422855262</v>
      </c>
      <c r="M90" s="14">
        <f>FC_OTH_HH_E!M$2</f>
        <v>20775.118169167385</v>
      </c>
      <c r="N90" s="14">
        <f>FC_OTH_HH_E!N$2</f>
        <v>17357.257686713303</v>
      </c>
      <c r="O90" s="14">
        <f>FC_OTH_HH_E!O$2</f>
        <v>17058.388844195808</v>
      </c>
      <c r="P90" s="14">
        <f>FC_OTH_HH_E!P$2</f>
        <v>16177.296237817569</v>
      </c>
      <c r="Q90" s="14">
        <f>FC_OTH_HH_E!Q$2</f>
        <v>15715.692587018766</v>
      </c>
      <c r="R90" s="14">
        <f>FC_OTH_HH_E!R$2</f>
        <v>17163.702531535942</v>
      </c>
      <c r="S90" s="14">
        <f>FC_OTH_HH_E!S$2</f>
        <v>16392.429675178399</v>
      </c>
      <c r="T90" s="14">
        <f>FC_OTH_HH_E!T$2</f>
        <v>16394.184268232653</v>
      </c>
      <c r="U90" s="14">
        <f>FC_OTH_HH_E!U$2</f>
        <v>17630.968980100995</v>
      </c>
      <c r="V90" s="14">
        <f>FC_OTH_HH_E!V$2</f>
        <v>15693.638708502784</v>
      </c>
      <c r="W90" s="14">
        <f>FC_OTH_HH_E!W$2</f>
        <v>15911.903710764182</v>
      </c>
      <c r="X90" s="14">
        <f>FC_OTH_HH_E!X$2</f>
        <v>16094.93389219585</v>
      </c>
      <c r="Y90" s="14">
        <f>FC_OTH_HH_E!Y$2</f>
        <v>14899.029463966708</v>
      </c>
      <c r="Z90" s="14">
        <f>FC_OTH_HH_E!Z$2</f>
        <v>13863.005151499403</v>
      </c>
    </row>
    <row r="91" spans="1:26" ht="11.25" customHeight="1" x14ac:dyDescent="0.2">
      <c r="A91" s="41" t="s">
        <v>300</v>
      </c>
      <c r="B91" s="15" t="str">
        <f ca="1">HYPERLINK("#"&amp;CELL("address",FC_OTH_HH_SH_E!$Z$2),"FC_OTH_HH_SH_E")</f>
        <v>FC_OTH_HH_SH_E</v>
      </c>
      <c r="C91" s="16">
        <f>FC_OTH_HH_SH_E!C$2</f>
        <v>13105.980703915578</v>
      </c>
      <c r="D91" s="16">
        <f>FC_OTH_HH_SH_E!D$2</f>
        <v>13209.294148450426</v>
      </c>
      <c r="E91" s="16">
        <f>FC_OTH_HH_SH_E!E$2</f>
        <v>13816.586892344858</v>
      </c>
      <c r="F91" s="16">
        <f>FC_OTH_HH_SH_E!F$2</f>
        <v>15430.18455159017</v>
      </c>
      <c r="G91" s="16">
        <f>FC_OTH_HH_SH_E!G$2</f>
        <v>16832.002271039222</v>
      </c>
      <c r="H91" s="16">
        <f>FC_OTH_HH_SH_E!H$2</f>
        <v>16866.314643894308</v>
      </c>
      <c r="I91" s="16">
        <f>FC_OTH_HH_SH_E!I$2</f>
        <v>16371.270441751189</v>
      </c>
      <c r="J91" s="16">
        <f>FC_OTH_HH_SH_E!J$2</f>
        <v>16088.485459105745</v>
      </c>
      <c r="K91" s="16">
        <f>FC_OTH_HH_SH_E!K$2</f>
        <v>15374.645450725977</v>
      </c>
      <c r="L91" s="16">
        <f>FC_OTH_HH_SH_E!L$2</f>
        <v>15129.331347272386</v>
      </c>
      <c r="M91" s="16">
        <f>FC_OTH_HH_SH_E!M$2</f>
        <v>16242.228475241998</v>
      </c>
      <c r="N91" s="16">
        <f>FC_OTH_HH_SH_E!N$2</f>
        <v>13131.576069696745</v>
      </c>
      <c r="O91" s="16">
        <f>FC_OTH_HH_SH_E!O$2</f>
        <v>12791.491123603915</v>
      </c>
      <c r="P91" s="16">
        <f>FC_OTH_HH_SH_E!P$2</f>
        <v>11936.944721708664</v>
      </c>
      <c r="Q91" s="16">
        <f>FC_OTH_HH_SH_E!Q$2</f>
        <v>11455.701972735991</v>
      </c>
      <c r="R91" s="16">
        <f>FC_OTH_HH_SH_E!R$2</f>
        <v>12750.908260434433</v>
      </c>
      <c r="S91" s="16">
        <f>FC_OTH_HH_SH_E!S$2</f>
        <v>11763.481718616667</v>
      </c>
      <c r="T91" s="16">
        <f>FC_OTH_HH_SH_E!T$2</f>
        <v>11779.268413233003</v>
      </c>
      <c r="U91" s="16">
        <f>FC_OTH_HH_SH_E!U$2</f>
        <v>12987.447097034234</v>
      </c>
      <c r="V91" s="16">
        <f>FC_OTH_HH_SH_E!V$2</f>
        <v>11372.874883595006</v>
      </c>
      <c r="W91" s="16">
        <f>FC_OTH_HH_SH_E!W$2</f>
        <v>11663.660108624754</v>
      </c>
      <c r="X91" s="16">
        <f>FC_OTH_HH_SH_E!X$2</f>
        <v>11564.949946127617</v>
      </c>
      <c r="Y91" s="16">
        <f>FC_OTH_HH_SH_E!Y$2</f>
        <v>10565.18177686801</v>
      </c>
      <c r="Z91" s="16">
        <f>FC_OTH_HH_SH_E!Z$2</f>
        <v>9982.0131426802309</v>
      </c>
    </row>
    <row r="92" spans="1:26" ht="11.25" customHeight="1" x14ac:dyDescent="0.2">
      <c r="A92" s="41" t="s">
        <v>301</v>
      </c>
      <c r="B92" s="15" t="str">
        <f ca="1">HYPERLINK("#"&amp;CELL("address",FC_OTH_HH_SC_E!$Z$2),"FC_OTH_HH_SC_E")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  <c r="Y92" s="16">
        <f>FC_OTH_HH_SC_E!Y$2</f>
        <v>0</v>
      </c>
      <c r="Z92" s="16">
        <f>FC_OTH_HH_SC_E!Z$2</f>
        <v>0</v>
      </c>
    </row>
    <row r="93" spans="1:26" ht="11.25" customHeight="1" x14ac:dyDescent="0.2">
      <c r="A93" s="41" t="s">
        <v>302</v>
      </c>
      <c r="B93" s="15" t="str">
        <f ca="1">HYPERLINK("#"&amp;CELL("address",FC_OTH_HH_WH_E!$Z$2),"FC_OTH_HH_WH_E")</f>
        <v>FC_OTH_HH_WH_E</v>
      </c>
      <c r="C93" s="16">
        <f>FC_OTH_HH_WH_E!C$2</f>
        <v>3255.9171757048807</v>
      </c>
      <c r="D93" s="16">
        <f>FC_OTH_HH_WH_E!D$2</f>
        <v>3266.2592344055674</v>
      </c>
      <c r="E93" s="16">
        <f>FC_OTH_HH_WH_E!E$2</f>
        <v>3229.510209976273</v>
      </c>
      <c r="F93" s="16">
        <f>FC_OTH_HH_WH_E!F$2</f>
        <v>3173.8591009186021</v>
      </c>
      <c r="G93" s="16">
        <f>FC_OTH_HH_WH_E!G$2</f>
        <v>3103.0488864292975</v>
      </c>
      <c r="H93" s="16">
        <f>FC_OTH_HH_WH_E!H$2</f>
        <v>3127.747747916374</v>
      </c>
      <c r="I93" s="16">
        <f>FC_OTH_HH_WH_E!I$2</f>
        <v>3153.8751773474428</v>
      </c>
      <c r="J93" s="16">
        <f>FC_OTH_HH_WH_E!J$2</f>
        <v>3160.8579908983666</v>
      </c>
      <c r="K93" s="16">
        <f>FC_OTH_HH_WH_E!K$2</f>
        <v>3140.4398021293973</v>
      </c>
      <c r="L93" s="16">
        <f>FC_OTH_HH_WH_E!L$2</f>
        <v>3009.2214812697866</v>
      </c>
      <c r="M93" s="16">
        <f>FC_OTH_HH_WH_E!M$2</f>
        <v>3197.5391359080386</v>
      </c>
      <c r="N93" s="16">
        <f>FC_OTH_HH_WH_E!N$2</f>
        <v>3024.6727491424372</v>
      </c>
      <c r="O93" s="16">
        <f>FC_OTH_HH_WH_E!O$2</f>
        <v>3042.4850037963338</v>
      </c>
      <c r="P93" s="16">
        <f>FC_OTH_HH_WH_E!P$2</f>
        <v>3118.6183022027744</v>
      </c>
      <c r="Q93" s="16">
        <f>FC_OTH_HH_WH_E!Q$2</f>
        <v>3117.2068581942781</v>
      </c>
      <c r="R93" s="16">
        <f>FC_OTH_HH_WH_E!R$2</f>
        <v>3184.7223983908034</v>
      </c>
      <c r="S93" s="16">
        <f>FC_OTH_HH_WH_E!S$2</f>
        <v>3308.3884901940532</v>
      </c>
      <c r="T93" s="16">
        <f>FC_OTH_HH_WH_E!T$2</f>
        <v>3295.5147179073683</v>
      </c>
      <c r="U93" s="16">
        <f>FC_OTH_HH_WH_E!U$2</f>
        <v>3254.9442101043091</v>
      </c>
      <c r="V93" s="16">
        <f>FC_OTH_HH_WH_E!V$2</f>
        <v>3074.7910309847312</v>
      </c>
      <c r="W93" s="16">
        <f>FC_OTH_HH_WH_E!W$2</f>
        <v>3029.4041496834725</v>
      </c>
      <c r="X93" s="16">
        <f>FC_OTH_HH_WH_E!X$2</f>
        <v>3232.501394566455</v>
      </c>
      <c r="Y93" s="16">
        <f>FC_OTH_HH_WH_E!Y$2</f>
        <v>3057.5792908347153</v>
      </c>
      <c r="Z93" s="16">
        <f>FC_OTH_HH_WH_E!Z$2</f>
        <v>2726.4377594086159</v>
      </c>
    </row>
    <row r="94" spans="1:26" ht="11.25" customHeight="1" x14ac:dyDescent="0.2">
      <c r="A94" s="41" t="s">
        <v>303</v>
      </c>
      <c r="B94" s="15" t="str">
        <f ca="1">HYPERLINK("#"&amp;CELL("address",FC_OTH_HH_CO_E!$Z$2),"FC_OTH_HH_CO_E")</f>
        <v>FC_OTH_HH_CO_E</v>
      </c>
      <c r="C94" s="16">
        <f>FC_OTH_HH_CO_E!C$2</f>
        <v>954.95918715190487</v>
      </c>
      <c r="D94" s="16">
        <f>FC_OTH_HH_CO_E!D$2</f>
        <v>1006.5192749723818</v>
      </c>
      <c r="E94" s="16">
        <f>FC_OTH_HH_CO_E!E$2</f>
        <v>1055.2667252281842</v>
      </c>
      <c r="F94" s="16">
        <f>FC_OTH_HH_CO_E!F$2</f>
        <v>1133.0716555347376</v>
      </c>
      <c r="G94" s="16">
        <f>FC_OTH_HH_CO_E!G$2</f>
        <v>1118.8662258023646</v>
      </c>
      <c r="H94" s="16">
        <f>FC_OTH_HH_CO_E!H$2</f>
        <v>1148.2465303887848</v>
      </c>
      <c r="I94" s="16">
        <f>FC_OTH_HH_CO_E!I$2</f>
        <v>1303.6481292570847</v>
      </c>
      <c r="J94" s="16">
        <f>FC_OTH_HH_CO_E!J$2</f>
        <v>1327.9872043423684</v>
      </c>
      <c r="K94" s="16">
        <f>FC_OTH_HH_CO_E!K$2</f>
        <v>1331.1660992158982</v>
      </c>
      <c r="L94" s="16">
        <f>FC_OTH_HH_CO_E!L$2</f>
        <v>1323.2595943130946</v>
      </c>
      <c r="M94" s="16">
        <f>FC_OTH_HH_CO_E!M$2</f>
        <v>1335.3505580173482</v>
      </c>
      <c r="N94" s="16">
        <f>FC_OTH_HH_CO_E!N$2</f>
        <v>1201.0088678741204</v>
      </c>
      <c r="O94" s="16">
        <f>FC_OTH_HH_CO_E!O$2</f>
        <v>1224.4127167955589</v>
      </c>
      <c r="P94" s="16">
        <f>FC_OTH_HH_CO_E!P$2</f>
        <v>1121.7332139061295</v>
      </c>
      <c r="Q94" s="16">
        <f>FC_OTH_HH_CO_E!Q$2</f>
        <v>1142.783756088498</v>
      </c>
      <c r="R94" s="16">
        <f>FC_OTH_HH_CO_E!R$2</f>
        <v>1228.071872710706</v>
      </c>
      <c r="S94" s="16">
        <f>FC_OTH_HH_CO_E!S$2</f>
        <v>1320.5594663676816</v>
      </c>
      <c r="T94" s="16">
        <f>FC_OTH_HH_CO_E!T$2</f>
        <v>1319.4011370922826</v>
      </c>
      <c r="U94" s="16">
        <f>FC_OTH_HH_CO_E!U$2</f>
        <v>1388.5776729624513</v>
      </c>
      <c r="V94" s="16">
        <f>FC_OTH_HH_CO_E!V$2</f>
        <v>1245.9727939230488</v>
      </c>
      <c r="W94" s="16">
        <f>FC_OTH_HH_CO_E!W$2</f>
        <v>1218.8394524559567</v>
      </c>
      <c r="X94" s="16">
        <f>FC_OTH_HH_CO_E!X$2</f>
        <v>1297.4825515017774</v>
      </c>
      <c r="Y94" s="16">
        <f>FC_OTH_HH_CO_E!Y$2</f>
        <v>1276.2683962639828</v>
      </c>
      <c r="Z94" s="16">
        <f>FC_OTH_HH_CO_E!Z$2</f>
        <v>1154.5542494105575</v>
      </c>
    </row>
    <row r="95" spans="1:26" ht="11.25" customHeight="1" x14ac:dyDescent="0.2">
      <c r="A95" s="42" t="s">
        <v>264</v>
      </c>
      <c r="B95" s="32" t="str">
        <f ca="1">HYPERLINK("#"&amp;CELL("address",FC_OTH_AFF_E!$Z$2),"FC_OTH_AFF_E")</f>
        <v>FC_OTH_AFF_E</v>
      </c>
      <c r="C95" s="33">
        <f>FC_OTH_AFF_E!C$2</f>
        <v>6530.928386040001</v>
      </c>
      <c r="D95" s="33">
        <f>FC_OTH_AFF_E!D$2</f>
        <v>5982.56521488</v>
      </c>
      <c r="E95" s="33">
        <f>FC_OTH_AFF_E!E$2</f>
        <v>5911.6899290399997</v>
      </c>
      <c r="F95" s="33">
        <f>FC_OTH_AFF_E!F$2</f>
        <v>7400.3925578400003</v>
      </c>
      <c r="G95" s="33">
        <f>FC_OTH_AFF_E!G$2</f>
        <v>8494.7685321600002</v>
      </c>
      <c r="H95" s="33">
        <f>FC_OTH_AFF_E!H$2</f>
        <v>7883.4519086399996</v>
      </c>
      <c r="I95" s="33">
        <f>FC_OTH_AFF_E!I$2</f>
        <v>6841.6323847199983</v>
      </c>
      <c r="J95" s="33">
        <f>FC_OTH_AFF_E!J$2</f>
        <v>7260.6339543599997</v>
      </c>
      <c r="K95" s="33">
        <f>FC_OTH_AFF_E!K$2</f>
        <v>6478.4374326000016</v>
      </c>
      <c r="L95" s="33">
        <f>FC_OTH_AFF_E!L$2</f>
        <v>5590.8814067999983</v>
      </c>
      <c r="M95" s="33">
        <f>FC_OTH_AFF_E!M$2</f>
        <v>5523.2556652800013</v>
      </c>
      <c r="N95" s="33">
        <f>FC_OTH_AFF_E!N$2</f>
        <v>5794.0782461999997</v>
      </c>
      <c r="O95" s="33">
        <f>FC_OTH_AFF_E!O$2</f>
        <v>6645.5491445999987</v>
      </c>
      <c r="P95" s="33">
        <f>FC_OTH_AFF_E!P$2</f>
        <v>7288.9923740400009</v>
      </c>
      <c r="Q95" s="33">
        <f>FC_OTH_AFF_E!Q$2</f>
        <v>6821.0801280000005</v>
      </c>
      <c r="R95" s="33">
        <f>FC_OTH_AFF_E!R$2</f>
        <v>6448.5442195200012</v>
      </c>
      <c r="S95" s="33">
        <f>FC_OTH_AFF_E!S$2</f>
        <v>6537.6007722000013</v>
      </c>
      <c r="T95" s="33">
        <f>FC_OTH_AFF_E!T$2</f>
        <v>6605.1691135901565</v>
      </c>
      <c r="U95" s="33">
        <f>FC_OTH_AFF_E!U$2</f>
        <v>6892.31336875942</v>
      </c>
      <c r="V95" s="33">
        <f>FC_OTH_AFF_E!V$2</f>
        <v>7199.228469603172</v>
      </c>
      <c r="W95" s="33">
        <f>FC_OTH_AFF_E!W$2</f>
        <v>7575.645059726502</v>
      </c>
      <c r="X95" s="33">
        <f>FC_OTH_AFF_E!X$2</f>
        <v>7687.7129744204603</v>
      </c>
      <c r="Y95" s="33">
        <f>FC_OTH_AFF_E!Y$2</f>
        <v>7301.9937726817088</v>
      </c>
      <c r="Z95" s="33">
        <f>FC_OTH_AFF_E!Z$2</f>
        <v>6714.1905489168421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Z72"/>
  <sheetViews>
    <sheetView showGridLines="0" workbookViewId="0">
      <pane xSplit="2" ySplit="2" topLeftCell="F3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5">
      <c r="A1" s="4" t="s">
        <v>320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1.25" customHeight="1" x14ac:dyDescent="0.2">
      <c r="A5" s="28" t="s">
        <v>4</v>
      </c>
      <c r="B5" s="7" t="s">
        <v>5</v>
      </c>
      <c r="C5" s="8">
        <v>4.1156243999999997</v>
      </c>
      <c r="D5" s="8">
        <v>4.1156243999999997</v>
      </c>
      <c r="E5" s="8">
        <v>4.1156243999999997</v>
      </c>
      <c r="F5" s="8">
        <v>4.1156243999999997</v>
      </c>
      <c r="G5" s="8">
        <v>4.1156243999999997</v>
      </c>
      <c r="H5" s="8">
        <v>4.1156243999999997</v>
      </c>
      <c r="I5" s="8">
        <v>4.1156243999999997</v>
      </c>
      <c r="J5" s="8">
        <v>4.1156243999999997</v>
      </c>
      <c r="K5" s="8">
        <v>4.1156243999999997</v>
      </c>
      <c r="L5" s="8">
        <v>4.1156243999999997</v>
      </c>
      <c r="M5" s="8">
        <v>4.1156243999999997</v>
      </c>
      <c r="N5" s="8">
        <v>4.1156243999999997</v>
      </c>
      <c r="O5" s="8">
        <v>4.1156243999999997</v>
      </c>
      <c r="P5" s="8">
        <v>4.1156243999999997</v>
      </c>
      <c r="Q5" s="8">
        <v>4.1156243999999997</v>
      </c>
      <c r="R5" s="8">
        <v>4.1156243999999997</v>
      </c>
      <c r="S5" s="8">
        <v>4.1156243999999997</v>
      </c>
      <c r="T5" s="8">
        <v>4.1156243999999997</v>
      </c>
      <c r="U5" s="8">
        <v>4.1156243999999997</v>
      </c>
      <c r="V5" s="8">
        <v>4.1156243999999997</v>
      </c>
      <c r="W5" s="8">
        <v>4.1156243999999997</v>
      </c>
      <c r="X5" s="8">
        <v>4.1156243999999997</v>
      </c>
      <c r="Y5" s="8">
        <v>4.1156243999999997</v>
      </c>
      <c r="Z5" s="8">
        <v>4.1156243999999997</v>
      </c>
    </row>
    <row r="6" spans="1:26" ht="11.25" customHeight="1" x14ac:dyDescent="0.2">
      <c r="A6" s="28" t="s">
        <v>6</v>
      </c>
      <c r="B6" s="7" t="s">
        <v>7</v>
      </c>
      <c r="C6" s="8">
        <v>3.922766239373916</v>
      </c>
      <c r="D6" s="8">
        <v>3.922766239373916</v>
      </c>
      <c r="E6" s="8">
        <v>3.922766239373916</v>
      </c>
      <c r="F6" s="8">
        <v>3.922766239373916</v>
      </c>
      <c r="G6" s="8">
        <v>3.922766239373916</v>
      </c>
      <c r="H6" s="8">
        <v>3.922766239373916</v>
      </c>
      <c r="I6" s="8">
        <v>3.922766239373916</v>
      </c>
      <c r="J6" s="8">
        <v>3.922766239373916</v>
      </c>
      <c r="K6" s="8">
        <v>3.922766239373916</v>
      </c>
      <c r="L6" s="8">
        <v>3.922766239373916</v>
      </c>
      <c r="M6" s="8">
        <v>3.922766239373916</v>
      </c>
      <c r="N6" s="8">
        <v>3.922766239373916</v>
      </c>
      <c r="O6" s="8">
        <v>3.922766239373916</v>
      </c>
      <c r="P6" s="8">
        <v>3.922766239373916</v>
      </c>
      <c r="Q6" s="8">
        <v>3.922766239373916</v>
      </c>
      <c r="R6" s="8">
        <v>3.922766239373916</v>
      </c>
      <c r="S6" s="8">
        <v>3.922766239373916</v>
      </c>
      <c r="T6" s="8">
        <v>3.922766239373916</v>
      </c>
      <c r="U6" s="8">
        <v>3.922766239373916</v>
      </c>
      <c r="V6" s="8">
        <v>3.922766239373916</v>
      </c>
      <c r="W6" s="8">
        <v>3.922766239373916</v>
      </c>
      <c r="X6" s="8">
        <v>3.922766239373916</v>
      </c>
      <c r="Y6" s="8">
        <v>3.922766239373916</v>
      </c>
      <c r="Z6" s="8">
        <v>3.922766239373916</v>
      </c>
    </row>
    <row r="7" spans="1:26" ht="11.25" customHeight="1" x14ac:dyDescent="0.2">
      <c r="A7" s="28" t="s">
        <v>8</v>
      </c>
      <c r="B7" s="7" t="s">
        <v>9</v>
      </c>
      <c r="C7" s="8">
        <v>4.0585125356307836</v>
      </c>
      <c r="D7" s="8">
        <v>4.0448354456348525</v>
      </c>
      <c r="E7" s="8">
        <v>4.0625348674504442</v>
      </c>
      <c r="F7" s="8">
        <v>4.0387183179918962</v>
      </c>
      <c r="G7" s="8">
        <v>4.0543860984708839</v>
      </c>
      <c r="H7" s="8">
        <v>4.0498553514413285</v>
      </c>
      <c r="I7" s="8">
        <v>4.048611795850908</v>
      </c>
      <c r="J7" s="8">
        <v>4.0272934171728725</v>
      </c>
      <c r="K7" s="8">
        <v>4.0265874495913447</v>
      </c>
      <c r="L7" s="8">
        <v>4.0209702019757163</v>
      </c>
      <c r="M7" s="8">
        <v>4.0029490812414839</v>
      </c>
      <c r="N7" s="8">
        <v>4.0426910151719513</v>
      </c>
      <c r="O7" s="8">
        <v>3.999997263926268</v>
      </c>
      <c r="P7" s="8">
        <v>3.988533156195456</v>
      </c>
      <c r="Q7" s="8">
        <v>4.0336610381011564</v>
      </c>
      <c r="R7" s="8">
        <v>3.9959181012509886</v>
      </c>
      <c r="S7" s="8">
        <v>3.9452461787510642</v>
      </c>
      <c r="T7" s="8">
        <v>3.9286381006443127</v>
      </c>
      <c r="U7" s="8">
        <v>4.0664890826857443</v>
      </c>
      <c r="V7" s="8">
        <v>4.0593817318626</v>
      </c>
      <c r="W7" s="8">
        <v>4.0894923145083473</v>
      </c>
      <c r="X7" s="8">
        <v>4.0239136238079247</v>
      </c>
      <c r="Y7" s="8">
        <v>4.1858759021900038</v>
      </c>
      <c r="Z7" s="8">
        <v>4.0398758854328154</v>
      </c>
    </row>
    <row r="8" spans="1:26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1.25" customHeight="1" x14ac:dyDescent="0.2">
      <c r="A9" s="28" t="s">
        <v>10</v>
      </c>
      <c r="B9" s="7" t="s">
        <v>11</v>
      </c>
      <c r="C9" s="8">
        <v>4.1131350284356207</v>
      </c>
      <c r="D9" s="8">
        <v>4.1030746711623243</v>
      </c>
      <c r="E9" s="8">
        <v>4.1100089452837798</v>
      </c>
      <c r="F9" s="8">
        <v>4.1315668686395401</v>
      </c>
      <c r="G9" s="8">
        <v>4.0988579828671199</v>
      </c>
      <c r="H9" s="8">
        <v>4.1023617003343924</v>
      </c>
      <c r="I9" s="8">
        <v>4.1337320440265524</v>
      </c>
      <c r="J9" s="8">
        <v>4.0206823924816559</v>
      </c>
      <c r="K9" s="8">
        <v>3.9547940240864881</v>
      </c>
      <c r="L9" s="8">
        <v>4.0416860592147605</v>
      </c>
      <c r="M9" s="8">
        <v>4.0499912695952167</v>
      </c>
      <c r="N9" s="8">
        <v>4.0684042531218241</v>
      </c>
      <c r="O9" s="8">
        <v>4.1258488775305562</v>
      </c>
      <c r="P9" s="8">
        <v>4.144059853037148</v>
      </c>
      <c r="Q9" s="8">
        <v>4.0918274594332082</v>
      </c>
      <c r="R9" s="8">
        <v>4.0580684832320166</v>
      </c>
      <c r="S9" s="8">
        <v>3.8754646461310562</v>
      </c>
      <c r="T9" s="8">
        <v>4.0244029574395688</v>
      </c>
      <c r="U9" s="8">
        <v>3.9982327697512199</v>
      </c>
      <c r="V9" s="8">
        <v>4.0976009186362798</v>
      </c>
      <c r="W9" s="8">
        <v>4.5397656943397875</v>
      </c>
      <c r="X9" s="8">
        <v>4.5397656943397875</v>
      </c>
      <c r="Y9" s="8">
        <v>4.5397656943397875</v>
      </c>
      <c r="Z9" s="8">
        <v>4.5397656943397875</v>
      </c>
    </row>
    <row r="10" spans="1:26" ht="11.25" customHeight="1" x14ac:dyDescent="0.2">
      <c r="A10" s="28" t="s">
        <v>12</v>
      </c>
      <c r="B10" s="7" t="s">
        <v>13</v>
      </c>
      <c r="C10" s="8">
        <v>4.6068641704128117</v>
      </c>
      <c r="D10" s="8">
        <v>4.6043309881592762</v>
      </c>
      <c r="E10" s="8">
        <v>4.6056777178618802</v>
      </c>
      <c r="F10" s="8">
        <v>4.4515930003390558</v>
      </c>
      <c r="G10" s="8">
        <v>4.4818129614461277</v>
      </c>
      <c r="H10" s="8">
        <v>4.4491964543872564</v>
      </c>
      <c r="I10" s="8">
        <v>4.3971261790523766</v>
      </c>
      <c r="J10" s="8">
        <v>4.4045615227966444</v>
      </c>
      <c r="K10" s="8">
        <v>4.4045615227966444</v>
      </c>
      <c r="L10" s="8">
        <v>4.4045615227966444</v>
      </c>
      <c r="M10" s="8">
        <v>4.4045615227966444</v>
      </c>
      <c r="N10" s="8">
        <v>4.4045615227966444</v>
      </c>
      <c r="O10" s="8">
        <v>4.4045615227966444</v>
      </c>
      <c r="P10" s="8">
        <v>4.4045615227966444</v>
      </c>
      <c r="Q10" s="8">
        <v>4.4045615227966444</v>
      </c>
      <c r="R10" s="8">
        <v>4.4045615227966444</v>
      </c>
      <c r="S10" s="8">
        <v>4.4045615227966444</v>
      </c>
      <c r="T10" s="8">
        <v>4.4045615227966444</v>
      </c>
      <c r="U10" s="8">
        <v>4.4045615227966444</v>
      </c>
      <c r="V10" s="8">
        <v>4.4045615227966444</v>
      </c>
      <c r="W10" s="8">
        <v>4.4045615227966444</v>
      </c>
      <c r="X10" s="8">
        <v>4.4045615227966444</v>
      </c>
      <c r="Y10" s="8">
        <v>4.4045615227966444</v>
      </c>
      <c r="Z10" s="8">
        <v>4.4045615227966444</v>
      </c>
    </row>
    <row r="11" spans="1:26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1.25" customHeight="1" x14ac:dyDescent="0.2">
      <c r="A12" s="28" t="s">
        <v>14</v>
      </c>
      <c r="B12" s="7" t="s">
        <v>15</v>
      </c>
      <c r="C12" s="8">
        <v>3.8428077605262847</v>
      </c>
      <c r="D12" s="8">
        <v>3.8428077605262847</v>
      </c>
      <c r="E12" s="8">
        <v>3.8428077605262847</v>
      </c>
      <c r="F12" s="8">
        <v>3.8428077605262847</v>
      </c>
      <c r="G12" s="8">
        <v>3.8428077605262847</v>
      </c>
      <c r="H12" s="8">
        <v>3.8428077605262847</v>
      </c>
      <c r="I12" s="8">
        <v>3.8428077605262847</v>
      </c>
      <c r="J12" s="8">
        <v>3.8428077605262847</v>
      </c>
      <c r="K12" s="8">
        <v>3.8428077605262847</v>
      </c>
      <c r="L12" s="8">
        <v>3.8428077605262847</v>
      </c>
      <c r="M12" s="8">
        <v>3.8428077605262847</v>
      </c>
      <c r="N12" s="8">
        <v>3.8428077605262847</v>
      </c>
      <c r="O12" s="8">
        <v>3.8428077605262847</v>
      </c>
      <c r="P12" s="8">
        <v>3.8428077605262847</v>
      </c>
      <c r="Q12" s="8">
        <v>3.8428077605262847</v>
      </c>
      <c r="R12" s="8">
        <v>3.8428077605262847</v>
      </c>
      <c r="S12" s="8">
        <v>3.8428077605262847</v>
      </c>
      <c r="T12" s="8">
        <v>3.8428077605262847</v>
      </c>
      <c r="U12" s="8">
        <v>3.8428077605262847</v>
      </c>
      <c r="V12" s="8">
        <v>3.8428077605262847</v>
      </c>
      <c r="W12" s="8">
        <v>3.8428077605262847</v>
      </c>
      <c r="X12" s="8">
        <v>3.8428077605262847</v>
      </c>
      <c r="Y12" s="8">
        <v>3.8428077605262847</v>
      </c>
      <c r="Z12" s="8">
        <v>3.8428077605262847</v>
      </c>
    </row>
    <row r="13" spans="1:26" ht="11.25" customHeight="1" x14ac:dyDescent="0.2">
      <c r="A13" s="28" t="s">
        <v>16</v>
      </c>
      <c r="B13" s="7" t="s">
        <v>17</v>
      </c>
      <c r="C13" s="8">
        <v>4.5075680814776042</v>
      </c>
      <c r="D13" s="8">
        <v>4.5038638811717764</v>
      </c>
      <c r="E13" s="8">
        <v>4.510562506237525</v>
      </c>
      <c r="F13" s="8">
        <v>4.4486098996868755</v>
      </c>
      <c r="G13" s="8">
        <v>4.5086288082624364</v>
      </c>
      <c r="H13" s="8">
        <v>4.5557309393946248</v>
      </c>
      <c r="I13" s="8">
        <v>4.5813585723709327</v>
      </c>
      <c r="J13" s="8">
        <v>4.5794063944467958</v>
      </c>
      <c r="K13" s="8">
        <v>4.5865966951842845</v>
      </c>
      <c r="L13" s="8">
        <v>4.6585863363969597</v>
      </c>
      <c r="M13" s="8">
        <v>4.590562605268464</v>
      </c>
      <c r="N13" s="8">
        <v>4.5694932594780475</v>
      </c>
      <c r="O13" s="8">
        <v>4.5504814910918876</v>
      </c>
      <c r="P13" s="8">
        <v>4.6036911974874482</v>
      </c>
      <c r="Q13" s="8">
        <v>4.6106230526572922</v>
      </c>
      <c r="R13" s="8">
        <v>4.6288295065036209</v>
      </c>
      <c r="S13" s="8">
        <v>4.5747399933108719</v>
      </c>
      <c r="T13" s="8">
        <v>4.5523112750076722</v>
      </c>
      <c r="U13" s="8">
        <v>4.5846053522582277</v>
      </c>
      <c r="V13" s="8">
        <v>4.5821340926790004</v>
      </c>
      <c r="W13" s="8">
        <v>4.5651467291922359</v>
      </c>
      <c r="X13" s="8">
        <v>4.5827715021641522</v>
      </c>
      <c r="Y13" s="8">
        <v>4.5202180969310648</v>
      </c>
      <c r="Z13" s="8">
        <v>4.5538479241128726</v>
      </c>
    </row>
    <row r="14" spans="1:26" ht="11.25" customHeight="1" x14ac:dyDescent="0.2">
      <c r="A14" s="28" t="s">
        <v>18</v>
      </c>
      <c r="B14" s="7" t="s">
        <v>19</v>
      </c>
      <c r="C14" s="8">
        <v>4.5075680814776042</v>
      </c>
      <c r="D14" s="8">
        <v>4.5038638811717764</v>
      </c>
      <c r="E14" s="8">
        <v>4.510562506237525</v>
      </c>
      <c r="F14" s="8">
        <v>4.4486098996868755</v>
      </c>
      <c r="G14" s="8">
        <v>4.5086288082624364</v>
      </c>
      <c r="H14" s="8">
        <v>4.5557309393946248</v>
      </c>
      <c r="I14" s="8">
        <v>4.5813585723709327</v>
      </c>
      <c r="J14" s="8">
        <v>4.5794063944467958</v>
      </c>
      <c r="K14" s="8">
        <v>4.5865966951842845</v>
      </c>
      <c r="L14" s="8">
        <v>4.6585863363969597</v>
      </c>
      <c r="M14" s="8">
        <v>4.590562605268464</v>
      </c>
      <c r="N14" s="8">
        <v>4.5694932594780475</v>
      </c>
      <c r="O14" s="8">
        <v>4.5504814910918876</v>
      </c>
      <c r="P14" s="8">
        <v>4.6036911974874482</v>
      </c>
      <c r="Q14" s="8">
        <v>4.6106230526572922</v>
      </c>
      <c r="R14" s="8">
        <v>4.6288295065036209</v>
      </c>
      <c r="S14" s="8">
        <v>4.5747399933108719</v>
      </c>
      <c r="T14" s="8">
        <v>4.5523112750076722</v>
      </c>
      <c r="U14" s="8">
        <v>4.5846053522582277</v>
      </c>
      <c r="V14" s="8">
        <v>4.5821340926790004</v>
      </c>
      <c r="W14" s="8">
        <v>4.5651467291922359</v>
      </c>
      <c r="X14" s="8">
        <v>4.5827715021641522</v>
      </c>
      <c r="Y14" s="8">
        <v>4.5202180969310648</v>
      </c>
      <c r="Z14" s="8">
        <v>4.5538479241128726</v>
      </c>
    </row>
    <row r="15" spans="1:26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  <c r="Y15" s="8">
        <v>3.3787476000000005</v>
      </c>
      <c r="Z15" s="8">
        <v>3.3787476000000005</v>
      </c>
    </row>
    <row r="16" spans="1:26" ht="11.25" customHeight="1" x14ac:dyDescent="0.2">
      <c r="A16" s="28" t="s">
        <v>22</v>
      </c>
      <c r="B16" s="7" t="s">
        <v>23</v>
      </c>
      <c r="C16" s="8">
        <v>3.8428077605262847</v>
      </c>
      <c r="D16" s="8">
        <v>3.8428077605262847</v>
      </c>
      <c r="E16" s="8">
        <v>3.8428077605262847</v>
      </c>
      <c r="F16" s="8">
        <v>3.8428077605262847</v>
      </c>
      <c r="G16" s="8">
        <v>3.8428077605262847</v>
      </c>
      <c r="H16" s="8">
        <v>3.8428077605262847</v>
      </c>
      <c r="I16" s="8">
        <v>3.8428077605262847</v>
      </c>
      <c r="J16" s="8">
        <v>3.8428077605262847</v>
      </c>
      <c r="K16" s="8">
        <v>3.8428077605262847</v>
      </c>
      <c r="L16" s="8">
        <v>3.8428077605262847</v>
      </c>
      <c r="M16" s="8">
        <v>3.8428077605262847</v>
      </c>
      <c r="N16" s="8">
        <v>3.8428077605262847</v>
      </c>
      <c r="O16" s="8">
        <v>3.8428077605262847</v>
      </c>
      <c r="P16" s="8">
        <v>3.8428077605262847</v>
      </c>
      <c r="Q16" s="8">
        <v>3.8428077605262847</v>
      </c>
      <c r="R16" s="8">
        <v>3.8428077605262847</v>
      </c>
      <c r="S16" s="8">
        <v>3.8428077605262847</v>
      </c>
      <c r="T16" s="8">
        <v>3.8428077605262847</v>
      </c>
      <c r="U16" s="8">
        <v>3.8428077605262847</v>
      </c>
      <c r="V16" s="8">
        <v>3.8428077605262847</v>
      </c>
      <c r="W16" s="8">
        <v>3.8428077605262847</v>
      </c>
      <c r="X16" s="8">
        <v>3.8428077605262847</v>
      </c>
      <c r="Y16" s="8">
        <v>3.8428077605262847</v>
      </c>
      <c r="Z16" s="8">
        <v>3.8428077605262847</v>
      </c>
    </row>
    <row r="17" spans="1:26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  <c r="Y18" s="8">
        <v>1.8589392</v>
      </c>
      <c r="Z18" s="8">
        <v>1.8589392</v>
      </c>
    </row>
    <row r="19" spans="1:26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  <c r="Y19" s="8">
        <v>1.8589392</v>
      </c>
      <c r="Z19" s="8">
        <v>1.8589392</v>
      </c>
    </row>
    <row r="20" spans="1:26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  <c r="Y20" s="8">
        <v>10.885680000000001</v>
      </c>
      <c r="Z20" s="8">
        <v>10.885680000000001</v>
      </c>
    </row>
    <row r="21" spans="1:26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  <c r="Y21" s="8">
        <v>7.6199760000000003</v>
      </c>
      <c r="Z21" s="8">
        <v>7.6199760000000003</v>
      </c>
    </row>
    <row r="22" spans="1:26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  <c r="Y23" s="8">
        <v>4.438008</v>
      </c>
      <c r="Z23" s="8">
        <v>4.438008</v>
      </c>
    </row>
    <row r="24" spans="1:26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  <c r="Y24" s="8">
        <v>4.438008</v>
      </c>
      <c r="Z24" s="8">
        <v>4.438008</v>
      </c>
    </row>
    <row r="25" spans="1:26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  <c r="Y25" s="27">
        <v>4.479876</v>
      </c>
      <c r="Z25" s="27">
        <v>4.479876</v>
      </c>
    </row>
    <row r="26" spans="1:26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  <c r="Y28" s="8">
        <v>3.0689244000000002</v>
      </c>
      <c r="Z28" s="8">
        <v>3.0689244000000002</v>
      </c>
    </row>
    <row r="29" spans="1:26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  <c r="Y29" s="8">
        <v>2.6879256000000002</v>
      </c>
      <c r="Z29" s="8">
        <v>2.6879256000000002</v>
      </c>
    </row>
    <row r="30" spans="1:26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  <c r="Y30" s="8">
        <v>3.0689244000000002</v>
      </c>
      <c r="Z30" s="8">
        <v>3.0689244000000002</v>
      </c>
    </row>
    <row r="31" spans="1:26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  <c r="Y31" s="8">
        <v>3.0689244000000002</v>
      </c>
      <c r="Z31" s="8">
        <v>3.0689244000000002</v>
      </c>
    </row>
    <row r="32" spans="1:26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  <c r="Y32" s="8">
        <v>3.0689244000000002</v>
      </c>
      <c r="Z32" s="8">
        <v>3.0689244000000002</v>
      </c>
    </row>
    <row r="33" spans="1:26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  <c r="Y34" s="8">
        <v>2.4115968000000003</v>
      </c>
      <c r="Z34" s="8">
        <v>2.4115968000000003</v>
      </c>
    </row>
    <row r="35" spans="1:26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  <c r="Y35" s="8">
        <v>2.5790688000000004</v>
      </c>
      <c r="Z35" s="8">
        <v>2.5790688000000004</v>
      </c>
    </row>
    <row r="36" spans="1:26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  <c r="Y36" s="8">
        <v>2.6418708000000004</v>
      </c>
      <c r="Z36" s="8">
        <v>2.6418708000000004</v>
      </c>
    </row>
    <row r="37" spans="1:26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  <c r="Y37" s="8">
        <v>2.9014524000000002</v>
      </c>
      <c r="Z37" s="8">
        <v>2.9014524000000002</v>
      </c>
    </row>
    <row r="38" spans="1:26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  <c r="Y38" s="8">
        <v>2.9307600000000003</v>
      </c>
      <c r="Z38" s="8">
        <v>2.9307600000000003</v>
      </c>
    </row>
    <row r="39" spans="1:26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  <c r="Y39" s="8">
        <v>3.0103092000000005</v>
      </c>
      <c r="Z39" s="8">
        <v>3.0103092000000005</v>
      </c>
    </row>
    <row r="40" spans="1:26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  <c r="Y40" s="8">
        <v>3.0103092000000005</v>
      </c>
      <c r="Z40" s="8">
        <v>3.0103092000000005</v>
      </c>
    </row>
    <row r="41" spans="1:26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  <c r="Y41" s="8">
        <v>3.0103092000000005</v>
      </c>
      <c r="Z41" s="8">
        <v>3.0103092000000005</v>
      </c>
    </row>
    <row r="42" spans="1:26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  <c r="Y42" s="8">
        <v>3.0689244000000002</v>
      </c>
      <c r="Z42" s="8">
        <v>3.0689244000000002</v>
      </c>
    </row>
    <row r="43" spans="1:26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  <c r="Y43" s="8">
        <v>3.1024188000000001</v>
      </c>
      <c r="Z43" s="8">
        <v>3.1024188000000001</v>
      </c>
    </row>
    <row r="44" spans="1:26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  <c r="Y44" s="8">
        <v>3.2405832000000006</v>
      </c>
      <c r="Z44" s="8">
        <v>3.2405832000000006</v>
      </c>
    </row>
    <row r="45" spans="1:26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  <c r="Y45" s="8">
        <v>3.0689244000000002</v>
      </c>
      <c r="Z45" s="8">
        <v>3.0689244000000002</v>
      </c>
    </row>
    <row r="46" spans="1:26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  <c r="Y46" s="8">
        <v>3.0689244000000002</v>
      </c>
      <c r="Z46" s="8">
        <v>3.0689244000000002</v>
      </c>
    </row>
    <row r="47" spans="1:26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  <c r="Y47" s="8">
        <v>3.3787476000000005</v>
      </c>
      <c r="Z47" s="8">
        <v>3.3787476000000005</v>
      </c>
    </row>
    <row r="48" spans="1:26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  <c r="Y48" s="8">
        <v>4.0821300000000003</v>
      </c>
      <c r="Z48" s="8">
        <v>4.0821300000000003</v>
      </c>
    </row>
    <row r="49" spans="1:26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  <c r="Y49" s="8">
        <v>3.0689244000000002</v>
      </c>
      <c r="Z49" s="8">
        <v>3.0689244000000002</v>
      </c>
    </row>
    <row r="50" spans="1:26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  <c r="Y50" s="8">
        <v>3.0689244000000002</v>
      </c>
      <c r="Z50" s="8">
        <v>3.0689244000000002</v>
      </c>
    </row>
    <row r="51" spans="1:26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  <c r="Y51" s="27">
        <v>2.3487948000000003</v>
      </c>
      <c r="Z51" s="27">
        <v>2.3487948000000003</v>
      </c>
    </row>
    <row r="52" spans="1:26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  <c r="Y53" s="8">
        <v>5.9871240000000006</v>
      </c>
      <c r="Z53" s="8">
        <v>5.9871240000000006</v>
      </c>
    </row>
    <row r="54" spans="1:26" ht="11.25" customHeight="1" x14ac:dyDescent="0.2">
      <c r="A54" s="43" t="s">
        <v>118</v>
      </c>
      <c r="B54" s="44" t="s">
        <v>119</v>
      </c>
      <c r="C54" s="45">
        <v>3.8379000000000003</v>
      </c>
      <c r="D54" s="45">
        <v>3.8379000000000003</v>
      </c>
      <c r="E54" s="45">
        <v>3.8379000000000003</v>
      </c>
      <c r="F54" s="45">
        <v>3.8379000000000003</v>
      </c>
      <c r="G54" s="45">
        <v>3.8379000000000003</v>
      </c>
      <c r="H54" s="45">
        <v>3.8379000000000003</v>
      </c>
      <c r="I54" s="45">
        <v>3.8379000000000003</v>
      </c>
      <c r="J54" s="45">
        <v>3.8379000000000003</v>
      </c>
      <c r="K54" s="45">
        <v>3.8379000000000003</v>
      </c>
      <c r="L54" s="45">
        <v>3.8379000000000003</v>
      </c>
      <c r="M54" s="45">
        <v>3.8379000000000003</v>
      </c>
      <c r="N54" s="45">
        <v>3.8379000000000003</v>
      </c>
      <c r="O54" s="45">
        <v>3.8379000000000003</v>
      </c>
      <c r="P54" s="45">
        <v>3.8379000000000003</v>
      </c>
      <c r="Q54" s="45">
        <v>3.8379000000000003</v>
      </c>
      <c r="R54" s="45">
        <v>3.8379000000000003</v>
      </c>
      <c r="S54" s="45">
        <v>3.8379000000000003</v>
      </c>
      <c r="T54" s="45">
        <v>3.8379000000000003</v>
      </c>
      <c r="U54" s="45">
        <v>3.8379000000000003</v>
      </c>
      <c r="V54" s="45">
        <v>3.8379000000000003</v>
      </c>
      <c r="W54" s="45">
        <v>3.8379000000000003</v>
      </c>
      <c r="X54" s="45">
        <v>3.8379000000000003</v>
      </c>
      <c r="Y54" s="45">
        <v>3.8379000000000003</v>
      </c>
      <c r="Z54" s="45">
        <v>3.8379000000000003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  <c r="Y62" s="52">
        <v>4.6892160000000001</v>
      </c>
      <c r="Z62" s="52">
        <v>4.6892160000000001</v>
      </c>
    </row>
    <row r="63" spans="1:26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  <c r="Y63" s="52">
        <v>4.6892160000000001</v>
      </c>
      <c r="Z63" s="52">
        <v>4.6892160000000001</v>
      </c>
    </row>
    <row r="64" spans="1:26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  <c r="Y64" s="52">
        <v>2.2859928000000003</v>
      </c>
      <c r="Z64" s="52">
        <v>2.2859928000000003</v>
      </c>
    </row>
    <row r="65" spans="1:26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  <c r="Y65" s="52">
        <v>4.1867999999999999</v>
      </c>
      <c r="Z65" s="52">
        <v>4.1867999999999999</v>
      </c>
    </row>
    <row r="66" spans="1:26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  <c r="Y66" s="52">
        <v>2.9642544000000002</v>
      </c>
      <c r="Z66" s="52">
        <v>2.9642544000000002</v>
      </c>
    </row>
    <row r="67" spans="1:26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  <c r="Y67" s="52">
        <v>2.9642544000000002</v>
      </c>
      <c r="Z67" s="52">
        <v>2.9642544000000002</v>
      </c>
    </row>
    <row r="68" spans="1:26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  <c r="Y68" s="52">
        <v>2.9642544000000002</v>
      </c>
      <c r="Z68" s="52">
        <v>2.9642544000000002</v>
      </c>
    </row>
    <row r="69" spans="1:26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  <c r="Y69" s="52">
        <v>2.9642544000000002</v>
      </c>
      <c r="Z69" s="52">
        <v>2.9642544000000002</v>
      </c>
    </row>
    <row r="70" spans="1:26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  <c r="Y70" s="52">
        <v>2.9642544000000002</v>
      </c>
      <c r="Z70" s="52">
        <v>2.9642544000000002</v>
      </c>
    </row>
    <row r="71" spans="1:26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  <c r="Y71" s="52">
        <v>2.9642544000000002</v>
      </c>
      <c r="Z71" s="52">
        <v>2.9642544000000002</v>
      </c>
    </row>
    <row r="72" spans="1:26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  <c r="Y72" s="55">
        <v>3.3326927999999998</v>
      </c>
      <c r="Z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309038.30392199836</v>
      </c>
      <c r="D2" s="21">
        <f t="shared" ref="D2:X2" si="0">SUM(D3,D17,D22,D25,D26,D51,D52)</f>
        <v>312354.69055241026</v>
      </c>
      <c r="E2" s="21">
        <f t="shared" si="0"/>
        <v>330602.64477210108</v>
      </c>
      <c r="F2" s="21">
        <f t="shared" si="0"/>
        <v>335812.73771435703</v>
      </c>
      <c r="G2" s="21">
        <f t="shared" si="0"/>
        <v>353471.41548327642</v>
      </c>
      <c r="H2" s="21">
        <f t="shared" si="0"/>
        <v>370542.62362060504</v>
      </c>
      <c r="I2" s="21">
        <f t="shared" si="0"/>
        <v>365615.43853057956</v>
      </c>
      <c r="J2" s="21">
        <f t="shared" si="0"/>
        <v>375413.56233858148</v>
      </c>
      <c r="K2" s="21">
        <f t="shared" si="0"/>
        <v>349439.25372509484</v>
      </c>
      <c r="L2" s="21">
        <f t="shared" si="0"/>
        <v>315561.12552624021</v>
      </c>
      <c r="M2" s="21">
        <f t="shared" si="0"/>
        <v>299304.13900142361</v>
      </c>
      <c r="N2" s="21">
        <f t="shared" si="0"/>
        <v>304616.66654833528</v>
      </c>
      <c r="O2" s="21">
        <f t="shared" si="0"/>
        <v>300269.76979914511</v>
      </c>
      <c r="P2" s="21">
        <f t="shared" si="0"/>
        <v>270836.01017805608</v>
      </c>
      <c r="Q2" s="21">
        <f t="shared" si="0"/>
        <v>272195.46066764859</v>
      </c>
      <c r="R2" s="21">
        <f t="shared" si="0"/>
        <v>286809.52373298787</v>
      </c>
      <c r="S2" s="21">
        <f t="shared" si="0"/>
        <v>278515.47130433435</v>
      </c>
      <c r="T2" s="21">
        <f t="shared" si="0"/>
        <v>292463.42148131126</v>
      </c>
      <c r="U2" s="21">
        <f t="shared" si="0"/>
        <v>290626.81618459249</v>
      </c>
      <c r="V2" s="21">
        <f t="shared" si="0"/>
        <v>272816.46480101882</v>
      </c>
      <c r="W2" s="21">
        <f t="shared" si="0"/>
        <v>220664.5679882821</v>
      </c>
      <c r="X2" s="21">
        <f t="shared" si="0"/>
        <v>240616.03568926349</v>
      </c>
      <c r="Y2" s="21">
        <f t="shared" ref="Y2:Z2" si="1">SUM(Y3,Y17,Y22,Y25,Y26,Y51,Y52)</f>
        <v>257464.09142714128</v>
      </c>
      <c r="Z2" s="21">
        <f t="shared" si="1"/>
        <v>240614.17108614446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78516.762482998442</v>
      </c>
      <c r="D3" s="24">
        <f t="shared" ref="D3:X3" si="3">SUM(D4,D8,D11)</f>
        <v>69859.840048490369</v>
      </c>
      <c r="E3" s="24">
        <f t="shared" si="3"/>
        <v>80423.533904101088</v>
      </c>
      <c r="F3" s="24">
        <f t="shared" si="3"/>
        <v>73942.946672157035</v>
      </c>
      <c r="G3" s="24">
        <f t="shared" si="3"/>
        <v>75675.722503356461</v>
      </c>
      <c r="H3" s="24">
        <f t="shared" si="3"/>
        <v>76106.320515885018</v>
      </c>
      <c r="I3" s="24">
        <f t="shared" si="3"/>
        <v>67425.301917019562</v>
      </c>
      <c r="J3" s="24">
        <f t="shared" si="3"/>
        <v>72324.995293021493</v>
      </c>
      <c r="K3" s="24">
        <f t="shared" si="3"/>
        <v>47878.131318534877</v>
      </c>
      <c r="L3" s="24">
        <f t="shared" si="3"/>
        <v>36313.682393040173</v>
      </c>
      <c r="M3" s="24">
        <f t="shared" si="3"/>
        <v>25805.622275303602</v>
      </c>
      <c r="N3" s="24">
        <f t="shared" si="3"/>
        <v>44194.650180735247</v>
      </c>
      <c r="O3" s="24">
        <f t="shared" si="3"/>
        <v>54311.009887025139</v>
      </c>
      <c r="P3" s="24">
        <f t="shared" si="3"/>
        <v>38654.445682656027</v>
      </c>
      <c r="Q3" s="24">
        <f t="shared" si="3"/>
        <v>43289.104992088505</v>
      </c>
      <c r="R3" s="24">
        <f t="shared" si="3"/>
        <v>49494.048020347844</v>
      </c>
      <c r="S3" s="24">
        <f t="shared" si="3"/>
        <v>36282.658639374298</v>
      </c>
      <c r="T3" s="24">
        <f t="shared" si="3"/>
        <v>44842.477713857021</v>
      </c>
      <c r="U3" s="24">
        <f t="shared" si="3"/>
        <v>40248.625540764748</v>
      </c>
      <c r="V3" s="24">
        <f t="shared" si="3"/>
        <v>15057.928886997255</v>
      </c>
      <c r="W3" s="24">
        <f t="shared" si="3"/>
        <v>7602.8381508923758</v>
      </c>
      <c r="X3" s="24">
        <f t="shared" si="3"/>
        <v>6372.7422478588251</v>
      </c>
      <c r="Y3" s="24">
        <f t="shared" ref="Y3:Z3" si="4">SUM(Y4,Y8,Y11)</f>
        <v>9464.9626513559597</v>
      </c>
      <c r="Z3" s="24">
        <f t="shared" si="4"/>
        <v>5120.5503778102757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64927.678042736996</v>
      </c>
      <c r="D4" s="19">
        <f t="shared" ref="D4:X4" si="6">SUM(D5:D7)</f>
        <v>57558.61876852985</v>
      </c>
      <c r="E4" s="19">
        <f t="shared" si="6"/>
        <v>66347.711208379522</v>
      </c>
      <c r="F4" s="19">
        <f t="shared" si="6"/>
        <v>61296.155411141925</v>
      </c>
      <c r="G4" s="19">
        <f t="shared" si="6"/>
        <v>64561.966224892036</v>
      </c>
      <c r="H4" s="19">
        <f t="shared" si="6"/>
        <v>64462.830125059176</v>
      </c>
      <c r="I4" s="19">
        <f t="shared" si="6"/>
        <v>55655.050230349305</v>
      </c>
      <c r="J4" s="19">
        <f t="shared" si="6"/>
        <v>62376.203172866859</v>
      </c>
      <c r="K4" s="19">
        <f t="shared" si="6"/>
        <v>42960.135003998927</v>
      </c>
      <c r="L4" s="19">
        <f t="shared" si="6"/>
        <v>32253.235540410282</v>
      </c>
      <c r="M4" s="19">
        <f t="shared" si="6"/>
        <v>22662.4031935575</v>
      </c>
      <c r="N4" s="19">
        <f t="shared" si="6"/>
        <v>38993.048511362605</v>
      </c>
      <c r="O4" s="19">
        <f t="shared" si="6"/>
        <v>49367.883421680897</v>
      </c>
      <c r="P4" s="19">
        <f t="shared" si="6"/>
        <v>35808.868640889799</v>
      </c>
      <c r="Q4" s="19">
        <f t="shared" si="6"/>
        <v>39805.547935008341</v>
      </c>
      <c r="R4" s="19">
        <f t="shared" si="6"/>
        <v>45798.626542484511</v>
      </c>
      <c r="S4" s="19">
        <f t="shared" si="6"/>
        <v>33954.399953567343</v>
      </c>
      <c r="T4" s="19">
        <f t="shared" si="6"/>
        <v>41328.862301860659</v>
      </c>
      <c r="U4" s="19">
        <f t="shared" si="6"/>
        <v>37443.913098783487</v>
      </c>
      <c r="V4" s="19">
        <f t="shared" si="6"/>
        <v>13383.474202608175</v>
      </c>
      <c r="W4" s="19">
        <f t="shared" si="6"/>
        <v>6740.9721788396519</v>
      </c>
      <c r="X4" s="19">
        <f t="shared" si="6"/>
        <v>5470.978517360003</v>
      </c>
      <c r="Y4" s="19">
        <f t="shared" ref="Y4:Z4" si="7">SUM(Y5:Y7)</f>
        <v>8545.4651719737776</v>
      </c>
      <c r="Z4" s="19">
        <f t="shared" si="7"/>
        <v>4238.2950073925549</v>
      </c>
    </row>
    <row r="5" spans="1:26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8054.0136640799974</v>
      </c>
      <c r="H5" s="8">
        <f>INTMARB!H5+GIC!H5</f>
        <v>7941.6270381599998</v>
      </c>
      <c r="I5" s="8">
        <f>INTMARB!I5+GIC!I5</f>
        <v>6400.5553684800007</v>
      </c>
      <c r="J5" s="8">
        <f>INTMARB!J5+GIC!J5</f>
        <v>6898.4429417999991</v>
      </c>
      <c r="K5" s="8">
        <f>INTMARB!K5+GIC!K5</f>
        <v>5294.8803106799978</v>
      </c>
      <c r="L5" s="8">
        <f>INTMARB!L5+GIC!L5</f>
        <v>3791.3248753199991</v>
      </c>
      <c r="M5" s="8">
        <f>INTMARB!M5+GIC!M5</f>
        <v>1088.2351436399993</v>
      </c>
      <c r="N5" s="8">
        <f>INTMARB!N5+GIC!N5</f>
        <v>8076.4153297199991</v>
      </c>
      <c r="O5" s="8">
        <f>INTMARB!O5+GIC!O5</f>
        <v>8252.8680369599988</v>
      </c>
      <c r="P5" s="8">
        <f>INTMARB!P5+GIC!P5</f>
        <v>4393.8834289199995</v>
      </c>
      <c r="Q5" s="8">
        <f>INTMARB!Q5+GIC!Q5</f>
        <v>4900.9832063999984</v>
      </c>
      <c r="R5" s="8">
        <f>INTMARB!R5+GIC!R5</f>
        <v>4979.875444199999</v>
      </c>
      <c r="S5" s="8">
        <f>INTMARB!S5+GIC!S5</f>
        <v>3332.3506545599994</v>
      </c>
      <c r="T5" s="8">
        <f>INTMARB!T5+GIC!T5</f>
        <v>2742.8527501199997</v>
      </c>
      <c r="U5" s="8">
        <f>INTMARB!U5+GIC!U5</f>
        <v>1387.9467320399995</v>
      </c>
      <c r="V5" s="8">
        <f>INTMARB!V5+GIC!V5</f>
        <v>546.8072367599998</v>
      </c>
      <c r="W5" s="8">
        <f>INTMARB!W5+GIC!W5</f>
        <v>431.96716079999987</v>
      </c>
      <c r="X5" s="8">
        <f>INTMARB!X5+GIC!X5</f>
        <v>341.38131227999997</v>
      </c>
      <c r="Y5" s="8">
        <f>INTMARB!Y5+GIC!Y5</f>
        <v>340.35045983999998</v>
      </c>
      <c r="Z5" s="8">
        <f>INTMARB!Z5+GIC!Z5</f>
        <v>239.75299223999997</v>
      </c>
    </row>
    <row r="6" spans="1:26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  <c r="Y6" s="8">
        <f>INTMARB!Y6+GIC!Y6</f>
        <v>0</v>
      </c>
      <c r="Z6" s="8">
        <f>INTMARB!Z6+GIC!Z6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INTMARB!C7+GIC!C7</f>
        <v>64927.678042736996</v>
      </c>
      <c r="D7" s="8">
        <f>INTMARB!D7+GIC!D7</f>
        <v>57558.61876852985</v>
      </c>
      <c r="E7" s="8">
        <f>INTMARB!E7+GIC!E7</f>
        <v>66347.711208379522</v>
      </c>
      <c r="F7" s="8">
        <f>INTMARB!F7+GIC!F7</f>
        <v>61296.155411141925</v>
      </c>
      <c r="G7" s="8">
        <f>INTMARB!G7+GIC!G7</f>
        <v>56507.952560812038</v>
      </c>
      <c r="H7" s="8">
        <f>INTMARB!H7+GIC!H7</f>
        <v>56521.203086899179</v>
      </c>
      <c r="I7" s="8">
        <f>INTMARB!I7+GIC!I7</f>
        <v>49254.494861869302</v>
      </c>
      <c r="J7" s="8">
        <f>INTMARB!J7+GIC!J7</f>
        <v>55477.760231066859</v>
      </c>
      <c r="K7" s="8">
        <f>INTMARB!K7+GIC!K7</f>
        <v>37665.25469331893</v>
      </c>
      <c r="L7" s="8">
        <f>INTMARB!L7+GIC!L7</f>
        <v>28461.910665090283</v>
      </c>
      <c r="M7" s="8">
        <f>INTMARB!M7+GIC!M7</f>
        <v>21574.168049917502</v>
      </c>
      <c r="N7" s="8">
        <f>INTMARB!N7+GIC!N7</f>
        <v>30916.633181642606</v>
      </c>
      <c r="O7" s="8">
        <f>INTMARB!O7+GIC!O7</f>
        <v>41115.0153847209</v>
      </c>
      <c r="P7" s="8">
        <f>INTMARB!P7+GIC!P7</f>
        <v>31414.985211969801</v>
      </c>
      <c r="Q7" s="8">
        <f>INTMARB!Q7+GIC!Q7</f>
        <v>34904.56472860834</v>
      </c>
      <c r="R7" s="8">
        <f>INTMARB!R7+GIC!R7</f>
        <v>40818.751098284512</v>
      </c>
      <c r="S7" s="8">
        <f>INTMARB!S7+GIC!S7</f>
        <v>30622.049299007344</v>
      </c>
      <c r="T7" s="8">
        <f>INTMARB!T7+GIC!T7</f>
        <v>38586.009551740659</v>
      </c>
      <c r="U7" s="8">
        <f>INTMARB!U7+GIC!U7</f>
        <v>36055.966366743487</v>
      </c>
      <c r="V7" s="8">
        <f>INTMARB!V7+GIC!V7</f>
        <v>12836.666965848175</v>
      </c>
      <c r="W7" s="8">
        <f>INTMARB!W7+GIC!W7</f>
        <v>6309.005018039652</v>
      </c>
      <c r="X7" s="8">
        <f>INTMARB!X7+GIC!X7</f>
        <v>5129.5972050800028</v>
      </c>
      <c r="Y7" s="8">
        <f>INTMARB!Y7+GIC!Y7</f>
        <v>8205.1147121337781</v>
      </c>
      <c r="Z7" s="8">
        <f>INTMARB!Z7+GIC!Z7</f>
        <v>3998.542015152555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12208.327193254074</v>
      </c>
      <c r="D8" s="19">
        <f t="shared" ref="D8:X8" si="9">SUM(D9:D10)</f>
        <v>11430.526027033031</v>
      </c>
      <c r="E8" s="19">
        <f t="shared" si="9"/>
        <v>13160.847140640706</v>
      </c>
      <c r="F8" s="19">
        <f t="shared" si="9"/>
        <v>11402.193762329294</v>
      </c>
      <c r="G8" s="19">
        <f t="shared" si="9"/>
        <v>10223.725039308074</v>
      </c>
      <c r="H8" s="19">
        <f t="shared" si="9"/>
        <v>9773.5058188623843</v>
      </c>
      <c r="I8" s="19">
        <f t="shared" si="9"/>
        <v>10266.012876900375</v>
      </c>
      <c r="J8" s="19">
        <f t="shared" si="9"/>
        <v>8183.8836189546455</v>
      </c>
      <c r="K8" s="19">
        <f t="shared" si="9"/>
        <v>3045.899044837578</v>
      </c>
      <c r="L8" s="19">
        <f t="shared" si="9"/>
        <v>1771.6982794342011</v>
      </c>
      <c r="M8" s="19">
        <f t="shared" si="9"/>
        <v>1181.2887777045084</v>
      </c>
      <c r="N8" s="19">
        <f t="shared" si="9"/>
        <v>3688.9575165674632</v>
      </c>
      <c r="O8" s="19">
        <f t="shared" si="9"/>
        <v>2902.5318472695717</v>
      </c>
      <c r="P8" s="19">
        <f t="shared" si="9"/>
        <v>2139.9280132817794</v>
      </c>
      <c r="Q8" s="19">
        <f t="shared" si="9"/>
        <v>2859.962572325534</v>
      </c>
      <c r="R8" s="19">
        <f t="shared" si="9"/>
        <v>2985.7537201454638</v>
      </c>
      <c r="S8" s="19">
        <f t="shared" si="9"/>
        <v>1693.2304914920385</v>
      </c>
      <c r="T8" s="19">
        <f t="shared" si="9"/>
        <v>2524.4737176014296</v>
      </c>
      <c r="U8" s="19">
        <f t="shared" si="9"/>
        <v>1721.1309147448412</v>
      </c>
      <c r="V8" s="19">
        <f t="shared" si="9"/>
        <v>956.04815930520601</v>
      </c>
      <c r="W8" s="19">
        <f t="shared" si="9"/>
        <v>152.56150005295808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INTMARB!C9+GIC!C9</f>
        <v>5388.4201478200657</v>
      </c>
      <c r="D9" s="8">
        <f>INTMARB!D9+GIC!D9</f>
        <v>3926.1767630911718</v>
      </c>
      <c r="E9" s="8">
        <f>INTMARB!E9+GIC!E9</f>
        <v>5350.9241912321895</v>
      </c>
      <c r="F9" s="8">
        <f>INTMARB!F9+GIC!F9</f>
        <v>4241.6249892046326</v>
      </c>
      <c r="G9" s="8">
        <f>INTMARB!G9+GIC!G9</f>
        <v>4297.6765608438118</v>
      </c>
      <c r="H9" s="8">
        <f>INTMARB!H9+GIC!H9</f>
        <v>4533.2296103379558</v>
      </c>
      <c r="I9" s="8">
        <f>INTMARB!I9+GIC!I9</f>
        <v>4299.2067950405399</v>
      </c>
      <c r="J9" s="8">
        <f>INTMARB!J9+GIC!J9</f>
        <v>3686.0423452495893</v>
      </c>
      <c r="K9" s="8">
        <f>INTMARB!K9+GIC!K9</f>
        <v>3045.899044837578</v>
      </c>
      <c r="L9" s="8">
        <f>INTMARB!L9+GIC!L9</f>
        <v>1771.6982794342011</v>
      </c>
      <c r="M9" s="8">
        <f>INTMARB!M9+GIC!M9</f>
        <v>1181.2887777045084</v>
      </c>
      <c r="N9" s="8">
        <f>INTMARB!N9+GIC!N9</f>
        <v>3688.9575165674632</v>
      </c>
      <c r="O9" s="8">
        <f>INTMARB!O9+GIC!O9</f>
        <v>2902.5318472695717</v>
      </c>
      <c r="P9" s="8">
        <f>INTMARB!P9+GIC!P9</f>
        <v>2139.9280132817794</v>
      </c>
      <c r="Q9" s="8">
        <f>INTMARB!Q9+GIC!Q9</f>
        <v>2859.962572325534</v>
      </c>
      <c r="R9" s="8">
        <f>INTMARB!R9+GIC!R9</f>
        <v>2985.7537201454638</v>
      </c>
      <c r="S9" s="8">
        <f>INTMARB!S9+GIC!S9</f>
        <v>1693.2304914920385</v>
      </c>
      <c r="T9" s="8">
        <f>INTMARB!T9+GIC!T9</f>
        <v>2524.4737176014296</v>
      </c>
      <c r="U9" s="8">
        <f>INTMARB!U9+GIC!U9</f>
        <v>1721.1309147448412</v>
      </c>
      <c r="V9" s="8">
        <f>INTMARB!V9+GIC!V9</f>
        <v>956.04815930520601</v>
      </c>
      <c r="W9" s="8">
        <f>INTMARB!W9+GIC!W9</f>
        <v>152.56150005295808</v>
      </c>
      <c r="X9" s="8">
        <f>INTMARB!X9+GIC!X9</f>
        <v>0</v>
      </c>
      <c r="Y9" s="8">
        <f>INTMARB!Y9+GIC!Y9</f>
        <v>0</v>
      </c>
      <c r="Z9" s="8">
        <f>INTMARB!Z9+GIC!Z9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INTMARB!C10+GIC!C10</f>
        <v>6819.9070454340072</v>
      </c>
      <c r="D10" s="8">
        <f>INTMARB!D10+GIC!D10</f>
        <v>7504.3492639418591</v>
      </c>
      <c r="E10" s="8">
        <f>INTMARB!E10+GIC!E10</f>
        <v>7809.9229494085166</v>
      </c>
      <c r="F10" s="8">
        <f>INTMARB!F10+GIC!F10</f>
        <v>7160.5687731246608</v>
      </c>
      <c r="G10" s="8">
        <f>INTMARB!G10+GIC!G10</f>
        <v>5926.0484784642622</v>
      </c>
      <c r="H10" s="8">
        <f>INTMARB!H10+GIC!H10</f>
        <v>5240.2762085244294</v>
      </c>
      <c r="I10" s="8">
        <f>INTMARB!I10+GIC!I10</f>
        <v>5966.806081859836</v>
      </c>
      <c r="J10" s="8">
        <f>INTMARB!J10+GIC!J10</f>
        <v>4497.8412737050558</v>
      </c>
      <c r="K10" s="8">
        <f>INTMARB!K10+GIC!K10</f>
        <v>0</v>
      </c>
      <c r="L10" s="8">
        <f>INTMARB!L10+GIC!L10</f>
        <v>0</v>
      </c>
      <c r="M10" s="8">
        <f>INTMARB!M10+GIC!M10</f>
        <v>0</v>
      </c>
      <c r="N10" s="8">
        <f>INTMARB!N10+GIC!N10</f>
        <v>0</v>
      </c>
      <c r="O10" s="8">
        <f>INTMARB!O10+GIC!O10</f>
        <v>0</v>
      </c>
      <c r="P10" s="8">
        <f>INTMARB!P10+GIC!P10</f>
        <v>0</v>
      </c>
      <c r="Q10" s="8">
        <f>INTMARB!Q10+GIC!Q10</f>
        <v>0</v>
      </c>
      <c r="R10" s="8">
        <f>INTMARB!R10+GIC!R10</f>
        <v>0</v>
      </c>
      <c r="S10" s="8">
        <f>INTMARB!S10+GIC!S10</f>
        <v>0</v>
      </c>
      <c r="T10" s="8">
        <f>INTMARB!T10+GIC!T10</f>
        <v>0</v>
      </c>
      <c r="U10" s="8">
        <f>INTMARB!U10+GIC!U10</f>
        <v>0</v>
      </c>
      <c r="V10" s="8">
        <f>INTMARB!V10+GIC!V10</f>
        <v>0</v>
      </c>
      <c r="W10" s="8">
        <f>INTMARB!W10+GIC!W10</f>
        <v>0</v>
      </c>
      <c r="X10" s="8">
        <f>INTMARB!X10+GIC!X10</f>
        <v>0</v>
      </c>
      <c r="Y10" s="8">
        <f>INTMARB!Y10+GIC!Y10</f>
        <v>0</v>
      </c>
      <c r="Z10" s="8">
        <f>INTMARB!Z10+GIC!Z10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1380.7572470073846</v>
      </c>
      <c r="D11" s="19">
        <f t="shared" ref="D11:X11" si="12">SUM(D12:D16)</f>
        <v>870.69525292747926</v>
      </c>
      <c r="E11" s="19">
        <f t="shared" si="12"/>
        <v>914.975555080856</v>
      </c>
      <c r="F11" s="19">
        <f t="shared" si="12"/>
        <v>1244.5974986858182</v>
      </c>
      <c r="G11" s="19">
        <f t="shared" si="12"/>
        <v>890.03123915635263</v>
      </c>
      <c r="H11" s="19">
        <f t="shared" si="12"/>
        <v>1869.9845719634641</v>
      </c>
      <c r="I11" s="19">
        <f t="shared" si="12"/>
        <v>1504.2388097698902</v>
      </c>
      <c r="J11" s="19">
        <f t="shared" si="12"/>
        <v>1764.908501199978</v>
      </c>
      <c r="K11" s="19">
        <f t="shared" si="12"/>
        <v>1872.0972696983702</v>
      </c>
      <c r="L11" s="19">
        <f t="shared" si="12"/>
        <v>2288.7485731956949</v>
      </c>
      <c r="M11" s="19">
        <f t="shared" si="12"/>
        <v>1961.9303040415948</v>
      </c>
      <c r="N11" s="19">
        <f t="shared" si="12"/>
        <v>1512.644152805181</v>
      </c>
      <c r="O11" s="19">
        <f t="shared" si="12"/>
        <v>2040.5946180746712</v>
      </c>
      <c r="P11" s="19">
        <f t="shared" si="12"/>
        <v>705.64902848444478</v>
      </c>
      <c r="Q11" s="19">
        <f t="shared" si="12"/>
        <v>623.59448475462375</v>
      </c>
      <c r="R11" s="19">
        <f t="shared" si="12"/>
        <v>709.66775771786831</v>
      </c>
      <c r="S11" s="19">
        <f t="shared" si="12"/>
        <v>635.02819431491866</v>
      </c>
      <c r="T11" s="19">
        <f t="shared" si="12"/>
        <v>989.14169439492662</v>
      </c>
      <c r="U11" s="19">
        <f t="shared" si="12"/>
        <v>1083.5815272364209</v>
      </c>
      <c r="V11" s="19">
        <f t="shared" si="12"/>
        <v>718.40652508387359</v>
      </c>
      <c r="W11" s="19">
        <f t="shared" si="12"/>
        <v>709.30447199976584</v>
      </c>
      <c r="X11" s="19">
        <f t="shared" si="12"/>
        <v>901.7637304988217</v>
      </c>
      <c r="Y11" s="19">
        <f t="shared" ref="Y11:Z11" si="13">SUM(Y12:Y16)</f>
        <v>919.49747938218127</v>
      </c>
      <c r="Z11" s="19">
        <f t="shared" si="13"/>
        <v>882.25537041772077</v>
      </c>
    </row>
    <row r="12" spans="1:26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  <c r="Y12" s="8">
        <f>INTMARB!Y12+GIC!Y12</f>
        <v>0</v>
      </c>
      <c r="Z12" s="8">
        <f>INTMARB!Z12+GIC!Z12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INTMARB!C13+GIC!C13</f>
        <v>1380.7572470073846</v>
      </c>
      <c r="D13" s="8">
        <f>INTMARB!D13+GIC!D13</f>
        <v>870.69525292747926</v>
      </c>
      <c r="E13" s="8">
        <f>INTMARB!E13+GIC!E13</f>
        <v>914.975555080856</v>
      </c>
      <c r="F13" s="8">
        <f>INTMARB!F13+GIC!F13</f>
        <v>1244.5974986858182</v>
      </c>
      <c r="G13" s="8">
        <f>INTMARB!G13+GIC!G13</f>
        <v>890.03123915635263</v>
      </c>
      <c r="H13" s="8">
        <f>INTMARB!H13+GIC!H13</f>
        <v>1869.9845719634641</v>
      </c>
      <c r="I13" s="8">
        <f>INTMARB!I13+GIC!I13</f>
        <v>1490.6811129298901</v>
      </c>
      <c r="J13" s="8">
        <f>INTMARB!J13+GIC!J13</f>
        <v>1758.1297980399779</v>
      </c>
      <c r="K13" s="8">
        <f>INTMARB!K13+GIC!K13</f>
        <v>1860.7992374183702</v>
      </c>
      <c r="L13" s="8">
        <f>INTMARB!L13+GIC!L13</f>
        <v>2137.3554054756951</v>
      </c>
      <c r="M13" s="8">
        <f>INTMARB!M13+GIC!M13</f>
        <v>1781.1623686015948</v>
      </c>
      <c r="N13" s="8">
        <f>INTMARB!N13+GIC!N13</f>
        <v>1336.3952559651809</v>
      </c>
      <c r="O13" s="8">
        <f>INTMARB!O13+GIC!O13</f>
        <v>1889.2014503546711</v>
      </c>
      <c r="P13" s="8">
        <f>INTMARB!P13+GIC!P13</f>
        <v>558.77489936444476</v>
      </c>
      <c r="Q13" s="8">
        <f>INTMARB!Q13+GIC!Q13</f>
        <v>483.49934931462371</v>
      </c>
      <c r="R13" s="8">
        <f>INTMARB!R13+GIC!R13</f>
        <v>562.79362859786829</v>
      </c>
      <c r="S13" s="8">
        <f>INTMARB!S13+GIC!S13</f>
        <v>635.02819431491866</v>
      </c>
      <c r="T13" s="8">
        <f>INTMARB!T13+GIC!T13</f>
        <v>989.14169439492662</v>
      </c>
      <c r="U13" s="8">
        <f>INTMARB!U13+GIC!U13</f>
        <v>1083.5815272364209</v>
      </c>
      <c r="V13" s="8">
        <f>INTMARB!V13+GIC!V13</f>
        <v>718.40652508387359</v>
      </c>
      <c r="W13" s="8">
        <f>INTMARB!W13+GIC!W13</f>
        <v>709.30447199976584</v>
      </c>
      <c r="X13" s="8">
        <f>INTMARB!X13+GIC!X13</f>
        <v>901.7637304988217</v>
      </c>
      <c r="Y13" s="8">
        <f>INTMARB!Y13+GIC!Y13</f>
        <v>919.49747938218127</v>
      </c>
      <c r="Z13" s="8">
        <f>INTMARB!Z13+GIC!Z13</f>
        <v>882.25537041772077</v>
      </c>
    </row>
    <row r="14" spans="1:26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  <c r="Y14" s="8">
        <f>INTMARB!Y14+GIC!Y14</f>
        <v>0</v>
      </c>
      <c r="Z14" s="8">
        <f>INTMARB!Z14+GIC!Z14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13.557696840000002</v>
      </c>
      <c r="J15" s="8">
        <f>INTMARB!J15+GIC!J15</f>
        <v>6.7787031599999992</v>
      </c>
      <c r="K15" s="8">
        <f>INTMARB!K15+GIC!K15</f>
        <v>11.298032279999999</v>
      </c>
      <c r="L15" s="8">
        <f>INTMARB!L15+GIC!L15</f>
        <v>151.39316772000001</v>
      </c>
      <c r="M15" s="8">
        <f>INTMARB!M15+GIC!M15</f>
        <v>180.76793544000003</v>
      </c>
      <c r="N15" s="8">
        <f>INTMARB!N15+GIC!N15</f>
        <v>176.24889684000001</v>
      </c>
      <c r="O15" s="8">
        <f>INTMARB!O15+GIC!O15</f>
        <v>151.39316772000004</v>
      </c>
      <c r="P15" s="8">
        <f>INTMARB!P15+GIC!P15</f>
        <v>146.87412912000002</v>
      </c>
      <c r="Q15" s="8">
        <f>INTMARB!Q15+GIC!Q15</f>
        <v>140.09513544000001</v>
      </c>
      <c r="R15" s="8">
        <f>INTMARB!R15+GIC!R15</f>
        <v>146.87412912000002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  <c r="Y15" s="8">
        <f>INTMARB!Y15+GIC!Y15</f>
        <v>0</v>
      </c>
      <c r="Z15" s="8">
        <f>INTMARB!Z15+GIC!Z15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INTMARB!C16+GIC!C16</f>
        <v>0</v>
      </c>
      <c r="D16" s="8">
        <f>INTMARB!D16+GIC!D16</f>
        <v>0</v>
      </c>
      <c r="E16" s="8">
        <f>INTMARB!E16+GIC!E16</f>
        <v>0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  <c r="Y16" s="8">
        <f>INTMARB!Y16+GIC!Y16</f>
        <v>0</v>
      </c>
      <c r="Z16" s="8">
        <f>INTMARB!Z16+GIC!Z16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5897.032056</v>
      </c>
      <c r="D17" s="27">
        <f t="shared" ref="D17:X17" si="15">SUM(D18:D21)</f>
        <v>6334.4172239999998</v>
      </c>
      <c r="E17" s="27">
        <f t="shared" si="15"/>
        <v>6198.3413280000004</v>
      </c>
      <c r="F17" s="27">
        <f t="shared" si="15"/>
        <v>5466.777047999999</v>
      </c>
      <c r="G17" s="27">
        <f t="shared" si="15"/>
        <v>5499.611640000001</v>
      </c>
      <c r="H17" s="27">
        <f t="shared" si="15"/>
        <v>5584.8376800000005</v>
      </c>
      <c r="I17" s="27">
        <f t="shared" si="15"/>
        <v>5130.1545119999992</v>
      </c>
      <c r="J17" s="27">
        <f t="shared" si="15"/>
        <v>5580.3183120000003</v>
      </c>
      <c r="K17" s="27">
        <f t="shared" si="15"/>
        <v>5415.9935039999991</v>
      </c>
      <c r="L17" s="27">
        <f t="shared" si="15"/>
        <v>4339.0682639999995</v>
      </c>
      <c r="M17" s="27">
        <f t="shared" si="15"/>
        <v>4813.489223999999</v>
      </c>
      <c r="N17" s="27">
        <f t="shared" si="15"/>
        <v>5281.900631999999</v>
      </c>
      <c r="O17" s="27">
        <f t="shared" si="15"/>
        <v>4630.4296559999984</v>
      </c>
      <c r="P17" s="27">
        <f t="shared" si="15"/>
        <v>5160.94236</v>
      </c>
      <c r="Q17" s="27">
        <f t="shared" si="15"/>
        <v>5533.5839040000001</v>
      </c>
      <c r="R17" s="27">
        <f t="shared" si="15"/>
        <v>5194.3667759999998</v>
      </c>
      <c r="S17" s="27">
        <f t="shared" si="15"/>
        <v>4561.6923359999992</v>
      </c>
      <c r="T17" s="27">
        <f t="shared" si="15"/>
        <v>5167.3043519999992</v>
      </c>
      <c r="U17" s="27">
        <f t="shared" si="15"/>
        <v>5164.0436879999997</v>
      </c>
      <c r="V17" s="27">
        <f t="shared" si="15"/>
        <v>4657.0491360000005</v>
      </c>
      <c r="W17" s="27">
        <f t="shared" si="15"/>
        <v>3359.6191440000002</v>
      </c>
      <c r="X17" s="27">
        <f t="shared" si="15"/>
        <v>4886.3401199999998</v>
      </c>
      <c r="Y17" s="27">
        <f t="shared" ref="Y17:Z17" si="16">SUM(Y18:Y21)</f>
        <v>4527.8839051199993</v>
      </c>
      <c r="Z17" s="27">
        <f t="shared" si="16"/>
        <v>4359.9010867199995</v>
      </c>
    </row>
    <row r="18" spans="1:26" ht="11.25" customHeight="1" x14ac:dyDescent="0.2">
      <c r="A18" s="29" t="s">
        <v>26</v>
      </c>
      <c r="B18" s="7" t="s">
        <v>27</v>
      </c>
      <c r="C18" s="8">
        <f>INTMARB!C18+GIC!C18</f>
        <v>159.16067999999996</v>
      </c>
      <c r="D18" s="8">
        <f>INTMARB!D18+GIC!D18</f>
        <v>62.057880000000004</v>
      </c>
      <c r="E18" s="8">
        <f>INTMARB!E18+GIC!E18</f>
        <v>60.739200000000011</v>
      </c>
      <c r="F18" s="8">
        <f>INTMARB!F18+GIC!F18</f>
        <v>63.896039999999985</v>
      </c>
      <c r="G18" s="8">
        <f>INTMARB!G18+GIC!G18</f>
        <v>71.088839999999976</v>
      </c>
      <c r="H18" s="8">
        <f>INTMARB!H18+GIC!H18</f>
        <v>77.162759999999992</v>
      </c>
      <c r="I18" s="8">
        <f>INTMARB!I18+GIC!I18</f>
        <v>71.808119999999974</v>
      </c>
      <c r="J18" s="8">
        <f>INTMARB!J18+GIC!J18</f>
        <v>78.641279999999966</v>
      </c>
      <c r="K18" s="8">
        <f>INTMARB!K18+GIC!K18</f>
        <v>81.638279999999995</v>
      </c>
      <c r="L18" s="8">
        <f>INTMARB!L18+GIC!L18</f>
        <v>72.727199999999954</v>
      </c>
      <c r="M18" s="8">
        <f>INTMARB!M18+GIC!M18</f>
        <v>61.578360000000011</v>
      </c>
      <c r="N18" s="8">
        <f>INTMARB!N18+GIC!N18</f>
        <v>5.9540400000000009</v>
      </c>
      <c r="O18" s="8">
        <f>INTMARB!O18+GIC!O18</f>
        <v>2.8371600000000012</v>
      </c>
      <c r="P18" s="8">
        <f>INTMARB!P18+GIC!P18</f>
        <v>1.0389600000000005</v>
      </c>
      <c r="Q18" s="8">
        <f>INTMARB!Q18+GIC!Q18</f>
        <v>0.55943999999999994</v>
      </c>
      <c r="R18" s="8">
        <f>INTMARB!R18+GIC!R18</f>
        <v>0.39960000000000007</v>
      </c>
      <c r="S18" s="8">
        <f>INTMARB!S18+GIC!S18</f>
        <v>0.55943999999999983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  <c r="Y18" s="8">
        <f>INTMARB!Y18+GIC!Y18</f>
        <v>0</v>
      </c>
      <c r="Z18" s="8">
        <f>INTMARB!Z18+GIC!Z18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INTMARB!C19+GIC!C19</f>
        <v>788.77043999999989</v>
      </c>
      <c r="D19" s="8">
        <f>INTMARB!D19+GIC!D19</f>
        <v>839.91923999999995</v>
      </c>
      <c r="E19" s="8">
        <f>INTMARB!E19+GIC!E19</f>
        <v>836.72244000000001</v>
      </c>
      <c r="F19" s="8">
        <f>INTMARB!F19+GIC!F19</f>
        <v>857.8213199999999</v>
      </c>
      <c r="G19" s="8">
        <f>INTMARB!G19+GIC!G19</f>
        <v>816.38279999999986</v>
      </c>
      <c r="H19" s="8">
        <f>INTMARB!H19+GIC!H19</f>
        <v>805.31388000000015</v>
      </c>
      <c r="I19" s="8">
        <f>INTMARB!I19+GIC!I19</f>
        <v>832.56659999999999</v>
      </c>
      <c r="J19" s="8">
        <f>INTMARB!J19+GIC!J19</f>
        <v>822.45671999999979</v>
      </c>
      <c r="K19" s="8">
        <f>INTMARB!K19+GIC!K19</f>
        <v>783.57564000000002</v>
      </c>
      <c r="L19" s="8">
        <f>INTMARB!L19+GIC!L19</f>
        <v>557.44200000000001</v>
      </c>
      <c r="M19" s="8">
        <f>INTMARB!M19+GIC!M19</f>
        <v>649.11023999999986</v>
      </c>
      <c r="N19" s="8">
        <f>INTMARB!N19+GIC!N19</f>
        <v>612.58680000000004</v>
      </c>
      <c r="O19" s="8">
        <f>INTMARB!O19+GIC!O19</f>
        <v>526.87259999999981</v>
      </c>
      <c r="P19" s="8">
        <f>INTMARB!P19+GIC!P19</f>
        <v>536.0634</v>
      </c>
      <c r="Q19" s="8">
        <f>INTMARB!Q19+GIC!Q19</f>
        <v>435.20435999999995</v>
      </c>
      <c r="R19" s="8">
        <f>INTMARB!R19+GIC!R19</f>
        <v>412.30727999999988</v>
      </c>
      <c r="S19" s="8">
        <f>INTMARB!S19+GIC!S19</f>
        <v>406.07351999999997</v>
      </c>
      <c r="T19" s="8">
        <f>INTMARB!T19+GIC!T19</f>
        <v>414.50507999999991</v>
      </c>
      <c r="U19" s="8">
        <f>INTMARB!U19+GIC!U19</f>
        <v>375.62399999999991</v>
      </c>
      <c r="V19" s="8">
        <f>INTMARB!V19+GIC!V19</f>
        <v>350.40923999999995</v>
      </c>
      <c r="W19" s="8">
        <f>INTMARB!W19+GIC!W19</f>
        <v>139.78008</v>
      </c>
      <c r="X19" s="8">
        <f>INTMARB!X19+GIC!X19</f>
        <v>379.50012000000004</v>
      </c>
      <c r="Y19" s="8">
        <f>INTMARB!Y19+GIC!Y19</f>
        <v>496.93344911999998</v>
      </c>
      <c r="Z19" s="8">
        <f>INTMARB!Z19+GIC!Z19</f>
        <v>468.07673471999999</v>
      </c>
    </row>
    <row r="20" spans="1:26" ht="11.25" customHeight="1" x14ac:dyDescent="0.2">
      <c r="A20" s="29" t="s">
        <v>30</v>
      </c>
      <c r="B20" s="7" t="s">
        <v>31</v>
      </c>
      <c r="C20" s="8">
        <f>INTMARB!C20+GIC!C20</f>
        <v>4949.1009359999998</v>
      </c>
      <c r="D20" s="8">
        <f>INTMARB!D20+GIC!D20</f>
        <v>5432.4401040000002</v>
      </c>
      <c r="E20" s="8">
        <f>INTMARB!E20+GIC!E20</f>
        <v>5300.8796880000009</v>
      </c>
      <c r="F20" s="8">
        <f>INTMARB!F20+GIC!F20</f>
        <v>4545.0596879999994</v>
      </c>
      <c r="G20" s="8">
        <f>INTMARB!G20+GIC!G20</f>
        <v>4612.1400000000012</v>
      </c>
      <c r="H20" s="8">
        <f>INTMARB!H20+GIC!H20</f>
        <v>4702.3610400000007</v>
      </c>
      <c r="I20" s="8">
        <f>INTMARB!I20+GIC!I20</f>
        <v>4225.7797919999994</v>
      </c>
      <c r="J20" s="8">
        <f>INTMARB!J20+GIC!J20</f>
        <v>4679.2203120000004</v>
      </c>
      <c r="K20" s="8">
        <f>INTMARB!K20+GIC!K20</f>
        <v>4550.779583999999</v>
      </c>
      <c r="L20" s="8">
        <f>INTMARB!L20+GIC!L20</f>
        <v>3708.8990639999997</v>
      </c>
      <c r="M20" s="8">
        <f>INTMARB!M20+GIC!M20</f>
        <v>4102.8006239999995</v>
      </c>
      <c r="N20" s="8">
        <f>INTMARB!N20+GIC!N20</f>
        <v>4663.3597919999993</v>
      </c>
      <c r="O20" s="8">
        <f>INTMARB!O20+GIC!O20</f>
        <v>4100.7198959999987</v>
      </c>
      <c r="P20" s="8">
        <f>INTMARB!P20+GIC!P20</f>
        <v>4623.84</v>
      </c>
      <c r="Q20" s="8">
        <f>INTMARB!Q20+GIC!Q20</f>
        <v>5097.8201040000004</v>
      </c>
      <c r="R20" s="8">
        <f>INTMARB!R20+GIC!R20</f>
        <v>4781.6598960000001</v>
      </c>
      <c r="S20" s="8">
        <f>INTMARB!S20+GIC!S20</f>
        <v>4155.0593759999992</v>
      </c>
      <c r="T20" s="8">
        <f>INTMARB!T20+GIC!T20</f>
        <v>4752.7992719999993</v>
      </c>
      <c r="U20" s="8">
        <f>INTMARB!U20+GIC!U20</f>
        <v>4788.419688</v>
      </c>
      <c r="V20" s="8">
        <f>INTMARB!V20+GIC!V20</f>
        <v>4306.6398960000006</v>
      </c>
      <c r="W20" s="8">
        <f>INTMARB!W20+GIC!W20</f>
        <v>3219.8390640000002</v>
      </c>
      <c r="X20" s="8">
        <f>INTMARB!X20+GIC!X20</f>
        <v>4506.84</v>
      </c>
      <c r="Y20" s="8">
        <f>INTMARB!Y20+GIC!Y20</f>
        <v>4030.9504559999996</v>
      </c>
      <c r="Z20" s="8">
        <f>INTMARB!Z20+GIC!Z20</f>
        <v>3891.8243519999996</v>
      </c>
    </row>
    <row r="21" spans="1:26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  <c r="Y21" s="8">
        <f>INTMARB!Y21+GIC!Y21</f>
        <v>0</v>
      </c>
      <c r="Z21" s="8">
        <f>INTMARB!Z21+GIC!Z21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  <c r="Y23" s="8">
        <f>INTMARB!Y23+GIC!Y23</f>
        <v>0</v>
      </c>
      <c r="Z23" s="8">
        <f>INTMARB!Z23+GIC!Z23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  <c r="Y24" s="8">
        <f>INTMARB!Y24+GIC!Y24</f>
        <v>0</v>
      </c>
      <c r="Z24" s="8">
        <f>INTMARB!Z24+GIC!Z24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  <c r="Y25" s="27">
        <f>INTMARB!Y25+GIC!Y25</f>
        <v>0</v>
      </c>
      <c r="Z25" s="27">
        <f>INTMARB!Z25+GIC!Z25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189627.67457819995</v>
      </c>
      <c r="D26" s="27">
        <f t="shared" ref="D26:X26" si="21">SUM(D27,D33)</f>
        <v>198470.81175695994</v>
      </c>
      <c r="E26" s="27">
        <f t="shared" si="21"/>
        <v>200864.05643195999</v>
      </c>
      <c r="F26" s="27">
        <f t="shared" si="21"/>
        <v>207467.34774264003</v>
      </c>
      <c r="G26" s="27">
        <f t="shared" si="21"/>
        <v>215285.06189123998</v>
      </c>
      <c r="H26" s="27">
        <f t="shared" si="21"/>
        <v>221299.66315511998</v>
      </c>
      <c r="I26" s="27">
        <f t="shared" si="21"/>
        <v>220040.48407140002</v>
      </c>
      <c r="J26" s="27">
        <f t="shared" si="21"/>
        <v>222912.74971728001</v>
      </c>
      <c r="K26" s="27">
        <f t="shared" si="21"/>
        <v>214130.37004487996</v>
      </c>
      <c r="L26" s="27">
        <f t="shared" si="21"/>
        <v>200947.52316600003</v>
      </c>
      <c r="M26" s="27">
        <f t="shared" si="21"/>
        <v>195510.75103188001</v>
      </c>
      <c r="N26" s="27">
        <f t="shared" si="21"/>
        <v>186803.62412760002</v>
      </c>
      <c r="O26" s="27">
        <f t="shared" si="21"/>
        <v>174637.78972236</v>
      </c>
      <c r="P26" s="27">
        <f t="shared" si="21"/>
        <v>166262.62414284001</v>
      </c>
      <c r="Q26" s="27">
        <f t="shared" si="21"/>
        <v>167411.88416520006</v>
      </c>
      <c r="R26" s="27">
        <f t="shared" si="21"/>
        <v>173810.30253048</v>
      </c>
      <c r="S26" s="27">
        <f t="shared" si="21"/>
        <v>178054.30992240002</v>
      </c>
      <c r="T26" s="27">
        <f t="shared" si="21"/>
        <v>177887.51029259997</v>
      </c>
      <c r="U26" s="27">
        <f t="shared" si="21"/>
        <v>180647.23642991998</v>
      </c>
      <c r="V26" s="27">
        <f t="shared" si="21"/>
        <v>179438.16308075999</v>
      </c>
      <c r="W26" s="27">
        <f t="shared" si="21"/>
        <v>143044.7320584</v>
      </c>
      <c r="X26" s="27">
        <f t="shared" si="21"/>
        <v>159324.37861500002</v>
      </c>
      <c r="Y26" s="27">
        <f t="shared" ref="Y26:Z26" si="22">SUM(Y27,Y33)</f>
        <v>175397.49772235999</v>
      </c>
      <c r="Z26" s="27">
        <f t="shared" si="22"/>
        <v>170526.41115732005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37.207079999999983</v>
      </c>
      <c r="D27" s="19">
        <f t="shared" ref="D27:X27" si="24">SUM(D28:D32)</f>
        <v>37.207079999999991</v>
      </c>
      <c r="E27" s="19">
        <f t="shared" si="24"/>
        <v>37.207079999999991</v>
      </c>
      <c r="F27" s="19">
        <f t="shared" si="24"/>
        <v>37.207079999999991</v>
      </c>
      <c r="G27" s="19">
        <f t="shared" si="24"/>
        <v>37.207079999999991</v>
      </c>
      <c r="H27" s="19">
        <f t="shared" si="24"/>
        <v>37.207079999999983</v>
      </c>
      <c r="I27" s="19">
        <f t="shared" si="24"/>
        <v>37.207079999999983</v>
      </c>
      <c r="J27" s="19">
        <f t="shared" si="24"/>
        <v>37.207079999999991</v>
      </c>
      <c r="K27" s="19">
        <f t="shared" si="24"/>
        <v>37.207079999999991</v>
      </c>
      <c r="L27" s="19">
        <f t="shared" si="24"/>
        <v>37.207079999999983</v>
      </c>
      <c r="M27" s="19">
        <f t="shared" si="24"/>
        <v>37.207079999999991</v>
      </c>
      <c r="N27" s="19">
        <f t="shared" si="24"/>
        <v>37.207079999999991</v>
      </c>
      <c r="O27" s="19">
        <f t="shared" si="24"/>
        <v>37.207079999999976</v>
      </c>
      <c r="P27" s="19">
        <f t="shared" si="24"/>
        <v>37.207080000000005</v>
      </c>
      <c r="Q27" s="19">
        <f t="shared" si="24"/>
        <v>21.704129999999999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INTMARB!C28+GIC!C28</f>
        <v>37.207079999999983</v>
      </c>
      <c r="D28" s="8">
        <f>INTMARB!D28+GIC!D28</f>
        <v>37.207079999999991</v>
      </c>
      <c r="E28" s="8">
        <f>INTMARB!E28+GIC!E28</f>
        <v>37.207079999999991</v>
      </c>
      <c r="F28" s="8">
        <f>INTMARB!F28+GIC!F28</f>
        <v>37.207079999999991</v>
      </c>
      <c r="G28" s="8">
        <f>INTMARB!G28+GIC!G28</f>
        <v>37.207079999999991</v>
      </c>
      <c r="H28" s="8">
        <f>INTMARB!H28+GIC!H28</f>
        <v>37.207079999999983</v>
      </c>
      <c r="I28" s="8">
        <f>INTMARB!I28+GIC!I28</f>
        <v>37.207079999999983</v>
      </c>
      <c r="J28" s="8">
        <f>INTMARB!J28+GIC!J28</f>
        <v>37.207079999999991</v>
      </c>
      <c r="K28" s="8">
        <f>INTMARB!K28+GIC!K28</f>
        <v>37.207079999999991</v>
      </c>
      <c r="L28" s="8">
        <f>INTMARB!L28+GIC!L28</f>
        <v>37.207079999999983</v>
      </c>
      <c r="M28" s="8">
        <f>INTMARB!M28+GIC!M28</f>
        <v>37.207079999999991</v>
      </c>
      <c r="N28" s="8">
        <f>INTMARB!N28+GIC!N28</f>
        <v>37.207079999999991</v>
      </c>
      <c r="O28" s="8">
        <f>INTMARB!O28+GIC!O28</f>
        <v>37.207079999999976</v>
      </c>
      <c r="P28" s="8">
        <f>INTMARB!P28+GIC!P28</f>
        <v>37.207080000000005</v>
      </c>
      <c r="Q28" s="8">
        <f>INTMARB!Q28+GIC!Q28</f>
        <v>21.704129999999999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  <c r="Y28" s="8">
        <f>INTMARB!Y28+GIC!Y28</f>
        <v>0</v>
      </c>
      <c r="Z28" s="8">
        <f>INTMARB!Z28+GIC!Z28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  <c r="Y29" s="8">
        <f>INTMARB!Y29+GIC!Y29</f>
        <v>0</v>
      </c>
      <c r="Z29" s="8">
        <f>INTMARB!Z29+GIC!Z29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  <c r="Y30" s="8">
        <f>INTMARB!Y30+GIC!Y30</f>
        <v>0</v>
      </c>
      <c r="Z30" s="8">
        <f>INTMARB!Z30+GIC!Z30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  <c r="Y31" s="8">
        <f>INTMARB!Y31+GIC!Y31</f>
        <v>0</v>
      </c>
      <c r="Z31" s="8">
        <f>INTMARB!Z31+GIC!Z31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  <c r="Y32" s="8">
        <f>INTMARB!Y32+GIC!Y32</f>
        <v>0</v>
      </c>
      <c r="Z32" s="8">
        <f>INTMARB!Z32+GIC!Z32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189590.46749819996</v>
      </c>
      <c r="D33" s="19">
        <f t="shared" ref="D33:X33" si="27">SUM(D34:D50)</f>
        <v>198433.60467695995</v>
      </c>
      <c r="E33" s="19">
        <f t="shared" si="27"/>
        <v>200826.84935196</v>
      </c>
      <c r="F33" s="19">
        <f t="shared" si="27"/>
        <v>207430.14066264004</v>
      </c>
      <c r="G33" s="19">
        <f t="shared" si="27"/>
        <v>215247.85481123999</v>
      </c>
      <c r="H33" s="19">
        <f t="shared" si="27"/>
        <v>221262.45607511999</v>
      </c>
      <c r="I33" s="19">
        <f t="shared" si="27"/>
        <v>220003.27699140002</v>
      </c>
      <c r="J33" s="19">
        <f t="shared" si="27"/>
        <v>222875.54263728001</v>
      </c>
      <c r="K33" s="19">
        <f t="shared" si="27"/>
        <v>214093.16296487997</v>
      </c>
      <c r="L33" s="19">
        <f t="shared" si="27"/>
        <v>200910.31608600004</v>
      </c>
      <c r="M33" s="19">
        <f t="shared" si="27"/>
        <v>195473.54395188001</v>
      </c>
      <c r="N33" s="19">
        <f t="shared" si="27"/>
        <v>186766.41704760003</v>
      </c>
      <c r="O33" s="19">
        <f t="shared" si="27"/>
        <v>174600.58264236001</v>
      </c>
      <c r="P33" s="19">
        <f t="shared" si="27"/>
        <v>166225.41706284002</v>
      </c>
      <c r="Q33" s="19">
        <f t="shared" si="27"/>
        <v>167390.18003520006</v>
      </c>
      <c r="R33" s="19">
        <f t="shared" si="27"/>
        <v>173810.30253048</v>
      </c>
      <c r="S33" s="19">
        <f t="shared" si="27"/>
        <v>178054.30992240002</v>
      </c>
      <c r="T33" s="19">
        <f t="shared" si="27"/>
        <v>177887.51029259997</v>
      </c>
      <c r="U33" s="19">
        <f t="shared" si="27"/>
        <v>180647.23642991998</v>
      </c>
      <c r="V33" s="19">
        <f t="shared" si="27"/>
        <v>179438.16308075999</v>
      </c>
      <c r="W33" s="19">
        <f t="shared" si="27"/>
        <v>143044.7320584</v>
      </c>
      <c r="X33" s="19">
        <f t="shared" si="27"/>
        <v>159324.37861500002</v>
      </c>
      <c r="Y33" s="19">
        <f t="shared" ref="Y33:Z33" si="28">SUM(Y34:Y50)</f>
        <v>175397.49772235999</v>
      </c>
      <c r="Z33" s="19">
        <f t="shared" si="28"/>
        <v>170526.41115732005</v>
      </c>
    </row>
    <row r="34" spans="1:26" ht="11.25" customHeight="1" x14ac:dyDescent="0.2">
      <c r="A34" s="28" t="s">
        <v>54</v>
      </c>
      <c r="B34" s="7" t="s">
        <v>55</v>
      </c>
      <c r="C34" s="8">
        <f>INTMARB!C34+GIC!C34</f>
        <v>4824.2303999999995</v>
      </c>
      <c r="D34" s="8">
        <f>INTMARB!D34+GIC!D34</f>
        <v>4407.9552000000003</v>
      </c>
      <c r="E34" s="8">
        <f>INTMARB!E34+GIC!E34</f>
        <v>4179.8592000000017</v>
      </c>
      <c r="F34" s="8">
        <f>INTMARB!F34+GIC!F34</f>
        <v>5154.9695999999985</v>
      </c>
      <c r="G34" s="8">
        <f>INTMARB!G34+GIC!G34</f>
        <v>5813.5968000000012</v>
      </c>
      <c r="H34" s="8">
        <f>INTMARB!H34+GIC!H34</f>
        <v>6070.2048000000004</v>
      </c>
      <c r="I34" s="8">
        <f>INTMARB!I34+GIC!I34</f>
        <v>6298.3007999999991</v>
      </c>
      <c r="J34" s="8">
        <f>INTMARB!J34+GIC!J34</f>
        <v>6460.8192000000017</v>
      </c>
      <c r="K34" s="8">
        <f>INTMARB!K34+GIC!K34</f>
        <v>6546.3552000000018</v>
      </c>
      <c r="L34" s="8">
        <f>INTMARB!L34+GIC!L34</f>
        <v>6711.7248</v>
      </c>
      <c r="M34" s="8">
        <f>INTMARB!M34+GIC!M34</f>
        <v>7301.9231999999993</v>
      </c>
      <c r="N34" s="8">
        <f>INTMARB!N34+GIC!N34</f>
        <v>8699.0112000000008</v>
      </c>
      <c r="O34" s="8">
        <f>INTMARB!O34+GIC!O34</f>
        <v>10016.265599999999</v>
      </c>
      <c r="P34" s="8">
        <f>INTMARB!P34+GIC!P34</f>
        <v>10620.72</v>
      </c>
      <c r="Q34" s="8">
        <f>INTMARB!Q34+GIC!Q34</f>
        <v>11327.8176</v>
      </c>
      <c r="R34" s="8">
        <f>INTMARB!R34+GIC!R34</f>
        <v>11655.705599999999</v>
      </c>
      <c r="S34" s="8">
        <f>INTMARB!S34+GIC!S34</f>
        <v>11784.009600000001</v>
      </c>
      <c r="T34" s="8">
        <f>INTMARB!T34+GIC!T34</f>
        <v>11632.896000000001</v>
      </c>
      <c r="U34" s="8">
        <f>INTMARB!U34+GIC!U34</f>
        <v>11661.408000000001</v>
      </c>
      <c r="V34" s="8">
        <f>INTMARB!V34+GIC!V34</f>
        <v>11282.198400000001</v>
      </c>
      <c r="W34" s="8">
        <f>INTMARB!W34+GIC!W34</f>
        <v>10404.0288</v>
      </c>
      <c r="X34" s="8">
        <f>INTMARB!X34+GIC!X34</f>
        <v>10615.205882880002</v>
      </c>
      <c r="Y34" s="8">
        <f>INTMARB!Y34+GIC!Y34</f>
        <v>10730.990315519999</v>
      </c>
      <c r="Z34" s="8">
        <f>INTMARB!Z34+GIC!Z34</f>
        <v>10170.906186240001</v>
      </c>
    </row>
    <row r="35" spans="1:26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  <c r="Y35" s="8">
        <f>INTMARB!Y35+GIC!Y35</f>
        <v>0</v>
      </c>
      <c r="Z35" s="8">
        <f>INTMARB!Z35+GIC!Z35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INTMARB!C36+GIC!C36</f>
        <v>7351.1433871200015</v>
      </c>
      <c r="D36" s="8">
        <f>INTMARB!D36+GIC!D36</f>
        <v>6891.5105690400014</v>
      </c>
      <c r="E36" s="8">
        <f>INTMARB!E36+GIC!E36</f>
        <v>6885.5414857200012</v>
      </c>
      <c r="F36" s="8">
        <f>INTMARB!F36+GIC!F36</f>
        <v>6781.0792337999992</v>
      </c>
      <c r="G36" s="8">
        <f>INTMARB!G36+GIC!G36</f>
        <v>6921.3568942800011</v>
      </c>
      <c r="H36" s="8">
        <f>INTMARB!H36+GIC!H36</f>
        <v>6682.5865195200004</v>
      </c>
      <c r="I36" s="8">
        <f>INTMARB!I36+GIC!I36</f>
        <v>6151.3222028400005</v>
      </c>
      <c r="J36" s="8">
        <f>INTMARB!J36+GIC!J36</f>
        <v>6079.6916128800021</v>
      </c>
      <c r="K36" s="8">
        <f>INTMARB!K36+GIC!K36</f>
        <v>5861.8131433200024</v>
      </c>
      <c r="L36" s="8">
        <f>INTMARB!L36+GIC!L36</f>
        <v>5440.9806162000023</v>
      </c>
      <c r="M36" s="8">
        <f>INTMARB!M36+GIC!M36</f>
        <v>5449.9345819200007</v>
      </c>
      <c r="N36" s="8">
        <f>INTMARB!N36+GIC!N36</f>
        <v>4885.8397390800001</v>
      </c>
      <c r="O36" s="8">
        <f>INTMARB!O36+GIC!O36</f>
        <v>4733.6232304800014</v>
      </c>
      <c r="P36" s="8">
        <f>INTMARB!P36+GIC!P36</f>
        <v>4017.3125605199994</v>
      </c>
      <c r="Q36" s="8">
        <f>INTMARB!Q36+GIC!Q36</f>
        <v>3847.1878933199991</v>
      </c>
      <c r="R36" s="8">
        <f>INTMARB!R36+GIC!R36</f>
        <v>3963.5883118799993</v>
      </c>
      <c r="S36" s="8">
        <f>INTMARB!S36+GIC!S36</f>
        <v>4321.7442147600023</v>
      </c>
      <c r="T36" s="8">
        <f>INTMARB!T36+GIC!T36</f>
        <v>3933.7424409599989</v>
      </c>
      <c r="U36" s="8">
        <f>INTMARB!U36+GIC!U36</f>
        <v>4085.9582680799986</v>
      </c>
      <c r="V36" s="8">
        <f>INTMARB!V36+GIC!V36</f>
        <v>3665.1252866400009</v>
      </c>
      <c r="W36" s="8">
        <f>INTMARB!W36+GIC!W36</f>
        <v>3211.4622333599991</v>
      </c>
      <c r="X36" s="8">
        <f>INTMARB!X36+GIC!X36</f>
        <v>3380.7439097999995</v>
      </c>
      <c r="Y36" s="8">
        <f>INTMARB!Y36+GIC!Y36</f>
        <v>4129.0443867600015</v>
      </c>
      <c r="Z36" s="8">
        <f>INTMARB!Z36+GIC!Z36</f>
        <v>3864.3289326000004</v>
      </c>
    </row>
    <row r="37" spans="1:26" ht="11.25" customHeight="1" x14ac:dyDescent="0.2">
      <c r="A37" s="28" t="s">
        <v>60</v>
      </c>
      <c r="B37" s="7" t="s">
        <v>61</v>
      </c>
      <c r="C37" s="8">
        <f>INTMARB!C37+GIC!C37</f>
        <v>26168.594870880002</v>
      </c>
      <c r="D37" s="8">
        <f>INTMARB!D37+GIC!D37</f>
        <v>26036.585273159995</v>
      </c>
      <c r="E37" s="8">
        <f>INTMARB!E37+GIC!E37</f>
        <v>24848.499143159999</v>
      </c>
      <c r="F37" s="8">
        <f>INTMARB!F37+GIC!F37</f>
        <v>24209.941112280001</v>
      </c>
      <c r="G37" s="8">
        <f>INTMARB!G37+GIC!G37</f>
        <v>23129.304770879997</v>
      </c>
      <c r="H37" s="8">
        <f>INTMARB!H37+GIC!H37</f>
        <v>22288.127316840004</v>
      </c>
      <c r="I37" s="8">
        <f>INTMARB!I37+GIC!I37</f>
        <v>21268.890747720001</v>
      </c>
      <c r="J37" s="8">
        <f>INTMARB!J37+GIC!J37</f>
        <v>20473.763309999998</v>
      </c>
      <c r="K37" s="8">
        <f>INTMARB!K37+GIC!K37</f>
        <v>18858.948625439996</v>
      </c>
      <c r="L37" s="8">
        <f>INTMARB!L37+GIC!L37</f>
        <v>17698.49240544</v>
      </c>
      <c r="M37" s="8">
        <f>INTMARB!M37+GIC!M37</f>
        <v>16304.717000879999</v>
      </c>
      <c r="N37" s="8">
        <f>INTMARB!N37+GIC!N37</f>
        <v>15168.820590000001</v>
      </c>
      <c r="O37" s="8">
        <f>INTMARB!O37+GIC!O37</f>
        <v>14137.30411632</v>
      </c>
      <c r="P37" s="8">
        <f>INTMARB!P37+GIC!P37</f>
        <v>13468.046074560003</v>
      </c>
      <c r="Q37" s="8">
        <f>INTMARB!Q37+GIC!Q37</f>
        <v>13265.426900879998</v>
      </c>
      <c r="R37" s="8">
        <f>INTMARB!R37+GIC!R37</f>
        <v>13351.386482280006</v>
      </c>
      <c r="S37" s="8">
        <f>INTMARB!S37+GIC!S37</f>
        <v>13953.104799480001</v>
      </c>
      <c r="T37" s="8">
        <f>INTMARB!T37+GIC!T37</f>
        <v>14266.243613160001</v>
      </c>
      <c r="U37" s="8">
        <f>INTMARB!U37+GIC!U37</f>
        <v>14883.311436839998</v>
      </c>
      <c r="V37" s="8">
        <f>INTMARB!V37+GIC!V37</f>
        <v>15881.058048239998</v>
      </c>
      <c r="W37" s="8">
        <f>INTMARB!W37+GIC!W37</f>
        <v>12614.588965440005</v>
      </c>
      <c r="X37" s="8">
        <f>INTMARB!X37+GIC!X37</f>
        <v>15556.898206079999</v>
      </c>
      <c r="Y37" s="8">
        <f>INTMARB!Y37+GIC!Y37</f>
        <v>17167.359464639998</v>
      </c>
      <c r="Z37" s="8">
        <f>INTMARB!Z37+GIC!Z37</f>
        <v>17879.109438959997</v>
      </c>
    </row>
    <row r="38" spans="1:26" ht="11.25" customHeight="1" x14ac:dyDescent="0.2">
      <c r="A38" s="28" t="s">
        <v>62</v>
      </c>
      <c r="B38" s="7" t="s">
        <v>63</v>
      </c>
      <c r="C38" s="8">
        <f>INTMARB!C38+GIC!C38</f>
        <v>31.010112000000003</v>
      </c>
      <c r="D38" s="8">
        <f>INTMARB!D38+GIC!D38</f>
        <v>34.110972000000004</v>
      </c>
      <c r="E38" s="8">
        <f>INTMARB!E38+GIC!E38</f>
        <v>40.312944000000002</v>
      </c>
      <c r="F38" s="8">
        <f>INTMARB!F38+GIC!F38</f>
        <v>34.110971999999997</v>
      </c>
      <c r="G38" s="8">
        <f>INTMARB!G38+GIC!G38</f>
        <v>31.010112000000003</v>
      </c>
      <c r="H38" s="8">
        <f>INTMARB!H38+GIC!H38</f>
        <v>31.010111999999999</v>
      </c>
      <c r="I38" s="8">
        <f>INTMARB!I38+GIC!I38</f>
        <v>31.010112000000003</v>
      </c>
      <c r="J38" s="8">
        <f>INTMARB!J38+GIC!J38</f>
        <v>34.110971999999997</v>
      </c>
      <c r="K38" s="8">
        <f>INTMARB!K38+GIC!K38</f>
        <v>34.110971999999997</v>
      </c>
      <c r="L38" s="8">
        <f>INTMARB!L38+GIC!L38</f>
        <v>31.010111999999999</v>
      </c>
      <c r="M38" s="8">
        <f>INTMARB!M38+GIC!M38</f>
        <v>24.807888000000002</v>
      </c>
      <c r="N38" s="8">
        <f>INTMARB!N38+GIC!N38</f>
        <v>18.605916000000001</v>
      </c>
      <c r="O38" s="8">
        <f>INTMARB!O38+GIC!O38</f>
        <v>15.505056</v>
      </c>
      <c r="P38" s="8">
        <f>INTMARB!P38+GIC!P38</f>
        <v>15.505056</v>
      </c>
      <c r="Q38" s="8">
        <f>INTMARB!Q38+GIC!Q38</f>
        <v>9.3030840000000001</v>
      </c>
      <c r="R38" s="8">
        <f>INTMARB!R38+GIC!R38</f>
        <v>12.403944000000001</v>
      </c>
      <c r="S38" s="8">
        <f>INTMARB!S38+GIC!S38</f>
        <v>12.403944000000003</v>
      </c>
      <c r="T38" s="8">
        <f>INTMARB!T38+GIC!T38</f>
        <v>12.403944000000001</v>
      </c>
      <c r="U38" s="8">
        <f>INTMARB!U38+GIC!U38</f>
        <v>12.403944000000001</v>
      </c>
      <c r="V38" s="8">
        <f>INTMARB!V38+GIC!V38</f>
        <v>15.505056000000003</v>
      </c>
      <c r="W38" s="8">
        <f>INTMARB!W38+GIC!W38</f>
        <v>12.403944000000005</v>
      </c>
      <c r="X38" s="8">
        <f>INTMARB!X38+GIC!X38</f>
        <v>14.531328</v>
      </c>
      <c r="Y38" s="8">
        <f>INTMARB!Y38+GIC!Y38</f>
        <v>13.787172</v>
      </c>
      <c r="Z38" s="8">
        <f>INTMARB!Z38+GIC!Z38</f>
        <v>14.645987999999999</v>
      </c>
    </row>
    <row r="39" spans="1:26" ht="11.25" customHeight="1" x14ac:dyDescent="0.2">
      <c r="A39" s="28" t="s">
        <v>64</v>
      </c>
      <c r="B39" s="7" t="s">
        <v>65</v>
      </c>
      <c r="C39" s="8">
        <f>INTMARB!C39+GIC!C39</f>
        <v>318.51711504000014</v>
      </c>
      <c r="D39" s="8">
        <f>INTMARB!D39+GIC!D39</f>
        <v>187.92508752000001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  <c r="Y39" s="8">
        <f>INTMARB!Y39+GIC!Y39</f>
        <v>0</v>
      </c>
      <c r="Z39" s="8">
        <f>INTMARB!Z39+GIC!Z39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INTMARB!C40+GIC!C40</f>
        <v>13532.93172</v>
      </c>
      <c r="D40" s="8">
        <f>INTMARB!D40+GIC!D40</f>
        <v>13786.594920000001</v>
      </c>
      <c r="E40" s="8">
        <f>INTMARB!E40+GIC!E40</f>
        <v>13257.072990000001</v>
      </c>
      <c r="F40" s="8">
        <f>INTMARB!F40+GIC!F40</f>
        <v>13910.255730000001</v>
      </c>
      <c r="G40" s="8">
        <f>INTMARB!G40+GIC!G40</f>
        <v>15422.722559999998</v>
      </c>
      <c r="H40" s="8">
        <f>INTMARB!H40+GIC!H40</f>
        <v>16434.204570000002</v>
      </c>
      <c r="I40" s="8">
        <f>INTMARB!I40+GIC!I40</f>
        <v>17192.023379999999</v>
      </c>
      <c r="J40" s="8">
        <f>INTMARB!J40+GIC!J40</f>
        <v>18086.186160000005</v>
      </c>
      <c r="K40" s="8">
        <f>INTMARB!K40+GIC!K40</f>
        <v>17854.718489999999</v>
      </c>
      <c r="L40" s="8">
        <f>INTMARB!L40+GIC!L40</f>
        <v>16275.665070000006</v>
      </c>
      <c r="M40" s="8">
        <f>INTMARB!M40+GIC!M40</f>
        <v>16637.135129999999</v>
      </c>
      <c r="N40" s="8">
        <f>INTMARB!N40+GIC!N40</f>
        <v>17743.740839999999</v>
      </c>
      <c r="O40" s="8">
        <f>INTMARB!O40+GIC!O40</f>
        <v>16735.429620000003</v>
      </c>
      <c r="P40" s="8">
        <f>INTMARB!P40+GIC!P40</f>
        <v>16266.152700000002</v>
      </c>
      <c r="Q40" s="8">
        <f>INTMARB!Q40+GIC!Q40</f>
        <v>16697.380140000001</v>
      </c>
      <c r="R40" s="8">
        <f>INTMARB!R40+GIC!R40</f>
        <v>17550.322650000006</v>
      </c>
      <c r="S40" s="8">
        <f>INTMARB!S40+GIC!S40</f>
        <v>18688.636259999999</v>
      </c>
      <c r="T40" s="8">
        <f>INTMARB!T40+GIC!T40</f>
        <v>20331.105480000002</v>
      </c>
      <c r="U40" s="8">
        <f>INTMARB!U40+GIC!U40</f>
        <v>21206.243520000004</v>
      </c>
      <c r="V40" s="8">
        <f>INTMARB!V40+GIC!V40</f>
        <v>21945.03759</v>
      </c>
      <c r="W40" s="8">
        <f>INTMARB!W40+GIC!W40</f>
        <v>7666.9702200000029</v>
      </c>
      <c r="X40" s="8">
        <f>INTMARB!X40+GIC!X40</f>
        <v>10596.938848920001</v>
      </c>
      <c r="Y40" s="8">
        <f>INTMARB!Y40+GIC!Y40</f>
        <v>18619.474988520004</v>
      </c>
      <c r="Z40" s="8">
        <f>INTMARB!Z40+GIC!Z40</f>
        <v>21066.995106360002</v>
      </c>
    </row>
    <row r="41" spans="1:26" ht="11.25" customHeight="1" x14ac:dyDescent="0.2">
      <c r="A41" s="28" t="s">
        <v>68</v>
      </c>
      <c r="B41" s="7" t="s">
        <v>69</v>
      </c>
      <c r="C41" s="8">
        <f>INTMARB!C41+GIC!C41</f>
        <v>9.4476600000000026</v>
      </c>
      <c r="D41" s="8">
        <f>INTMARB!D41+GIC!D41</f>
        <v>31.492286280000013</v>
      </c>
      <c r="E41" s="8">
        <f>INTMARB!E41+GIC!E41</f>
        <v>25.193673720000003</v>
      </c>
      <c r="F41" s="8">
        <f>INTMARB!F41+GIC!F41</f>
        <v>3.1493062799999985</v>
      </c>
      <c r="G41" s="8">
        <f>INTMARB!G41+GIC!G41</f>
        <v>0</v>
      </c>
      <c r="H41" s="8">
        <f>INTMARB!H41+GIC!H41</f>
        <v>0</v>
      </c>
      <c r="I41" s="8">
        <f>INTMARB!I41+GIC!I41</f>
        <v>0</v>
      </c>
      <c r="J41" s="8">
        <f>INTMARB!J41+GIC!J41</f>
        <v>0</v>
      </c>
      <c r="K41" s="8">
        <f>INTMARB!K41+GIC!K41</f>
        <v>0</v>
      </c>
      <c r="L41" s="8">
        <f>INTMARB!L41+GIC!L41</f>
        <v>0</v>
      </c>
      <c r="M41" s="8">
        <f>INTMARB!M41+GIC!M41</f>
        <v>0</v>
      </c>
      <c r="N41" s="8">
        <f>INTMARB!N41+GIC!N41</f>
        <v>0</v>
      </c>
      <c r="O41" s="8">
        <f>INTMARB!O41+GIC!O41</f>
        <v>0</v>
      </c>
      <c r="P41" s="8">
        <f>INTMARB!P41+GIC!P41</f>
        <v>0</v>
      </c>
      <c r="Q41" s="8">
        <f>INTMARB!Q41+GIC!Q41</f>
        <v>0</v>
      </c>
      <c r="R41" s="8">
        <f>INTMARB!R41+GIC!R41</f>
        <v>0</v>
      </c>
      <c r="S41" s="8">
        <f>INTMARB!S41+GIC!S41</f>
        <v>0</v>
      </c>
      <c r="T41" s="8">
        <f>INTMARB!T41+GIC!T41</f>
        <v>0</v>
      </c>
      <c r="U41" s="8">
        <f>INTMARB!U41+GIC!U41</f>
        <v>0</v>
      </c>
      <c r="V41" s="8">
        <f>INTMARB!V41+GIC!V41</f>
        <v>0</v>
      </c>
      <c r="W41" s="8">
        <f>INTMARB!W41+GIC!W41</f>
        <v>0</v>
      </c>
      <c r="X41" s="8">
        <f>INTMARB!X41+GIC!X41</f>
        <v>0.66133620000000004</v>
      </c>
      <c r="Y41" s="8">
        <f>INTMARB!Y41+GIC!Y41</f>
        <v>0.44416944000000003</v>
      </c>
      <c r="Z41" s="8">
        <f>INTMARB!Z41+GIC!Z41</f>
        <v>0.48532500000000001</v>
      </c>
    </row>
    <row r="42" spans="1:26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  <c r="Y42" s="8">
        <f>INTMARB!Y42+GIC!Y42</f>
        <v>0</v>
      </c>
      <c r="Z42" s="8">
        <f>INTMARB!Z42+GIC!Z42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INTMARB!C43+GIC!C43</f>
        <v>82464.630655679983</v>
      </c>
      <c r="D43" s="8">
        <f>INTMARB!D43+GIC!D43</f>
        <v>88684.288107479966</v>
      </c>
      <c r="E43" s="8">
        <f>INTMARB!E43+GIC!E43</f>
        <v>91293.867540719977</v>
      </c>
      <c r="F43" s="8">
        <f>INTMARB!F43+GIC!F43</f>
        <v>98389.757700000016</v>
      </c>
      <c r="G43" s="8">
        <f>INTMARB!G43+GIC!G43</f>
        <v>104708.18997756</v>
      </c>
      <c r="H43" s="8">
        <f>INTMARB!H43+GIC!H43</f>
        <v>109385.67852576</v>
      </c>
      <c r="I43" s="8">
        <f>INTMARB!I43+GIC!I43</f>
        <v>112030.30755540001</v>
      </c>
      <c r="J43" s="8">
        <f>INTMARB!J43+GIC!J43</f>
        <v>116921.2787964</v>
      </c>
      <c r="K43" s="8">
        <f>INTMARB!K43+GIC!K43</f>
        <v>110612.40399611997</v>
      </c>
      <c r="L43" s="8">
        <f>INTMARB!L43+GIC!L43</f>
        <v>102974.84351856001</v>
      </c>
      <c r="M43" s="8">
        <f>INTMARB!M43+GIC!M43</f>
        <v>101353.01661108002</v>
      </c>
      <c r="N43" s="8">
        <f>INTMARB!N43+GIC!N43</f>
        <v>93804.672148199999</v>
      </c>
      <c r="O43" s="8">
        <f>INTMARB!O43+GIC!O43</f>
        <v>86071.521692519993</v>
      </c>
      <c r="P43" s="8">
        <f>INTMARB!P43+GIC!P43</f>
        <v>87317.364785040001</v>
      </c>
      <c r="Q43" s="8">
        <f>INTMARB!Q43+GIC!Q43</f>
        <v>87502.170511080039</v>
      </c>
      <c r="R43" s="8">
        <f>INTMARB!R43+GIC!R43</f>
        <v>92068.138440720009</v>
      </c>
      <c r="S43" s="8">
        <f>INTMARB!S43+GIC!S43</f>
        <v>93106.87307063998</v>
      </c>
      <c r="T43" s="8">
        <f>INTMARB!T43+GIC!T43</f>
        <v>94043.644559279986</v>
      </c>
      <c r="U43" s="8">
        <f>INTMARB!U43+GIC!U43</f>
        <v>94958.112511080006</v>
      </c>
      <c r="V43" s="8">
        <f>INTMARB!V43+GIC!V43</f>
        <v>95142.917970359995</v>
      </c>
      <c r="W43" s="8">
        <f>INTMARB!W43+GIC!W43</f>
        <v>86259.51306647998</v>
      </c>
      <c r="X43" s="8">
        <f>INTMARB!X43+GIC!X43</f>
        <v>95229.184419720026</v>
      </c>
      <c r="Y43" s="8">
        <f>INTMARB!Y43+GIC!Y43</f>
        <v>96799.271624639994</v>
      </c>
      <c r="Z43" s="8">
        <f>INTMARB!Z43+GIC!Z43</f>
        <v>87977.509354800015</v>
      </c>
    </row>
    <row r="44" spans="1:26" ht="11.25" customHeight="1" x14ac:dyDescent="0.2">
      <c r="A44" s="28" t="s">
        <v>74</v>
      </c>
      <c r="B44" s="7" t="s">
        <v>75</v>
      </c>
      <c r="C44" s="8">
        <f>INTMARB!C44+GIC!C44</f>
        <v>43752.423948480005</v>
      </c>
      <c r="D44" s="8">
        <f>INTMARB!D44+GIC!D44</f>
        <v>45453.490219439998</v>
      </c>
      <c r="E44" s="8">
        <f>INTMARB!E44+GIC!E44</f>
        <v>48730.544887680007</v>
      </c>
      <c r="F44" s="8">
        <f>INTMARB!F44+GIC!F44</f>
        <v>44771.813063280002</v>
      </c>
      <c r="G44" s="8">
        <f>INTMARB!G44+GIC!G44</f>
        <v>42282.753429600009</v>
      </c>
      <c r="H44" s="8">
        <f>INTMARB!H44+GIC!H44</f>
        <v>43780.567703039997</v>
      </c>
      <c r="I44" s="8">
        <f>INTMARB!I44+GIC!I44</f>
        <v>39684.249019440009</v>
      </c>
      <c r="J44" s="8">
        <f>INTMARB!J44+GIC!J44</f>
        <v>37964.421360000008</v>
      </c>
      <c r="K44" s="8">
        <f>INTMARB!K44+GIC!K44</f>
        <v>37923.770849039996</v>
      </c>
      <c r="L44" s="8">
        <f>INTMARB!L44+GIC!L44</f>
        <v>36069.483785760007</v>
      </c>
      <c r="M44" s="8">
        <f>INTMARB!M44+GIC!M44</f>
        <v>33502.249470960007</v>
      </c>
      <c r="N44" s="8">
        <f>INTMARB!N44+GIC!N44</f>
        <v>33517.884797280007</v>
      </c>
      <c r="O44" s="8">
        <f>INTMARB!O44+GIC!O44</f>
        <v>32479.733458080002</v>
      </c>
      <c r="P44" s="8">
        <f>INTMARB!P44+GIC!P44</f>
        <v>27564.151873679999</v>
      </c>
      <c r="Q44" s="8">
        <f>INTMARB!Q44+GIC!Q44</f>
        <v>28561.65270192</v>
      </c>
      <c r="R44" s="8">
        <f>INTMARB!R44+GIC!R44</f>
        <v>26253.956500560002</v>
      </c>
      <c r="S44" s="8">
        <f>INTMARB!S44+GIC!S44</f>
        <v>27320.249086560001</v>
      </c>
      <c r="T44" s="8">
        <f>INTMARB!T44+GIC!T44</f>
        <v>26347.764836160004</v>
      </c>
      <c r="U44" s="8">
        <f>INTMARB!U44+GIC!U44</f>
        <v>27013.807501920001</v>
      </c>
      <c r="V44" s="8">
        <f>INTMARB!V44+GIC!V44</f>
        <v>25828.690002480002</v>
      </c>
      <c r="W44" s="8">
        <f>INTMARB!W44+GIC!W44</f>
        <v>18186.399236160003</v>
      </c>
      <c r="X44" s="8">
        <f>INTMARB!X44+GIC!X44</f>
        <v>19723.018866480001</v>
      </c>
      <c r="Y44" s="8">
        <f>INTMARB!Y44+GIC!Y44</f>
        <v>23814.055092960007</v>
      </c>
      <c r="Z44" s="8">
        <f>INTMARB!Z44+GIC!Z44</f>
        <v>25201.324519200003</v>
      </c>
    </row>
    <row r="45" spans="1:26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  <c r="Y45" s="8">
        <f>INTMARB!Y45+GIC!Y45</f>
        <v>0</v>
      </c>
      <c r="Z45" s="8">
        <f>INTMARB!Z45+GIC!Z45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  <c r="Y46" s="8">
        <f>INTMARB!Y46+GIC!Y46</f>
        <v>0</v>
      </c>
      <c r="Z46" s="8">
        <f>INTMARB!Z46+GIC!Z46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  <c r="Y47" s="8">
        <f>INTMARB!Y47+GIC!Y47</f>
        <v>0</v>
      </c>
      <c r="Z47" s="8">
        <f>INTMARB!Z47+GIC!Z47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INTMARB!C48+GIC!C48</f>
        <v>10624.818788999997</v>
      </c>
      <c r="D48" s="8">
        <f>INTMARB!D48+GIC!D48</f>
        <v>11835.281249999998</v>
      </c>
      <c r="E48" s="8">
        <f>INTMARB!E48+GIC!E48</f>
        <v>10767.412539000001</v>
      </c>
      <c r="F48" s="8">
        <f>INTMARB!F48+GIC!F48</f>
        <v>11584.949805000002</v>
      </c>
      <c r="G48" s="8">
        <f>INTMARB!G48+GIC!G48</f>
        <v>12760.556210999999</v>
      </c>
      <c r="H48" s="8">
        <f>INTMARB!H48+GIC!H48</f>
        <v>12450.01914</v>
      </c>
      <c r="I48" s="8">
        <f>INTMARB!I48+GIC!I48</f>
        <v>12741.543593999997</v>
      </c>
      <c r="J48" s="8">
        <f>INTMARB!J48+GIC!J48</f>
        <v>13080.599766000001</v>
      </c>
      <c r="K48" s="8">
        <f>INTMARB!K48+GIC!K48</f>
        <v>13074.262460999998</v>
      </c>
      <c r="L48" s="8">
        <f>INTMARB!L48+GIC!L48</f>
        <v>13235.868125999998</v>
      </c>
      <c r="M48" s="8">
        <f>INTMARB!M48+GIC!M48</f>
        <v>12339.112616999999</v>
      </c>
      <c r="N48" s="8">
        <f>INTMARB!N48+GIC!N48</f>
        <v>11657.831444999996</v>
      </c>
      <c r="O48" s="8">
        <f>INTMARB!O48+GIC!O48</f>
        <v>9594.9749610000017</v>
      </c>
      <c r="P48" s="8">
        <f>INTMARB!P48+GIC!P48</f>
        <v>6587.8316010000017</v>
      </c>
      <c r="Q48" s="8">
        <f>INTMARB!Q48+GIC!Q48</f>
        <v>6055.4814839999981</v>
      </c>
      <c r="R48" s="8">
        <f>INTMARB!R48+GIC!R48</f>
        <v>8701.3879290000004</v>
      </c>
      <c r="S48" s="8">
        <f>INTMARB!S48+GIC!S48</f>
        <v>8714.0625390000005</v>
      </c>
      <c r="T48" s="8">
        <f>INTMARB!T48+GIC!T48</f>
        <v>7234.256366999999</v>
      </c>
      <c r="U48" s="8">
        <f>INTMARB!U48+GIC!U48</f>
        <v>6790.6313280000004</v>
      </c>
      <c r="V48" s="8">
        <f>INTMARB!V48+GIC!V48</f>
        <v>5583.3376950000011</v>
      </c>
      <c r="W48" s="8">
        <f>INTMARB!W48+GIC!W48</f>
        <v>4642.2189449999996</v>
      </c>
      <c r="X48" s="8">
        <f>INTMARB!X48+GIC!X48</f>
        <v>4189.3155720000013</v>
      </c>
      <c r="Y48" s="8">
        <f>INTMARB!Y48+GIC!Y48</f>
        <v>3785.6073059999999</v>
      </c>
      <c r="Z48" s="8">
        <f>INTMARB!Z48+GIC!Z48</f>
        <v>4067.5785930000002</v>
      </c>
    </row>
    <row r="49" spans="1:26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  <c r="Y49" s="8">
        <f>INTMARB!Y49+GIC!Y49</f>
        <v>0</v>
      </c>
      <c r="Z49" s="8">
        <f>INTMARB!Z49+GIC!Z49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INTMARB!C50+GIC!C50</f>
        <v>512.71884</v>
      </c>
      <c r="D50" s="8">
        <f>INTMARB!D50+GIC!D50</f>
        <v>1084.3707920399997</v>
      </c>
      <c r="E50" s="8">
        <f>INTMARB!E50+GIC!E50</f>
        <v>798.54494795999994</v>
      </c>
      <c r="F50" s="8">
        <f>INTMARB!F50+GIC!F50</f>
        <v>2590.1141400000006</v>
      </c>
      <c r="G50" s="8">
        <f>INTMARB!G50+GIC!G50</f>
        <v>4178.3640559199985</v>
      </c>
      <c r="H50" s="8">
        <f>INTMARB!H50+GIC!H50</f>
        <v>4140.0573879600015</v>
      </c>
      <c r="I50" s="8">
        <f>INTMARB!I50+GIC!I50</f>
        <v>4605.6295799999989</v>
      </c>
      <c r="J50" s="8">
        <f>INTMARB!J50+GIC!J50</f>
        <v>3774.6714599999982</v>
      </c>
      <c r="K50" s="8">
        <f>INTMARB!K50+GIC!K50</f>
        <v>3326.7792279599998</v>
      </c>
      <c r="L50" s="8">
        <f>INTMARB!L50+GIC!L50</f>
        <v>2472.24765204</v>
      </c>
      <c r="M50" s="8">
        <f>INTMARB!M50+GIC!M50</f>
        <v>2560.6474520400002</v>
      </c>
      <c r="N50" s="8">
        <f>INTMARB!N50+GIC!N50</f>
        <v>1270.0103720399998</v>
      </c>
      <c r="O50" s="8">
        <f>INTMARB!O50+GIC!O50</f>
        <v>816.22490796</v>
      </c>
      <c r="P50" s="8">
        <f>INTMARB!P50+GIC!P50</f>
        <v>368.33241204000001</v>
      </c>
      <c r="Q50" s="8">
        <f>INTMARB!Q50+GIC!Q50</f>
        <v>123.75971999999999</v>
      </c>
      <c r="R50" s="8">
        <f>INTMARB!R50+GIC!R50</f>
        <v>253.41267203999999</v>
      </c>
      <c r="S50" s="8">
        <f>INTMARB!S50+GIC!S50</f>
        <v>153.22640795999999</v>
      </c>
      <c r="T50" s="8">
        <f>INTMARB!T50+GIC!T50</f>
        <v>85.453052040000003</v>
      </c>
      <c r="U50" s="8">
        <f>INTMARB!U50+GIC!U50</f>
        <v>35.359919999999988</v>
      </c>
      <c r="V50" s="8">
        <f>INTMARB!V50+GIC!V50</f>
        <v>94.29303204</v>
      </c>
      <c r="W50" s="8">
        <f>INTMARB!W50+GIC!W50</f>
        <v>47.146647959999996</v>
      </c>
      <c r="X50" s="8">
        <f>INTMARB!X50+GIC!X50</f>
        <v>17.880244920000003</v>
      </c>
      <c r="Y50" s="8">
        <f>INTMARB!Y50+GIC!Y50</f>
        <v>337.46320187999993</v>
      </c>
      <c r="Z50" s="8">
        <f>INTMARB!Z50+GIC!Z50</f>
        <v>283.52771316000002</v>
      </c>
    </row>
    <row r="51" spans="1:26" ht="11.25" customHeight="1" x14ac:dyDescent="0.2">
      <c r="A51" s="25" t="s">
        <v>88</v>
      </c>
      <c r="B51" s="26" t="s">
        <v>89</v>
      </c>
      <c r="C51" s="27">
        <f>INTMARB!C51+GIC!C51</f>
        <v>34108.489206000006</v>
      </c>
      <c r="D51" s="27">
        <f>INTMARB!D51+GIC!D51</f>
        <v>37154.929782960004</v>
      </c>
      <c r="E51" s="27">
        <f>INTMARB!E51+GIC!E51</f>
        <v>42742.713218040008</v>
      </c>
      <c r="F51" s="27">
        <f>INTMARB!F51+GIC!F51</f>
        <v>48499.332991560004</v>
      </c>
      <c r="G51" s="27">
        <f>INTMARB!G51+GIC!G51</f>
        <v>56541.869338680001</v>
      </c>
      <c r="H51" s="27">
        <f>INTMARB!H51+GIC!H51</f>
        <v>66825.435639600008</v>
      </c>
      <c r="I51" s="27">
        <f>INTMARB!I51+GIC!I51</f>
        <v>72051.864770159998</v>
      </c>
      <c r="J51" s="27">
        <f>INTMARB!J51+GIC!J51</f>
        <v>73408.873796280008</v>
      </c>
      <c r="K51" s="27">
        <f>INTMARB!K51+GIC!K51</f>
        <v>80755.717117680018</v>
      </c>
      <c r="L51" s="27">
        <f>INTMARB!L51+GIC!L51</f>
        <v>72094.929508800007</v>
      </c>
      <c r="M51" s="27">
        <f>INTMARB!M51+GIC!M51</f>
        <v>71619.312497039995</v>
      </c>
      <c r="N51" s="27">
        <f>INTMARB!N51+GIC!N51</f>
        <v>66514.617180000001</v>
      </c>
      <c r="O51" s="27">
        <f>INTMARB!O51+GIC!O51</f>
        <v>65001.489640560008</v>
      </c>
      <c r="P51" s="27">
        <f>INTMARB!P51+GIC!P51</f>
        <v>59075.896397760007</v>
      </c>
      <c r="Q51" s="27">
        <f>INTMARB!Q51+GIC!Q51</f>
        <v>54158.135054760009</v>
      </c>
      <c r="R51" s="27">
        <f>INTMARB!R51+GIC!R51</f>
        <v>56375.578100160012</v>
      </c>
      <c r="S51" s="27">
        <f>INTMARB!S51+GIC!S51</f>
        <v>57495.153458159999</v>
      </c>
      <c r="T51" s="27">
        <f>INTMARB!T51+GIC!T51</f>
        <v>62296.380199654239</v>
      </c>
      <c r="U51" s="27">
        <f>INTMARB!U51+GIC!U51</f>
        <v>61836.314451107748</v>
      </c>
      <c r="V51" s="27">
        <f>INTMARB!V51+GIC!V51</f>
        <v>71064.946650061596</v>
      </c>
      <c r="W51" s="27">
        <f>INTMARB!W51+GIC!W51</f>
        <v>63933.398690589747</v>
      </c>
      <c r="X51" s="27">
        <f>INTMARB!X51+GIC!X51</f>
        <v>67444.893949204663</v>
      </c>
      <c r="Y51" s="27">
        <f>INTMARB!Y51+GIC!Y51</f>
        <v>65501.470579905319</v>
      </c>
      <c r="Z51" s="27">
        <f>INTMARB!Z51+GIC!Z51</f>
        <v>58122.82830349412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888.34559880000006</v>
      </c>
      <c r="D52" s="27">
        <f t="shared" ref="D52:X52" si="30">SUM(D53:D54)</f>
        <v>534.69173999999998</v>
      </c>
      <c r="E52" s="27">
        <f t="shared" si="30"/>
        <v>373.99989000000005</v>
      </c>
      <c r="F52" s="27">
        <f t="shared" si="30"/>
        <v>436.33325999999988</v>
      </c>
      <c r="G52" s="27">
        <f t="shared" si="30"/>
        <v>469.15010999999998</v>
      </c>
      <c r="H52" s="27">
        <f t="shared" si="30"/>
        <v>726.36662999999999</v>
      </c>
      <c r="I52" s="27">
        <f t="shared" si="30"/>
        <v>967.63325999999995</v>
      </c>
      <c r="J52" s="27">
        <f t="shared" si="30"/>
        <v>1186.6252199999999</v>
      </c>
      <c r="K52" s="27">
        <f t="shared" si="30"/>
        <v>1259.0417400000001</v>
      </c>
      <c r="L52" s="27">
        <f t="shared" si="30"/>
        <v>1865.9221944000001</v>
      </c>
      <c r="M52" s="27">
        <f t="shared" si="30"/>
        <v>1554.9639732000005</v>
      </c>
      <c r="N52" s="27">
        <f t="shared" si="30"/>
        <v>1821.8744279999996</v>
      </c>
      <c r="O52" s="27">
        <f t="shared" si="30"/>
        <v>1689.0508932000002</v>
      </c>
      <c r="P52" s="27">
        <f t="shared" si="30"/>
        <v>1682.1015948000006</v>
      </c>
      <c r="Q52" s="27">
        <f t="shared" si="30"/>
        <v>1802.7525516000005</v>
      </c>
      <c r="R52" s="27">
        <f t="shared" si="30"/>
        <v>1935.228306</v>
      </c>
      <c r="S52" s="27">
        <f t="shared" si="30"/>
        <v>2121.6569484000001</v>
      </c>
      <c r="T52" s="27">
        <f t="shared" si="30"/>
        <v>2269.7489232000003</v>
      </c>
      <c r="U52" s="27">
        <f t="shared" si="30"/>
        <v>2730.5960747999998</v>
      </c>
      <c r="V52" s="27">
        <f t="shared" si="30"/>
        <v>2598.3770472000001</v>
      </c>
      <c r="W52" s="27">
        <f t="shared" si="30"/>
        <v>2723.9799444</v>
      </c>
      <c r="X52" s="27">
        <f t="shared" si="30"/>
        <v>2587.6807572000007</v>
      </c>
      <c r="Y52" s="27">
        <f t="shared" ref="Y52:Z52" si="31">SUM(Y53:Y54)</f>
        <v>2572.2765684000005</v>
      </c>
      <c r="Z52" s="27">
        <f t="shared" si="31"/>
        <v>2484.4801608000002</v>
      </c>
    </row>
    <row r="53" spans="1:26" ht="11.25" customHeight="1" x14ac:dyDescent="0.2">
      <c r="A53" s="29" t="s">
        <v>116</v>
      </c>
      <c r="B53" s="7" t="s">
        <v>117</v>
      </c>
      <c r="C53" s="8">
        <f>INTMARB!C53+GIC!C53</f>
        <v>448.16222880000004</v>
      </c>
      <c r="D53" s="8">
        <f>INTMARB!D53+GIC!D53</f>
        <v>0</v>
      </c>
      <c r="E53" s="8">
        <f>INTMARB!E53+GIC!E53</f>
        <v>0</v>
      </c>
      <c r="F53" s="8">
        <f>INTMARB!F53+GIC!F53</f>
        <v>0</v>
      </c>
      <c r="G53" s="8">
        <f>INTMARB!G53+GIC!G53</f>
        <v>0</v>
      </c>
      <c r="H53" s="8">
        <f>INTMARB!H53+GIC!H53</f>
        <v>0</v>
      </c>
      <c r="I53" s="8">
        <f>INTMARB!I53+GIC!I53</f>
        <v>0</v>
      </c>
      <c r="J53" s="8">
        <f>INTMARB!J53+GIC!J53</f>
        <v>0</v>
      </c>
      <c r="K53" s="8">
        <f>INTMARB!K53+GIC!K53</f>
        <v>0</v>
      </c>
      <c r="L53" s="8">
        <f>INTMARB!L53+GIC!L53</f>
        <v>640.88893440000015</v>
      </c>
      <c r="M53" s="8">
        <f>INTMARB!M53+GIC!M53</f>
        <v>886.43875320000029</v>
      </c>
      <c r="N53" s="8">
        <f>INTMARB!N53+GIC!N53</f>
        <v>1073.3245379999996</v>
      </c>
      <c r="O53" s="8">
        <f>INTMARB!O53+GIC!O53</f>
        <v>1014.8427432000001</v>
      </c>
      <c r="P53" s="8">
        <f>INTMARB!P53+GIC!P53</f>
        <v>915.58518480000043</v>
      </c>
      <c r="Q53" s="8">
        <f>INTMARB!Q53+GIC!Q53</f>
        <v>1019.0939616000005</v>
      </c>
      <c r="R53" s="8">
        <f>INTMARB!R53+GIC!R53</f>
        <v>968.05308600000012</v>
      </c>
      <c r="S53" s="8">
        <f>INTMARB!S53+GIC!S53</f>
        <v>1218.8317284</v>
      </c>
      <c r="T53" s="8">
        <f>INTMARB!T53+GIC!T53</f>
        <v>1273.1951232000001</v>
      </c>
      <c r="U53" s="8">
        <f>INTMARB!U53+GIC!U53</f>
        <v>1755.2625947999998</v>
      </c>
      <c r="V53" s="8">
        <f>INTMARB!V53+GIC!V53</f>
        <v>1616.9940072000002</v>
      </c>
      <c r="W53" s="8">
        <f>INTMARB!W53+GIC!W53</f>
        <v>1817.9019144000004</v>
      </c>
      <c r="X53" s="8">
        <f>INTMARB!X53+GIC!X53</f>
        <v>1677.6760572000003</v>
      </c>
      <c r="Y53" s="8">
        <f>INTMARB!Y53+GIC!Y53</f>
        <v>1658.6768484000004</v>
      </c>
      <c r="Z53" s="8">
        <f>INTMARB!Z53+GIC!Z53</f>
        <v>1574.5394808000001</v>
      </c>
    </row>
    <row r="54" spans="1:26" ht="11.25" customHeight="1" x14ac:dyDescent="0.2">
      <c r="A54" s="43" t="s">
        <v>118</v>
      </c>
      <c r="B54" s="44" t="s">
        <v>119</v>
      </c>
      <c r="C54" s="45">
        <f>INTMARB!C54+GIC!C54</f>
        <v>440.18336999999997</v>
      </c>
      <c r="D54" s="45">
        <f>INTMARB!D54+GIC!D54</f>
        <v>534.69173999999998</v>
      </c>
      <c r="E54" s="45">
        <f>INTMARB!E54+GIC!E54</f>
        <v>373.99989000000005</v>
      </c>
      <c r="F54" s="45">
        <f>INTMARB!F54+GIC!F54</f>
        <v>436.33325999999988</v>
      </c>
      <c r="G54" s="45">
        <f>INTMARB!G54+GIC!G54</f>
        <v>469.15010999999998</v>
      </c>
      <c r="H54" s="45">
        <f>INTMARB!H54+GIC!H54</f>
        <v>726.36662999999999</v>
      </c>
      <c r="I54" s="45">
        <f>INTMARB!I54+GIC!I54</f>
        <v>967.63325999999995</v>
      </c>
      <c r="J54" s="45">
        <f>INTMARB!J54+GIC!J54</f>
        <v>1186.6252199999999</v>
      </c>
      <c r="K54" s="45">
        <f>INTMARB!K54+GIC!K54</f>
        <v>1259.0417400000001</v>
      </c>
      <c r="L54" s="45">
        <f>INTMARB!L54+GIC!L54</f>
        <v>1225.0332599999999</v>
      </c>
      <c r="M54" s="45">
        <f>INTMARB!M54+GIC!M54</f>
        <v>668.5252200000001</v>
      </c>
      <c r="N54" s="45">
        <f>INTMARB!N54+GIC!N54</f>
        <v>748.54988999999989</v>
      </c>
      <c r="O54" s="45">
        <f>INTMARB!O54+GIC!O54</f>
        <v>674.20815000000005</v>
      </c>
      <c r="P54" s="45">
        <f>INTMARB!P54+GIC!P54</f>
        <v>766.51641000000018</v>
      </c>
      <c r="Q54" s="45">
        <f>INTMARB!Q54+GIC!Q54</f>
        <v>783.65859</v>
      </c>
      <c r="R54" s="45">
        <f>INTMARB!R54+GIC!R54</f>
        <v>967.17521999999985</v>
      </c>
      <c r="S54" s="45">
        <f>INTMARB!S54+GIC!S54</f>
        <v>902.82522000000017</v>
      </c>
      <c r="T54" s="45">
        <f>INTMARB!T54+GIC!T54</f>
        <v>996.55380000000002</v>
      </c>
      <c r="U54" s="45">
        <f>INTMARB!U54+GIC!U54</f>
        <v>975.33348000000012</v>
      </c>
      <c r="V54" s="45">
        <f>INTMARB!V54+GIC!V54</f>
        <v>981.38304000000005</v>
      </c>
      <c r="W54" s="45">
        <f>INTMARB!W54+GIC!W54</f>
        <v>906.0780299999999</v>
      </c>
      <c r="X54" s="45">
        <f>INTMARB!X54+GIC!X54</f>
        <v>910.00470000000018</v>
      </c>
      <c r="Y54" s="45">
        <f>INTMARB!Y54+GIC!Y54</f>
        <v>913.59971999999993</v>
      </c>
      <c r="Z54" s="45">
        <f>INTMARB!Z54+GIC!Z54</f>
        <v>909.94068000000004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17980.354974960002</v>
      </c>
      <c r="D61" s="49">
        <f t="shared" si="32"/>
        <v>18314.774952480002</v>
      </c>
      <c r="E61" s="49">
        <f t="shared" si="32"/>
        <v>19086.438580559996</v>
      </c>
      <c r="F61" s="49">
        <f t="shared" si="32"/>
        <v>20680.446386159994</v>
      </c>
      <c r="G61" s="49">
        <f t="shared" si="32"/>
        <v>21113.096965919998</v>
      </c>
      <c r="H61" s="49">
        <f t="shared" si="32"/>
        <v>21833.774285760002</v>
      </c>
      <c r="I61" s="49">
        <f t="shared" si="32"/>
        <v>21766.696899840004</v>
      </c>
      <c r="J61" s="49">
        <f t="shared" si="32"/>
        <v>22787.878067279999</v>
      </c>
      <c r="K61" s="49">
        <f t="shared" si="32"/>
        <v>23433.072335280001</v>
      </c>
      <c r="L61" s="49">
        <f t="shared" si="32"/>
        <v>26597.42115912</v>
      </c>
      <c r="M61" s="49">
        <f t="shared" si="32"/>
        <v>27055.148832719999</v>
      </c>
      <c r="N61" s="49">
        <f t="shared" si="32"/>
        <v>29326.442295600002</v>
      </c>
      <c r="O61" s="49">
        <f t="shared" si="32"/>
        <v>31182.672957119998</v>
      </c>
      <c r="P61" s="49">
        <f t="shared" si="32"/>
        <v>29277.499433760004</v>
      </c>
      <c r="Q61" s="49">
        <f t="shared" si="32"/>
        <v>28844.290899360003</v>
      </c>
      <c r="R61" s="49">
        <f t="shared" si="32"/>
        <v>28804.024542239997</v>
      </c>
      <c r="S61" s="49">
        <f t="shared" si="32"/>
        <v>27495.572391359998</v>
      </c>
      <c r="T61" s="49">
        <f t="shared" si="32"/>
        <v>28824.355968109779</v>
      </c>
      <c r="U61" s="49">
        <f t="shared" si="32"/>
        <v>29834.089136313098</v>
      </c>
      <c r="V61" s="49">
        <f t="shared" si="32"/>
        <v>30107.648770029038</v>
      </c>
      <c r="W61" s="49">
        <f t="shared" si="32"/>
        <v>29378.405166580236</v>
      </c>
      <c r="X61" s="49">
        <f t="shared" si="32"/>
        <v>30658.111728241885</v>
      </c>
      <c r="Y61" s="49">
        <f t="shared" ref="Y61:Z61" si="33">SUM(Y62:Y72)</f>
        <v>30683.500258408727</v>
      </c>
      <c r="Z61" s="49">
        <f t="shared" si="33"/>
        <v>33042.866785421116</v>
      </c>
    </row>
    <row r="62" spans="1:26" ht="11.25" customHeight="1" x14ac:dyDescent="0.2">
      <c r="A62" s="50" t="s">
        <v>92</v>
      </c>
      <c r="B62" s="51" t="s">
        <v>93</v>
      </c>
      <c r="C62" s="52">
        <f>INTMARB!C62+GIC!C62</f>
        <v>16990.6238208</v>
      </c>
      <c r="D62" s="52">
        <f>INTMARB!D62+GIC!D62</f>
        <v>17214.736492799999</v>
      </c>
      <c r="E62" s="52">
        <f>INTMARB!E62+GIC!E62</f>
        <v>17873.855999999996</v>
      </c>
      <c r="F62" s="52">
        <f>INTMARB!F62+GIC!F62</f>
        <v>19046.047507199997</v>
      </c>
      <c r="G62" s="52">
        <f>INTMARB!G62+GIC!G62</f>
        <v>19400.7518208</v>
      </c>
      <c r="H62" s="52">
        <f>INTMARB!H62+GIC!H62</f>
        <v>19582.0797312</v>
      </c>
      <c r="I62" s="52">
        <f>INTMARB!I62+GIC!I62</f>
        <v>19724.208134400003</v>
      </c>
      <c r="J62" s="52">
        <f>INTMARB!J62+GIC!J62</f>
        <v>19843.487999999998</v>
      </c>
      <c r="K62" s="52">
        <f>INTMARB!K62+GIC!K62</f>
        <v>19728.014745599998</v>
      </c>
      <c r="L62" s="52">
        <f>INTMARB!L62+GIC!L62</f>
        <v>21475.776672</v>
      </c>
      <c r="M62" s="52">
        <f>INTMARB!M62+GIC!M62</f>
        <v>21261.184358399998</v>
      </c>
      <c r="N62" s="52">
        <f>INTMARB!N62+GIC!N62</f>
        <v>22592.4152832</v>
      </c>
      <c r="O62" s="52">
        <f>INTMARB!O62+GIC!O62</f>
        <v>23275.056268799995</v>
      </c>
      <c r="P62" s="52">
        <f>INTMARB!P62+GIC!P62</f>
        <v>24495.071731200002</v>
      </c>
      <c r="Q62" s="52">
        <f>INTMARB!Q62+GIC!Q62</f>
        <v>24121.215014400001</v>
      </c>
      <c r="R62" s="52">
        <f>INTMARB!R62+GIC!R62</f>
        <v>24049.312358399999</v>
      </c>
      <c r="S62" s="52">
        <f>INTMARB!S62+GIC!S62</f>
        <v>22440.656851200001</v>
      </c>
      <c r="T62" s="52">
        <f>INTMARB!T62+GIC!T62</f>
        <v>23108.064134400003</v>
      </c>
      <c r="U62" s="52">
        <f>INTMARB!U62+GIC!U62</f>
        <v>22931.216582400004</v>
      </c>
      <c r="V62" s="52">
        <f>INTMARB!V62+GIC!V62</f>
        <v>23358.273120000005</v>
      </c>
      <c r="W62" s="52">
        <f>INTMARB!W62+GIC!W62</f>
        <v>23433.648940799994</v>
      </c>
      <c r="X62" s="52">
        <f>INTMARB!X62+GIC!X62</f>
        <v>24509.408313600004</v>
      </c>
      <c r="Y62" s="52">
        <f>INTMARB!Y62+GIC!Y62</f>
        <v>24598.448582399997</v>
      </c>
      <c r="Z62" s="52">
        <f>INTMARB!Z62+GIC!Z62</f>
        <v>25389.0560448</v>
      </c>
    </row>
    <row r="63" spans="1:26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124.18560000000002</v>
      </c>
      <c r="M63" s="52">
        <f>INTMARB!M63+GIC!M63</f>
        <v>124.18560000000001</v>
      </c>
      <c r="N63" s="52">
        <f>INTMARB!N63+GIC!N63</f>
        <v>124.18560000000001</v>
      </c>
      <c r="O63" s="52">
        <f>INTMARB!O63+GIC!O63</f>
        <v>124.18560000000005</v>
      </c>
      <c r="P63" s="52">
        <f>INTMARB!P63+GIC!P63</f>
        <v>124.18560000000001</v>
      </c>
      <c r="Q63" s="52">
        <f>INTMARB!Q63+GIC!Q63</f>
        <v>124.18560000000009</v>
      </c>
      <c r="R63" s="52">
        <f>INTMARB!R63+GIC!R63</f>
        <v>124.18560000000002</v>
      </c>
      <c r="S63" s="52">
        <f>INTMARB!S63+GIC!S63</f>
        <v>48.489638400000011</v>
      </c>
      <c r="T63" s="52">
        <f>INTMARB!T63+GIC!T63</f>
        <v>48.489638400000011</v>
      </c>
      <c r="U63" s="52">
        <f>INTMARB!U63+GIC!U63</f>
        <v>48.489638400000018</v>
      </c>
      <c r="V63" s="52">
        <f>INTMARB!V63+GIC!V63</f>
        <v>48.489638400000032</v>
      </c>
      <c r="W63" s="52">
        <f>INTMARB!W63+GIC!W63</f>
        <v>48.489638400000011</v>
      </c>
      <c r="X63" s="52">
        <f>INTMARB!X63+GIC!X63</f>
        <v>48.489638400000011</v>
      </c>
      <c r="Y63" s="52">
        <f>INTMARB!Y63+GIC!Y63</f>
        <v>48.489638399999997</v>
      </c>
      <c r="Z63" s="52">
        <f>INTMARB!Z63+GIC!Z63</f>
        <v>48.489638400000004</v>
      </c>
    </row>
    <row r="64" spans="1:26" ht="11.25" customHeight="1" x14ac:dyDescent="0.2">
      <c r="A64" s="50" t="s">
        <v>96</v>
      </c>
      <c r="B64" s="51" t="s">
        <v>97</v>
      </c>
      <c r="C64" s="52">
        <f>INTMARB!C64+GIC!C64</f>
        <v>299.86309079999995</v>
      </c>
      <c r="D64" s="52">
        <f>INTMARB!D64+GIC!D64</f>
        <v>307.07035632000003</v>
      </c>
      <c r="E64" s="52">
        <f>INTMARB!E64+GIC!E64</f>
        <v>388.53366552000006</v>
      </c>
      <c r="F64" s="52">
        <f>INTMARB!F64+GIC!F64</f>
        <v>586.56786551999994</v>
      </c>
      <c r="G64" s="52">
        <f>INTMARB!G64+GIC!G64</f>
        <v>674.52826895999988</v>
      </c>
      <c r="H64" s="52">
        <f>INTMARB!H64+GIC!H64</f>
        <v>684.6294873600001</v>
      </c>
      <c r="I64" s="52">
        <f>INTMARB!I64+GIC!I64</f>
        <v>475.07451264000002</v>
      </c>
      <c r="J64" s="52">
        <f>INTMARB!J64+GIC!J64</f>
        <v>495.65886552000001</v>
      </c>
      <c r="K64" s="52">
        <f>INTMARB!K64+GIC!K64</f>
        <v>472.99982183999998</v>
      </c>
      <c r="L64" s="52">
        <f>INTMARB!L64+GIC!L64</f>
        <v>442.6423092</v>
      </c>
      <c r="M64" s="52">
        <f>INTMARB!M64+GIC!M64</f>
        <v>633.3601528800001</v>
      </c>
      <c r="N64" s="52">
        <f>INTMARB!N64+GIC!N64</f>
        <v>628.99219655999991</v>
      </c>
      <c r="O64" s="52">
        <f>INTMARB!O64+GIC!O64</f>
        <v>664.97348736000004</v>
      </c>
      <c r="P64" s="52">
        <f>INTMARB!P64+GIC!P64</f>
        <v>1095.9312873600002</v>
      </c>
      <c r="Q64" s="52">
        <f>INTMARB!Q64+GIC!Q64</f>
        <v>807.58838160000005</v>
      </c>
      <c r="R64" s="52">
        <f>INTMARB!R64+GIC!R64</f>
        <v>598.08844367999995</v>
      </c>
      <c r="S64" s="52">
        <f>INTMARB!S64+GIC!S64</f>
        <v>631.01224367999998</v>
      </c>
      <c r="T64" s="52">
        <f>INTMARB!T64+GIC!T64</f>
        <v>668.06286586977615</v>
      </c>
      <c r="U64" s="52">
        <f>INTMARB!U64+GIC!U64</f>
        <v>675.53338431309498</v>
      </c>
      <c r="V64" s="52">
        <f>INTMARB!V64+GIC!V64</f>
        <v>665.17317882903956</v>
      </c>
      <c r="W64" s="52">
        <f>INTMARB!W64+GIC!W64</f>
        <v>739.1480005002411</v>
      </c>
      <c r="X64" s="52">
        <f>INTMARB!X64+GIC!X64</f>
        <v>744.87106488188215</v>
      </c>
      <c r="Y64" s="52">
        <f>INTMARB!Y64+GIC!Y64</f>
        <v>761.87552480873239</v>
      </c>
      <c r="Z64" s="52">
        <f>INTMARB!Z64+GIC!Z64</f>
        <v>781.10356414111686</v>
      </c>
    </row>
    <row r="65" spans="1:26" ht="11.25" customHeight="1" x14ac:dyDescent="0.2">
      <c r="A65" s="50" t="s">
        <v>98</v>
      </c>
      <c r="B65" s="51" t="s">
        <v>99</v>
      </c>
      <c r="C65" s="52">
        <f>INTMARB!C65+GIC!C65</f>
        <v>480.30011999999999</v>
      </c>
      <c r="D65" s="52">
        <f>INTMARB!D65+GIC!D65</f>
        <v>583.40016000000003</v>
      </c>
      <c r="E65" s="52">
        <f>INTMARB!E65+GIC!E65</f>
        <v>407.99988000000002</v>
      </c>
      <c r="F65" s="52">
        <f>INTMARB!F65+GIC!F65</f>
        <v>476.09999999999997</v>
      </c>
      <c r="G65" s="52">
        <f>INTMARB!G65+GIC!G65</f>
        <v>511.80011999999988</v>
      </c>
      <c r="H65" s="52">
        <f>INTMARB!H65+GIC!H65</f>
        <v>792.50004000000001</v>
      </c>
      <c r="I65" s="52">
        <f>INTMARB!I65+GIC!I65</f>
        <v>1055.5999199999999</v>
      </c>
      <c r="J65" s="52">
        <f>INTMARB!J65+GIC!J65</f>
        <v>1294.5002399999996</v>
      </c>
      <c r="K65" s="52">
        <f>INTMARB!K65+GIC!K65</f>
        <v>1373.50008</v>
      </c>
      <c r="L65" s="52">
        <f>INTMARB!L65+GIC!L65</f>
        <v>1336.3999199999998</v>
      </c>
      <c r="M65" s="52">
        <f>INTMARB!M65+GIC!M65</f>
        <v>729.30024000000003</v>
      </c>
      <c r="N65" s="52">
        <f>INTMARB!N65+GIC!N65</f>
        <v>816.59987999999976</v>
      </c>
      <c r="O65" s="52">
        <f>INTMARB!O65+GIC!O65</f>
        <v>735.49980000000005</v>
      </c>
      <c r="P65" s="52">
        <f>INTMARB!P65+GIC!P65</f>
        <v>836.19972000000018</v>
      </c>
      <c r="Q65" s="52">
        <f>INTMARB!Q65+GIC!Q65</f>
        <v>854.90027999999995</v>
      </c>
      <c r="R65" s="52">
        <f>INTMARB!R65+GIC!R65</f>
        <v>1055.1002399999998</v>
      </c>
      <c r="S65" s="52">
        <f>INTMARB!S65+GIC!S65</f>
        <v>984.90024000000005</v>
      </c>
      <c r="T65" s="52">
        <f>INTMARB!T65+GIC!T65</f>
        <v>1087.1496</v>
      </c>
      <c r="U65" s="52">
        <f>INTMARB!U65+GIC!U65</f>
        <v>1064.0001600000001</v>
      </c>
      <c r="V65" s="52">
        <f>INTMARB!V65+GIC!V65</f>
        <v>1070.5996799999998</v>
      </c>
      <c r="W65" s="52">
        <f>INTMARB!W65+GIC!W65</f>
        <v>988.44875999999977</v>
      </c>
      <c r="X65" s="52">
        <f>INTMARB!X65+GIC!X65</f>
        <v>1185.7453199999998</v>
      </c>
      <c r="Y65" s="52">
        <f>INTMARB!Y65+GIC!Y65</f>
        <v>1189.8557999999998</v>
      </c>
      <c r="Z65" s="52">
        <f>INTMARB!Z65+GIC!Z65</f>
        <v>1165.79232</v>
      </c>
    </row>
    <row r="66" spans="1:26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0.14145840000000001</v>
      </c>
      <c r="R66" s="52">
        <f>INTMARB!R66+GIC!R66</f>
        <v>4.5878400000000021E-2</v>
      </c>
      <c r="S66" s="52">
        <f>INTMARB!S66+GIC!S66</f>
        <v>0</v>
      </c>
      <c r="T66" s="52">
        <f>INTMARB!T66+GIC!T66</f>
        <v>0</v>
      </c>
      <c r="U66" s="52">
        <f>INTMARB!U66+GIC!U66</f>
        <v>0.8143416</v>
      </c>
      <c r="V66" s="52">
        <f>INTMARB!V66+GIC!V66</f>
        <v>1.6574846399999996</v>
      </c>
      <c r="W66" s="52">
        <f>INTMARB!W66+GIC!W66</f>
        <v>0.84314303999999995</v>
      </c>
      <c r="X66" s="52">
        <f>INTMARB!X66+GIC!X66</f>
        <v>3.0585599999999991E-2</v>
      </c>
      <c r="Y66" s="52">
        <f>INTMARB!Y66+GIC!Y66</f>
        <v>1.52928E-2</v>
      </c>
      <c r="Z66" s="52">
        <f>INTMARB!Z66+GIC!Z66</f>
        <v>8.2326240000000009E-2</v>
      </c>
    </row>
    <row r="67" spans="1:26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214.09920000000005</v>
      </c>
      <c r="F67" s="52">
        <f>INTMARB!F67+GIC!F67</f>
        <v>294.38639999999998</v>
      </c>
      <c r="G67" s="52">
        <f>INTMARB!G67+GIC!G67</f>
        <v>221.7456</v>
      </c>
      <c r="H67" s="52">
        <f>INTMARB!H67+GIC!H67</f>
        <v>338.35319999999996</v>
      </c>
      <c r="I67" s="52">
        <f>INTMARB!I67+GIC!I67</f>
        <v>342.17640000000006</v>
      </c>
      <c r="J67" s="52">
        <f>INTMARB!J67+GIC!J67</f>
        <v>338.35319999999996</v>
      </c>
      <c r="K67" s="52">
        <f>INTMARB!K67+GIC!K67</f>
        <v>275.27039999999994</v>
      </c>
      <c r="L67" s="52">
        <f>INTMARB!L67+GIC!L67</f>
        <v>453.04919999999993</v>
      </c>
      <c r="M67" s="52">
        <f>INTMARB!M67+GIC!M67</f>
        <v>688.17599999999993</v>
      </c>
      <c r="N67" s="52">
        <f>INTMARB!N67+GIC!N67</f>
        <v>672.88319999999999</v>
      </c>
      <c r="O67" s="52">
        <f>INTMARB!O67+GIC!O67</f>
        <v>596.41919999999982</v>
      </c>
      <c r="P67" s="52">
        <f>INTMARB!P67+GIC!P67</f>
        <v>504.6624000000001</v>
      </c>
      <c r="Q67" s="52">
        <f>INTMARB!Q67+GIC!Q67</f>
        <v>562.0104</v>
      </c>
      <c r="R67" s="52">
        <f>INTMARB!R67+GIC!R67</f>
        <v>568.95333119999987</v>
      </c>
      <c r="S67" s="52">
        <f>INTMARB!S67+GIC!S67</f>
        <v>401.71127040000005</v>
      </c>
      <c r="T67" s="52">
        <f>INTMARB!T67+GIC!T67</f>
        <v>414.8171999999999</v>
      </c>
      <c r="U67" s="52">
        <f>INTMARB!U67+GIC!U67</f>
        <v>459.24099984000009</v>
      </c>
      <c r="V67" s="52">
        <f>INTMARB!V67+GIC!V67</f>
        <v>386.4663878400001</v>
      </c>
      <c r="W67" s="52">
        <f>INTMARB!W67+GIC!W67</f>
        <v>256.48905744000007</v>
      </c>
      <c r="X67" s="52">
        <f>INTMARB!X67+GIC!X67</f>
        <v>337.47055055999999</v>
      </c>
      <c r="Y67" s="52">
        <f>INTMARB!Y67+GIC!Y67</f>
        <v>304.77454415999995</v>
      </c>
      <c r="Z67" s="52">
        <f>INTMARB!Z67+GIC!Z67</f>
        <v>460.38260736000018</v>
      </c>
    </row>
    <row r="68" spans="1:26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</v>
      </c>
      <c r="Q68" s="52">
        <f>INTMARB!Q68+GIC!Q68</f>
        <v>18.167336640000002</v>
      </c>
      <c r="R68" s="52">
        <f>INTMARB!R68+GIC!R68</f>
        <v>9.074237759999999</v>
      </c>
      <c r="S68" s="52">
        <f>INTMARB!S68+GIC!S68</f>
        <v>12.20314464</v>
      </c>
      <c r="T68" s="52">
        <f>INTMARB!T68+GIC!T68</f>
        <v>43.082621280000012</v>
      </c>
      <c r="U68" s="52">
        <f>INTMARB!U68+GIC!U68</f>
        <v>122.76677520000001</v>
      </c>
      <c r="V68" s="52">
        <f>INTMARB!V68+GIC!V68</f>
        <v>85.303748160000026</v>
      </c>
      <c r="W68" s="52">
        <f>INTMARB!W68+GIC!W68</f>
        <v>103.55188176000001</v>
      </c>
      <c r="X68" s="52">
        <f>INTMARB!X68+GIC!X68</f>
        <v>63.266823360000018</v>
      </c>
      <c r="Y68" s="52">
        <f>INTMARB!Y68+GIC!Y68</f>
        <v>44.695501919999991</v>
      </c>
      <c r="Z68" s="52">
        <f>INTMARB!Z68+GIC!Z68</f>
        <v>10.687118399999999</v>
      </c>
    </row>
    <row r="69" spans="1:26" ht="11.25" customHeight="1" x14ac:dyDescent="0.2">
      <c r="A69" s="50" t="s">
        <v>106</v>
      </c>
      <c r="B69" s="51" t="s">
        <v>107</v>
      </c>
      <c r="C69" s="52">
        <f>INTMARB!C69+GIC!C69</f>
        <v>209.56794336000002</v>
      </c>
      <c r="D69" s="52">
        <f>INTMARB!D69+GIC!D69</f>
        <v>209.56794335999996</v>
      </c>
      <c r="E69" s="52">
        <f>INTMARB!E69+GIC!E69</f>
        <v>201.94983504000001</v>
      </c>
      <c r="F69" s="52">
        <f>INTMARB!F69+GIC!F69</f>
        <v>277.34461343999999</v>
      </c>
      <c r="G69" s="52">
        <f>INTMARB!G69+GIC!G69</f>
        <v>304.27115615999998</v>
      </c>
      <c r="H69" s="52">
        <f>INTMARB!H69+GIC!H69</f>
        <v>436.21182720000002</v>
      </c>
      <c r="I69" s="52">
        <f>INTMARB!I69+GIC!I69</f>
        <v>169.63793279999996</v>
      </c>
      <c r="J69" s="52">
        <f>INTMARB!J69+GIC!J69</f>
        <v>815.87776176000011</v>
      </c>
      <c r="K69" s="52">
        <f>INTMARB!K69+GIC!K69</f>
        <v>1583.2872878399999</v>
      </c>
      <c r="L69" s="52">
        <f>INTMARB!L69+GIC!L69</f>
        <v>2765.3674579199997</v>
      </c>
      <c r="M69" s="52">
        <f>INTMARB!M69+GIC!M69</f>
        <v>3618.9424814399999</v>
      </c>
      <c r="N69" s="52">
        <f>INTMARB!N69+GIC!N69</f>
        <v>4491.3661358399977</v>
      </c>
      <c r="O69" s="52">
        <f>INTMARB!O69+GIC!O69</f>
        <v>5786.5386009600015</v>
      </c>
      <c r="P69" s="52">
        <f>INTMARB!P69+GIC!P69</f>
        <v>2221.4486952000002</v>
      </c>
      <c r="Q69" s="52">
        <f>INTMARB!Q69+GIC!Q69</f>
        <v>2356.0824283200004</v>
      </c>
      <c r="R69" s="52">
        <f>INTMARB!R69+GIC!R69</f>
        <v>2399.2644528000001</v>
      </c>
      <c r="S69" s="52">
        <f>INTMARB!S69+GIC!S69</f>
        <v>2976.5990030399994</v>
      </c>
      <c r="T69" s="52">
        <f>INTMARB!T69+GIC!T69</f>
        <v>3454.6899081600013</v>
      </c>
      <c r="U69" s="52">
        <f>INTMARB!U69+GIC!U69</f>
        <v>4522.3154496000006</v>
      </c>
      <c r="V69" s="52">
        <f>INTMARB!V69+GIC!V69</f>
        <v>4481.6424638399994</v>
      </c>
      <c r="W69" s="52">
        <f>INTMARB!W69+GIC!W69</f>
        <v>3798.2928715199996</v>
      </c>
      <c r="X69" s="52">
        <f>INTMARB!X69+GIC!X69</f>
        <v>3758.3608219199991</v>
      </c>
      <c r="Y69" s="52">
        <f>INTMARB!Y69+GIC!Y69</f>
        <v>3725.8493486399998</v>
      </c>
      <c r="Z69" s="52">
        <f>INTMARB!Z69+GIC!Z69</f>
        <v>5176.5363360000001</v>
      </c>
    </row>
    <row r="70" spans="1:26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  <c r="Y70" s="52">
        <f>INTMARB!Y70+GIC!Y70</f>
        <v>0</v>
      </c>
      <c r="Z70" s="52">
        <f>INTMARB!Z70+GIC!Z70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  <c r="Y71" s="52">
        <f>INTMARB!Y71+GIC!Y71</f>
        <v>0</v>
      </c>
      <c r="Z71" s="52">
        <f>INTMARB!Z71+GIC!Z71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9.7118049600000003</v>
      </c>
      <c r="V72" s="55">
        <f>INTMARB!V72+GIC!V72</f>
        <v>10.043068319999998</v>
      </c>
      <c r="W72" s="55">
        <f>INTMARB!W72+GIC!W72</f>
        <v>9.4928731199999987</v>
      </c>
      <c r="X72" s="55">
        <f>INTMARB!X72+GIC!X72</f>
        <v>10.468609919999995</v>
      </c>
      <c r="Y72" s="55">
        <f>INTMARB!Y72+GIC!Y72</f>
        <v>9.4960252799999978</v>
      </c>
      <c r="Z72" s="55">
        <f>INTMARB!Z72+GIC!Z72</f>
        <v>10.736830079999999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19355.958993240001</v>
      </c>
      <c r="D2" s="21">
        <f t="shared" ref="D2:X2" si="0">SUM(D3,D17,D22,D25,D26,D51,D52)</f>
        <v>21670.667130599999</v>
      </c>
      <c r="E2" s="21">
        <f t="shared" si="0"/>
        <v>22127.662020960001</v>
      </c>
      <c r="F2" s="21">
        <f t="shared" si="0"/>
        <v>22540.610042999997</v>
      </c>
      <c r="G2" s="21">
        <f t="shared" si="0"/>
        <v>23251.343281560003</v>
      </c>
      <c r="H2" s="21">
        <f t="shared" si="0"/>
        <v>25516.058633639994</v>
      </c>
      <c r="I2" s="21">
        <f t="shared" si="0"/>
        <v>26642.252313000005</v>
      </c>
      <c r="J2" s="21">
        <f t="shared" si="0"/>
        <v>27262.353237120005</v>
      </c>
      <c r="K2" s="21">
        <f t="shared" si="0"/>
        <v>28263.568353479997</v>
      </c>
      <c r="L2" s="21">
        <f t="shared" si="0"/>
        <v>28086.262648560001</v>
      </c>
      <c r="M2" s="21">
        <f t="shared" si="0"/>
        <v>27071.02772568</v>
      </c>
      <c r="N2" s="21">
        <f t="shared" si="0"/>
        <v>27693.119880000006</v>
      </c>
      <c r="O2" s="21">
        <f t="shared" si="0"/>
        <v>27049.564682639997</v>
      </c>
      <c r="P2" s="21">
        <f t="shared" si="0"/>
        <v>23243.894281439996</v>
      </c>
      <c r="Q2" s="21">
        <f t="shared" si="0"/>
        <v>25133.0207094</v>
      </c>
      <c r="R2" s="21">
        <f t="shared" si="0"/>
        <v>24027.62814828</v>
      </c>
      <c r="S2" s="21">
        <f t="shared" si="0"/>
        <v>24157.654594920001</v>
      </c>
      <c r="T2" s="21">
        <f t="shared" si="0"/>
        <v>21471.848164720606</v>
      </c>
      <c r="U2" s="21">
        <f t="shared" si="0"/>
        <v>22514.293651194792</v>
      </c>
      <c r="V2" s="21">
        <f t="shared" si="0"/>
        <v>23026.925115292652</v>
      </c>
      <c r="W2" s="21">
        <f t="shared" si="0"/>
        <v>20299.072692943941</v>
      </c>
      <c r="X2" s="21">
        <f t="shared" si="0"/>
        <v>23257.128020016564</v>
      </c>
      <c r="Y2" s="21">
        <f t="shared" ref="Y2:Z2" si="1">SUM(Y3,Y17,Y22,Y25,Y26,Y51,Y52)</f>
        <v>27545.067139687479</v>
      </c>
      <c r="Z2" s="21">
        <f t="shared" si="1"/>
        <v>26694.17660140626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  <c r="Y5" s="8">
        <f>INTMARB_IN!Y5+INTMARB_EX!Y5</f>
        <v>0</v>
      </c>
      <c r="Z5" s="8">
        <f>INTMARB_IN!Z5+INTMARB_EX!Z5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  <c r="Y6" s="8">
        <f>INTMARB_IN!Y6+INTMARB_EX!Y6</f>
        <v>0</v>
      </c>
      <c r="Z6" s="8">
        <f>INTMARB_IN!Z6+INTMARB_EX!Z6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  <c r="Y7" s="8">
        <f>INTMARB_IN!Y7+INTMARB_EX!Y7</f>
        <v>0</v>
      </c>
      <c r="Z7" s="8">
        <f>INTMARB_IN!Z7+INTMARB_EX!Z7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  <c r="Y9" s="8">
        <f>INTMARB_IN!Y9+INTMARB_EX!Y9</f>
        <v>0</v>
      </c>
      <c r="Z9" s="8">
        <f>INTMARB_IN!Z9+INTMARB_EX!Z9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  <c r="Y10" s="8">
        <f>INTMARB_IN!Y10+INTMARB_EX!Y10</f>
        <v>0</v>
      </c>
      <c r="Z10" s="8">
        <f>INTMARB_IN!Z10+INTMARB_EX!Z10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  <c r="Y12" s="8">
        <f>INTMARB_IN!Y12+INTMARB_EX!Y12</f>
        <v>0</v>
      </c>
      <c r="Z12" s="8">
        <f>INTMARB_IN!Z12+INTMARB_EX!Z12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  <c r="Y13" s="8">
        <f>INTMARB_IN!Y13+INTMARB_EX!Y13</f>
        <v>0</v>
      </c>
      <c r="Z13" s="8">
        <f>INTMARB_IN!Z13+INTMARB_EX!Z13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  <c r="Y14" s="8">
        <f>INTMARB_IN!Y14+INTMARB_EX!Y14</f>
        <v>0</v>
      </c>
      <c r="Z14" s="8">
        <f>INTMARB_IN!Z14+INTMARB_EX!Z14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  <c r="Y15" s="8">
        <f>INTMARB_IN!Y15+INTMARB_EX!Y15</f>
        <v>0</v>
      </c>
      <c r="Z15" s="8">
        <f>INTMARB_IN!Z15+INTMARB_EX!Z15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  <c r="Y16" s="8">
        <f>INTMARB_IN!Y16+INTMARB_EX!Y16</f>
        <v>0</v>
      </c>
      <c r="Z16" s="8">
        <f>INTMARB_IN!Z16+INTMARB_EX!Z16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  <c r="Y18" s="8">
        <f>INTMARB_IN!Y18+INTMARB_EX!Y18</f>
        <v>0</v>
      </c>
      <c r="Z18" s="8">
        <f>INTMARB_IN!Z18+INTMARB_EX!Z18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  <c r="Y19" s="8">
        <f>INTMARB_IN!Y19+INTMARB_EX!Y19</f>
        <v>0</v>
      </c>
      <c r="Z19" s="8">
        <f>INTMARB_IN!Z19+INTMARB_EX!Z19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  <c r="Y20" s="8">
        <f>INTMARB_IN!Y20+INTMARB_EX!Y20</f>
        <v>0</v>
      </c>
      <c r="Z20" s="8">
        <f>INTMARB_IN!Z20+INTMARB_EX!Z20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  <c r="Y21" s="8">
        <f>INTMARB_IN!Y21+INTMARB_EX!Y21</f>
        <v>0</v>
      </c>
      <c r="Z21" s="8">
        <f>INTMARB_IN!Z21+INTMARB_EX!Z21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  <c r="Y23" s="8">
        <f>INTMARB_IN!Y23+INTMARB_EX!Y23</f>
        <v>0</v>
      </c>
      <c r="Z23" s="8">
        <f>INTMARB_IN!Z23+INTMARB_EX!Z23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  <c r="Y24" s="8">
        <f>INTMARB_IN!Y24+INTMARB_EX!Y24</f>
        <v>0</v>
      </c>
      <c r="Z24" s="8">
        <f>INTMARB_IN!Z24+INTMARB_EX!Z24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  <c r="Y25" s="27">
        <f>INTMARB_IN!Y25+INTMARB_EX!Y25</f>
        <v>0</v>
      </c>
      <c r="Z25" s="27">
        <f>INTMARB_IN!Z25+INTMARB_EX!Z25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19355.958993240001</v>
      </c>
      <c r="D26" s="27">
        <f t="shared" si="20"/>
        <v>21670.667130599999</v>
      </c>
      <c r="E26" s="27">
        <f t="shared" si="20"/>
        <v>22127.662020960001</v>
      </c>
      <c r="F26" s="27">
        <f t="shared" si="20"/>
        <v>22540.610042999997</v>
      </c>
      <c r="G26" s="27">
        <f t="shared" si="20"/>
        <v>23251.343281560003</v>
      </c>
      <c r="H26" s="27">
        <f t="shared" si="20"/>
        <v>25516.058633639994</v>
      </c>
      <c r="I26" s="27">
        <f t="shared" si="20"/>
        <v>26642.252313000005</v>
      </c>
      <c r="J26" s="27">
        <f t="shared" si="20"/>
        <v>27262.353237120005</v>
      </c>
      <c r="K26" s="27">
        <f t="shared" si="20"/>
        <v>28263.568353479997</v>
      </c>
      <c r="L26" s="27">
        <f t="shared" si="20"/>
        <v>28086.262648560001</v>
      </c>
      <c r="M26" s="27">
        <f t="shared" si="20"/>
        <v>27071.02772568</v>
      </c>
      <c r="N26" s="27">
        <f t="shared" si="20"/>
        <v>27693.119880000006</v>
      </c>
      <c r="O26" s="27">
        <f t="shared" si="20"/>
        <v>27049.564682639997</v>
      </c>
      <c r="P26" s="27">
        <f t="shared" si="20"/>
        <v>23243.894281439996</v>
      </c>
      <c r="Q26" s="27">
        <f t="shared" si="20"/>
        <v>25133.0207094</v>
      </c>
      <c r="R26" s="27">
        <f t="shared" si="20"/>
        <v>24016.621530240001</v>
      </c>
      <c r="S26" s="27">
        <f t="shared" si="20"/>
        <v>24157.654594920001</v>
      </c>
      <c r="T26" s="27">
        <f t="shared" si="20"/>
        <v>21470.081489640004</v>
      </c>
      <c r="U26" s="27">
        <f t="shared" si="20"/>
        <v>22510.053661320002</v>
      </c>
      <c r="V26" s="27">
        <f t="shared" si="20"/>
        <v>22943.284685280003</v>
      </c>
      <c r="W26" s="27">
        <f t="shared" ref="W26:X26" si="21">SUM(W27,W33)</f>
        <v>20249.439539400002</v>
      </c>
      <c r="X26" s="27">
        <f t="shared" si="21"/>
        <v>23029.783359480003</v>
      </c>
      <c r="Y26" s="27">
        <f t="shared" ref="Y26:Z26" si="22">SUM(Y27,Y33)</f>
        <v>27508.905951120003</v>
      </c>
      <c r="Z26" s="27">
        <f t="shared" si="22"/>
        <v>26428.995296280005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  <c r="Y28" s="8">
        <f>INTMARB_IN!Y28+INTMARB_EX!Y28</f>
        <v>0</v>
      </c>
      <c r="Z28" s="8">
        <f>INTMARB_IN!Z28+INTMARB_EX!Z28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  <c r="Y29" s="8">
        <f>INTMARB_IN!Y29+INTMARB_EX!Y29</f>
        <v>0</v>
      </c>
      <c r="Z29" s="8">
        <f>INTMARB_IN!Z29+INTMARB_EX!Z29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  <c r="Y30" s="8">
        <f>INTMARB_IN!Y30+INTMARB_EX!Y30</f>
        <v>0</v>
      </c>
      <c r="Z30" s="8">
        <f>INTMARB_IN!Z30+INTMARB_EX!Z30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  <c r="Y31" s="8">
        <f>INTMARB_IN!Y31+INTMARB_EX!Y31</f>
        <v>0</v>
      </c>
      <c r="Z31" s="8">
        <f>INTMARB_IN!Z31+INTMARB_EX!Z31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  <c r="Y32" s="8">
        <f>INTMARB_IN!Y32+INTMARB_EX!Y32</f>
        <v>0</v>
      </c>
      <c r="Z32" s="8">
        <f>INTMARB_IN!Z32+INTMARB_EX!Z32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19355.958993240001</v>
      </c>
      <c r="D33" s="19">
        <f t="shared" si="26"/>
        <v>21670.667130599999</v>
      </c>
      <c r="E33" s="19">
        <f t="shared" si="26"/>
        <v>22127.662020960001</v>
      </c>
      <c r="F33" s="19">
        <f t="shared" si="26"/>
        <v>22540.610042999997</v>
      </c>
      <c r="G33" s="19">
        <f t="shared" si="26"/>
        <v>23251.343281560003</v>
      </c>
      <c r="H33" s="19">
        <f t="shared" si="26"/>
        <v>25516.058633639994</v>
      </c>
      <c r="I33" s="19">
        <f t="shared" si="26"/>
        <v>26642.252313000005</v>
      </c>
      <c r="J33" s="19">
        <f t="shared" si="26"/>
        <v>27262.353237120005</v>
      </c>
      <c r="K33" s="19">
        <f t="shared" si="26"/>
        <v>28263.568353479997</v>
      </c>
      <c r="L33" s="19">
        <f t="shared" si="26"/>
        <v>28086.262648560001</v>
      </c>
      <c r="M33" s="19">
        <f t="shared" si="26"/>
        <v>27071.02772568</v>
      </c>
      <c r="N33" s="19">
        <f t="shared" si="26"/>
        <v>27693.119880000006</v>
      </c>
      <c r="O33" s="19">
        <f t="shared" si="26"/>
        <v>27049.564682639997</v>
      </c>
      <c r="P33" s="19">
        <f t="shared" si="26"/>
        <v>23243.894281439996</v>
      </c>
      <c r="Q33" s="19">
        <f t="shared" si="26"/>
        <v>25133.0207094</v>
      </c>
      <c r="R33" s="19">
        <f t="shared" si="26"/>
        <v>24016.621530240001</v>
      </c>
      <c r="S33" s="19">
        <f t="shared" si="26"/>
        <v>24157.654594920001</v>
      </c>
      <c r="T33" s="19">
        <f t="shared" si="26"/>
        <v>21470.081489640004</v>
      </c>
      <c r="U33" s="19">
        <f t="shared" si="26"/>
        <v>22510.053661320002</v>
      </c>
      <c r="V33" s="19">
        <f t="shared" si="26"/>
        <v>22943.284685280003</v>
      </c>
      <c r="W33" s="19">
        <f t="shared" ref="W33:X33" si="27">SUM(W34:W50)</f>
        <v>20249.439539400002</v>
      </c>
      <c r="X33" s="19">
        <f t="shared" si="27"/>
        <v>23029.783359480003</v>
      </c>
      <c r="Y33" s="19">
        <f t="shared" ref="Y33:Z33" si="28">SUM(Y34:Y50)</f>
        <v>27508.905951120003</v>
      </c>
      <c r="Z33" s="19">
        <f t="shared" si="28"/>
        <v>26428.995296280005</v>
      </c>
    </row>
    <row r="34" spans="1:26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  <c r="Y34" s="8">
        <f>INTMARB_IN!Y34+INTMARB_EX!Y34</f>
        <v>0</v>
      </c>
      <c r="Z34" s="8">
        <f>INTMARB_IN!Z34+INTMARB_EX!Z34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  <c r="Y35" s="8">
        <f>INTMARB_IN!Y35+INTMARB_EX!Y35</f>
        <v>0</v>
      </c>
      <c r="Z35" s="8">
        <f>INTMARB_IN!Z35+INTMARB_EX!Z35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  <c r="Y36" s="8">
        <f>INTMARB_IN!Y36+INTMARB_EX!Y36</f>
        <v>0</v>
      </c>
      <c r="Z36" s="8">
        <f>INTMARB_IN!Z36+INTMARB_EX!Z36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  <c r="Y37" s="8">
        <f>INTMARB_IN!Y37+INTMARB_EX!Y37</f>
        <v>0</v>
      </c>
      <c r="Z37" s="8">
        <f>INTMARB_IN!Z37+INTMARB_EX!Z37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  <c r="Y38" s="8">
        <f>INTMARB_IN!Y38+INTMARB_EX!Y38</f>
        <v>0</v>
      </c>
      <c r="Z38" s="8">
        <f>INTMARB_IN!Z38+INTMARB_EX!Z38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  <c r="Y39" s="8">
        <f>INTMARB_IN!Y39+INTMARB_EX!Y39</f>
        <v>0</v>
      </c>
      <c r="Z39" s="8">
        <f>INTMARB_IN!Z39+INTMARB_EX!Z39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  <c r="Y40" s="8">
        <f>INTMARB_IN!Y40+INTMARB_EX!Y40</f>
        <v>0</v>
      </c>
      <c r="Z40" s="8">
        <f>INTMARB_IN!Z40+INTMARB_EX!Z40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  <c r="Y41" s="8">
        <f>INTMARB_IN!Y41+INTMARB_EX!Y41</f>
        <v>0</v>
      </c>
      <c r="Z41" s="8">
        <f>INTMARB_IN!Z41+INTMARB_EX!Z41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  <c r="Y42" s="8">
        <f>INTMARB_IN!Y42+INTMARB_EX!Y42</f>
        <v>0</v>
      </c>
      <c r="Z42" s="8">
        <f>INTMARB_IN!Z42+INTMARB_EX!Z42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INTMARB_IN!C43+INTMARB_EX!C43</f>
        <v>3081.1521592800004</v>
      </c>
      <c r="D43" s="8">
        <f>INTMARB_IN!D43+INTMARB_EX!D43</f>
        <v>3179.9275185599986</v>
      </c>
      <c r="E43" s="8">
        <f>INTMARB_IN!E43+INTMARB_EX!E43</f>
        <v>3020.6123110799999</v>
      </c>
      <c r="F43" s="8">
        <f>INTMARB_IN!F43+INTMARB_EX!F43</f>
        <v>2982.3768</v>
      </c>
      <c r="G43" s="8">
        <f>INTMARB_IN!G43+INTMARB_EX!G43</f>
        <v>2940.95484072</v>
      </c>
      <c r="H43" s="8">
        <f>INTMARB_IN!H43+INTMARB_EX!H43</f>
        <v>3122.5741185599991</v>
      </c>
      <c r="I43" s="8">
        <f>INTMARB_IN!I43+INTMARB_EX!I43</f>
        <v>3336.0560110800006</v>
      </c>
      <c r="J43" s="8">
        <f>INTMARB_IN!J43+INTMARB_EX!J43</f>
        <v>3575.0286889199988</v>
      </c>
      <c r="K43" s="8">
        <f>INTMARB_IN!K43+INTMARB_EX!K43</f>
        <v>4594.644629639999</v>
      </c>
      <c r="L43" s="8">
        <f>INTMARB_IN!L43+INTMARB_EX!L43</f>
        <v>4476.7513814399999</v>
      </c>
      <c r="M43" s="8">
        <f>INTMARB_IN!M43+INTMARB_EX!M43</f>
        <v>4699.7926185599981</v>
      </c>
      <c r="N43" s="8">
        <f>INTMARB_IN!N43+INTMARB_EX!N43</f>
        <v>4186.7982000000011</v>
      </c>
      <c r="O43" s="8">
        <f>INTMARB_IN!O43+INTMARB_EX!O43</f>
        <v>3715.2257407199986</v>
      </c>
      <c r="P43" s="8">
        <f>INTMARB_IN!P43+INTMARB_EX!P43</f>
        <v>3874.5406814399994</v>
      </c>
      <c r="Q43" s="8">
        <f>INTMARB_IN!Q43+INTMARB_EX!Q43</f>
        <v>4027.4832592800012</v>
      </c>
      <c r="R43" s="8">
        <f>INTMARB_IN!R43+INTMARB_EX!R43</f>
        <v>5289.2580592800014</v>
      </c>
      <c r="S43" s="8">
        <f>INTMARB_IN!S43+INTMARB_EX!S43</f>
        <v>4970.6279110799996</v>
      </c>
      <c r="T43" s="8">
        <f>INTMARB_IN!T43+INTMARB_EX!T43</f>
        <v>4049.7873296399989</v>
      </c>
      <c r="U43" s="8">
        <f>INTMARB_IN!U43+INTMARB_EX!U43</f>
        <v>3979.6886703600012</v>
      </c>
      <c r="V43" s="8">
        <f>INTMARB_IN!V43+INTMARB_EX!V43</f>
        <v>5078.9620814400005</v>
      </c>
      <c r="W43" s="8">
        <f>INTMARB_IN!W43+INTMARB_EX!W43</f>
        <v>7851.0431703599997</v>
      </c>
      <c r="X43" s="8">
        <f>INTMARB_IN!X43+INTMARB_EX!X43</f>
        <v>8718.1438827599995</v>
      </c>
      <c r="Y43" s="8">
        <f>INTMARB_IN!Y43+INTMARB_EX!Y43</f>
        <v>9442.794488399999</v>
      </c>
      <c r="Z43" s="8">
        <f>INTMARB_IN!Z43+INTMARB_EX!Z43</f>
        <v>5831.8849789200021</v>
      </c>
    </row>
    <row r="44" spans="1:26" ht="11.25" customHeight="1" x14ac:dyDescent="0.2">
      <c r="A44" s="28" t="s">
        <v>74</v>
      </c>
      <c r="B44" s="7" t="s">
        <v>75</v>
      </c>
      <c r="C44" s="8">
        <f>INTMARB_IN!C44+INTMARB_EX!C44</f>
        <v>16207.03374192</v>
      </c>
      <c r="D44" s="8">
        <f>INTMARB_IN!D44+INTMARB_EX!D44</f>
        <v>18405.28656</v>
      </c>
      <c r="E44" s="8">
        <f>INTMARB_IN!E44+INTMARB_EX!E44</f>
        <v>19077.58302192</v>
      </c>
      <c r="F44" s="8">
        <f>INTMARB_IN!F44+INTMARB_EX!F44</f>
        <v>19543.50003096</v>
      </c>
      <c r="G44" s="8">
        <f>INTMARB_IN!G44+INTMARB_EX!G44</f>
        <v>20272.081772880003</v>
      </c>
      <c r="H44" s="8">
        <f>INTMARB_IN!H44+INTMARB_EX!H44</f>
        <v>22364.017827119995</v>
      </c>
      <c r="I44" s="8">
        <f>INTMARB_IN!I44+INTMARB_EX!I44</f>
        <v>23270.836381920006</v>
      </c>
      <c r="J44" s="8">
        <f>INTMARB_IN!J44+INTMARB_EX!J44</f>
        <v>23646.071396160005</v>
      </c>
      <c r="K44" s="8">
        <f>INTMARB_IN!K44+INTMARB_EX!K44</f>
        <v>23633.563803839999</v>
      </c>
      <c r="L44" s="8">
        <f>INTMARB_IN!L44+INTMARB_EX!L44</f>
        <v>23574.151347120001</v>
      </c>
      <c r="M44" s="8">
        <f>INTMARB_IN!M44+INTMARB_EX!M44</f>
        <v>22335.875187120004</v>
      </c>
      <c r="N44" s="8">
        <f>INTMARB_IN!N44+INTMARB_EX!N44</f>
        <v>23470.961760000006</v>
      </c>
      <c r="O44" s="8">
        <f>INTMARB_IN!O44+INTMARB_EX!O44</f>
        <v>23298.97902192</v>
      </c>
      <c r="P44" s="8">
        <f>INTMARB_IN!P44+INTMARB_EX!P44</f>
        <v>19333.99368</v>
      </c>
      <c r="Q44" s="8">
        <f>INTMARB_IN!Q44+INTMARB_EX!Q44</f>
        <v>21081.964258079999</v>
      </c>
      <c r="R44" s="8">
        <f>INTMARB_IN!R44+INTMARB_EX!R44</f>
        <v>18727.363470960001</v>
      </c>
      <c r="S44" s="8">
        <f>INTMARB_IN!S44+INTMARB_EX!S44</f>
        <v>19187.026683840002</v>
      </c>
      <c r="T44" s="8">
        <f>INTMARB_IN!T44+INTMARB_EX!T44</f>
        <v>17420.294160000005</v>
      </c>
      <c r="U44" s="8">
        <f>INTMARB_IN!U44+INTMARB_EX!U44</f>
        <v>18530.364990959999</v>
      </c>
      <c r="V44" s="8">
        <f>INTMARB_IN!V44+INTMARB_EX!V44</f>
        <v>17864.322603840003</v>
      </c>
      <c r="W44" s="8">
        <f>INTMARB_IN!W44+INTMARB_EX!W44</f>
        <v>12398.396369040001</v>
      </c>
      <c r="X44" s="8">
        <f>INTMARB_IN!X44+INTMARB_EX!X44</f>
        <v>14311.639476720002</v>
      </c>
      <c r="Y44" s="8">
        <f>INTMARB_IN!Y44+INTMARB_EX!Y44</f>
        <v>18066.111462720004</v>
      </c>
      <c r="Z44" s="8">
        <f>INTMARB_IN!Z44+INTMARB_EX!Z44</f>
        <v>20597.110317360002</v>
      </c>
    </row>
    <row r="45" spans="1:26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  <c r="Y45" s="8">
        <f>INTMARB_IN!Y45+INTMARB_EX!Y45</f>
        <v>0</v>
      </c>
      <c r="Z45" s="8">
        <f>INTMARB_IN!Z45+INTMARB_EX!Z45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  <c r="Y46" s="8">
        <f>INTMARB_IN!Y46+INTMARB_EX!Y46</f>
        <v>0</v>
      </c>
      <c r="Z46" s="8">
        <f>INTMARB_IN!Z46+INTMARB_EX!Z46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  <c r="Y47" s="8">
        <f>INTMARB_IN!Y47+INTMARB_EX!Y47</f>
        <v>0</v>
      </c>
      <c r="Z47" s="8">
        <f>INTMARB_IN!Z47+INTMARB_EX!Z47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  <c r="Y48" s="8">
        <f>INTMARB_IN!Y48+INTMARB_EX!Y48</f>
        <v>0</v>
      </c>
      <c r="Z48" s="8">
        <f>INTMARB_IN!Z48+INTMARB_EX!Z48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  <c r="Y49" s="8">
        <f>INTMARB_IN!Y49+INTMARB_EX!Y49</f>
        <v>0</v>
      </c>
      <c r="Z49" s="8">
        <f>INTMARB_IN!Z49+INTMARB_EX!Z49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INTMARB_IN!C50+INTMARB_EX!C50</f>
        <v>67.773092040000009</v>
      </c>
      <c r="D50" s="8">
        <f>INTMARB_IN!D50+INTMARB_EX!D50</f>
        <v>85.453052039999989</v>
      </c>
      <c r="E50" s="8">
        <f>INTMARB_IN!E50+INTMARB_EX!E50</f>
        <v>29.466687960000002</v>
      </c>
      <c r="F50" s="8">
        <f>INTMARB_IN!F50+INTMARB_EX!F50</f>
        <v>14.733212040000002</v>
      </c>
      <c r="G50" s="8">
        <f>INTMARB_IN!G50+INTMARB_EX!G50</f>
        <v>38.306667959999999</v>
      </c>
      <c r="H50" s="8">
        <f>INTMARB_IN!H50+INTMARB_EX!H50</f>
        <v>29.466687960000002</v>
      </c>
      <c r="I50" s="8">
        <f>INTMARB_IN!I50+INTMARB_EX!I50</f>
        <v>35.359919999999988</v>
      </c>
      <c r="J50" s="8">
        <f>INTMARB_IN!J50+INTMARB_EX!J50</f>
        <v>41.253152039999989</v>
      </c>
      <c r="K50" s="8">
        <f>INTMARB_IN!K50+INTMARB_EX!K50</f>
        <v>35.359919999999988</v>
      </c>
      <c r="L50" s="8">
        <f>INTMARB_IN!L50+INTMARB_EX!L50</f>
        <v>35.359919999999988</v>
      </c>
      <c r="M50" s="8">
        <f>INTMARB_IN!M50+INTMARB_EX!M50</f>
        <v>35.359919999999995</v>
      </c>
      <c r="N50" s="8">
        <f>INTMARB_IN!N50+INTMARB_EX!N50</f>
        <v>35.359919999999988</v>
      </c>
      <c r="O50" s="8">
        <f>INTMARB_IN!O50+INTMARB_EX!O50</f>
        <v>35.359919999999988</v>
      </c>
      <c r="P50" s="8">
        <f>INTMARB_IN!P50+INTMARB_EX!P50</f>
        <v>35.359919999999988</v>
      </c>
      <c r="Q50" s="8">
        <f>INTMARB_IN!Q50+INTMARB_EX!Q50</f>
        <v>23.573192039999999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  <c r="Y50" s="8">
        <f>INTMARB_IN!Y50+INTMARB_EX!Y50</f>
        <v>0</v>
      </c>
      <c r="Z50" s="8">
        <f>INTMARB_IN!Z50+INTMARB_EX!Z50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11.006618039999999</v>
      </c>
      <c r="S51" s="27">
        <f>INTMARB_IN!S51+INTMARB_EX!S51</f>
        <v>0</v>
      </c>
      <c r="T51" s="27">
        <f>INTMARB_IN!T51+INTMARB_EX!T51</f>
        <v>1.7666750806018987</v>
      </c>
      <c r="U51" s="27">
        <f>INTMARB_IN!U51+INTMARB_EX!U51</f>
        <v>4.2399898747916858</v>
      </c>
      <c r="V51" s="27">
        <f>INTMARB_IN!V51+INTMARB_EX!V51</f>
        <v>83.640430012650029</v>
      </c>
      <c r="W51" s="27">
        <f>INTMARB_IN!W51+INTMARB_EX!W51</f>
        <v>49.63315354393945</v>
      </c>
      <c r="X51" s="27">
        <f>INTMARB_IN!X51+INTMARB_EX!X51</f>
        <v>227.34466053656035</v>
      </c>
      <c r="Y51" s="27">
        <f>INTMARB_IN!Y51+INTMARB_EX!Y51</f>
        <v>36.161188567475349</v>
      </c>
      <c r="Z51" s="27">
        <f>INTMARB_IN!Z51+INTMARB_EX!Z51</f>
        <v>265.18130512625322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  <c r="Y53" s="8">
        <f>INTMARB_IN!Y53+INTMARB_EX!Y53</f>
        <v>0</v>
      </c>
      <c r="Z53" s="8">
        <f>INTMARB_IN!Z53+INTMARB_EX!Z53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  <c r="Y54" s="45">
        <f>INTMARB_IN!Y54+INTMARB_EX!Y54</f>
        <v>0</v>
      </c>
      <c r="Z54" s="45">
        <f>INTMARB_IN!Z54+INTMARB_EX!Z54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4.6222101847309259E-4</v>
      </c>
      <c r="U61" s="49">
        <f t="shared" si="32"/>
        <v>1.1388384380383258E-3</v>
      </c>
      <c r="V61" s="49">
        <f t="shared" si="32"/>
        <v>2.0925121378074143E-2</v>
      </c>
      <c r="W61" s="49">
        <f t="shared" si="32"/>
        <v>1.4477483010799052E-2</v>
      </c>
      <c r="X61" s="49">
        <f t="shared" si="32"/>
        <v>5.9650902385076393E-2</v>
      </c>
      <c r="Y61" s="49">
        <f t="shared" ref="Y61:Z61" si="33">SUM(Y62:Y72)</f>
        <v>1.4498132189782964E-2</v>
      </c>
      <c r="Z61" s="49">
        <f t="shared" si="33"/>
        <v>0.19228562172139724</v>
      </c>
    </row>
    <row r="62" spans="1:26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  <c r="Y62" s="52">
        <f>INTMARB_IN!Y62+INTMARB_EX!Y62</f>
        <v>0</v>
      </c>
      <c r="Z62" s="52">
        <f>INTMARB_IN!Z62+INTMARB_EX!Z62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  <c r="Y63" s="52">
        <f>INTMARB_IN!Y63+INTMARB_EX!Y63</f>
        <v>0</v>
      </c>
      <c r="Z63" s="52">
        <f>INTMARB_IN!Z63+INTMARB_EX!Z63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4.6222101847309259E-4</v>
      </c>
      <c r="U64" s="52">
        <f>INTMARB_IN!U64+INTMARB_EX!U64</f>
        <v>1.1388384380383258E-3</v>
      </c>
      <c r="V64" s="52">
        <f>INTMARB_IN!V64+INTMARB_EX!V64</f>
        <v>2.0925121378074143E-2</v>
      </c>
      <c r="W64" s="52">
        <f>INTMARB_IN!W64+INTMARB_EX!W64</f>
        <v>1.4477483010799052E-2</v>
      </c>
      <c r="X64" s="52">
        <f>INTMARB_IN!X64+INTMARB_EX!X64</f>
        <v>5.9650902385076393E-2</v>
      </c>
      <c r="Y64" s="52">
        <f>INTMARB_IN!Y64+INTMARB_EX!Y64</f>
        <v>1.4498132189782964E-2</v>
      </c>
      <c r="Z64" s="52">
        <f>INTMARB_IN!Z64+INTMARB_EX!Z64</f>
        <v>0.19228562172139724</v>
      </c>
    </row>
    <row r="65" spans="1:26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  <c r="Y65" s="52">
        <f>INTMARB_IN!Y65+INTMARB_EX!Y65</f>
        <v>0</v>
      </c>
      <c r="Z65" s="52">
        <f>INTMARB_IN!Z65+INTMARB_EX!Z65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  <c r="Y66" s="52">
        <f>INTMARB_IN!Y66+INTMARB_EX!Y66</f>
        <v>0</v>
      </c>
      <c r="Z66" s="52">
        <f>INTMARB_IN!Z66+INTMARB_EX!Z66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  <c r="Y67" s="52">
        <f>INTMARB_IN!Y67+INTMARB_EX!Y67</f>
        <v>0</v>
      </c>
      <c r="Z67" s="52">
        <f>INTMARB_IN!Z67+INTMARB_EX!Z67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  <c r="Y68" s="52">
        <f>INTMARB_IN!Y68+INTMARB_EX!Y68</f>
        <v>0</v>
      </c>
      <c r="Z68" s="52">
        <f>INTMARB_IN!Z68+INTMARB_EX!Z68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  <c r="Y69" s="52">
        <f>INTMARB_IN!Y69+INTMARB_EX!Y69</f>
        <v>0</v>
      </c>
      <c r="Z69" s="52">
        <f>INTMARB_IN!Z69+INTMARB_EX!Z69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  <c r="Y70" s="52">
        <f>INTMARB_IN!Y70+INTMARB_EX!Y70</f>
        <v>0</v>
      </c>
      <c r="Z70" s="52">
        <f>INTMARB_IN!Z70+INTMARB_EX!Z70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  <c r="Y71" s="52">
        <f>INTMARB_IN!Y71+INTMARB_EX!Y71</f>
        <v>0</v>
      </c>
      <c r="Z71" s="52">
        <f>INTMARB_IN!Z71+INTMARB_EX!Z71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  <c r="Y72" s="55">
        <f>INTMARB_IN!Y72+INTMARB_EX!Y72</f>
        <v>0</v>
      </c>
      <c r="Z72" s="55">
        <f>INTMARB_IN!Z72+INTMARB_EX!Z72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308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7024.2258816912545</v>
      </c>
      <c r="D2" s="21">
        <f t="shared" ref="D2:X2" si="0">SUM(D3,D17,D22,D25,D26,D51,D52)</f>
        <v>7715.8090382581468</v>
      </c>
      <c r="E2" s="21">
        <f t="shared" si="0"/>
        <v>7776.8509914194556</v>
      </c>
      <c r="F2" s="21">
        <f t="shared" si="0"/>
        <v>7874.9507215232679</v>
      </c>
      <c r="G2" s="21">
        <f t="shared" si="0"/>
        <v>8150.6789729767133</v>
      </c>
      <c r="H2" s="21">
        <f t="shared" si="0"/>
        <v>8761.456115309471</v>
      </c>
      <c r="I2" s="21">
        <f t="shared" si="0"/>
        <v>8617.0460591963219</v>
      </c>
      <c r="J2" s="21">
        <f t="shared" si="0"/>
        <v>8385.7443614262593</v>
      </c>
      <c r="K2" s="21">
        <f t="shared" si="0"/>
        <v>8648.1744984915185</v>
      </c>
      <c r="L2" s="21">
        <f t="shared" si="0"/>
        <v>9321.3419877832457</v>
      </c>
      <c r="M2" s="21">
        <f t="shared" si="0"/>
        <v>8996.0568333962583</v>
      </c>
      <c r="N2" s="21">
        <f t="shared" si="0"/>
        <v>8890.1089526464002</v>
      </c>
      <c r="O2" s="21">
        <f t="shared" si="0"/>
        <v>8518.7662306671664</v>
      </c>
      <c r="P2" s="21">
        <f t="shared" si="0"/>
        <v>7685.4819372447173</v>
      </c>
      <c r="Q2" s="21">
        <f t="shared" si="0"/>
        <v>8633.7209810555141</v>
      </c>
      <c r="R2" s="21">
        <f t="shared" si="0"/>
        <v>8311.2110418946177</v>
      </c>
      <c r="S2" s="21">
        <f t="shared" si="0"/>
        <v>8529.3965833708171</v>
      </c>
      <c r="T2" s="21">
        <f t="shared" si="0"/>
        <v>7404.5627861458406</v>
      </c>
      <c r="U2" s="21">
        <f t="shared" si="0"/>
        <v>7848.2781853336537</v>
      </c>
      <c r="V2" s="21">
        <f t="shared" si="0"/>
        <v>8095.8065564412482</v>
      </c>
      <c r="W2" s="21">
        <f t="shared" si="0"/>
        <v>6533.3188724199717</v>
      </c>
      <c r="X2" s="21">
        <f t="shared" si="0"/>
        <v>7826.3101583100652</v>
      </c>
      <c r="Y2" s="21">
        <f t="shared" ref="Y2:Z2" si="1">SUM(Y3,Y17,Y22,Y25,Y26,Y51,Y52)</f>
        <v>9912.8833920588768</v>
      </c>
      <c r="Z2" s="21">
        <f t="shared" si="1"/>
        <v>9823.6423017629731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7024.2258816912545</v>
      </c>
      <c r="D26" s="27">
        <f t="shared" ref="D26:X26" si="21">SUM(D27,D33)</f>
        <v>7715.8090382581468</v>
      </c>
      <c r="E26" s="27">
        <f t="shared" si="21"/>
        <v>7776.8509914194556</v>
      </c>
      <c r="F26" s="27">
        <f t="shared" si="21"/>
        <v>7874.9507215232679</v>
      </c>
      <c r="G26" s="27">
        <f t="shared" si="21"/>
        <v>8150.6789729767133</v>
      </c>
      <c r="H26" s="27">
        <f t="shared" si="21"/>
        <v>8761.456115309471</v>
      </c>
      <c r="I26" s="27">
        <f t="shared" si="21"/>
        <v>8617.0460591963219</v>
      </c>
      <c r="J26" s="27">
        <f t="shared" si="21"/>
        <v>8385.7443614262593</v>
      </c>
      <c r="K26" s="27">
        <f t="shared" si="21"/>
        <v>8648.1744984915185</v>
      </c>
      <c r="L26" s="27">
        <f t="shared" si="21"/>
        <v>9321.3419877832457</v>
      </c>
      <c r="M26" s="27">
        <f t="shared" si="21"/>
        <v>8996.0568333962583</v>
      </c>
      <c r="N26" s="27">
        <f t="shared" si="21"/>
        <v>8890.1089526464002</v>
      </c>
      <c r="O26" s="27">
        <f t="shared" si="21"/>
        <v>8518.7662306671664</v>
      </c>
      <c r="P26" s="27">
        <f t="shared" si="21"/>
        <v>7685.4819372447173</v>
      </c>
      <c r="Q26" s="27">
        <f t="shared" si="21"/>
        <v>8633.7209810555141</v>
      </c>
      <c r="R26" s="27">
        <f t="shared" si="21"/>
        <v>8307.3620826200895</v>
      </c>
      <c r="S26" s="27">
        <f t="shared" si="21"/>
        <v>8529.3965833708171</v>
      </c>
      <c r="T26" s="27">
        <f t="shared" si="21"/>
        <v>7403.9478025178778</v>
      </c>
      <c r="U26" s="27">
        <f t="shared" si="21"/>
        <v>7846.7872851656402</v>
      </c>
      <c r="V26" s="27">
        <f t="shared" si="21"/>
        <v>8066.0827061141026</v>
      </c>
      <c r="W26" s="27">
        <f t="shared" si="21"/>
        <v>6517.0127930204662</v>
      </c>
      <c r="X26" s="27">
        <f t="shared" si="21"/>
        <v>7748.3383940679296</v>
      </c>
      <c r="Y26" s="27">
        <f t="shared" ref="Y26:Z26" si="22">SUM(Y27,Y33)</f>
        <v>9899.6588633819374</v>
      </c>
      <c r="Z26" s="27">
        <f t="shared" si="22"/>
        <v>9725.0684274847808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7024.2258816912545</v>
      </c>
      <c r="D33" s="19">
        <f t="shared" ref="D33:X33" si="27">SUM(D34:D50)</f>
        <v>7715.8090382581468</v>
      </c>
      <c r="E33" s="19">
        <f t="shared" si="27"/>
        <v>7776.8509914194556</v>
      </c>
      <c r="F33" s="19">
        <f t="shared" si="27"/>
        <v>7874.9507215232679</v>
      </c>
      <c r="G33" s="19">
        <f t="shared" si="27"/>
        <v>8150.6789729767133</v>
      </c>
      <c r="H33" s="19">
        <f t="shared" si="27"/>
        <v>8761.456115309471</v>
      </c>
      <c r="I33" s="19">
        <f t="shared" si="27"/>
        <v>8617.0460591963219</v>
      </c>
      <c r="J33" s="19">
        <f t="shared" si="27"/>
        <v>8385.7443614262593</v>
      </c>
      <c r="K33" s="19">
        <f t="shared" si="27"/>
        <v>8648.1744984915185</v>
      </c>
      <c r="L33" s="19">
        <f t="shared" si="27"/>
        <v>9321.3419877832457</v>
      </c>
      <c r="M33" s="19">
        <f t="shared" si="27"/>
        <v>8996.0568333962583</v>
      </c>
      <c r="N33" s="19">
        <f t="shared" si="27"/>
        <v>8890.1089526464002</v>
      </c>
      <c r="O33" s="19">
        <f t="shared" si="27"/>
        <v>8518.7662306671664</v>
      </c>
      <c r="P33" s="19">
        <f t="shared" si="27"/>
        <v>7685.4819372447173</v>
      </c>
      <c r="Q33" s="19">
        <f t="shared" si="27"/>
        <v>8633.7209810555141</v>
      </c>
      <c r="R33" s="19">
        <f t="shared" si="27"/>
        <v>8307.3620826200895</v>
      </c>
      <c r="S33" s="19">
        <f t="shared" si="27"/>
        <v>8529.3965833708171</v>
      </c>
      <c r="T33" s="19">
        <f t="shared" si="27"/>
        <v>7403.9478025178778</v>
      </c>
      <c r="U33" s="19">
        <f t="shared" si="27"/>
        <v>7846.7872851656402</v>
      </c>
      <c r="V33" s="19">
        <f t="shared" si="27"/>
        <v>8066.0827061141026</v>
      </c>
      <c r="W33" s="19">
        <f t="shared" si="27"/>
        <v>6517.0127930204662</v>
      </c>
      <c r="X33" s="19">
        <f t="shared" si="27"/>
        <v>7748.3383940679296</v>
      </c>
      <c r="Y33" s="19">
        <f t="shared" ref="Y33:Z33" si="28">SUM(Y34:Y50)</f>
        <v>9899.6588633819374</v>
      </c>
      <c r="Z33" s="19">
        <f t="shared" si="28"/>
        <v>9725.0684274847808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2298.6974141141945</v>
      </c>
      <c r="D43" s="8">
        <v>2352.8788651292798</v>
      </c>
      <c r="E43" s="8">
        <v>2222.7992773339024</v>
      </c>
      <c r="F43" s="8">
        <v>2198.9202359350684</v>
      </c>
      <c r="G43" s="8">
        <v>2178.1337295855651</v>
      </c>
      <c r="H43" s="8">
        <v>2288.1968788827503</v>
      </c>
      <c r="I43" s="8">
        <v>2378.4204830004969</v>
      </c>
      <c r="J43" s="8">
        <v>2496.8383308132411</v>
      </c>
      <c r="K43" s="8">
        <v>3201.5986838365175</v>
      </c>
      <c r="L43" s="8">
        <v>3234.3418351364612</v>
      </c>
      <c r="M43" s="8">
        <v>3403.2205860721751</v>
      </c>
      <c r="N43" s="8">
        <v>2978.7349403734297</v>
      </c>
      <c r="O43" s="8">
        <v>2623.7529349502056</v>
      </c>
      <c r="P43" s="8">
        <v>2796.9513371392095</v>
      </c>
      <c r="Q43" s="8">
        <v>2959.8105163299747</v>
      </c>
      <c r="R43" s="8">
        <v>3895.9173958311294</v>
      </c>
      <c r="S43" s="8">
        <v>3684.5209213030175</v>
      </c>
      <c r="T43" s="8">
        <v>2977.8886287302175</v>
      </c>
      <c r="U43" s="8">
        <v>2934.8849645488781</v>
      </c>
      <c r="V43" s="8">
        <v>3767.9977570008496</v>
      </c>
      <c r="W43" s="8">
        <v>5623.6199732819232</v>
      </c>
      <c r="X43" s="8">
        <v>6360.9628774219382</v>
      </c>
      <c r="Y43" s="8">
        <v>7060.3976905414602</v>
      </c>
      <c r="Z43" s="8">
        <v>4395.006959479284</v>
      </c>
    </row>
    <row r="44" spans="1:26" ht="11.25" customHeight="1" x14ac:dyDescent="0.2">
      <c r="A44" s="28" t="s">
        <v>74</v>
      </c>
      <c r="B44" s="7" t="s">
        <v>75</v>
      </c>
      <c r="C44" s="8">
        <v>4705.849974367392</v>
      </c>
      <c r="D44" s="8">
        <v>5338.1459427093941</v>
      </c>
      <c r="E44" s="8">
        <v>5545.4863148607819</v>
      </c>
      <c r="F44" s="8">
        <v>5671.7547332924441</v>
      </c>
      <c r="G44" s="8">
        <v>5961.2806480250338</v>
      </c>
      <c r="H44" s="8">
        <v>6464.7413342719437</v>
      </c>
      <c r="I44" s="8">
        <v>6229.160397990574</v>
      </c>
      <c r="J44" s="8">
        <v>5878.6500840059707</v>
      </c>
      <c r="K44" s="8">
        <v>5438.4389645249639</v>
      </c>
      <c r="L44" s="8">
        <v>6077.8836641264434</v>
      </c>
      <c r="M44" s="8">
        <v>5583.996223904207</v>
      </c>
      <c r="N44" s="8">
        <v>5902.4816932189888</v>
      </c>
      <c r="O44" s="8">
        <v>5886.0802293440793</v>
      </c>
      <c r="P44" s="8">
        <v>4879.6062934659058</v>
      </c>
      <c r="Q44" s="8">
        <v>5667.5731619528033</v>
      </c>
      <c r="R44" s="8">
        <v>4411.444686788961</v>
      </c>
      <c r="S44" s="8">
        <v>4844.8756620677987</v>
      </c>
      <c r="T44" s="8">
        <v>4426.0591737876603</v>
      </c>
      <c r="U44" s="8">
        <v>4911.9023206167622</v>
      </c>
      <c r="V44" s="8">
        <v>4298.0849491132531</v>
      </c>
      <c r="W44" s="8">
        <v>893.39281973854281</v>
      </c>
      <c r="X44" s="8">
        <v>1387.3755166459916</v>
      </c>
      <c r="Y44" s="8">
        <v>2839.2611728404763</v>
      </c>
      <c r="Z44" s="8">
        <v>5330.0614680054978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19.678493209668002</v>
      </c>
      <c r="D50" s="8">
        <v>24.784230419472514</v>
      </c>
      <c r="E50" s="8">
        <v>8.5653992247707382</v>
      </c>
      <c r="F50" s="8">
        <v>4.2757522957553125</v>
      </c>
      <c r="G50" s="8">
        <v>11.264595366114021</v>
      </c>
      <c r="H50" s="8">
        <v>8.5179021547773885</v>
      </c>
      <c r="I50" s="8">
        <v>9.4651782052511528</v>
      </c>
      <c r="J50" s="8">
        <v>10.255946607047791</v>
      </c>
      <c r="K50" s="8">
        <v>8.1368501300358265</v>
      </c>
      <c r="L50" s="8">
        <v>9.1164885203417203</v>
      </c>
      <c r="M50" s="8">
        <v>8.840023419875406</v>
      </c>
      <c r="N50" s="8">
        <v>8.8923190539801684</v>
      </c>
      <c r="O50" s="8">
        <v>8.9330663728816386</v>
      </c>
      <c r="P50" s="8">
        <v>8.9243066396021966</v>
      </c>
      <c r="Q50" s="8">
        <v>6.3373027727365594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3.8489592745285304</v>
      </c>
      <c r="S51" s="27">
        <v>0</v>
      </c>
      <c r="T51" s="27">
        <v>0.61498362796327355</v>
      </c>
      <c r="U51" s="27">
        <v>1.4909001680135971</v>
      </c>
      <c r="V51" s="27">
        <v>29.723850327145662</v>
      </c>
      <c r="W51" s="27">
        <v>16.306079399505215</v>
      </c>
      <c r="X51" s="27">
        <v>77.971764242135819</v>
      </c>
      <c r="Y51" s="27">
        <v>13.224528676938927</v>
      </c>
      <c r="Z51" s="27">
        <v>98.573874278192775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1.609001915420781E-4</v>
      </c>
      <c r="U61" s="49">
        <f t="shared" si="32"/>
        <v>4.0044775311995335E-4</v>
      </c>
      <c r="V61" s="49">
        <f t="shared" si="32"/>
        <v>7.4362981613695983E-3</v>
      </c>
      <c r="W61" s="49">
        <f t="shared" si="32"/>
        <v>4.7563165066690201E-3</v>
      </c>
      <c r="X61" s="49">
        <f t="shared" si="32"/>
        <v>2.0458303646202717E-2</v>
      </c>
      <c r="Y61" s="49">
        <f t="shared" ref="Y61:Z61" si="33">SUM(Y62:Y72)</f>
        <v>5.3021201044892033E-3</v>
      </c>
      <c r="Z61" s="49">
        <f t="shared" si="33"/>
        <v>7.1476904045120943E-2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1.609001915420781E-4</v>
      </c>
      <c r="U64" s="52">
        <v>4.0044775311995335E-4</v>
      </c>
      <c r="V64" s="52">
        <v>7.4362981613695983E-3</v>
      </c>
      <c r="W64" s="52">
        <v>4.7563165066690201E-3</v>
      </c>
      <c r="X64" s="52">
        <v>2.0458303646202717E-2</v>
      </c>
      <c r="Y64" s="52">
        <v>5.3021201044892033E-3</v>
      </c>
      <c r="Z64" s="52">
        <v>7.1476904045120943E-2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309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12331.733111548747</v>
      </c>
      <c r="D2" s="21">
        <f t="shared" ref="D2:X2" si="0">SUM(D3,D17,D22,D25,D26,D51,D52)</f>
        <v>13954.858092341852</v>
      </c>
      <c r="E2" s="21">
        <f t="shared" si="0"/>
        <v>14350.811029540544</v>
      </c>
      <c r="F2" s="21">
        <f t="shared" si="0"/>
        <v>14665.659321476729</v>
      </c>
      <c r="G2" s="21">
        <f t="shared" si="0"/>
        <v>15100.664308583291</v>
      </c>
      <c r="H2" s="21">
        <f t="shared" si="0"/>
        <v>16754.602518330525</v>
      </c>
      <c r="I2" s="21">
        <f t="shared" si="0"/>
        <v>18025.206253803684</v>
      </c>
      <c r="J2" s="21">
        <f t="shared" si="0"/>
        <v>18876.608875693742</v>
      </c>
      <c r="K2" s="21">
        <f t="shared" si="0"/>
        <v>19615.393854988481</v>
      </c>
      <c r="L2" s="21">
        <f t="shared" si="0"/>
        <v>18764.920660776756</v>
      </c>
      <c r="M2" s="21">
        <f t="shared" si="0"/>
        <v>18074.970892283745</v>
      </c>
      <c r="N2" s="21">
        <f t="shared" si="0"/>
        <v>18803.010927353607</v>
      </c>
      <c r="O2" s="21">
        <f t="shared" si="0"/>
        <v>18530.798451972834</v>
      </c>
      <c r="P2" s="21">
        <f t="shared" si="0"/>
        <v>15558.412344195283</v>
      </c>
      <c r="Q2" s="21">
        <f t="shared" si="0"/>
        <v>16499.299728344489</v>
      </c>
      <c r="R2" s="21">
        <f t="shared" si="0"/>
        <v>15716.417106385381</v>
      </c>
      <c r="S2" s="21">
        <f t="shared" si="0"/>
        <v>15628.258011549187</v>
      </c>
      <c r="T2" s="21">
        <f t="shared" si="0"/>
        <v>14067.285378574763</v>
      </c>
      <c r="U2" s="21">
        <f t="shared" si="0"/>
        <v>14666.015465861141</v>
      </c>
      <c r="V2" s="21">
        <f t="shared" si="0"/>
        <v>14931.118558851404</v>
      </c>
      <c r="W2" s="21">
        <f t="shared" si="0"/>
        <v>13765.753820523969</v>
      </c>
      <c r="X2" s="21">
        <f t="shared" si="0"/>
        <v>15430.817861706495</v>
      </c>
      <c r="Y2" s="21">
        <f t="shared" ref="Y2:Z2" si="1">SUM(Y3,Y17,Y22,Y25,Y26,Y51,Y52)</f>
        <v>17632.183747628602</v>
      </c>
      <c r="Z2" s="21">
        <f t="shared" si="1"/>
        <v>16870.534299643285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12331.733111548747</v>
      </c>
      <c r="D26" s="27">
        <f t="shared" si="14"/>
        <v>13954.858092341852</v>
      </c>
      <c r="E26" s="27">
        <f t="shared" si="14"/>
        <v>14350.811029540544</v>
      </c>
      <c r="F26" s="27">
        <f t="shared" si="14"/>
        <v>14665.659321476729</v>
      </c>
      <c r="G26" s="27">
        <f t="shared" si="14"/>
        <v>15100.664308583291</v>
      </c>
      <c r="H26" s="27">
        <f t="shared" si="14"/>
        <v>16754.602518330525</v>
      </c>
      <c r="I26" s="27">
        <f t="shared" si="14"/>
        <v>18025.206253803684</v>
      </c>
      <c r="J26" s="27">
        <f t="shared" si="14"/>
        <v>18876.608875693742</v>
      </c>
      <c r="K26" s="27">
        <f t="shared" si="14"/>
        <v>19615.393854988481</v>
      </c>
      <c r="L26" s="27">
        <f t="shared" si="14"/>
        <v>18764.920660776756</v>
      </c>
      <c r="M26" s="27">
        <f t="shared" si="14"/>
        <v>18074.970892283745</v>
      </c>
      <c r="N26" s="27">
        <f t="shared" si="14"/>
        <v>18803.010927353607</v>
      </c>
      <c r="O26" s="27">
        <f t="shared" si="14"/>
        <v>18530.798451972834</v>
      </c>
      <c r="P26" s="27">
        <f t="shared" si="14"/>
        <v>15558.412344195283</v>
      </c>
      <c r="Q26" s="27">
        <f t="shared" si="14"/>
        <v>16499.299728344489</v>
      </c>
      <c r="R26" s="27">
        <f t="shared" si="14"/>
        <v>15709.25944761991</v>
      </c>
      <c r="S26" s="27">
        <f t="shared" si="14"/>
        <v>15628.258011549187</v>
      </c>
      <c r="T26" s="27">
        <f t="shared" si="14"/>
        <v>14066.133687122125</v>
      </c>
      <c r="U26" s="27">
        <f t="shared" si="14"/>
        <v>14663.266376154363</v>
      </c>
      <c r="V26" s="27">
        <f t="shared" si="14"/>
        <v>14877.201979165899</v>
      </c>
      <c r="W26" s="27">
        <f t="shared" si="14"/>
        <v>13732.426746379535</v>
      </c>
      <c r="X26" s="27">
        <f t="shared" si="14"/>
        <v>15281.444965412071</v>
      </c>
      <c r="Y26" s="27">
        <f t="shared" ref="Y26:Z26" si="15">SUM(Y27,Y33)</f>
        <v>17609.247087738066</v>
      </c>
      <c r="Z26" s="27">
        <f t="shared" si="15"/>
        <v>16703.926868795224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12331.733111548747</v>
      </c>
      <c r="D33" s="19">
        <f t="shared" si="18"/>
        <v>13954.858092341852</v>
      </c>
      <c r="E33" s="19">
        <f t="shared" si="18"/>
        <v>14350.811029540544</v>
      </c>
      <c r="F33" s="19">
        <f t="shared" si="18"/>
        <v>14665.659321476729</v>
      </c>
      <c r="G33" s="19">
        <f t="shared" si="18"/>
        <v>15100.664308583291</v>
      </c>
      <c r="H33" s="19">
        <f t="shared" si="18"/>
        <v>16754.602518330525</v>
      </c>
      <c r="I33" s="19">
        <f t="shared" si="18"/>
        <v>18025.206253803684</v>
      </c>
      <c r="J33" s="19">
        <f t="shared" si="18"/>
        <v>18876.608875693742</v>
      </c>
      <c r="K33" s="19">
        <f t="shared" si="18"/>
        <v>19615.393854988481</v>
      </c>
      <c r="L33" s="19">
        <f t="shared" si="18"/>
        <v>18764.920660776756</v>
      </c>
      <c r="M33" s="19">
        <f t="shared" si="18"/>
        <v>18074.970892283745</v>
      </c>
      <c r="N33" s="19">
        <f t="shared" si="18"/>
        <v>18803.010927353607</v>
      </c>
      <c r="O33" s="19">
        <f t="shared" si="18"/>
        <v>18530.798451972834</v>
      </c>
      <c r="P33" s="19">
        <f t="shared" si="18"/>
        <v>15558.412344195283</v>
      </c>
      <c r="Q33" s="19">
        <f t="shared" si="18"/>
        <v>16499.299728344489</v>
      </c>
      <c r="R33" s="19">
        <f t="shared" si="18"/>
        <v>15709.25944761991</v>
      </c>
      <c r="S33" s="19">
        <f t="shared" si="18"/>
        <v>15628.258011549187</v>
      </c>
      <c r="T33" s="19">
        <f t="shared" si="18"/>
        <v>14066.133687122125</v>
      </c>
      <c r="U33" s="19">
        <f t="shared" si="18"/>
        <v>14663.266376154363</v>
      </c>
      <c r="V33" s="19">
        <f t="shared" si="18"/>
        <v>14877.201979165899</v>
      </c>
      <c r="W33" s="19">
        <f t="shared" si="18"/>
        <v>13732.426746379535</v>
      </c>
      <c r="X33" s="19">
        <f t="shared" si="18"/>
        <v>15281.444965412071</v>
      </c>
      <c r="Y33" s="19">
        <f t="shared" ref="Y33:Z33" si="19">SUM(Y34:Y50)</f>
        <v>17609.247087738066</v>
      </c>
      <c r="Z33" s="19">
        <f t="shared" si="19"/>
        <v>16703.926868795224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782.45474516580578</v>
      </c>
      <c r="D43" s="8">
        <v>827.0486534307189</v>
      </c>
      <c r="E43" s="8">
        <v>797.81303374609763</v>
      </c>
      <c r="F43" s="8">
        <v>783.45656406493151</v>
      </c>
      <c r="G43" s="8">
        <v>762.82111113443511</v>
      </c>
      <c r="H43" s="8">
        <v>834.37723967724867</v>
      </c>
      <c r="I43" s="8">
        <v>957.63552807950384</v>
      </c>
      <c r="J43" s="8">
        <v>1078.1903581067575</v>
      </c>
      <c r="K43" s="8">
        <v>1393.045945803482</v>
      </c>
      <c r="L43" s="8">
        <v>1242.4095463035387</v>
      </c>
      <c r="M43" s="8">
        <v>1296.572032487823</v>
      </c>
      <c r="N43" s="8">
        <v>1208.0632596265718</v>
      </c>
      <c r="O43" s="8">
        <v>1091.4728057697932</v>
      </c>
      <c r="P43" s="8">
        <v>1077.5893443007901</v>
      </c>
      <c r="Q43" s="8">
        <v>1067.6727429500265</v>
      </c>
      <c r="R43" s="8">
        <v>1393.3406634488717</v>
      </c>
      <c r="S43" s="8">
        <v>1286.1069897769823</v>
      </c>
      <c r="T43" s="8">
        <v>1071.8987009097814</v>
      </c>
      <c r="U43" s="8">
        <v>1044.8037058111231</v>
      </c>
      <c r="V43" s="8">
        <v>1310.9643244391505</v>
      </c>
      <c r="W43" s="8">
        <v>2227.4231970780766</v>
      </c>
      <c r="X43" s="8">
        <v>2357.1810053380609</v>
      </c>
      <c r="Y43" s="8">
        <v>2382.3967978585392</v>
      </c>
      <c r="Z43" s="8">
        <v>1436.8780194407179</v>
      </c>
    </row>
    <row r="44" spans="1:26" ht="11.25" customHeight="1" x14ac:dyDescent="0.2">
      <c r="A44" s="28" t="s">
        <v>74</v>
      </c>
      <c r="B44" s="7" t="s">
        <v>75</v>
      </c>
      <c r="C44" s="8">
        <v>11501.183767552609</v>
      </c>
      <c r="D44" s="8">
        <v>13067.140617290606</v>
      </c>
      <c r="E44" s="8">
        <v>13532.096707059218</v>
      </c>
      <c r="F44" s="8">
        <v>13871.745297667554</v>
      </c>
      <c r="G44" s="8">
        <v>14310.80112485497</v>
      </c>
      <c r="H44" s="8">
        <v>15899.276492848052</v>
      </c>
      <c r="I44" s="8">
        <v>17041.675983929432</v>
      </c>
      <c r="J44" s="8">
        <v>17767.421312154034</v>
      </c>
      <c r="K44" s="8">
        <v>18195.124839315034</v>
      </c>
      <c r="L44" s="8">
        <v>17496.267682993559</v>
      </c>
      <c r="M44" s="8">
        <v>16751.878963215797</v>
      </c>
      <c r="N44" s="8">
        <v>17568.480066781016</v>
      </c>
      <c r="O44" s="8">
        <v>17412.898792575921</v>
      </c>
      <c r="P44" s="8">
        <v>14454.387386534096</v>
      </c>
      <c r="Q44" s="8">
        <v>15414.391096127198</v>
      </c>
      <c r="R44" s="8">
        <v>14315.918784171039</v>
      </c>
      <c r="S44" s="8">
        <v>14342.151021772204</v>
      </c>
      <c r="T44" s="8">
        <v>12994.234986212343</v>
      </c>
      <c r="U44" s="8">
        <v>13618.462670343239</v>
      </c>
      <c r="V44" s="8">
        <v>13566.237654726749</v>
      </c>
      <c r="W44" s="8">
        <v>11505.003549301458</v>
      </c>
      <c r="X44" s="8">
        <v>12924.263960074009</v>
      </c>
      <c r="Y44" s="8">
        <v>15226.850289879527</v>
      </c>
      <c r="Z44" s="8">
        <v>15267.048849354505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48.094598830332011</v>
      </c>
      <c r="D50" s="8">
        <v>60.668821620527481</v>
      </c>
      <c r="E50" s="8">
        <v>20.901288735229265</v>
      </c>
      <c r="F50" s="8">
        <v>10.457459744244689</v>
      </c>
      <c r="G50" s="8">
        <v>27.04207259388598</v>
      </c>
      <c r="H50" s="8">
        <v>20.948785805222613</v>
      </c>
      <c r="I50" s="8">
        <v>25.894741794748839</v>
      </c>
      <c r="J50" s="8">
        <v>30.997205432952196</v>
      </c>
      <c r="K50" s="8">
        <v>27.223069869964164</v>
      </c>
      <c r="L50" s="8">
        <v>26.24343147965827</v>
      </c>
      <c r="M50" s="8">
        <v>26.519896580124588</v>
      </c>
      <c r="N50" s="8">
        <v>26.467600946019818</v>
      </c>
      <c r="O50" s="8">
        <v>26.426853627118351</v>
      </c>
      <c r="P50" s="8">
        <v>26.435613360397792</v>
      </c>
      <c r="Q50" s="8">
        <v>17.235889267263438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7.1576587654714681</v>
      </c>
      <c r="S51" s="27">
        <v>0</v>
      </c>
      <c r="T51" s="27">
        <v>1.151691452638625</v>
      </c>
      <c r="U51" s="27">
        <v>2.7490897067780886</v>
      </c>
      <c r="V51" s="27">
        <v>53.91657968550436</v>
      </c>
      <c r="W51" s="27">
        <v>33.327074144434235</v>
      </c>
      <c r="X51" s="27">
        <v>149.37289629442455</v>
      </c>
      <c r="Y51" s="27">
        <v>22.936659890536426</v>
      </c>
      <c r="Z51" s="27">
        <v>166.60743084806046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3.0132082693101449E-4</v>
      </c>
      <c r="U61" s="49">
        <f t="shared" si="22"/>
        <v>7.3839068491837246E-4</v>
      </c>
      <c r="V61" s="49">
        <f t="shared" si="22"/>
        <v>1.3488823216704545E-2</v>
      </c>
      <c r="W61" s="49">
        <f t="shared" si="22"/>
        <v>9.7211665041300327E-3</v>
      </c>
      <c r="X61" s="49">
        <f t="shared" si="22"/>
        <v>3.919259873887368E-2</v>
      </c>
      <c r="Y61" s="49">
        <f t="shared" ref="Y61:Z61" si="23">SUM(Y62:Y72)</f>
        <v>9.1960120852937616E-3</v>
      </c>
      <c r="Z61" s="49">
        <f t="shared" si="23"/>
        <v>0.12080871767627629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3.0132082693101449E-4</v>
      </c>
      <c r="U64" s="52">
        <v>7.3839068491837246E-4</v>
      </c>
      <c r="V64" s="52">
        <v>1.3488823216704545E-2</v>
      </c>
      <c r="W64" s="52">
        <v>9.7211665041300327E-3</v>
      </c>
      <c r="X64" s="52">
        <v>3.919259873887368E-2</v>
      </c>
      <c r="Y64" s="52">
        <v>9.1960120852937616E-3</v>
      </c>
      <c r="Z64" s="52">
        <v>0.12080871767627629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289682.34492875839</v>
      </c>
      <c r="D2" s="21">
        <f t="shared" ref="D2:X2" si="0">SUM(D3,D17,D22,D25,D26,D51,D52)</f>
        <v>290684.0234218103</v>
      </c>
      <c r="E2" s="21">
        <f t="shared" si="0"/>
        <v>308474.98275114107</v>
      </c>
      <c r="F2" s="21">
        <f t="shared" si="0"/>
        <v>313272.12767135707</v>
      </c>
      <c r="G2" s="21">
        <f t="shared" si="0"/>
        <v>330220.07220171642</v>
      </c>
      <c r="H2" s="21">
        <f t="shared" si="0"/>
        <v>345026.56498696498</v>
      </c>
      <c r="I2" s="21">
        <f t="shared" si="0"/>
        <v>338973.18621757952</v>
      </c>
      <c r="J2" s="21">
        <f t="shared" si="0"/>
        <v>348151.20910146151</v>
      </c>
      <c r="K2" s="21">
        <f t="shared" si="0"/>
        <v>321175.68537161488</v>
      </c>
      <c r="L2" s="21">
        <f t="shared" si="0"/>
        <v>287474.86287768011</v>
      </c>
      <c r="M2" s="21">
        <f t="shared" si="0"/>
        <v>272233.11127574363</v>
      </c>
      <c r="N2" s="21">
        <f t="shared" si="0"/>
        <v>276923.54666833527</v>
      </c>
      <c r="O2" s="21">
        <f t="shared" si="0"/>
        <v>273220.20511650509</v>
      </c>
      <c r="P2" s="21">
        <f t="shared" si="0"/>
        <v>247592.11589661607</v>
      </c>
      <c r="Q2" s="21">
        <f t="shared" si="0"/>
        <v>247062.43995824852</v>
      </c>
      <c r="R2" s="21">
        <f t="shared" si="0"/>
        <v>262781.89558470785</v>
      </c>
      <c r="S2" s="21">
        <f t="shared" si="0"/>
        <v>254357.81670941427</v>
      </c>
      <c r="T2" s="21">
        <f t="shared" si="0"/>
        <v>270991.57331659069</v>
      </c>
      <c r="U2" s="21">
        <f t="shared" si="0"/>
        <v>268112.52253339771</v>
      </c>
      <c r="V2" s="21">
        <f t="shared" si="0"/>
        <v>249789.53968572619</v>
      </c>
      <c r="W2" s="21">
        <f t="shared" si="0"/>
        <v>200365.49529533816</v>
      </c>
      <c r="X2" s="21">
        <f t="shared" si="0"/>
        <v>217358.90766924695</v>
      </c>
      <c r="Y2" s="21">
        <f t="shared" ref="Y2:Z2" si="1">SUM(Y3,Y17,Y22,Y25,Y26,Y51,Y52)</f>
        <v>229919.02428745382</v>
      </c>
      <c r="Z2" s="21">
        <f t="shared" si="1"/>
        <v>213919.99448473818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78516.762482998442</v>
      </c>
      <c r="D3" s="24">
        <f t="shared" ref="D3:X3" si="3">SUM(D4,D8,D11)</f>
        <v>69859.840048490369</v>
      </c>
      <c r="E3" s="24">
        <f t="shared" si="3"/>
        <v>80423.533904101088</v>
      </c>
      <c r="F3" s="24">
        <f t="shared" si="3"/>
        <v>73942.946672157035</v>
      </c>
      <c r="G3" s="24">
        <f t="shared" si="3"/>
        <v>75675.722503356461</v>
      </c>
      <c r="H3" s="24">
        <f t="shared" si="3"/>
        <v>76106.320515885018</v>
      </c>
      <c r="I3" s="24">
        <f t="shared" si="3"/>
        <v>67425.301917019562</v>
      </c>
      <c r="J3" s="24">
        <f t="shared" si="3"/>
        <v>72324.995293021493</v>
      </c>
      <c r="K3" s="24">
        <f t="shared" si="3"/>
        <v>47878.131318534877</v>
      </c>
      <c r="L3" s="24">
        <f t="shared" si="3"/>
        <v>36313.682393040173</v>
      </c>
      <c r="M3" s="24">
        <f t="shared" si="3"/>
        <v>25805.622275303602</v>
      </c>
      <c r="N3" s="24">
        <f t="shared" si="3"/>
        <v>44194.650180735247</v>
      </c>
      <c r="O3" s="24">
        <f t="shared" si="3"/>
        <v>54311.009887025139</v>
      </c>
      <c r="P3" s="24">
        <f t="shared" si="3"/>
        <v>38654.445682656027</v>
      </c>
      <c r="Q3" s="24">
        <f t="shared" si="3"/>
        <v>43289.104992088505</v>
      </c>
      <c r="R3" s="24">
        <f t="shared" si="3"/>
        <v>49494.048020347844</v>
      </c>
      <c r="S3" s="24">
        <f t="shared" si="3"/>
        <v>36282.658639374298</v>
      </c>
      <c r="T3" s="24">
        <f t="shared" si="3"/>
        <v>44842.477713857021</v>
      </c>
      <c r="U3" s="24">
        <f t="shared" si="3"/>
        <v>40248.625540764748</v>
      </c>
      <c r="V3" s="24">
        <f t="shared" si="3"/>
        <v>15057.928886997255</v>
      </c>
      <c r="W3" s="24">
        <f t="shared" si="3"/>
        <v>7602.8381508923758</v>
      </c>
      <c r="X3" s="24">
        <f t="shared" si="3"/>
        <v>6372.7422478588251</v>
      </c>
      <c r="Y3" s="24">
        <f t="shared" ref="Y3:Z3" si="4">SUM(Y4,Y8,Y11)</f>
        <v>9464.9626513559597</v>
      </c>
      <c r="Z3" s="24">
        <f t="shared" si="4"/>
        <v>5120.5503778102757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64927.678042736996</v>
      </c>
      <c r="D4" s="19">
        <f t="shared" ref="D4:X4" si="6">SUM(D5:D7)</f>
        <v>57558.61876852985</v>
      </c>
      <c r="E4" s="19">
        <f t="shared" si="6"/>
        <v>66347.711208379522</v>
      </c>
      <c r="F4" s="19">
        <f t="shared" si="6"/>
        <v>61296.155411141925</v>
      </c>
      <c r="G4" s="19">
        <f t="shared" si="6"/>
        <v>64561.966224892036</v>
      </c>
      <c r="H4" s="19">
        <f t="shared" si="6"/>
        <v>64462.830125059176</v>
      </c>
      <c r="I4" s="19">
        <f t="shared" si="6"/>
        <v>55655.050230349305</v>
      </c>
      <c r="J4" s="19">
        <f t="shared" si="6"/>
        <v>62376.203172866859</v>
      </c>
      <c r="K4" s="19">
        <f t="shared" si="6"/>
        <v>42960.135003998927</v>
      </c>
      <c r="L4" s="19">
        <f t="shared" si="6"/>
        <v>32253.235540410282</v>
      </c>
      <c r="M4" s="19">
        <f t="shared" si="6"/>
        <v>22662.4031935575</v>
      </c>
      <c r="N4" s="19">
        <f t="shared" si="6"/>
        <v>38993.048511362605</v>
      </c>
      <c r="O4" s="19">
        <f t="shared" si="6"/>
        <v>49367.883421680897</v>
      </c>
      <c r="P4" s="19">
        <f t="shared" si="6"/>
        <v>35808.868640889799</v>
      </c>
      <c r="Q4" s="19">
        <f t="shared" si="6"/>
        <v>39805.547935008341</v>
      </c>
      <c r="R4" s="19">
        <f t="shared" si="6"/>
        <v>45798.626542484511</v>
      </c>
      <c r="S4" s="19">
        <f t="shared" si="6"/>
        <v>33954.399953567343</v>
      </c>
      <c r="T4" s="19">
        <f t="shared" si="6"/>
        <v>41328.862301860659</v>
      </c>
      <c r="U4" s="19">
        <f t="shared" si="6"/>
        <v>37443.913098783487</v>
      </c>
      <c r="V4" s="19">
        <f t="shared" si="6"/>
        <v>13383.474202608175</v>
      </c>
      <c r="W4" s="19">
        <f t="shared" si="6"/>
        <v>6740.9721788396519</v>
      </c>
      <c r="X4" s="19">
        <f t="shared" si="6"/>
        <v>5470.978517360003</v>
      </c>
      <c r="Y4" s="19">
        <f t="shared" ref="Y4:Z4" si="7">SUM(Y5:Y7)</f>
        <v>8545.4651719737776</v>
      </c>
      <c r="Z4" s="19">
        <f t="shared" si="7"/>
        <v>4238.2950073925549</v>
      </c>
    </row>
    <row r="5" spans="1:26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8054.0136640799974</v>
      </c>
      <c r="H5" s="8">
        <f>INTAVI!H5+NRGSUP!H5</f>
        <v>7941.6270381599998</v>
      </c>
      <c r="I5" s="8">
        <f>INTAVI!I5+NRGSUP!I5</f>
        <v>6400.5553684800007</v>
      </c>
      <c r="J5" s="8">
        <f>INTAVI!J5+NRGSUP!J5</f>
        <v>6898.4429417999991</v>
      </c>
      <c r="K5" s="8">
        <f>INTAVI!K5+NRGSUP!K5</f>
        <v>5294.8803106799978</v>
      </c>
      <c r="L5" s="8">
        <f>INTAVI!L5+NRGSUP!L5</f>
        <v>3791.3248753199991</v>
      </c>
      <c r="M5" s="8">
        <f>INTAVI!M5+NRGSUP!M5</f>
        <v>1088.2351436399993</v>
      </c>
      <c r="N5" s="8">
        <f>INTAVI!N5+NRGSUP!N5</f>
        <v>8076.4153297199991</v>
      </c>
      <c r="O5" s="8">
        <f>INTAVI!O5+NRGSUP!O5</f>
        <v>8252.8680369599988</v>
      </c>
      <c r="P5" s="8">
        <f>INTAVI!P5+NRGSUP!P5</f>
        <v>4393.8834289199995</v>
      </c>
      <c r="Q5" s="8">
        <f>INTAVI!Q5+NRGSUP!Q5</f>
        <v>4900.9832063999984</v>
      </c>
      <c r="R5" s="8">
        <f>INTAVI!R5+NRGSUP!R5</f>
        <v>4979.875444199999</v>
      </c>
      <c r="S5" s="8">
        <f>INTAVI!S5+NRGSUP!S5</f>
        <v>3332.3506545599994</v>
      </c>
      <c r="T5" s="8">
        <f>INTAVI!T5+NRGSUP!T5</f>
        <v>2742.8527501199997</v>
      </c>
      <c r="U5" s="8">
        <f>INTAVI!U5+NRGSUP!U5</f>
        <v>1387.9467320399995</v>
      </c>
      <c r="V5" s="8">
        <f>INTAVI!V5+NRGSUP!V5</f>
        <v>546.8072367599998</v>
      </c>
      <c r="W5" s="8">
        <f>INTAVI!W5+NRGSUP!W5</f>
        <v>431.96716079999987</v>
      </c>
      <c r="X5" s="8">
        <f>INTAVI!X5+NRGSUP!X5</f>
        <v>341.38131227999997</v>
      </c>
      <c r="Y5" s="8">
        <f>INTAVI!Y5+NRGSUP!Y5</f>
        <v>340.35045983999998</v>
      </c>
      <c r="Z5" s="8">
        <f>INTAVI!Z5+NRGSUP!Z5</f>
        <v>239.75299223999997</v>
      </c>
    </row>
    <row r="6" spans="1:26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  <c r="Y6" s="8">
        <f>INTAVI!Y6+NRGSUP!Y6</f>
        <v>0</v>
      </c>
      <c r="Z6" s="8">
        <f>INTAVI!Z6+NRGSUP!Z6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INTAVI!C7+NRGSUP!C7</f>
        <v>64927.678042736996</v>
      </c>
      <c r="D7" s="8">
        <f>INTAVI!D7+NRGSUP!D7</f>
        <v>57558.61876852985</v>
      </c>
      <c r="E7" s="8">
        <f>INTAVI!E7+NRGSUP!E7</f>
        <v>66347.711208379522</v>
      </c>
      <c r="F7" s="8">
        <f>INTAVI!F7+NRGSUP!F7</f>
        <v>61296.155411141925</v>
      </c>
      <c r="G7" s="8">
        <f>INTAVI!G7+NRGSUP!G7</f>
        <v>56507.952560812038</v>
      </c>
      <c r="H7" s="8">
        <f>INTAVI!H7+NRGSUP!H7</f>
        <v>56521.203086899179</v>
      </c>
      <c r="I7" s="8">
        <f>INTAVI!I7+NRGSUP!I7</f>
        <v>49254.494861869302</v>
      </c>
      <c r="J7" s="8">
        <f>INTAVI!J7+NRGSUP!J7</f>
        <v>55477.760231066859</v>
      </c>
      <c r="K7" s="8">
        <f>INTAVI!K7+NRGSUP!K7</f>
        <v>37665.25469331893</v>
      </c>
      <c r="L7" s="8">
        <f>INTAVI!L7+NRGSUP!L7</f>
        <v>28461.910665090283</v>
      </c>
      <c r="M7" s="8">
        <f>INTAVI!M7+NRGSUP!M7</f>
        <v>21574.168049917502</v>
      </c>
      <c r="N7" s="8">
        <f>INTAVI!N7+NRGSUP!N7</f>
        <v>30916.633181642606</v>
      </c>
      <c r="O7" s="8">
        <f>INTAVI!O7+NRGSUP!O7</f>
        <v>41115.0153847209</v>
      </c>
      <c r="P7" s="8">
        <f>INTAVI!P7+NRGSUP!P7</f>
        <v>31414.985211969801</v>
      </c>
      <c r="Q7" s="8">
        <f>INTAVI!Q7+NRGSUP!Q7</f>
        <v>34904.56472860834</v>
      </c>
      <c r="R7" s="8">
        <f>INTAVI!R7+NRGSUP!R7</f>
        <v>40818.751098284512</v>
      </c>
      <c r="S7" s="8">
        <f>INTAVI!S7+NRGSUP!S7</f>
        <v>30622.049299007344</v>
      </c>
      <c r="T7" s="8">
        <f>INTAVI!T7+NRGSUP!T7</f>
        <v>38586.009551740659</v>
      </c>
      <c r="U7" s="8">
        <f>INTAVI!U7+NRGSUP!U7</f>
        <v>36055.966366743487</v>
      </c>
      <c r="V7" s="8">
        <f>INTAVI!V7+NRGSUP!V7</f>
        <v>12836.666965848175</v>
      </c>
      <c r="W7" s="8">
        <f>INTAVI!W7+NRGSUP!W7</f>
        <v>6309.005018039652</v>
      </c>
      <c r="X7" s="8">
        <f>INTAVI!X7+NRGSUP!X7</f>
        <v>5129.5972050800028</v>
      </c>
      <c r="Y7" s="8">
        <f>INTAVI!Y7+NRGSUP!Y7</f>
        <v>8205.1147121337781</v>
      </c>
      <c r="Z7" s="8">
        <f>INTAVI!Z7+NRGSUP!Z7</f>
        <v>3998.542015152555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12208.327193254074</v>
      </c>
      <c r="D8" s="19">
        <f t="shared" ref="D8:X8" si="9">SUM(D9:D10)</f>
        <v>11430.526027033031</v>
      </c>
      <c r="E8" s="19">
        <f t="shared" si="9"/>
        <v>13160.847140640706</v>
      </c>
      <c r="F8" s="19">
        <f t="shared" si="9"/>
        <v>11402.193762329294</v>
      </c>
      <c r="G8" s="19">
        <f t="shared" si="9"/>
        <v>10223.725039308074</v>
      </c>
      <c r="H8" s="19">
        <f t="shared" si="9"/>
        <v>9773.5058188623843</v>
      </c>
      <c r="I8" s="19">
        <f t="shared" si="9"/>
        <v>10266.012876900375</v>
      </c>
      <c r="J8" s="19">
        <f t="shared" si="9"/>
        <v>8183.8836189546455</v>
      </c>
      <c r="K8" s="19">
        <f t="shared" si="9"/>
        <v>3045.899044837578</v>
      </c>
      <c r="L8" s="19">
        <f t="shared" si="9"/>
        <v>1771.6982794342011</v>
      </c>
      <c r="M8" s="19">
        <f t="shared" si="9"/>
        <v>1181.2887777045084</v>
      </c>
      <c r="N8" s="19">
        <f t="shared" si="9"/>
        <v>3688.9575165674632</v>
      </c>
      <c r="O8" s="19">
        <f t="shared" si="9"/>
        <v>2902.5318472695717</v>
      </c>
      <c r="P8" s="19">
        <f t="shared" si="9"/>
        <v>2139.9280132817794</v>
      </c>
      <c r="Q8" s="19">
        <f t="shared" si="9"/>
        <v>2859.962572325534</v>
      </c>
      <c r="R8" s="19">
        <f t="shared" si="9"/>
        <v>2985.7537201454638</v>
      </c>
      <c r="S8" s="19">
        <f t="shared" si="9"/>
        <v>1693.2304914920385</v>
      </c>
      <c r="T8" s="19">
        <f t="shared" si="9"/>
        <v>2524.4737176014296</v>
      </c>
      <c r="U8" s="19">
        <f t="shared" si="9"/>
        <v>1721.1309147448412</v>
      </c>
      <c r="V8" s="19">
        <f t="shared" si="9"/>
        <v>956.04815930520601</v>
      </c>
      <c r="W8" s="19">
        <f t="shared" si="9"/>
        <v>152.56150005295808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INTAVI!C9+NRGSUP!C9</f>
        <v>5388.4201478200657</v>
      </c>
      <c r="D9" s="8">
        <f>INTAVI!D9+NRGSUP!D9</f>
        <v>3926.1767630911718</v>
      </c>
      <c r="E9" s="8">
        <f>INTAVI!E9+NRGSUP!E9</f>
        <v>5350.9241912321895</v>
      </c>
      <c r="F9" s="8">
        <f>INTAVI!F9+NRGSUP!F9</f>
        <v>4241.6249892046326</v>
      </c>
      <c r="G9" s="8">
        <f>INTAVI!G9+NRGSUP!G9</f>
        <v>4297.6765608438118</v>
      </c>
      <c r="H9" s="8">
        <f>INTAVI!H9+NRGSUP!H9</f>
        <v>4533.2296103379558</v>
      </c>
      <c r="I9" s="8">
        <f>INTAVI!I9+NRGSUP!I9</f>
        <v>4299.2067950405399</v>
      </c>
      <c r="J9" s="8">
        <f>INTAVI!J9+NRGSUP!J9</f>
        <v>3686.0423452495893</v>
      </c>
      <c r="K9" s="8">
        <f>INTAVI!K9+NRGSUP!K9</f>
        <v>3045.899044837578</v>
      </c>
      <c r="L9" s="8">
        <f>INTAVI!L9+NRGSUP!L9</f>
        <v>1771.6982794342011</v>
      </c>
      <c r="M9" s="8">
        <f>INTAVI!M9+NRGSUP!M9</f>
        <v>1181.2887777045084</v>
      </c>
      <c r="N9" s="8">
        <f>INTAVI!N9+NRGSUP!N9</f>
        <v>3688.9575165674632</v>
      </c>
      <c r="O9" s="8">
        <f>INTAVI!O9+NRGSUP!O9</f>
        <v>2902.5318472695717</v>
      </c>
      <c r="P9" s="8">
        <f>INTAVI!P9+NRGSUP!P9</f>
        <v>2139.9280132817794</v>
      </c>
      <c r="Q9" s="8">
        <f>INTAVI!Q9+NRGSUP!Q9</f>
        <v>2859.962572325534</v>
      </c>
      <c r="R9" s="8">
        <f>INTAVI!R9+NRGSUP!R9</f>
        <v>2985.7537201454638</v>
      </c>
      <c r="S9" s="8">
        <f>INTAVI!S9+NRGSUP!S9</f>
        <v>1693.2304914920385</v>
      </c>
      <c r="T9" s="8">
        <f>INTAVI!T9+NRGSUP!T9</f>
        <v>2524.4737176014296</v>
      </c>
      <c r="U9" s="8">
        <f>INTAVI!U9+NRGSUP!U9</f>
        <v>1721.1309147448412</v>
      </c>
      <c r="V9" s="8">
        <f>INTAVI!V9+NRGSUP!V9</f>
        <v>956.04815930520601</v>
      </c>
      <c r="W9" s="8">
        <f>INTAVI!W9+NRGSUP!W9</f>
        <v>152.56150005295808</v>
      </c>
      <c r="X9" s="8">
        <f>INTAVI!X9+NRGSUP!X9</f>
        <v>0</v>
      </c>
      <c r="Y9" s="8">
        <f>INTAVI!Y9+NRGSUP!Y9</f>
        <v>0</v>
      </c>
      <c r="Z9" s="8">
        <f>INTAVI!Z9+NRGSUP!Z9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INTAVI!C10+NRGSUP!C10</f>
        <v>6819.9070454340072</v>
      </c>
      <c r="D10" s="8">
        <f>INTAVI!D10+NRGSUP!D10</f>
        <v>7504.3492639418591</v>
      </c>
      <c r="E10" s="8">
        <f>INTAVI!E10+NRGSUP!E10</f>
        <v>7809.9229494085166</v>
      </c>
      <c r="F10" s="8">
        <f>INTAVI!F10+NRGSUP!F10</f>
        <v>7160.5687731246608</v>
      </c>
      <c r="G10" s="8">
        <f>INTAVI!G10+NRGSUP!G10</f>
        <v>5926.0484784642622</v>
      </c>
      <c r="H10" s="8">
        <f>INTAVI!H10+NRGSUP!H10</f>
        <v>5240.2762085244294</v>
      </c>
      <c r="I10" s="8">
        <f>INTAVI!I10+NRGSUP!I10</f>
        <v>5966.806081859836</v>
      </c>
      <c r="J10" s="8">
        <f>INTAVI!J10+NRGSUP!J10</f>
        <v>4497.8412737050558</v>
      </c>
      <c r="K10" s="8">
        <f>INTAVI!K10+NRGSUP!K10</f>
        <v>0</v>
      </c>
      <c r="L10" s="8">
        <f>INTAVI!L10+NRGSUP!L10</f>
        <v>0</v>
      </c>
      <c r="M10" s="8">
        <f>INTAVI!M10+NRGSUP!M10</f>
        <v>0</v>
      </c>
      <c r="N10" s="8">
        <f>INTAVI!N10+NRGSUP!N10</f>
        <v>0</v>
      </c>
      <c r="O10" s="8">
        <f>INTAVI!O10+NRGSUP!O10</f>
        <v>0</v>
      </c>
      <c r="P10" s="8">
        <f>INTAVI!P10+NRGSUP!P10</f>
        <v>0</v>
      </c>
      <c r="Q10" s="8">
        <f>INTAVI!Q10+NRGSUP!Q10</f>
        <v>0</v>
      </c>
      <c r="R10" s="8">
        <f>INTAVI!R10+NRGSUP!R10</f>
        <v>0</v>
      </c>
      <c r="S10" s="8">
        <f>INTAVI!S10+NRGSUP!S10</f>
        <v>0</v>
      </c>
      <c r="T10" s="8">
        <f>INTAVI!T10+NRGSUP!T10</f>
        <v>0</v>
      </c>
      <c r="U10" s="8">
        <f>INTAVI!U10+NRGSUP!U10</f>
        <v>0</v>
      </c>
      <c r="V10" s="8">
        <f>INTAVI!V10+NRGSUP!V10</f>
        <v>0</v>
      </c>
      <c r="W10" s="8">
        <f>INTAVI!W10+NRGSUP!W10</f>
        <v>0</v>
      </c>
      <c r="X10" s="8">
        <f>INTAVI!X10+NRGSUP!X10</f>
        <v>0</v>
      </c>
      <c r="Y10" s="8">
        <f>INTAVI!Y10+NRGSUP!Y10</f>
        <v>0</v>
      </c>
      <c r="Z10" s="8">
        <f>INTAVI!Z10+NRGSUP!Z10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1380.7572470073846</v>
      </c>
      <c r="D11" s="19">
        <f t="shared" ref="D11:X11" si="12">SUM(D12:D16)</f>
        <v>870.69525292747926</v>
      </c>
      <c r="E11" s="19">
        <f t="shared" si="12"/>
        <v>914.975555080856</v>
      </c>
      <c r="F11" s="19">
        <f t="shared" si="12"/>
        <v>1244.5974986858182</v>
      </c>
      <c r="G11" s="19">
        <f t="shared" si="12"/>
        <v>890.03123915635263</v>
      </c>
      <c r="H11" s="19">
        <f t="shared" si="12"/>
        <v>1869.9845719634641</v>
      </c>
      <c r="I11" s="19">
        <f t="shared" si="12"/>
        <v>1504.2388097698902</v>
      </c>
      <c r="J11" s="19">
        <f t="shared" si="12"/>
        <v>1764.908501199978</v>
      </c>
      <c r="K11" s="19">
        <f t="shared" si="12"/>
        <v>1872.0972696983702</v>
      </c>
      <c r="L11" s="19">
        <f t="shared" si="12"/>
        <v>2288.7485731956949</v>
      </c>
      <c r="M11" s="19">
        <f t="shared" si="12"/>
        <v>1961.9303040415948</v>
      </c>
      <c r="N11" s="19">
        <f t="shared" si="12"/>
        <v>1512.644152805181</v>
      </c>
      <c r="O11" s="19">
        <f t="shared" si="12"/>
        <v>2040.5946180746712</v>
      </c>
      <c r="P11" s="19">
        <f t="shared" si="12"/>
        <v>705.64902848444478</v>
      </c>
      <c r="Q11" s="19">
        <f t="shared" si="12"/>
        <v>623.59448475462375</v>
      </c>
      <c r="R11" s="19">
        <f t="shared" si="12"/>
        <v>709.66775771786831</v>
      </c>
      <c r="S11" s="19">
        <f t="shared" si="12"/>
        <v>635.02819431491866</v>
      </c>
      <c r="T11" s="19">
        <f t="shared" si="12"/>
        <v>989.14169439492662</v>
      </c>
      <c r="U11" s="19">
        <f t="shared" si="12"/>
        <v>1083.5815272364209</v>
      </c>
      <c r="V11" s="19">
        <f t="shared" si="12"/>
        <v>718.40652508387359</v>
      </c>
      <c r="W11" s="19">
        <f t="shared" si="12"/>
        <v>709.30447199976584</v>
      </c>
      <c r="X11" s="19">
        <f t="shared" si="12"/>
        <v>901.7637304988217</v>
      </c>
      <c r="Y11" s="19">
        <f t="shared" ref="Y11:Z11" si="13">SUM(Y12:Y16)</f>
        <v>919.49747938218127</v>
      </c>
      <c r="Z11" s="19">
        <f t="shared" si="13"/>
        <v>882.25537041772077</v>
      </c>
    </row>
    <row r="12" spans="1:26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  <c r="Y12" s="8">
        <f>INTAVI!Y12+NRGSUP!Y12</f>
        <v>0</v>
      </c>
      <c r="Z12" s="8">
        <f>INTAVI!Z12+NRGSUP!Z12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INTAVI!C13+NRGSUP!C13</f>
        <v>1380.7572470073846</v>
      </c>
      <c r="D13" s="8">
        <f>INTAVI!D13+NRGSUP!D13</f>
        <v>870.69525292747926</v>
      </c>
      <c r="E13" s="8">
        <f>INTAVI!E13+NRGSUP!E13</f>
        <v>914.975555080856</v>
      </c>
      <c r="F13" s="8">
        <f>INTAVI!F13+NRGSUP!F13</f>
        <v>1244.5974986858182</v>
      </c>
      <c r="G13" s="8">
        <f>INTAVI!G13+NRGSUP!G13</f>
        <v>890.03123915635263</v>
      </c>
      <c r="H13" s="8">
        <f>INTAVI!H13+NRGSUP!H13</f>
        <v>1869.9845719634641</v>
      </c>
      <c r="I13" s="8">
        <f>INTAVI!I13+NRGSUP!I13</f>
        <v>1490.6811129298901</v>
      </c>
      <c r="J13" s="8">
        <f>INTAVI!J13+NRGSUP!J13</f>
        <v>1758.1297980399779</v>
      </c>
      <c r="K13" s="8">
        <f>INTAVI!K13+NRGSUP!K13</f>
        <v>1860.7992374183702</v>
      </c>
      <c r="L13" s="8">
        <f>INTAVI!L13+NRGSUP!L13</f>
        <v>2137.3554054756951</v>
      </c>
      <c r="M13" s="8">
        <f>INTAVI!M13+NRGSUP!M13</f>
        <v>1781.1623686015948</v>
      </c>
      <c r="N13" s="8">
        <f>INTAVI!N13+NRGSUP!N13</f>
        <v>1336.3952559651809</v>
      </c>
      <c r="O13" s="8">
        <f>INTAVI!O13+NRGSUP!O13</f>
        <v>1889.2014503546711</v>
      </c>
      <c r="P13" s="8">
        <f>INTAVI!P13+NRGSUP!P13</f>
        <v>558.77489936444476</v>
      </c>
      <c r="Q13" s="8">
        <f>INTAVI!Q13+NRGSUP!Q13</f>
        <v>483.49934931462371</v>
      </c>
      <c r="R13" s="8">
        <f>INTAVI!R13+NRGSUP!R13</f>
        <v>562.79362859786829</v>
      </c>
      <c r="S13" s="8">
        <f>INTAVI!S13+NRGSUP!S13</f>
        <v>635.02819431491866</v>
      </c>
      <c r="T13" s="8">
        <f>INTAVI!T13+NRGSUP!T13</f>
        <v>989.14169439492662</v>
      </c>
      <c r="U13" s="8">
        <f>INTAVI!U13+NRGSUP!U13</f>
        <v>1083.5815272364209</v>
      </c>
      <c r="V13" s="8">
        <f>INTAVI!V13+NRGSUP!V13</f>
        <v>718.40652508387359</v>
      </c>
      <c r="W13" s="8">
        <f>INTAVI!W13+NRGSUP!W13</f>
        <v>709.30447199976584</v>
      </c>
      <c r="X13" s="8">
        <f>INTAVI!X13+NRGSUP!X13</f>
        <v>901.7637304988217</v>
      </c>
      <c r="Y13" s="8">
        <f>INTAVI!Y13+NRGSUP!Y13</f>
        <v>919.49747938218127</v>
      </c>
      <c r="Z13" s="8">
        <f>INTAVI!Z13+NRGSUP!Z13</f>
        <v>882.25537041772077</v>
      </c>
    </row>
    <row r="14" spans="1:26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  <c r="Y14" s="8">
        <f>INTAVI!Y14+NRGSUP!Y14</f>
        <v>0</v>
      </c>
      <c r="Z14" s="8">
        <f>INTAVI!Z14+NRGSUP!Z14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13.557696840000002</v>
      </c>
      <c r="J15" s="8">
        <f>INTAVI!J15+NRGSUP!J15</f>
        <v>6.7787031599999992</v>
      </c>
      <c r="K15" s="8">
        <f>INTAVI!K15+NRGSUP!K15</f>
        <v>11.298032279999999</v>
      </c>
      <c r="L15" s="8">
        <f>INTAVI!L15+NRGSUP!L15</f>
        <v>151.39316772000001</v>
      </c>
      <c r="M15" s="8">
        <f>INTAVI!M15+NRGSUP!M15</f>
        <v>180.76793544000003</v>
      </c>
      <c r="N15" s="8">
        <f>INTAVI!N15+NRGSUP!N15</f>
        <v>176.24889684000001</v>
      </c>
      <c r="O15" s="8">
        <f>INTAVI!O15+NRGSUP!O15</f>
        <v>151.39316772000004</v>
      </c>
      <c r="P15" s="8">
        <f>INTAVI!P15+NRGSUP!P15</f>
        <v>146.87412912000002</v>
      </c>
      <c r="Q15" s="8">
        <f>INTAVI!Q15+NRGSUP!Q15</f>
        <v>140.09513544000001</v>
      </c>
      <c r="R15" s="8">
        <f>INTAVI!R15+NRGSUP!R15</f>
        <v>146.87412912000002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  <c r="Y15" s="8">
        <f>INTAVI!Y15+NRGSUP!Y15</f>
        <v>0</v>
      </c>
      <c r="Z15" s="8">
        <f>INTAVI!Z15+NRGSUP!Z15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INTAVI!C16+NRGSUP!C16</f>
        <v>0</v>
      </c>
      <c r="D16" s="8">
        <f>INTAVI!D16+NRGSUP!D16</f>
        <v>0</v>
      </c>
      <c r="E16" s="8">
        <f>INTAVI!E16+NRGSUP!E16</f>
        <v>0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  <c r="Y16" s="8">
        <f>INTAVI!Y16+NRGSUP!Y16</f>
        <v>0</v>
      </c>
      <c r="Z16" s="8">
        <f>INTAVI!Z16+NRGSUP!Z16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5897.032056</v>
      </c>
      <c r="D17" s="27">
        <f t="shared" ref="D17:X17" si="15">SUM(D18:D21)</f>
        <v>6334.4172239999998</v>
      </c>
      <c r="E17" s="27">
        <f t="shared" si="15"/>
        <v>6198.3413280000004</v>
      </c>
      <c r="F17" s="27">
        <f t="shared" si="15"/>
        <v>5466.777047999999</v>
      </c>
      <c r="G17" s="27">
        <f t="shared" si="15"/>
        <v>5499.611640000001</v>
      </c>
      <c r="H17" s="27">
        <f t="shared" si="15"/>
        <v>5584.8376800000005</v>
      </c>
      <c r="I17" s="27">
        <f t="shared" si="15"/>
        <v>5130.1545119999992</v>
      </c>
      <c r="J17" s="27">
        <f t="shared" si="15"/>
        <v>5580.3183120000003</v>
      </c>
      <c r="K17" s="27">
        <f t="shared" si="15"/>
        <v>5415.9935039999991</v>
      </c>
      <c r="L17" s="27">
        <f t="shared" si="15"/>
        <v>4339.0682639999995</v>
      </c>
      <c r="M17" s="27">
        <f t="shared" si="15"/>
        <v>4813.489223999999</v>
      </c>
      <c r="N17" s="27">
        <f t="shared" si="15"/>
        <v>5281.900631999999</v>
      </c>
      <c r="O17" s="27">
        <f t="shared" si="15"/>
        <v>4630.4296559999984</v>
      </c>
      <c r="P17" s="27">
        <f t="shared" si="15"/>
        <v>5160.94236</v>
      </c>
      <c r="Q17" s="27">
        <f t="shared" si="15"/>
        <v>5533.5839040000001</v>
      </c>
      <c r="R17" s="27">
        <f t="shared" si="15"/>
        <v>5194.3667759999998</v>
      </c>
      <c r="S17" s="27">
        <f t="shared" si="15"/>
        <v>4561.6923359999992</v>
      </c>
      <c r="T17" s="27">
        <f t="shared" si="15"/>
        <v>5167.3043519999992</v>
      </c>
      <c r="U17" s="27">
        <f t="shared" si="15"/>
        <v>5164.0436879999997</v>
      </c>
      <c r="V17" s="27">
        <f t="shared" si="15"/>
        <v>4657.0491360000005</v>
      </c>
      <c r="W17" s="27">
        <f t="shared" si="15"/>
        <v>3359.6191440000002</v>
      </c>
      <c r="X17" s="27">
        <f t="shared" si="15"/>
        <v>4886.3401199999998</v>
      </c>
      <c r="Y17" s="27">
        <f t="shared" ref="Y17:Z17" si="16">SUM(Y18:Y21)</f>
        <v>4527.8839051199993</v>
      </c>
      <c r="Z17" s="27">
        <f t="shared" si="16"/>
        <v>4359.9010867199995</v>
      </c>
    </row>
    <row r="18" spans="1:26" ht="11.25" customHeight="1" x14ac:dyDescent="0.2">
      <c r="A18" s="29" t="s">
        <v>26</v>
      </c>
      <c r="B18" s="7" t="s">
        <v>27</v>
      </c>
      <c r="C18" s="8">
        <f>INTAVI!C18+NRGSUP!C18</f>
        <v>159.16067999999996</v>
      </c>
      <c r="D18" s="8">
        <f>INTAVI!D18+NRGSUP!D18</f>
        <v>62.057880000000004</v>
      </c>
      <c r="E18" s="8">
        <f>INTAVI!E18+NRGSUP!E18</f>
        <v>60.739200000000011</v>
      </c>
      <c r="F18" s="8">
        <f>INTAVI!F18+NRGSUP!F18</f>
        <v>63.896039999999985</v>
      </c>
      <c r="G18" s="8">
        <f>INTAVI!G18+NRGSUP!G18</f>
        <v>71.088839999999976</v>
      </c>
      <c r="H18" s="8">
        <f>INTAVI!H18+NRGSUP!H18</f>
        <v>77.162759999999992</v>
      </c>
      <c r="I18" s="8">
        <f>INTAVI!I18+NRGSUP!I18</f>
        <v>71.808119999999974</v>
      </c>
      <c r="J18" s="8">
        <f>INTAVI!J18+NRGSUP!J18</f>
        <v>78.641279999999966</v>
      </c>
      <c r="K18" s="8">
        <f>INTAVI!K18+NRGSUP!K18</f>
        <v>81.638279999999995</v>
      </c>
      <c r="L18" s="8">
        <f>INTAVI!L18+NRGSUP!L18</f>
        <v>72.727199999999954</v>
      </c>
      <c r="M18" s="8">
        <f>INTAVI!M18+NRGSUP!M18</f>
        <v>61.578360000000011</v>
      </c>
      <c r="N18" s="8">
        <f>INTAVI!N18+NRGSUP!N18</f>
        <v>5.9540400000000009</v>
      </c>
      <c r="O18" s="8">
        <f>INTAVI!O18+NRGSUP!O18</f>
        <v>2.8371600000000012</v>
      </c>
      <c r="P18" s="8">
        <f>INTAVI!P18+NRGSUP!P18</f>
        <v>1.0389600000000005</v>
      </c>
      <c r="Q18" s="8">
        <f>INTAVI!Q18+NRGSUP!Q18</f>
        <v>0.55943999999999994</v>
      </c>
      <c r="R18" s="8">
        <f>INTAVI!R18+NRGSUP!R18</f>
        <v>0.39960000000000007</v>
      </c>
      <c r="S18" s="8">
        <f>INTAVI!S18+NRGSUP!S18</f>
        <v>0.55943999999999983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  <c r="Y18" s="8">
        <f>INTAVI!Y18+NRGSUP!Y18</f>
        <v>0</v>
      </c>
      <c r="Z18" s="8">
        <f>INTAVI!Z18+NRGSUP!Z18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INTAVI!C19+NRGSUP!C19</f>
        <v>788.77043999999989</v>
      </c>
      <c r="D19" s="8">
        <f>INTAVI!D19+NRGSUP!D19</f>
        <v>839.91923999999995</v>
      </c>
      <c r="E19" s="8">
        <f>INTAVI!E19+NRGSUP!E19</f>
        <v>836.72244000000001</v>
      </c>
      <c r="F19" s="8">
        <f>INTAVI!F19+NRGSUP!F19</f>
        <v>857.8213199999999</v>
      </c>
      <c r="G19" s="8">
        <f>INTAVI!G19+NRGSUP!G19</f>
        <v>816.38279999999986</v>
      </c>
      <c r="H19" s="8">
        <f>INTAVI!H19+NRGSUP!H19</f>
        <v>805.31388000000015</v>
      </c>
      <c r="I19" s="8">
        <f>INTAVI!I19+NRGSUP!I19</f>
        <v>832.56659999999999</v>
      </c>
      <c r="J19" s="8">
        <f>INTAVI!J19+NRGSUP!J19</f>
        <v>822.45671999999979</v>
      </c>
      <c r="K19" s="8">
        <f>INTAVI!K19+NRGSUP!K19</f>
        <v>783.57564000000002</v>
      </c>
      <c r="L19" s="8">
        <f>INTAVI!L19+NRGSUP!L19</f>
        <v>557.44200000000001</v>
      </c>
      <c r="M19" s="8">
        <f>INTAVI!M19+NRGSUP!M19</f>
        <v>649.11023999999986</v>
      </c>
      <c r="N19" s="8">
        <f>INTAVI!N19+NRGSUP!N19</f>
        <v>612.58680000000004</v>
      </c>
      <c r="O19" s="8">
        <f>INTAVI!O19+NRGSUP!O19</f>
        <v>526.87259999999981</v>
      </c>
      <c r="P19" s="8">
        <f>INTAVI!P19+NRGSUP!P19</f>
        <v>536.0634</v>
      </c>
      <c r="Q19" s="8">
        <f>INTAVI!Q19+NRGSUP!Q19</f>
        <v>435.20435999999995</v>
      </c>
      <c r="R19" s="8">
        <f>INTAVI!R19+NRGSUP!R19</f>
        <v>412.30727999999988</v>
      </c>
      <c r="S19" s="8">
        <f>INTAVI!S19+NRGSUP!S19</f>
        <v>406.07351999999997</v>
      </c>
      <c r="T19" s="8">
        <f>INTAVI!T19+NRGSUP!T19</f>
        <v>414.50507999999991</v>
      </c>
      <c r="U19" s="8">
        <f>INTAVI!U19+NRGSUP!U19</f>
        <v>375.62399999999991</v>
      </c>
      <c r="V19" s="8">
        <f>INTAVI!V19+NRGSUP!V19</f>
        <v>350.40923999999995</v>
      </c>
      <c r="W19" s="8">
        <f>INTAVI!W19+NRGSUP!W19</f>
        <v>139.78008</v>
      </c>
      <c r="X19" s="8">
        <f>INTAVI!X19+NRGSUP!X19</f>
        <v>379.50012000000004</v>
      </c>
      <c r="Y19" s="8">
        <f>INTAVI!Y19+NRGSUP!Y19</f>
        <v>496.93344911999998</v>
      </c>
      <c r="Z19" s="8">
        <f>INTAVI!Z19+NRGSUP!Z19</f>
        <v>468.07673471999999</v>
      </c>
    </row>
    <row r="20" spans="1:26" ht="11.25" customHeight="1" x14ac:dyDescent="0.2">
      <c r="A20" s="29" t="s">
        <v>30</v>
      </c>
      <c r="B20" s="7" t="s">
        <v>31</v>
      </c>
      <c r="C20" s="8">
        <f>INTAVI!C20+NRGSUP!C20</f>
        <v>4949.1009359999998</v>
      </c>
      <c r="D20" s="8">
        <f>INTAVI!D20+NRGSUP!D20</f>
        <v>5432.4401040000002</v>
      </c>
      <c r="E20" s="8">
        <f>INTAVI!E20+NRGSUP!E20</f>
        <v>5300.8796880000009</v>
      </c>
      <c r="F20" s="8">
        <f>INTAVI!F20+NRGSUP!F20</f>
        <v>4545.0596879999994</v>
      </c>
      <c r="G20" s="8">
        <f>INTAVI!G20+NRGSUP!G20</f>
        <v>4612.1400000000012</v>
      </c>
      <c r="H20" s="8">
        <f>INTAVI!H20+NRGSUP!H20</f>
        <v>4702.3610400000007</v>
      </c>
      <c r="I20" s="8">
        <f>INTAVI!I20+NRGSUP!I20</f>
        <v>4225.7797919999994</v>
      </c>
      <c r="J20" s="8">
        <f>INTAVI!J20+NRGSUP!J20</f>
        <v>4679.2203120000004</v>
      </c>
      <c r="K20" s="8">
        <f>INTAVI!K20+NRGSUP!K20</f>
        <v>4550.779583999999</v>
      </c>
      <c r="L20" s="8">
        <f>INTAVI!L20+NRGSUP!L20</f>
        <v>3708.8990639999997</v>
      </c>
      <c r="M20" s="8">
        <f>INTAVI!M20+NRGSUP!M20</f>
        <v>4102.8006239999995</v>
      </c>
      <c r="N20" s="8">
        <f>INTAVI!N20+NRGSUP!N20</f>
        <v>4663.3597919999993</v>
      </c>
      <c r="O20" s="8">
        <f>INTAVI!O20+NRGSUP!O20</f>
        <v>4100.7198959999987</v>
      </c>
      <c r="P20" s="8">
        <f>INTAVI!P20+NRGSUP!P20</f>
        <v>4623.84</v>
      </c>
      <c r="Q20" s="8">
        <f>INTAVI!Q20+NRGSUP!Q20</f>
        <v>5097.8201040000004</v>
      </c>
      <c r="R20" s="8">
        <f>INTAVI!R20+NRGSUP!R20</f>
        <v>4781.6598960000001</v>
      </c>
      <c r="S20" s="8">
        <f>INTAVI!S20+NRGSUP!S20</f>
        <v>4155.0593759999992</v>
      </c>
      <c r="T20" s="8">
        <f>INTAVI!T20+NRGSUP!T20</f>
        <v>4752.7992719999993</v>
      </c>
      <c r="U20" s="8">
        <f>INTAVI!U20+NRGSUP!U20</f>
        <v>4788.419688</v>
      </c>
      <c r="V20" s="8">
        <f>INTAVI!V20+NRGSUP!V20</f>
        <v>4306.6398960000006</v>
      </c>
      <c r="W20" s="8">
        <f>INTAVI!W20+NRGSUP!W20</f>
        <v>3219.8390640000002</v>
      </c>
      <c r="X20" s="8">
        <f>INTAVI!X20+NRGSUP!X20</f>
        <v>4506.84</v>
      </c>
      <c r="Y20" s="8">
        <f>INTAVI!Y20+NRGSUP!Y20</f>
        <v>4030.9504559999996</v>
      </c>
      <c r="Z20" s="8">
        <f>INTAVI!Z20+NRGSUP!Z20</f>
        <v>3891.8243519999996</v>
      </c>
    </row>
    <row r="21" spans="1:26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  <c r="Y21" s="8">
        <f>INTAVI!Y21+NRGSUP!Y21</f>
        <v>0</v>
      </c>
      <c r="Z21" s="8">
        <f>INTAVI!Z21+NRGSUP!Z21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  <c r="Y23" s="8">
        <f>INTAVI!Y23+NRGSUP!Y23</f>
        <v>0</v>
      </c>
      <c r="Z23" s="8">
        <f>INTAVI!Z23+NRGSUP!Z23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  <c r="Y24" s="8">
        <f>INTAVI!Y24+NRGSUP!Y24</f>
        <v>0</v>
      </c>
      <c r="Z24" s="8">
        <f>INTAVI!Z24+NRGSUP!Z24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  <c r="Y25" s="27">
        <f>INTAVI!Y25+NRGSUP!Y25</f>
        <v>0</v>
      </c>
      <c r="Z25" s="27">
        <f>INTAVI!Z25+NRGSUP!Z25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170271.71558495998</v>
      </c>
      <c r="D26" s="27">
        <f t="shared" ref="D26:X26" si="21">SUM(D27,D33)</f>
        <v>176800.14462635995</v>
      </c>
      <c r="E26" s="27">
        <f t="shared" si="21"/>
        <v>178736.39441100002</v>
      </c>
      <c r="F26" s="27">
        <f t="shared" si="21"/>
        <v>184926.73769964004</v>
      </c>
      <c r="G26" s="27">
        <f t="shared" si="21"/>
        <v>192033.71860967999</v>
      </c>
      <c r="H26" s="27">
        <f t="shared" si="21"/>
        <v>195783.60452147998</v>
      </c>
      <c r="I26" s="27">
        <f t="shared" si="21"/>
        <v>193398.23175839998</v>
      </c>
      <c r="J26" s="27">
        <f t="shared" si="21"/>
        <v>195650.39648016004</v>
      </c>
      <c r="K26" s="27">
        <f t="shared" si="21"/>
        <v>185866.80169139995</v>
      </c>
      <c r="L26" s="27">
        <f t="shared" si="21"/>
        <v>172861.26051743998</v>
      </c>
      <c r="M26" s="27">
        <f t="shared" si="21"/>
        <v>168439.72330620003</v>
      </c>
      <c r="N26" s="27">
        <f t="shared" si="21"/>
        <v>159110.50424759998</v>
      </c>
      <c r="O26" s="27">
        <f t="shared" si="21"/>
        <v>147588.22503971998</v>
      </c>
      <c r="P26" s="27">
        <f t="shared" si="21"/>
        <v>143018.7298614</v>
      </c>
      <c r="Q26" s="27">
        <f t="shared" si="21"/>
        <v>142278.86345580002</v>
      </c>
      <c r="R26" s="27">
        <f t="shared" si="21"/>
        <v>149793.68100024</v>
      </c>
      <c r="S26" s="27">
        <f t="shared" si="21"/>
        <v>153896.65532748</v>
      </c>
      <c r="T26" s="27">
        <f t="shared" si="21"/>
        <v>156417.42880296</v>
      </c>
      <c r="U26" s="27">
        <f t="shared" si="21"/>
        <v>158137.1827686</v>
      </c>
      <c r="V26" s="27">
        <f t="shared" si="21"/>
        <v>156494.87839547999</v>
      </c>
      <c r="W26" s="27">
        <f t="shared" si="21"/>
        <v>122795.29251899998</v>
      </c>
      <c r="X26" s="27">
        <f t="shared" si="21"/>
        <v>136294.59525552002</v>
      </c>
      <c r="Y26" s="27">
        <f t="shared" ref="Y26:Z26" si="22">SUM(Y27,Y33)</f>
        <v>147888.59177124</v>
      </c>
      <c r="Z26" s="27">
        <f t="shared" si="22"/>
        <v>144097.41586104003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37.207079999999983</v>
      </c>
      <c r="D27" s="19">
        <f t="shared" ref="D27:X27" si="24">SUM(D28:D32)</f>
        <v>37.207079999999991</v>
      </c>
      <c r="E27" s="19">
        <f t="shared" si="24"/>
        <v>37.207079999999991</v>
      </c>
      <c r="F27" s="19">
        <f t="shared" si="24"/>
        <v>37.207079999999991</v>
      </c>
      <c r="G27" s="19">
        <f t="shared" si="24"/>
        <v>37.207079999999991</v>
      </c>
      <c r="H27" s="19">
        <f t="shared" si="24"/>
        <v>37.207079999999983</v>
      </c>
      <c r="I27" s="19">
        <f t="shared" si="24"/>
        <v>37.207079999999983</v>
      </c>
      <c r="J27" s="19">
        <f t="shared" si="24"/>
        <v>37.207079999999991</v>
      </c>
      <c r="K27" s="19">
        <f t="shared" si="24"/>
        <v>37.207079999999991</v>
      </c>
      <c r="L27" s="19">
        <f t="shared" si="24"/>
        <v>37.207079999999983</v>
      </c>
      <c r="M27" s="19">
        <f t="shared" si="24"/>
        <v>37.207079999999991</v>
      </c>
      <c r="N27" s="19">
        <f t="shared" si="24"/>
        <v>37.207079999999991</v>
      </c>
      <c r="O27" s="19">
        <f t="shared" si="24"/>
        <v>37.207079999999976</v>
      </c>
      <c r="P27" s="19">
        <f t="shared" si="24"/>
        <v>37.207080000000005</v>
      </c>
      <c r="Q27" s="19">
        <f t="shared" si="24"/>
        <v>21.704129999999999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INTAVI!C28+NRGSUP!C28</f>
        <v>37.207079999999983</v>
      </c>
      <c r="D28" s="8">
        <f>INTAVI!D28+NRGSUP!D28</f>
        <v>37.207079999999991</v>
      </c>
      <c r="E28" s="8">
        <f>INTAVI!E28+NRGSUP!E28</f>
        <v>37.207079999999991</v>
      </c>
      <c r="F28" s="8">
        <f>INTAVI!F28+NRGSUP!F28</f>
        <v>37.207079999999991</v>
      </c>
      <c r="G28" s="8">
        <f>INTAVI!G28+NRGSUP!G28</f>
        <v>37.207079999999991</v>
      </c>
      <c r="H28" s="8">
        <f>INTAVI!H28+NRGSUP!H28</f>
        <v>37.207079999999983</v>
      </c>
      <c r="I28" s="8">
        <f>INTAVI!I28+NRGSUP!I28</f>
        <v>37.207079999999983</v>
      </c>
      <c r="J28" s="8">
        <f>INTAVI!J28+NRGSUP!J28</f>
        <v>37.207079999999991</v>
      </c>
      <c r="K28" s="8">
        <f>INTAVI!K28+NRGSUP!K28</f>
        <v>37.207079999999991</v>
      </c>
      <c r="L28" s="8">
        <f>INTAVI!L28+NRGSUP!L28</f>
        <v>37.207079999999983</v>
      </c>
      <c r="M28" s="8">
        <f>INTAVI!M28+NRGSUP!M28</f>
        <v>37.207079999999991</v>
      </c>
      <c r="N28" s="8">
        <f>INTAVI!N28+NRGSUP!N28</f>
        <v>37.207079999999991</v>
      </c>
      <c r="O28" s="8">
        <f>INTAVI!O28+NRGSUP!O28</f>
        <v>37.207079999999976</v>
      </c>
      <c r="P28" s="8">
        <f>INTAVI!P28+NRGSUP!P28</f>
        <v>37.207080000000005</v>
      </c>
      <c r="Q28" s="8">
        <f>INTAVI!Q28+NRGSUP!Q28</f>
        <v>21.704129999999999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  <c r="Y28" s="8">
        <f>INTAVI!Y28+NRGSUP!Y28</f>
        <v>0</v>
      </c>
      <c r="Z28" s="8">
        <f>INTAVI!Z28+NRGSUP!Z28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  <c r="Y29" s="8">
        <f>INTAVI!Y29+NRGSUP!Y29</f>
        <v>0</v>
      </c>
      <c r="Z29" s="8">
        <f>INTAVI!Z29+NRGSUP!Z29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  <c r="Y30" s="8">
        <f>INTAVI!Y30+NRGSUP!Y30</f>
        <v>0</v>
      </c>
      <c r="Z30" s="8">
        <f>INTAVI!Z30+NRGSUP!Z30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  <c r="Y31" s="8">
        <f>INTAVI!Y31+NRGSUP!Y31</f>
        <v>0</v>
      </c>
      <c r="Z31" s="8">
        <f>INTAVI!Z31+NRGSUP!Z31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  <c r="Y32" s="8">
        <f>INTAVI!Y32+NRGSUP!Y32</f>
        <v>0</v>
      </c>
      <c r="Z32" s="8">
        <f>INTAVI!Z32+NRGSUP!Z32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170234.50850495999</v>
      </c>
      <c r="D33" s="19">
        <f t="shared" ref="D33:X33" si="27">SUM(D34:D50)</f>
        <v>176762.93754635996</v>
      </c>
      <c r="E33" s="19">
        <f t="shared" si="27"/>
        <v>178699.18733100002</v>
      </c>
      <c r="F33" s="19">
        <f t="shared" si="27"/>
        <v>184889.53061964005</v>
      </c>
      <c r="G33" s="19">
        <f t="shared" si="27"/>
        <v>191996.51152967999</v>
      </c>
      <c r="H33" s="19">
        <f t="shared" si="27"/>
        <v>195746.39744147999</v>
      </c>
      <c r="I33" s="19">
        <f t="shared" si="27"/>
        <v>193361.02467839999</v>
      </c>
      <c r="J33" s="19">
        <f t="shared" si="27"/>
        <v>195613.18940016004</v>
      </c>
      <c r="K33" s="19">
        <f t="shared" si="27"/>
        <v>185829.59461139995</v>
      </c>
      <c r="L33" s="19">
        <f t="shared" si="27"/>
        <v>172824.05343743999</v>
      </c>
      <c r="M33" s="19">
        <f t="shared" si="27"/>
        <v>168402.51622620004</v>
      </c>
      <c r="N33" s="19">
        <f t="shared" si="27"/>
        <v>159073.29716759999</v>
      </c>
      <c r="O33" s="19">
        <f t="shared" si="27"/>
        <v>147551.01795971999</v>
      </c>
      <c r="P33" s="19">
        <f t="shared" si="27"/>
        <v>142981.52278140001</v>
      </c>
      <c r="Q33" s="19">
        <f t="shared" si="27"/>
        <v>142257.15932580002</v>
      </c>
      <c r="R33" s="19">
        <f t="shared" si="27"/>
        <v>149793.68100024</v>
      </c>
      <c r="S33" s="19">
        <f t="shared" si="27"/>
        <v>153896.65532748</v>
      </c>
      <c r="T33" s="19">
        <f t="shared" si="27"/>
        <v>156417.42880296</v>
      </c>
      <c r="U33" s="19">
        <f t="shared" si="27"/>
        <v>158137.1827686</v>
      </c>
      <c r="V33" s="19">
        <f t="shared" si="27"/>
        <v>156494.87839547999</v>
      </c>
      <c r="W33" s="19">
        <f t="shared" si="27"/>
        <v>122795.29251899998</v>
      </c>
      <c r="X33" s="19">
        <f t="shared" si="27"/>
        <v>136294.59525552002</v>
      </c>
      <c r="Y33" s="19">
        <f t="shared" ref="Y33:Z33" si="28">SUM(Y34:Y50)</f>
        <v>147888.59177124</v>
      </c>
      <c r="Z33" s="19">
        <f t="shared" si="28"/>
        <v>144097.41586104003</v>
      </c>
    </row>
    <row r="34" spans="1:26" ht="11.25" customHeight="1" x14ac:dyDescent="0.2">
      <c r="A34" s="28" t="s">
        <v>54</v>
      </c>
      <c r="B34" s="7" t="s">
        <v>55</v>
      </c>
      <c r="C34" s="8">
        <f>INTAVI!C34+NRGSUP!C34</f>
        <v>4824.2303999999995</v>
      </c>
      <c r="D34" s="8">
        <f>INTAVI!D34+NRGSUP!D34</f>
        <v>4407.9552000000003</v>
      </c>
      <c r="E34" s="8">
        <f>INTAVI!E34+NRGSUP!E34</f>
        <v>4179.8592000000017</v>
      </c>
      <c r="F34" s="8">
        <f>INTAVI!F34+NRGSUP!F34</f>
        <v>5154.9695999999985</v>
      </c>
      <c r="G34" s="8">
        <f>INTAVI!G34+NRGSUP!G34</f>
        <v>5813.5968000000012</v>
      </c>
      <c r="H34" s="8">
        <f>INTAVI!H34+NRGSUP!H34</f>
        <v>6070.2048000000004</v>
      </c>
      <c r="I34" s="8">
        <f>INTAVI!I34+NRGSUP!I34</f>
        <v>6298.3007999999991</v>
      </c>
      <c r="J34" s="8">
        <f>INTAVI!J34+NRGSUP!J34</f>
        <v>6460.8192000000017</v>
      </c>
      <c r="K34" s="8">
        <f>INTAVI!K34+NRGSUP!K34</f>
        <v>6546.3552000000018</v>
      </c>
      <c r="L34" s="8">
        <f>INTAVI!L34+NRGSUP!L34</f>
        <v>6711.7248</v>
      </c>
      <c r="M34" s="8">
        <f>INTAVI!M34+NRGSUP!M34</f>
        <v>7301.9231999999993</v>
      </c>
      <c r="N34" s="8">
        <f>INTAVI!N34+NRGSUP!N34</f>
        <v>8699.0112000000008</v>
      </c>
      <c r="O34" s="8">
        <f>INTAVI!O34+NRGSUP!O34</f>
        <v>10016.265599999999</v>
      </c>
      <c r="P34" s="8">
        <f>INTAVI!P34+NRGSUP!P34</f>
        <v>10620.72</v>
      </c>
      <c r="Q34" s="8">
        <f>INTAVI!Q34+NRGSUP!Q34</f>
        <v>11327.8176</v>
      </c>
      <c r="R34" s="8">
        <f>INTAVI!R34+NRGSUP!R34</f>
        <v>11655.705599999999</v>
      </c>
      <c r="S34" s="8">
        <f>INTAVI!S34+NRGSUP!S34</f>
        <v>11784.009600000001</v>
      </c>
      <c r="T34" s="8">
        <f>INTAVI!T34+NRGSUP!T34</f>
        <v>11632.896000000001</v>
      </c>
      <c r="U34" s="8">
        <f>INTAVI!U34+NRGSUP!U34</f>
        <v>11661.408000000001</v>
      </c>
      <c r="V34" s="8">
        <f>INTAVI!V34+NRGSUP!V34</f>
        <v>11282.198400000001</v>
      </c>
      <c r="W34" s="8">
        <f>INTAVI!W34+NRGSUP!W34</f>
        <v>10404.0288</v>
      </c>
      <c r="X34" s="8">
        <f>INTAVI!X34+NRGSUP!X34</f>
        <v>10615.205882880002</v>
      </c>
      <c r="Y34" s="8">
        <f>INTAVI!Y34+NRGSUP!Y34</f>
        <v>10730.990315519999</v>
      </c>
      <c r="Z34" s="8">
        <f>INTAVI!Z34+NRGSUP!Z34</f>
        <v>10170.906186240001</v>
      </c>
    </row>
    <row r="35" spans="1:26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  <c r="Y35" s="8">
        <f>INTAVI!Y35+NRGSUP!Y35</f>
        <v>0</v>
      </c>
      <c r="Z35" s="8">
        <f>INTAVI!Z35+NRGSUP!Z35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INTAVI!C36+NRGSUP!C36</f>
        <v>7351.1433871200015</v>
      </c>
      <c r="D36" s="8">
        <f>INTAVI!D36+NRGSUP!D36</f>
        <v>6891.5105690400014</v>
      </c>
      <c r="E36" s="8">
        <f>INTAVI!E36+NRGSUP!E36</f>
        <v>6885.5414857200012</v>
      </c>
      <c r="F36" s="8">
        <f>INTAVI!F36+NRGSUP!F36</f>
        <v>6781.0792337999992</v>
      </c>
      <c r="G36" s="8">
        <f>INTAVI!G36+NRGSUP!G36</f>
        <v>6921.3568942800011</v>
      </c>
      <c r="H36" s="8">
        <f>INTAVI!H36+NRGSUP!H36</f>
        <v>6682.5865195200004</v>
      </c>
      <c r="I36" s="8">
        <f>INTAVI!I36+NRGSUP!I36</f>
        <v>6151.3222028400005</v>
      </c>
      <c r="J36" s="8">
        <f>INTAVI!J36+NRGSUP!J36</f>
        <v>6079.6916128800021</v>
      </c>
      <c r="K36" s="8">
        <f>INTAVI!K36+NRGSUP!K36</f>
        <v>5861.8131433200024</v>
      </c>
      <c r="L36" s="8">
        <f>INTAVI!L36+NRGSUP!L36</f>
        <v>5440.9806162000023</v>
      </c>
      <c r="M36" s="8">
        <f>INTAVI!M36+NRGSUP!M36</f>
        <v>5449.9345819200007</v>
      </c>
      <c r="N36" s="8">
        <f>INTAVI!N36+NRGSUP!N36</f>
        <v>4885.8397390800001</v>
      </c>
      <c r="O36" s="8">
        <f>INTAVI!O36+NRGSUP!O36</f>
        <v>4733.6232304800014</v>
      </c>
      <c r="P36" s="8">
        <f>INTAVI!P36+NRGSUP!P36</f>
        <v>4017.3125605199994</v>
      </c>
      <c r="Q36" s="8">
        <f>INTAVI!Q36+NRGSUP!Q36</f>
        <v>3847.1878933199991</v>
      </c>
      <c r="R36" s="8">
        <f>INTAVI!R36+NRGSUP!R36</f>
        <v>3963.5883118799993</v>
      </c>
      <c r="S36" s="8">
        <f>INTAVI!S36+NRGSUP!S36</f>
        <v>4321.7442147600023</v>
      </c>
      <c r="T36" s="8">
        <f>INTAVI!T36+NRGSUP!T36</f>
        <v>3933.7424409599989</v>
      </c>
      <c r="U36" s="8">
        <f>INTAVI!U36+NRGSUP!U36</f>
        <v>4085.9582680799986</v>
      </c>
      <c r="V36" s="8">
        <f>INTAVI!V36+NRGSUP!V36</f>
        <v>3665.1252866400009</v>
      </c>
      <c r="W36" s="8">
        <f>INTAVI!W36+NRGSUP!W36</f>
        <v>3211.4622333599991</v>
      </c>
      <c r="X36" s="8">
        <f>INTAVI!X36+NRGSUP!X36</f>
        <v>3380.7439097999995</v>
      </c>
      <c r="Y36" s="8">
        <f>INTAVI!Y36+NRGSUP!Y36</f>
        <v>4129.0443867600015</v>
      </c>
      <c r="Z36" s="8">
        <f>INTAVI!Z36+NRGSUP!Z36</f>
        <v>3864.3289326000004</v>
      </c>
    </row>
    <row r="37" spans="1:26" ht="11.25" customHeight="1" x14ac:dyDescent="0.2">
      <c r="A37" s="28" t="s">
        <v>60</v>
      </c>
      <c r="B37" s="7" t="s">
        <v>61</v>
      </c>
      <c r="C37" s="8">
        <f>INTAVI!C37+NRGSUP!C37</f>
        <v>26168.594870880002</v>
      </c>
      <c r="D37" s="8">
        <f>INTAVI!D37+NRGSUP!D37</f>
        <v>26036.585273159995</v>
      </c>
      <c r="E37" s="8">
        <f>INTAVI!E37+NRGSUP!E37</f>
        <v>24848.499143159999</v>
      </c>
      <c r="F37" s="8">
        <f>INTAVI!F37+NRGSUP!F37</f>
        <v>24209.941112280001</v>
      </c>
      <c r="G37" s="8">
        <f>INTAVI!G37+NRGSUP!G37</f>
        <v>23129.304770879997</v>
      </c>
      <c r="H37" s="8">
        <f>INTAVI!H37+NRGSUP!H37</f>
        <v>22288.127316840004</v>
      </c>
      <c r="I37" s="8">
        <f>INTAVI!I37+NRGSUP!I37</f>
        <v>21268.890747720001</v>
      </c>
      <c r="J37" s="8">
        <f>INTAVI!J37+NRGSUP!J37</f>
        <v>20473.763309999998</v>
      </c>
      <c r="K37" s="8">
        <f>INTAVI!K37+NRGSUP!K37</f>
        <v>18858.948625439996</v>
      </c>
      <c r="L37" s="8">
        <f>INTAVI!L37+NRGSUP!L37</f>
        <v>17698.49240544</v>
      </c>
      <c r="M37" s="8">
        <f>INTAVI!M37+NRGSUP!M37</f>
        <v>16304.717000879999</v>
      </c>
      <c r="N37" s="8">
        <f>INTAVI!N37+NRGSUP!N37</f>
        <v>15168.820590000001</v>
      </c>
      <c r="O37" s="8">
        <f>INTAVI!O37+NRGSUP!O37</f>
        <v>14137.30411632</v>
      </c>
      <c r="P37" s="8">
        <f>INTAVI!P37+NRGSUP!P37</f>
        <v>13468.046074560003</v>
      </c>
      <c r="Q37" s="8">
        <f>INTAVI!Q37+NRGSUP!Q37</f>
        <v>13265.426900879998</v>
      </c>
      <c r="R37" s="8">
        <f>INTAVI!R37+NRGSUP!R37</f>
        <v>13351.386482280006</v>
      </c>
      <c r="S37" s="8">
        <f>INTAVI!S37+NRGSUP!S37</f>
        <v>13953.104799480001</v>
      </c>
      <c r="T37" s="8">
        <f>INTAVI!T37+NRGSUP!T37</f>
        <v>14266.243613160001</v>
      </c>
      <c r="U37" s="8">
        <f>INTAVI!U37+NRGSUP!U37</f>
        <v>14883.311436839998</v>
      </c>
      <c r="V37" s="8">
        <f>INTAVI!V37+NRGSUP!V37</f>
        <v>15881.058048239998</v>
      </c>
      <c r="W37" s="8">
        <f>INTAVI!W37+NRGSUP!W37</f>
        <v>12614.588965440005</v>
      </c>
      <c r="X37" s="8">
        <f>INTAVI!X37+NRGSUP!X37</f>
        <v>15556.898206079999</v>
      </c>
      <c r="Y37" s="8">
        <f>INTAVI!Y37+NRGSUP!Y37</f>
        <v>17167.359464639998</v>
      </c>
      <c r="Z37" s="8">
        <f>INTAVI!Z37+NRGSUP!Z37</f>
        <v>17879.109438959997</v>
      </c>
    </row>
    <row r="38" spans="1:26" ht="11.25" customHeight="1" x14ac:dyDescent="0.2">
      <c r="A38" s="28" t="s">
        <v>62</v>
      </c>
      <c r="B38" s="7" t="s">
        <v>63</v>
      </c>
      <c r="C38" s="8">
        <f>INTAVI!C38+NRGSUP!C38</f>
        <v>31.010112000000003</v>
      </c>
      <c r="D38" s="8">
        <f>INTAVI!D38+NRGSUP!D38</f>
        <v>34.110972000000004</v>
      </c>
      <c r="E38" s="8">
        <f>INTAVI!E38+NRGSUP!E38</f>
        <v>40.312944000000002</v>
      </c>
      <c r="F38" s="8">
        <f>INTAVI!F38+NRGSUP!F38</f>
        <v>34.110971999999997</v>
      </c>
      <c r="G38" s="8">
        <f>INTAVI!G38+NRGSUP!G38</f>
        <v>31.010112000000003</v>
      </c>
      <c r="H38" s="8">
        <f>INTAVI!H38+NRGSUP!H38</f>
        <v>31.010111999999999</v>
      </c>
      <c r="I38" s="8">
        <f>INTAVI!I38+NRGSUP!I38</f>
        <v>31.010112000000003</v>
      </c>
      <c r="J38" s="8">
        <f>INTAVI!J38+NRGSUP!J38</f>
        <v>34.110971999999997</v>
      </c>
      <c r="K38" s="8">
        <f>INTAVI!K38+NRGSUP!K38</f>
        <v>34.110971999999997</v>
      </c>
      <c r="L38" s="8">
        <f>INTAVI!L38+NRGSUP!L38</f>
        <v>31.010111999999999</v>
      </c>
      <c r="M38" s="8">
        <f>INTAVI!M38+NRGSUP!M38</f>
        <v>24.807888000000002</v>
      </c>
      <c r="N38" s="8">
        <f>INTAVI!N38+NRGSUP!N38</f>
        <v>18.605916000000001</v>
      </c>
      <c r="O38" s="8">
        <f>INTAVI!O38+NRGSUP!O38</f>
        <v>15.505056</v>
      </c>
      <c r="P38" s="8">
        <f>INTAVI!P38+NRGSUP!P38</f>
        <v>15.505056</v>
      </c>
      <c r="Q38" s="8">
        <f>INTAVI!Q38+NRGSUP!Q38</f>
        <v>9.3030840000000001</v>
      </c>
      <c r="R38" s="8">
        <f>INTAVI!R38+NRGSUP!R38</f>
        <v>12.403944000000001</v>
      </c>
      <c r="S38" s="8">
        <f>INTAVI!S38+NRGSUP!S38</f>
        <v>12.403944000000003</v>
      </c>
      <c r="T38" s="8">
        <f>INTAVI!T38+NRGSUP!T38</f>
        <v>12.403944000000001</v>
      </c>
      <c r="U38" s="8">
        <f>INTAVI!U38+NRGSUP!U38</f>
        <v>12.403944000000001</v>
      </c>
      <c r="V38" s="8">
        <f>INTAVI!V38+NRGSUP!V38</f>
        <v>15.505056000000003</v>
      </c>
      <c r="W38" s="8">
        <f>INTAVI!W38+NRGSUP!W38</f>
        <v>12.403944000000005</v>
      </c>
      <c r="X38" s="8">
        <f>INTAVI!X38+NRGSUP!X38</f>
        <v>14.531328</v>
      </c>
      <c r="Y38" s="8">
        <f>INTAVI!Y38+NRGSUP!Y38</f>
        <v>13.787172</v>
      </c>
      <c r="Z38" s="8">
        <f>INTAVI!Z38+NRGSUP!Z38</f>
        <v>14.645987999999999</v>
      </c>
    </row>
    <row r="39" spans="1:26" ht="11.25" customHeight="1" x14ac:dyDescent="0.2">
      <c r="A39" s="28" t="s">
        <v>64</v>
      </c>
      <c r="B39" s="7" t="s">
        <v>65</v>
      </c>
      <c r="C39" s="8">
        <f>INTAVI!C39+NRGSUP!C39</f>
        <v>318.51711504000014</v>
      </c>
      <c r="D39" s="8">
        <f>INTAVI!D39+NRGSUP!D39</f>
        <v>187.92508752000001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  <c r="Y39" s="8">
        <f>INTAVI!Y39+NRGSUP!Y39</f>
        <v>0</v>
      </c>
      <c r="Z39" s="8">
        <f>INTAVI!Z39+NRGSUP!Z39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INTAVI!C40+NRGSUP!C40</f>
        <v>13532.93172</v>
      </c>
      <c r="D40" s="8">
        <f>INTAVI!D40+NRGSUP!D40</f>
        <v>13786.594920000001</v>
      </c>
      <c r="E40" s="8">
        <f>INTAVI!E40+NRGSUP!E40</f>
        <v>13257.072990000001</v>
      </c>
      <c r="F40" s="8">
        <f>INTAVI!F40+NRGSUP!F40</f>
        <v>13910.255730000001</v>
      </c>
      <c r="G40" s="8">
        <f>INTAVI!G40+NRGSUP!G40</f>
        <v>15422.722559999998</v>
      </c>
      <c r="H40" s="8">
        <f>INTAVI!H40+NRGSUP!H40</f>
        <v>16434.204570000002</v>
      </c>
      <c r="I40" s="8">
        <f>INTAVI!I40+NRGSUP!I40</f>
        <v>17192.023379999999</v>
      </c>
      <c r="J40" s="8">
        <f>INTAVI!J40+NRGSUP!J40</f>
        <v>18086.186160000005</v>
      </c>
      <c r="K40" s="8">
        <f>INTAVI!K40+NRGSUP!K40</f>
        <v>17854.718489999999</v>
      </c>
      <c r="L40" s="8">
        <f>INTAVI!L40+NRGSUP!L40</f>
        <v>16275.665070000006</v>
      </c>
      <c r="M40" s="8">
        <f>INTAVI!M40+NRGSUP!M40</f>
        <v>16637.135129999999</v>
      </c>
      <c r="N40" s="8">
        <f>INTAVI!N40+NRGSUP!N40</f>
        <v>17743.740839999999</v>
      </c>
      <c r="O40" s="8">
        <f>INTAVI!O40+NRGSUP!O40</f>
        <v>16735.429620000003</v>
      </c>
      <c r="P40" s="8">
        <f>INTAVI!P40+NRGSUP!P40</f>
        <v>16266.152700000002</v>
      </c>
      <c r="Q40" s="8">
        <f>INTAVI!Q40+NRGSUP!Q40</f>
        <v>16697.380140000001</v>
      </c>
      <c r="R40" s="8">
        <f>INTAVI!R40+NRGSUP!R40</f>
        <v>17550.322650000006</v>
      </c>
      <c r="S40" s="8">
        <f>INTAVI!S40+NRGSUP!S40</f>
        <v>18688.636259999999</v>
      </c>
      <c r="T40" s="8">
        <f>INTAVI!T40+NRGSUP!T40</f>
        <v>20331.105480000002</v>
      </c>
      <c r="U40" s="8">
        <f>INTAVI!U40+NRGSUP!U40</f>
        <v>21206.243520000004</v>
      </c>
      <c r="V40" s="8">
        <f>INTAVI!V40+NRGSUP!V40</f>
        <v>21945.03759</v>
      </c>
      <c r="W40" s="8">
        <f>INTAVI!W40+NRGSUP!W40</f>
        <v>7666.9702200000029</v>
      </c>
      <c r="X40" s="8">
        <f>INTAVI!X40+NRGSUP!X40</f>
        <v>10596.938848920001</v>
      </c>
      <c r="Y40" s="8">
        <f>INTAVI!Y40+NRGSUP!Y40</f>
        <v>18619.474988520004</v>
      </c>
      <c r="Z40" s="8">
        <f>INTAVI!Z40+NRGSUP!Z40</f>
        <v>21066.995106360002</v>
      </c>
    </row>
    <row r="41" spans="1:26" ht="11.25" customHeight="1" x14ac:dyDescent="0.2">
      <c r="A41" s="28" t="s">
        <v>68</v>
      </c>
      <c r="B41" s="7" t="s">
        <v>69</v>
      </c>
      <c r="C41" s="8">
        <f>INTAVI!C41+NRGSUP!C41</f>
        <v>9.4476600000000026</v>
      </c>
      <c r="D41" s="8">
        <f>INTAVI!D41+NRGSUP!D41</f>
        <v>31.492286280000013</v>
      </c>
      <c r="E41" s="8">
        <f>INTAVI!E41+NRGSUP!E41</f>
        <v>25.193673720000003</v>
      </c>
      <c r="F41" s="8">
        <f>INTAVI!F41+NRGSUP!F41</f>
        <v>3.1493062799999985</v>
      </c>
      <c r="G41" s="8">
        <f>INTAVI!G41+NRGSUP!G41</f>
        <v>0</v>
      </c>
      <c r="H41" s="8">
        <f>INTAVI!H41+NRGSUP!H41</f>
        <v>0</v>
      </c>
      <c r="I41" s="8">
        <f>INTAVI!I41+NRGSUP!I41</f>
        <v>0</v>
      </c>
      <c r="J41" s="8">
        <f>INTAVI!J41+NRGSUP!J41</f>
        <v>0</v>
      </c>
      <c r="K41" s="8">
        <f>INTAVI!K41+NRGSUP!K41</f>
        <v>0</v>
      </c>
      <c r="L41" s="8">
        <f>INTAVI!L41+NRGSUP!L41</f>
        <v>0</v>
      </c>
      <c r="M41" s="8">
        <f>INTAVI!M41+NRGSUP!M41</f>
        <v>0</v>
      </c>
      <c r="N41" s="8">
        <f>INTAVI!N41+NRGSUP!N41</f>
        <v>0</v>
      </c>
      <c r="O41" s="8">
        <f>INTAVI!O41+NRGSUP!O41</f>
        <v>0</v>
      </c>
      <c r="P41" s="8">
        <f>INTAVI!P41+NRGSUP!P41</f>
        <v>0</v>
      </c>
      <c r="Q41" s="8">
        <f>INTAVI!Q41+NRGSUP!Q41</f>
        <v>0</v>
      </c>
      <c r="R41" s="8">
        <f>INTAVI!R41+NRGSUP!R41</f>
        <v>0</v>
      </c>
      <c r="S41" s="8">
        <f>INTAVI!S41+NRGSUP!S41</f>
        <v>0</v>
      </c>
      <c r="T41" s="8">
        <f>INTAVI!T41+NRGSUP!T41</f>
        <v>0</v>
      </c>
      <c r="U41" s="8">
        <f>INTAVI!U41+NRGSUP!U41</f>
        <v>0</v>
      </c>
      <c r="V41" s="8">
        <f>INTAVI!V41+NRGSUP!V41</f>
        <v>0</v>
      </c>
      <c r="W41" s="8">
        <f>INTAVI!W41+NRGSUP!W41</f>
        <v>0</v>
      </c>
      <c r="X41" s="8">
        <f>INTAVI!X41+NRGSUP!X41</f>
        <v>0.66133620000000004</v>
      </c>
      <c r="Y41" s="8">
        <f>INTAVI!Y41+NRGSUP!Y41</f>
        <v>0.44416944000000003</v>
      </c>
      <c r="Z41" s="8">
        <f>INTAVI!Z41+NRGSUP!Z41</f>
        <v>0.48532500000000001</v>
      </c>
    </row>
    <row r="42" spans="1:26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  <c r="Y42" s="8">
        <f>INTAVI!Y42+NRGSUP!Y42</f>
        <v>0</v>
      </c>
      <c r="Z42" s="8">
        <f>INTAVI!Z42+NRGSUP!Z42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INTAVI!C43+NRGSUP!C43</f>
        <v>79383.478496399985</v>
      </c>
      <c r="D43" s="8">
        <f>INTAVI!D43+NRGSUP!D43</f>
        <v>85504.360588919968</v>
      </c>
      <c r="E43" s="8">
        <f>INTAVI!E43+NRGSUP!E43</f>
        <v>88273.255229639981</v>
      </c>
      <c r="F43" s="8">
        <f>INTAVI!F43+NRGSUP!F43</f>
        <v>95407.380900000018</v>
      </c>
      <c r="G43" s="8">
        <f>INTAVI!G43+NRGSUP!G43</f>
        <v>101767.23513684</v>
      </c>
      <c r="H43" s="8">
        <f>INTAVI!H43+NRGSUP!H43</f>
        <v>106263.10440719999</v>
      </c>
      <c r="I43" s="8">
        <f>INTAVI!I43+NRGSUP!I43</f>
        <v>108694.25154432001</v>
      </c>
      <c r="J43" s="8">
        <f>INTAVI!J43+NRGSUP!J43</f>
        <v>113346.25010748001</v>
      </c>
      <c r="K43" s="8">
        <f>INTAVI!K43+NRGSUP!K43</f>
        <v>106017.75936647998</v>
      </c>
      <c r="L43" s="8">
        <f>INTAVI!L43+NRGSUP!L43</f>
        <v>98498.092137120009</v>
      </c>
      <c r="M43" s="8">
        <f>INTAVI!M43+NRGSUP!M43</f>
        <v>96653.223992520027</v>
      </c>
      <c r="N43" s="8">
        <f>INTAVI!N43+NRGSUP!N43</f>
        <v>89617.873948199995</v>
      </c>
      <c r="O43" s="8">
        <f>INTAVI!O43+NRGSUP!O43</f>
        <v>82356.295951799999</v>
      </c>
      <c r="P43" s="8">
        <f>INTAVI!P43+NRGSUP!P43</f>
        <v>83442.824103599996</v>
      </c>
      <c r="Q43" s="8">
        <f>INTAVI!Q43+NRGSUP!Q43</f>
        <v>83474.687251800031</v>
      </c>
      <c r="R43" s="8">
        <f>INTAVI!R43+NRGSUP!R43</f>
        <v>86778.880381440002</v>
      </c>
      <c r="S43" s="8">
        <f>INTAVI!S43+NRGSUP!S43</f>
        <v>88136.245159559985</v>
      </c>
      <c r="T43" s="8">
        <f>INTAVI!T43+NRGSUP!T43</f>
        <v>89993.857229639994</v>
      </c>
      <c r="U43" s="8">
        <f>INTAVI!U43+NRGSUP!U43</f>
        <v>90978.423840720003</v>
      </c>
      <c r="V43" s="8">
        <f>INTAVI!V43+NRGSUP!V43</f>
        <v>90063.955888919998</v>
      </c>
      <c r="W43" s="8">
        <f>INTAVI!W43+NRGSUP!W43</f>
        <v>78408.469896119976</v>
      </c>
      <c r="X43" s="8">
        <f>INTAVI!X43+NRGSUP!X43</f>
        <v>86511.040536960034</v>
      </c>
      <c r="Y43" s="8">
        <f>INTAVI!Y43+NRGSUP!Y43</f>
        <v>87356.477136239992</v>
      </c>
      <c r="Z43" s="8">
        <f>INTAVI!Z43+NRGSUP!Z43</f>
        <v>82145.624375880012</v>
      </c>
    </row>
    <row r="44" spans="1:26" ht="11.25" customHeight="1" x14ac:dyDescent="0.2">
      <c r="A44" s="28" t="s">
        <v>74</v>
      </c>
      <c r="B44" s="7" t="s">
        <v>75</v>
      </c>
      <c r="C44" s="8">
        <f>INTAVI!C44+NRGSUP!C44</f>
        <v>27545.390206560005</v>
      </c>
      <c r="D44" s="8">
        <f>INTAVI!D44+NRGSUP!D44</f>
        <v>27048.203659439998</v>
      </c>
      <c r="E44" s="8">
        <f>INTAVI!E44+NRGSUP!E44</f>
        <v>29652.961865760004</v>
      </c>
      <c r="F44" s="8">
        <f>INTAVI!F44+NRGSUP!F44</f>
        <v>25228.313032319998</v>
      </c>
      <c r="G44" s="8">
        <f>INTAVI!G44+NRGSUP!G44</f>
        <v>22010.671656720006</v>
      </c>
      <c r="H44" s="8">
        <f>INTAVI!H44+NRGSUP!H44</f>
        <v>21416.549875919998</v>
      </c>
      <c r="I44" s="8">
        <f>INTAVI!I44+NRGSUP!I44</f>
        <v>16413.412637520003</v>
      </c>
      <c r="J44" s="8">
        <f>INTAVI!J44+NRGSUP!J44</f>
        <v>14318.349963839999</v>
      </c>
      <c r="K44" s="8">
        <f>INTAVI!K44+NRGSUP!K44</f>
        <v>14290.207045200001</v>
      </c>
      <c r="L44" s="8">
        <f>INTAVI!L44+NRGSUP!L44</f>
        <v>12495.332438640002</v>
      </c>
      <c r="M44" s="8">
        <f>INTAVI!M44+NRGSUP!M44</f>
        <v>11166.374283840003</v>
      </c>
      <c r="N44" s="8">
        <f>INTAVI!N44+NRGSUP!N44</f>
        <v>10046.923037280001</v>
      </c>
      <c r="O44" s="8">
        <f>INTAVI!O44+NRGSUP!O44</f>
        <v>9180.7544361600012</v>
      </c>
      <c r="P44" s="8">
        <f>INTAVI!P44+NRGSUP!P44</f>
        <v>8230.1581936800012</v>
      </c>
      <c r="Q44" s="8">
        <f>INTAVI!Q44+NRGSUP!Q44</f>
        <v>7479.6884438399993</v>
      </c>
      <c r="R44" s="8">
        <f>INTAVI!R44+NRGSUP!R44</f>
        <v>7526.5930296000006</v>
      </c>
      <c r="S44" s="8">
        <f>INTAVI!S44+NRGSUP!S44</f>
        <v>8133.22240272</v>
      </c>
      <c r="T44" s="8">
        <f>INTAVI!T44+NRGSUP!T44</f>
        <v>8927.4706761599991</v>
      </c>
      <c r="U44" s="8">
        <f>INTAVI!U44+NRGSUP!U44</f>
        <v>8483.4425109600015</v>
      </c>
      <c r="V44" s="8">
        <f>INTAVI!V44+NRGSUP!V44</f>
        <v>7964.3673986399999</v>
      </c>
      <c r="W44" s="8">
        <f>INTAVI!W44+NRGSUP!W44</f>
        <v>5788.0028671200007</v>
      </c>
      <c r="X44" s="8">
        <f>INTAVI!X44+NRGSUP!X44</f>
        <v>5411.3793897599999</v>
      </c>
      <c r="Y44" s="8">
        <f>INTAVI!Y44+NRGSUP!Y44</f>
        <v>5747.9436302400009</v>
      </c>
      <c r="Z44" s="8">
        <f>INTAVI!Z44+NRGSUP!Z44</f>
        <v>4604.2142018399991</v>
      </c>
    </row>
    <row r="45" spans="1:26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  <c r="Y45" s="8">
        <f>INTAVI!Y45+NRGSUP!Y45</f>
        <v>0</v>
      </c>
      <c r="Z45" s="8">
        <f>INTAVI!Z45+NRGSUP!Z45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  <c r="Y46" s="8">
        <f>INTAVI!Y46+NRGSUP!Y46</f>
        <v>0</v>
      </c>
      <c r="Z46" s="8">
        <f>INTAVI!Z46+NRGSUP!Z46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  <c r="Y47" s="8">
        <f>INTAVI!Y47+NRGSUP!Y47</f>
        <v>0</v>
      </c>
      <c r="Z47" s="8">
        <f>INTAVI!Z47+NRGSUP!Z47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INTAVI!C48+NRGSUP!C48</f>
        <v>10624.818788999997</v>
      </c>
      <c r="D48" s="8">
        <f>INTAVI!D48+NRGSUP!D48</f>
        <v>11835.281249999998</v>
      </c>
      <c r="E48" s="8">
        <f>INTAVI!E48+NRGSUP!E48</f>
        <v>10767.412539000001</v>
      </c>
      <c r="F48" s="8">
        <f>INTAVI!F48+NRGSUP!F48</f>
        <v>11584.949805000002</v>
      </c>
      <c r="G48" s="8">
        <f>INTAVI!G48+NRGSUP!G48</f>
        <v>12760.556210999999</v>
      </c>
      <c r="H48" s="8">
        <f>INTAVI!H48+NRGSUP!H48</f>
        <v>12450.01914</v>
      </c>
      <c r="I48" s="8">
        <f>INTAVI!I48+NRGSUP!I48</f>
        <v>12741.543593999997</v>
      </c>
      <c r="J48" s="8">
        <f>INTAVI!J48+NRGSUP!J48</f>
        <v>13080.599766000001</v>
      </c>
      <c r="K48" s="8">
        <f>INTAVI!K48+NRGSUP!K48</f>
        <v>13074.262460999998</v>
      </c>
      <c r="L48" s="8">
        <f>INTAVI!L48+NRGSUP!L48</f>
        <v>13235.868125999998</v>
      </c>
      <c r="M48" s="8">
        <f>INTAVI!M48+NRGSUP!M48</f>
        <v>12339.112616999999</v>
      </c>
      <c r="N48" s="8">
        <f>INTAVI!N48+NRGSUP!N48</f>
        <v>11657.831444999996</v>
      </c>
      <c r="O48" s="8">
        <f>INTAVI!O48+NRGSUP!O48</f>
        <v>9594.9749610000017</v>
      </c>
      <c r="P48" s="8">
        <f>INTAVI!P48+NRGSUP!P48</f>
        <v>6587.8316010000017</v>
      </c>
      <c r="Q48" s="8">
        <f>INTAVI!Q48+NRGSUP!Q48</f>
        <v>6055.4814839999981</v>
      </c>
      <c r="R48" s="8">
        <f>INTAVI!R48+NRGSUP!R48</f>
        <v>8701.3879290000004</v>
      </c>
      <c r="S48" s="8">
        <f>INTAVI!S48+NRGSUP!S48</f>
        <v>8714.0625390000005</v>
      </c>
      <c r="T48" s="8">
        <f>INTAVI!T48+NRGSUP!T48</f>
        <v>7234.256366999999</v>
      </c>
      <c r="U48" s="8">
        <f>INTAVI!U48+NRGSUP!U48</f>
        <v>6790.6313280000004</v>
      </c>
      <c r="V48" s="8">
        <f>INTAVI!V48+NRGSUP!V48</f>
        <v>5583.3376950000011</v>
      </c>
      <c r="W48" s="8">
        <f>INTAVI!W48+NRGSUP!W48</f>
        <v>4642.2189449999996</v>
      </c>
      <c r="X48" s="8">
        <f>INTAVI!X48+NRGSUP!X48</f>
        <v>4189.3155720000013</v>
      </c>
      <c r="Y48" s="8">
        <f>INTAVI!Y48+NRGSUP!Y48</f>
        <v>3785.6073059999999</v>
      </c>
      <c r="Z48" s="8">
        <f>INTAVI!Z48+NRGSUP!Z48</f>
        <v>4067.5785930000002</v>
      </c>
    </row>
    <row r="49" spans="1:26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  <c r="Y49" s="8">
        <f>INTAVI!Y49+NRGSUP!Y49</f>
        <v>0</v>
      </c>
      <c r="Z49" s="8">
        <f>INTAVI!Z49+NRGSUP!Z49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INTAVI!C50+NRGSUP!C50</f>
        <v>444.94574795999995</v>
      </c>
      <c r="D50" s="8">
        <f>INTAVI!D50+NRGSUP!D50</f>
        <v>998.91773999999975</v>
      </c>
      <c r="E50" s="8">
        <f>INTAVI!E50+NRGSUP!E50</f>
        <v>769.07825999999989</v>
      </c>
      <c r="F50" s="8">
        <f>INTAVI!F50+NRGSUP!F50</f>
        <v>2575.3809279600005</v>
      </c>
      <c r="G50" s="8">
        <f>INTAVI!G50+NRGSUP!G50</f>
        <v>4140.0573879599988</v>
      </c>
      <c r="H50" s="8">
        <f>INTAVI!H50+NRGSUP!H50</f>
        <v>4110.5907000000016</v>
      </c>
      <c r="I50" s="8">
        <f>INTAVI!I50+NRGSUP!I50</f>
        <v>4570.269659999999</v>
      </c>
      <c r="J50" s="8">
        <f>INTAVI!J50+NRGSUP!J50</f>
        <v>3733.4183079599984</v>
      </c>
      <c r="K50" s="8">
        <f>INTAVI!K50+NRGSUP!K50</f>
        <v>3291.41930796</v>
      </c>
      <c r="L50" s="8">
        <f>INTAVI!L50+NRGSUP!L50</f>
        <v>2436.8877320400002</v>
      </c>
      <c r="M50" s="8">
        <f>INTAVI!M50+NRGSUP!M50</f>
        <v>2525.2875320400003</v>
      </c>
      <c r="N50" s="8">
        <f>INTAVI!N50+NRGSUP!N50</f>
        <v>1234.6504520399999</v>
      </c>
      <c r="O50" s="8">
        <f>INTAVI!O50+NRGSUP!O50</f>
        <v>780.86498796000001</v>
      </c>
      <c r="P50" s="8">
        <f>INTAVI!P50+NRGSUP!P50</f>
        <v>332.97249204000002</v>
      </c>
      <c r="Q50" s="8">
        <f>INTAVI!Q50+NRGSUP!Q50</f>
        <v>100.18652795999999</v>
      </c>
      <c r="R50" s="8">
        <f>INTAVI!R50+NRGSUP!R50</f>
        <v>253.41267203999999</v>
      </c>
      <c r="S50" s="8">
        <f>INTAVI!S50+NRGSUP!S50</f>
        <v>153.22640795999999</v>
      </c>
      <c r="T50" s="8">
        <f>INTAVI!T50+NRGSUP!T50</f>
        <v>85.453052040000003</v>
      </c>
      <c r="U50" s="8">
        <f>INTAVI!U50+NRGSUP!U50</f>
        <v>35.359919999999988</v>
      </c>
      <c r="V50" s="8">
        <f>INTAVI!V50+NRGSUP!V50</f>
        <v>94.29303204</v>
      </c>
      <c r="W50" s="8">
        <f>INTAVI!W50+NRGSUP!W50</f>
        <v>47.146647959999996</v>
      </c>
      <c r="X50" s="8">
        <f>INTAVI!X50+NRGSUP!X50</f>
        <v>17.880244920000003</v>
      </c>
      <c r="Y50" s="8">
        <f>INTAVI!Y50+NRGSUP!Y50</f>
        <v>337.46320187999993</v>
      </c>
      <c r="Z50" s="8">
        <f>INTAVI!Z50+NRGSUP!Z50</f>
        <v>283.52771316000002</v>
      </c>
    </row>
    <row r="51" spans="1:26" ht="11.25" customHeight="1" x14ac:dyDescent="0.2">
      <c r="A51" s="25" t="s">
        <v>88</v>
      </c>
      <c r="B51" s="26" t="s">
        <v>89</v>
      </c>
      <c r="C51" s="27">
        <f>INTAVI!C51+NRGSUP!C51</f>
        <v>34108.489206000006</v>
      </c>
      <c r="D51" s="27">
        <f>INTAVI!D51+NRGSUP!D51</f>
        <v>37154.929782960004</v>
      </c>
      <c r="E51" s="27">
        <f>INTAVI!E51+NRGSUP!E51</f>
        <v>42742.713218040008</v>
      </c>
      <c r="F51" s="27">
        <f>INTAVI!F51+NRGSUP!F51</f>
        <v>48499.332991560004</v>
      </c>
      <c r="G51" s="27">
        <f>INTAVI!G51+NRGSUP!G51</f>
        <v>56541.869338680001</v>
      </c>
      <c r="H51" s="27">
        <f>INTAVI!H51+NRGSUP!H51</f>
        <v>66825.435639600008</v>
      </c>
      <c r="I51" s="27">
        <f>INTAVI!I51+NRGSUP!I51</f>
        <v>72051.864770159998</v>
      </c>
      <c r="J51" s="27">
        <f>INTAVI!J51+NRGSUP!J51</f>
        <v>73408.873796280008</v>
      </c>
      <c r="K51" s="27">
        <f>INTAVI!K51+NRGSUP!K51</f>
        <v>80755.717117680018</v>
      </c>
      <c r="L51" s="27">
        <f>INTAVI!L51+NRGSUP!L51</f>
        <v>72094.929508800007</v>
      </c>
      <c r="M51" s="27">
        <f>INTAVI!M51+NRGSUP!M51</f>
        <v>71619.312497039995</v>
      </c>
      <c r="N51" s="27">
        <f>INTAVI!N51+NRGSUP!N51</f>
        <v>66514.617180000001</v>
      </c>
      <c r="O51" s="27">
        <f>INTAVI!O51+NRGSUP!O51</f>
        <v>65001.489640560008</v>
      </c>
      <c r="P51" s="27">
        <f>INTAVI!P51+NRGSUP!P51</f>
        <v>59075.896397760007</v>
      </c>
      <c r="Q51" s="27">
        <f>INTAVI!Q51+NRGSUP!Q51</f>
        <v>54158.135054760009</v>
      </c>
      <c r="R51" s="27">
        <f>INTAVI!R51+NRGSUP!R51</f>
        <v>56364.571482120009</v>
      </c>
      <c r="S51" s="27">
        <f>INTAVI!S51+NRGSUP!S51</f>
        <v>57495.153458159999</v>
      </c>
      <c r="T51" s="27">
        <f>INTAVI!T51+NRGSUP!T51</f>
        <v>62294.613524573637</v>
      </c>
      <c r="U51" s="27">
        <f>INTAVI!U51+NRGSUP!U51</f>
        <v>61832.074461232958</v>
      </c>
      <c r="V51" s="27">
        <f>INTAVI!V51+NRGSUP!V51</f>
        <v>70981.306220048951</v>
      </c>
      <c r="W51" s="27">
        <f>INTAVI!W51+NRGSUP!W51</f>
        <v>63883.765537045809</v>
      </c>
      <c r="X51" s="27">
        <f>INTAVI!X51+NRGSUP!X51</f>
        <v>67217.549288668102</v>
      </c>
      <c r="Y51" s="27">
        <f>INTAVI!Y51+NRGSUP!Y51</f>
        <v>65465.309391337847</v>
      </c>
      <c r="Z51" s="27">
        <f>INTAVI!Z51+NRGSUP!Z51</f>
        <v>57857.646998367869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888.34559880000006</v>
      </c>
      <c r="D52" s="27">
        <f t="shared" ref="D52:X52" si="30">SUM(D53:D54)</f>
        <v>534.69173999999998</v>
      </c>
      <c r="E52" s="27">
        <f t="shared" si="30"/>
        <v>373.99989000000005</v>
      </c>
      <c r="F52" s="27">
        <f t="shared" si="30"/>
        <v>436.33325999999988</v>
      </c>
      <c r="G52" s="27">
        <f t="shared" si="30"/>
        <v>469.15010999999998</v>
      </c>
      <c r="H52" s="27">
        <f t="shared" si="30"/>
        <v>726.36662999999999</v>
      </c>
      <c r="I52" s="27">
        <f t="shared" si="30"/>
        <v>967.63325999999995</v>
      </c>
      <c r="J52" s="27">
        <f t="shared" si="30"/>
        <v>1186.6252199999999</v>
      </c>
      <c r="K52" s="27">
        <f t="shared" si="30"/>
        <v>1259.0417400000001</v>
      </c>
      <c r="L52" s="27">
        <f t="shared" si="30"/>
        <v>1865.9221944000001</v>
      </c>
      <c r="M52" s="27">
        <f t="shared" si="30"/>
        <v>1554.9639732000005</v>
      </c>
      <c r="N52" s="27">
        <f t="shared" si="30"/>
        <v>1821.8744279999996</v>
      </c>
      <c r="O52" s="27">
        <f t="shared" si="30"/>
        <v>1689.0508932000002</v>
      </c>
      <c r="P52" s="27">
        <f t="shared" si="30"/>
        <v>1682.1015948000006</v>
      </c>
      <c r="Q52" s="27">
        <f t="shared" si="30"/>
        <v>1802.7525516000005</v>
      </c>
      <c r="R52" s="27">
        <f t="shared" si="30"/>
        <v>1935.228306</v>
      </c>
      <c r="S52" s="27">
        <f t="shared" si="30"/>
        <v>2121.6569484000001</v>
      </c>
      <c r="T52" s="27">
        <f t="shared" si="30"/>
        <v>2269.7489232000003</v>
      </c>
      <c r="U52" s="27">
        <f t="shared" si="30"/>
        <v>2730.5960747999998</v>
      </c>
      <c r="V52" s="27">
        <f t="shared" si="30"/>
        <v>2598.3770472000001</v>
      </c>
      <c r="W52" s="27">
        <f t="shared" si="30"/>
        <v>2723.9799444</v>
      </c>
      <c r="X52" s="27">
        <f t="shared" si="30"/>
        <v>2587.6807572000007</v>
      </c>
      <c r="Y52" s="27">
        <f t="shared" ref="Y52:Z52" si="31">SUM(Y53:Y54)</f>
        <v>2572.2765684000005</v>
      </c>
      <c r="Z52" s="27">
        <f t="shared" si="31"/>
        <v>2484.4801608000002</v>
      </c>
    </row>
    <row r="53" spans="1:26" ht="11.25" customHeight="1" x14ac:dyDescent="0.2">
      <c r="A53" s="29" t="s">
        <v>116</v>
      </c>
      <c r="B53" s="7" t="s">
        <v>117</v>
      </c>
      <c r="C53" s="8">
        <f>INTAVI!C53+NRGSUP!C53</f>
        <v>448.16222880000004</v>
      </c>
      <c r="D53" s="8">
        <f>INTAVI!D53+NRGSUP!D53</f>
        <v>0</v>
      </c>
      <c r="E53" s="8">
        <f>INTAVI!E53+NRGSUP!E53</f>
        <v>0</v>
      </c>
      <c r="F53" s="8">
        <f>INTAVI!F53+NRGSUP!F53</f>
        <v>0</v>
      </c>
      <c r="G53" s="8">
        <f>INTAVI!G53+NRGSUP!G53</f>
        <v>0</v>
      </c>
      <c r="H53" s="8">
        <f>INTAVI!H53+NRGSUP!H53</f>
        <v>0</v>
      </c>
      <c r="I53" s="8">
        <f>INTAVI!I53+NRGSUP!I53</f>
        <v>0</v>
      </c>
      <c r="J53" s="8">
        <f>INTAVI!J53+NRGSUP!J53</f>
        <v>0</v>
      </c>
      <c r="K53" s="8">
        <f>INTAVI!K53+NRGSUP!K53</f>
        <v>0</v>
      </c>
      <c r="L53" s="8">
        <f>INTAVI!L53+NRGSUP!L53</f>
        <v>640.88893440000015</v>
      </c>
      <c r="M53" s="8">
        <f>INTAVI!M53+NRGSUP!M53</f>
        <v>886.43875320000029</v>
      </c>
      <c r="N53" s="8">
        <f>INTAVI!N53+NRGSUP!N53</f>
        <v>1073.3245379999996</v>
      </c>
      <c r="O53" s="8">
        <f>INTAVI!O53+NRGSUP!O53</f>
        <v>1014.8427432000001</v>
      </c>
      <c r="P53" s="8">
        <f>INTAVI!P53+NRGSUP!P53</f>
        <v>915.58518480000043</v>
      </c>
      <c r="Q53" s="8">
        <f>INTAVI!Q53+NRGSUP!Q53</f>
        <v>1019.0939616000005</v>
      </c>
      <c r="R53" s="8">
        <f>INTAVI!R53+NRGSUP!R53</f>
        <v>968.05308600000012</v>
      </c>
      <c r="S53" s="8">
        <f>INTAVI!S53+NRGSUP!S53</f>
        <v>1218.8317284</v>
      </c>
      <c r="T53" s="8">
        <f>INTAVI!T53+NRGSUP!T53</f>
        <v>1273.1951232000001</v>
      </c>
      <c r="U53" s="8">
        <f>INTAVI!U53+NRGSUP!U53</f>
        <v>1755.2625947999998</v>
      </c>
      <c r="V53" s="8">
        <f>INTAVI!V53+NRGSUP!V53</f>
        <v>1616.9940072000002</v>
      </c>
      <c r="W53" s="8">
        <f>INTAVI!W53+NRGSUP!W53</f>
        <v>1817.9019144000004</v>
      </c>
      <c r="X53" s="8">
        <f>INTAVI!X53+NRGSUP!X53</f>
        <v>1677.6760572000003</v>
      </c>
      <c r="Y53" s="8">
        <f>INTAVI!Y53+NRGSUP!Y53</f>
        <v>1658.6768484000004</v>
      </c>
      <c r="Z53" s="8">
        <f>INTAVI!Z53+NRGSUP!Z53</f>
        <v>1574.5394808000001</v>
      </c>
    </row>
    <row r="54" spans="1:26" ht="11.25" customHeight="1" x14ac:dyDescent="0.2">
      <c r="A54" s="43" t="s">
        <v>118</v>
      </c>
      <c r="B54" s="44" t="s">
        <v>119</v>
      </c>
      <c r="C54" s="45">
        <f>INTAVI!C54+NRGSUP!C54</f>
        <v>440.18336999999997</v>
      </c>
      <c r="D54" s="45">
        <f>INTAVI!D54+NRGSUP!D54</f>
        <v>534.69173999999998</v>
      </c>
      <c r="E54" s="45">
        <f>INTAVI!E54+NRGSUP!E54</f>
        <v>373.99989000000005</v>
      </c>
      <c r="F54" s="45">
        <f>INTAVI!F54+NRGSUP!F54</f>
        <v>436.33325999999988</v>
      </c>
      <c r="G54" s="45">
        <f>INTAVI!G54+NRGSUP!G54</f>
        <v>469.15010999999998</v>
      </c>
      <c r="H54" s="45">
        <f>INTAVI!H54+NRGSUP!H54</f>
        <v>726.36662999999999</v>
      </c>
      <c r="I54" s="45">
        <f>INTAVI!I54+NRGSUP!I54</f>
        <v>967.63325999999995</v>
      </c>
      <c r="J54" s="45">
        <f>INTAVI!J54+NRGSUP!J54</f>
        <v>1186.6252199999999</v>
      </c>
      <c r="K54" s="45">
        <f>INTAVI!K54+NRGSUP!K54</f>
        <v>1259.0417400000001</v>
      </c>
      <c r="L54" s="45">
        <f>INTAVI!L54+NRGSUP!L54</f>
        <v>1225.0332599999999</v>
      </c>
      <c r="M54" s="45">
        <f>INTAVI!M54+NRGSUP!M54</f>
        <v>668.5252200000001</v>
      </c>
      <c r="N54" s="45">
        <f>INTAVI!N54+NRGSUP!N54</f>
        <v>748.54988999999989</v>
      </c>
      <c r="O54" s="45">
        <f>INTAVI!O54+NRGSUP!O54</f>
        <v>674.20815000000005</v>
      </c>
      <c r="P54" s="45">
        <f>INTAVI!P54+NRGSUP!P54</f>
        <v>766.51641000000018</v>
      </c>
      <c r="Q54" s="45">
        <f>INTAVI!Q54+NRGSUP!Q54</f>
        <v>783.65859</v>
      </c>
      <c r="R54" s="45">
        <f>INTAVI!R54+NRGSUP!R54</f>
        <v>967.17521999999985</v>
      </c>
      <c r="S54" s="45">
        <f>INTAVI!S54+NRGSUP!S54</f>
        <v>902.82522000000017</v>
      </c>
      <c r="T54" s="45">
        <f>INTAVI!T54+NRGSUP!T54</f>
        <v>996.55380000000002</v>
      </c>
      <c r="U54" s="45">
        <f>INTAVI!U54+NRGSUP!U54</f>
        <v>975.33348000000012</v>
      </c>
      <c r="V54" s="45">
        <f>INTAVI!V54+NRGSUP!V54</f>
        <v>981.38304000000005</v>
      </c>
      <c r="W54" s="45">
        <f>INTAVI!W54+NRGSUP!W54</f>
        <v>906.0780299999999</v>
      </c>
      <c r="X54" s="45">
        <f>INTAVI!X54+NRGSUP!X54</f>
        <v>910.00470000000018</v>
      </c>
      <c r="Y54" s="45">
        <f>INTAVI!Y54+NRGSUP!Y54</f>
        <v>913.59971999999993</v>
      </c>
      <c r="Z54" s="45">
        <f>INTAVI!Z54+NRGSUP!Z54</f>
        <v>909.94068000000004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17980.354974960002</v>
      </c>
      <c r="D61" s="49">
        <f t="shared" si="32"/>
        <v>18314.774952480002</v>
      </c>
      <c r="E61" s="49">
        <f t="shared" si="32"/>
        <v>19086.438580559996</v>
      </c>
      <c r="F61" s="49">
        <f t="shared" si="32"/>
        <v>20680.446386159994</v>
      </c>
      <c r="G61" s="49">
        <f t="shared" si="32"/>
        <v>21113.096965919998</v>
      </c>
      <c r="H61" s="49">
        <f t="shared" si="32"/>
        <v>21833.774285760002</v>
      </c>
      <c r="I61" s="49">
        <f t="shared" si="32"/>
        <v>21766.696899840004</v>
      </c>
      <c r="J61" s="49">
        <f t="shared" si="32"/>
        <v>22787.878067279999</v>
      </c>
      <c r="K61" s="49">
        <f t="shared" si="32"/>
        <v>23433.072335280001</v>
      </c>
      <c r="L61" s="49">
        <f t="shared" si="32"/>
        <v>26597.42115912</v>
      </c>
      <c r="M61" s="49">
        <f t="shared" si="32"/>
        <v>27055.148832719999</v>
      </c>
      <c r="N61" s="49">
        <f t="shared" si="32"/>
        <v>29326.442295600002</v>
      </c>
      <c r="O61" s="49">
        <f t="shared" si="32"/>
        <v>31182.672957119998</v>
      </c>
      <c r="P61" s="49">
        <f t="shared" si="32"/>
        <v>29277.499433760004</v>
      </c>
      <c r="Q61" s="49">
        <f t="shared" si="32"/>
        <v>28844.290899360003</v>
      </c>
      <c r="R61" s="49">
        <f t="shared" si="32"/>
        <v>28804.024542239997</v>
      </c>
      <c r="S61" s="49">
        <f t="shared" si="32"/>
        <v>27495.572391359998</v>
      </c>
      <c r="T61" s="49">
        <f t="shared" si="32"/>
        <v>28824.355505888761</v>
      </c>
      <c r="U61" s="49">
        <f t="shared" si="32"/>
        <v>29834.08799747466</v>
      </c>
      <c r="V61" s="49">
        <f t="shared" si="32"/>
        <v>30107.62784490766</v>
      </c>
      <c r="W61" s="49">
        <f t="shared" si="32"/>
        <v>29378.390689097225</v>
      </c>
      <c r="X61" s="49">
        <f t="shared" si="32"/>
        <v>30658.0520773395</v>
      </c>
      <c r="Y61" s="49">
        <f t="shared" ref="Y61:Z61" si="33">SUM(Y62:Y72)</f>
        <v>30683.485760276537</v>
      </c>
      <c r="Z61" s="49">
        <f t="shared" si="33"/>
        <v>33042.674499799396</v>
      </c>
    </row>
    <row r="62" spans="1:26" ht="11.25" customHeight="1" x14ac:dyDescent="0.2">
      <c r="A62" s="50" t="s">
        <v>92</v>
      </c>
      <c r="B62" s="51" t="s">
        <v>93</v>
      </c>
      <c r="C62" s="52">
        <f>INTAVI!C62+NRGSUP!C62</f>
        <v>16990.6238208</v>
      </c>
      <c r="D62" s="52">
        <f>INTAVI!D62+NRGSUP!D62</f>
        <v>17214.736492799999</v>
      </c>
      <c r="E62" s="52">
        <f>INTAVI!E62+NRGSUP!E62</f>
        <v>17873.855999999996</v>
      </c>
      <c r="F62" s="52">
        <f>INTAVI!F62+NRGSUP!F62</f>
        <v>19046.047507199997</v>
      </c>
      <c r="G62" s="52">
        <f>INTAVI!G62+NRGSUP!G62</f>
        <v>19400.7518208</v>
      </c>
      <c r="H62" s="52">
        <f>INTAVI!H62+NRGSUP!H62</f>
        <v>19582.0797312</v>
      </c>
      <c r="I62" s="52">
        <f>INTAVI!I62+NRGSUP!I62</f>
        <v>19724.208134400003</v>
      </c>
      <c r="J62" s="52">
        <f>INTAVI!J62+NRGSUP!J62</f>
        <v>19843.487999999998</v>
      </c>
      <c r="K62" s="52">
        <f>INTAVI!K62+NRGSUP!K62</f>
        <v>19728.014745599998</v>
      </c>
      <c r="L62" s="52">
        <f>INTAVI!L62+NRGSUP!L62</f>
        <v>21475.776672</v>
      </c>
      <c r="M62" s="52">
        <f>INTAVI!M62+NRGSUP!M62</f>
        <v>21261.184358399998</v>
      </c>
      <c r="N62" s="52">
        <f>INTAVI!N62+NRGSUP!N62</f>
        <v>22592.4152832</v>
      </c>
      <c r="O62" s="52">
        <f>INTAVI!O62+NRGSUP!O62</f>
        <v>23275.056268799995</v>
      </c>
      <c r="P62" s="52">
        <f>INTAVI!P62+NRGSUP!P62</f>
        <v>24495.071731200002</v>
      </c>
      <c r="Q62" s="52">
        <f>INTAVI!Q62+NRGSUP!Q62</f>
        <v>24121.215014400001</v>
      </c>
      <c r="R62" s="52">
        <f>INTAVI!R62+NRGSUP!R62</f>
        <v>24049.312358399999</v>
      </c>
      <c r="S62" s="52">
        <f>INTAVI!S62+NRGSUP!S62</f>
        <v>22440.656851200001</v>
      </c>
      <c r="T62" s="52">
        <f>INTAVI!T62+NRGSUP!T62</f>
        <v>23108.064134400003</v>
      </c>
      <c r="U62" s="52">
        <f>INTAVI!U62+NRGSUP!U62</f>
        <v>22931.216582400004</v>
      </c>
      <c r="V62" s="52">
        <f>INTAVI!V62+NRGSUP!V62</f>
        <v>23358.273120000005</v>
      </c>
      <c r="W62" s="52">
        <f>INTAVI!W62+NRGSUP!W62</f>
        <v>23433.648940799994</v>
      </c>
      <c r="X62" s="52">
        <f>INTAVI!X62+NRGSUP!X62</f>
        <v>24509.408313600004</v>
      </c>
      <c r="Y62" s="52">
        <f>INTAVI!Y62+NRGSUP!Y62</f>
        <v>24598.448582399997</v>
      </c>
      <c r="Z62" s="52">
        <f>INTAVI!Z62+NRGSUP!Z62</f>
        <v>25389.0560448</v>
      </c>
    </row>
    <row r="63" spans="1:26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124.18560000000002</v>
      </c>
      <c r="M63" s="52">
        <f>INTAVI!M63+NRGSUP!M63</f>
        <v>124.18560000000001</v>
      </c>
      <c r="N63" s="52">
        <f>INTAVI!N63+NRGSUP!N63</f>
        <v>124.18560000000001</v>
      </c>
      <c r="O63" s="52">
        <f>INTAVI!O63+NRGSUP!O63</f>
        <v>124.18560000000005</v>
      </c>
      <c r="P63" s="52">
        <f>INTAVI!P63+NRGSUP!P63</f>
        <v>124.18560000000001</v>
      </c>
      <c r="Q63" s="52">
        <f>INTAVI!Q63+NRGSUP!Q63</f>
        <v>124.18560000000009</v>
      </c>
      <c r="R63" s="52">
        <f>INTAVI!R63+NRGSUP!R63</f>
        <v>124.18560000000002</v>
      </c>
      <c r="S63" s="52">
        <f>INTAVI!S63+NRGSUP!S63</f>
        <v>48.489638400000011</v>
      </c>
      <c r="T63" s="52">
        <f>INTAVI!T63+NRGSUP!T63</f>
        <v>48.489638400000011</v>
      </c>
      <c r="U63" s="52">
        <f>INTAVI!U63+NRGSUP!U63</f>
        <v>48.489638400000018</v>
      </c>
      <c r="V63" s="52">
        <f>INTAVI!V63+NRGSUP!V63</f>
        <v>48.489638400000032</v>
      </c>
      <c r="W63" s="52">
        <f>INTAVI!W63+NRGSUP!W63</f>
        <v>48.489638400000011</v>
      </c>
      <c r="X63" s="52">
        <f>INTAVI!X63+NRGSUP!X63</f>
        <v>48.489638400000011</v>
      </c>
      <c r="Y63" s="52">
        <f>INTAVI!Y63+NRGSUP!Y63</f>
        <v>48.489638399999997</v>
      </c>
      <c r="Z63" s="52">
        <f>INTAVI!Z63+NRGSUP!Z63</f>
        <v>48.489638400000004</v>
      </c>
    </row>
    <row r="64" spans="1:26" ht="11.25" customHeight="1" x14ac:dyDescent="0.2">
      <c r="A64" s="50" t="s">
        <v>96</v>
      </c>
      <c r="B64" s="51" t="s">
        <v>97</v>
      </c>
      <c r="C64" s="52">
        <f>INTAVI!C64+NRGSUP!C64</f>
        <v>299.86309079999995</v>
      </c>
      <c r="D64" s="52">
        <f>INTAVI!D64+NRGSUP!D64</f>
        <v>307.07035632000003</v>
      </c>
      <c r="E64" s="52">
        <f>INTAVI!E64+NRGSUP!E64</f>
        <v>388.53366552000006</v>
      </c>
      <c r="F64" s="52">
        <f>INTAVI!F64+NRGSUP!F64</f>
        <v>586.56786551999994</v>
      </c>
      <c r="G64" s="52">
        <f>INTAVI!G64+NRGSUP!G64</f>
        <v>674.52826895999988</v>
      </c>
      <c r="H64" s="52">
        <f>INTAVI!H64+NRGSUP!H64</f>
        <v>684.6294873600001</v>
      </c>
      <c r="I64" s="52">
        <f>INTAVI!I64+NRGSUP!I64</f>
        <v>475.07451264000002</v>
      </c>
      <c r="J64" s="52">
        <f>INTAVI!J64+NRGSUP!J64</f>
        <v>495.65886552000001</v>
      </c>
      <c r="K64" s="52">
        <f>INTAVI!K64+NRGSUP!K64</f>
        <v>472.99982183999998</v>
      </c>
      <c r="L64" s="52">
        <f>INTAVI!L64+NRGSUP!L64</f>
        <v>442.6423092</v>
      </c>
      <c r="M64" s="52">
        <f>INTAVI!M64+NRGSUP!M64</f>
        <v>633.3601528800001</v>
      </c>
      <c r="N64" s="52">
        <f>INTAVI!N64+NRGSUP!N64</f>
        <v>628.99219655999991</v>
      </c>
      <c r="O64" s="52">
        <f>INTAVI!O64+NRGSUP!O64</f>
        <v>664.97348736000004</v>
      </c>
      <c r="P64" s="52">
        <f>INTAVI!P64+NRGSUP!P64</f>
        <v>1095.9312873600002</v>
      </c>
      <c r="Q64" s="52">
        <f>INTAVI!Q64+NRGSUP!Q64</f>
        <v>807.58838160000005</v>
      </c>
      <c r="R64" s="52">
        <f>INTAVI!R64+NRGSUP!R64</f>
        <v>598.08844367999995</v>
      </c>
      <c r="S64" s="52">
        <f>INTAVI!S64+NRGSUP!S64</f>
        <v>631.01224367999998</v>
      </c>
      <c r="T64" s="52">
        <f>INTAVI!T64+NRGSUP!T64</f>
        <v>668.06240364875771</v>
      </c>
      <c r="U64" s="52">
        <f>INTAVI!U64+NRGSUP!U64</f>
        <v>675.53224547465697</v>
      </c>
      <c r="V64" s="52">
        <f>INTAVI!V64+NRGSUP!V64</f>
        <v>665.15225370766143</v>
      </c>
      <c r="W64" s="52">
        <f>INTAVI!W64+NRGSUP!W64</f>
        <v>739.13352301723035</v>
      </c>
      <c r="X64" s="52">
        <f>INTAVI!X64+NRGSUP!X64</f>
        <v>744.81141397949705</v>
      </c>
      <c r="Y64" s="52">
        <f>INTAVI!Y64+NRGSUP!Y64</f>
        <v>761.86102667654256</v>
      </c>
      <c r="Z64" s="52">
        <f>INTAVI!Z64+NRGSUP!Z64</f>
        <v>780.91127851939541</v>
      </c>
    </row>
    <row r="65" spans="1:26" ht="11.25" customHeight="1" x14ac:dyDescent="0.2">
      <c r="A65" s="50" t="s">
        <v>98</v>
      </c>
      <c r="B65" s="51" t="s">
        <v>99</v>
      </c>
      <c r="C65" s="52">
        <f>INTAVI!C65+NRGSUP!C65</f>
        <v>480.30011999999999</v>
      </c>
      <c r="D65" s="52">
        <f>INTAVI!D65+NRGSUP!D65</f>
        <v>583.40016000000003</v>
      </c>
      <c r="E65" s="52">
        <f>INTAVI!E65+NRGSUP!E65</f>
        <v>407.99988000000002</v>
      </c>
      <c r="F65" s="52">
        <f>INTAVI!F65+NRGSUP!F65</f>
        <v>476.09999999999997</v>
      </c>
      <c r="G65" s="52">
        <f>INTAVI!G65+NRGSUP!G65</f>
        <v>511.80011999999988</v>
      </c>
      <c r="H65" s="52">
        <f>INTAVI!H65+NRGSUP!H65</f>
        <v>792.50004000000001</v>
      </c>
      <c r="I65" s="52">
        <f>INTAVI!I65+NRGSUP!I65</f>
        <v>1055.5999199999999</v>
      </c>
      <c r="J65" s="52">
        <f>INTAVI!J65+NRGSUP!J65</f>
        <v>1294.5002399999996</v>
      </c>
      <c r="K65" s="52">
        <f>INTAVI!K65+NRGSUP!K65</f>
        <v>1373.50008</v>
      </c>
      <c r="L65" s="52">
        <f>INTAVI!L65+NRGSUP!L65</f>
        <v>1336.3999199999998</v>
      </c>
      <c r="M65" s="52">
        <f>INTAVI!M65+NRGSUP!M65</f>
        <v>729.30024000000003</v>
      </c>
      <c r="N65" s="52">
        <f>INTAVI!N65+NRGSUP!N65</f>
        <v>816.59987999999976</v>
      </c>
      <c r="O65" s="52">
        <f>INTAVI!O65+NRGSUP!O65</f>
        <v>735.49980000000005</v>
      </c>
      <c r="P65" s="52">
        <f>INTAVI!P65+NRGSUP!P65</f>
        <v>836.19972000000018</v>
      </c>
      <c r="Q65" s="52">
        <f>INTAVI!Q65+NRGSUP!Q65</f>
        <v>854.90027999999995</v>
      </c>
      <c r="R65" s="52">
        <f>INTAVI!R65+NRGSUP!R65</f>
        <v>1055.1002399999998</v>
      </c>
      <c r="S65" s="52">
        <f>INTAVI!S65+NRGSUP!S65</f>
        <v>984.90024000000005</v>
      </c>
      <c r="T65" s="52">
        <f>INTAVI!T65+NRGSUP!T65</f>
        <v>1087.1496</v>
      </c>
      <c r="U65" s="52">
        <f>INTAVI!U65+NRGSUP!U65</f>
        <v>1064.0001600000001</v>
      </c>
      <c r="V65" s="52">
        <f>INTAVI!V65+NRGSUP!V65</f>
        <v>1070.5996799999998</v>
      </c>
      <c r="W65" s="52">
        <f>INTAVI!W65+NRGSUP!W65</f>
        <v>988.44875999999977</v>
      </c>
      <c r="X65" s="52">
        <f>INTAVI!X65+NRGSUP!X65</f>
        <v>1185.7453199999998</v>
      </c>
      <c r="Y65" s="52">
        <f>INTAVI!Y65+NRGSUP!Y65</f>
        <v>1189.8557999999998</v>
      </c>
      <c r="Z65" s="52">
        <f>INTAVI!Z65+NRGSUP!Z65</f>
        <v>1165.79232</v>
      </c>
    </row>
    <row r="66" spans="1:26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0.14145840000000001</v>
      </c>
      <c r="R66" s="52">
        <f>INTAVI!R66+NRGSUP!R66</f>
        <v>4.5878400000000021E-2</v>
      </c>
      <c r="S66" s="52">
        <f>INTAVI!S66+NRGSUP!S66</f>
        <v>0</v>
      </c>
      <c r="T66" s="52">
        <f>INTAVI!T66+NRGSUP!T66</f>
        <v>0</v>
      </c>
      <c r="U66" s="52">
        <f>INTAVI!U66+NRGSUP!U66</f>
        <v>0.8143416</v>
      </c>
      <c r="V66" s="52">
        <f>INTAVI!V66+NRGSUP!V66</f>
        <v>1.6574846399999996</v>
      </c>
      <c r="W66" s="52">
        <f>INTAVI!W66+NRGSUP!W66</f>
        <v>0.84314303999999995</v>
      </c>
      <c r="X66" s="52">
        <f>INTAVI!X66+NRGSUP!X66</f>
        <v>3.0585599999999991E-2</v>
      </c>
      <c r="Y66" s="52">
        <f>INTAVI!Y66+NRGSUP!Y66</f>
        <v>1.52928E-2</v>
      </c>
      <c r="Z66" s="52">
        <f>INTAVI!Z66+NRGSUP!Z66</f>
        <v>8.2326240000000009E-2</v>
      </c>
    </row>
    <row r="67" spans="1:26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214.09920000000005</v>
      </c>
      <c r="F67" s="52">
        <f>INTAVI!F67+NRGSUP!F67</f>
        <v>294.38639999999998</v>
      </c>
      <c r="G67" s="52">
        <f>INTAVI!G67+NRGSUP!G67</f>
        <v>221.7456</v>
      </c>
      <c r="H67" s="52">
        <f>INTAVI!H67+NRGSUP!H67</f>
        <v>338.35319999999996</v>
      </c>
      <c r="I67" s="52">
        <f>INTAVI!I67+NRGSUP!I67</f>
        <v>342.17640000000006</v>
      </c>
      <c r="J67" s="52">
        <f>INTAVI!J67+NRGSUP!J67</f>
        <v>338.35319999999996</v>
      </c>
      <c r="K67" s="52">
        <f>INTAVI!K67+NRGSUP!K67</f>
        <v>275.27039999999994</v>
      </c>
      <c r="L67" s="52">
        <f>INTAVI!L67+NRGSUP!L67</f>
        <v>453.04919999999993</v>
      </c>
      <c r="M67" s="52">
        <f>INTAVI!M67+NRGSUP!M67</f>
        <v>688.17599999999993</v>
      </c>
      <c r="N67" s="52">
        <f>INTAVI!N67+NRGSUP!N67</f>
        <v>672.88319999999999</v>
      </c>
      <c r="O67" s="52">
        <f>INTAVI!O67+NRGSUP!O67</f>
        <v>596.41919999999982</v>
      </c>
      <c r="P67" s="52">
        <f>INTAVI!P67+NRGSUP!P67</f>
        <v>504.6624000000001</v>
      </c>
      <c r="Q67" s="52">
        <f>INTAVI!Q67+NRGSUP!Q67</f>
        <v>562.0104</v>
      </c>
      <c r="R67" s="52">
        <f>INTAVI!R67+NRGSUP!R67</f>
        <v>568.95333119999987</v>
      </c>
      <c r="S67" s="52">
        <f>INTAVI!S67+NRGSUP!S67</f>
        <v>401.71127040000005</v>
      </c>
      <c r="T67" s="52">
        <f>INTAVI!T67+NRGSUP!T67</f>
        <v>414.8171999999999</v>
      </c>
      <c r="U67" s="52">
        <f>INTAVI!U67+NRGSUP!U67</f>
        <v>459.24099984000009</v>
      </c>
      <c r="V67" s="52">
        <f>INTAVI!V67+NRGSUP!V67</f>
        <v>386.4663878400001</v>
      </c>
      <c r="W67" s="52">
        <f>INTAVI!W67+NRGSUP!W67</f>
        <v>256.48905744000007</v>
      </c>
      <c r="X67" s="52">
        <f>INTAVI!X67+NRGSUP!X67</f>
        <v>337.47055055999999</v>
      </c>
      <c r="Y67" s="52">
        <f>INTAVI!Y67+NRGSUP!Y67</f>
        <v>304.77454415999995</v>
      </c>
      <c r="Z67" s="52">
        <f>INTAVI!Z67+NRGSUP!Z67</f>
        <v>460.38260736000018</v>
      </c>
    </row>
    <row r="68" spans="1:26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</v>
      </c>
      <c r="Q68" s="52">
        <f>INTAVI!Q68+NRGSUP!Q68</f>
        <v>18.167336640000002</v>
      </c>
      <c r="R68" s="52">
        <f>INTAVI!R68+NRGSUP!R68</f>
        <v>9.074237759999999</v>
      </c>
      <c r="S68" s="52">
        <f>INTAVI!S68+NRGSUP!S68</f>
        <v>12.20314464</v>
      </c>
      <c r="T68" s="52">
        <f>INTAVI!T68+NRGSUP!T68</f>
        <v>43.082621280000012</v>
      </c>
      <c r="U68" s="52">
        <f>INTAVI!U68+NRGSUP!U68</f>
        <v>122.76677520000001</v>
      </c>
      <c r="V68" s="52">
        <f>INTAVI!V68+NRGSUP!V68</f>
        <v>85.303748160000026</v>
      </c>
      <c r="W68" s="52">
        <f>INTAVI!W68+NRGSUP!W68</f>
        <v>103.55188176000001</v>
      </c>
      <c r="X68" s="52">
        <f>INTAVI!X68+NRGSUP!X68</f>
        <v>63.266823360000018</v>
      </c>
      <c r="Y68" s="52">
        <f>INTAVI!Y68+NRGSUP!Y68</f>
        <v>44.695501919999991</v>
      </c>
      <c r="Z68" s="52">
        <f>INTAVI!Z68+NRGSUP!Z68</f>
        <v>10.687118399999999</v>
      </c>
    </row>
    <row r="69" spans="1:26" ht="11.25" customHeight="1" x14ac:dyDescent="0.2">
      <c r="A69" s="50" t="s">
        <v>106</v>
      </c>
      <c r="B69" s="51" t="s">
        <v>107</v>
      </c>
      <c r="C69" s="52">
        <f>INTAVI!C69+NRGSUP!C69</f>
        <v>209.56794336000002</v>
      </c>
      <c r="D69" s="52">
        <f>INTAVI!D69+NRGSUP!D69</f>
        <v>209.56794335999996</v>
      </c>
      <c r="E69" s="52">
        <f>INTAVI!E69+NRGSUP!E69</f>
        <v>201.94983504000001</v>
      </c>
      <c r="F69" s="52">
        <f>INTAVI!F69+NRGSUP!F69</f>
        <v>277.34461343999999</v>
      </c>
      <c r="G69" s="52">
        <f>INTAVI!G69+NRGSUP!G69</f>
        <v>304.27115615999998</v>
      </c>
      <c r="H69" s="52">
        <f>INTAVI!H69+NRGSUP!H69</f>
        <v>436.21182720000002</v>
      </c>
      <c r="I69" s="52">
        <f>INTAVI!I69+NRGSUP!I69</f>
        <v>169.63793279999996</v>
      </c>
      <c r="J69" s="52">
        <f>INTAVI!J69+NRGSUP!J69</f>
        <v>815.87776176000011</v>
      </c>
      <c r="K69" s="52">
        <f>INTAVI!K69+NRGSUP!K69</f>
        <v>1583.2872878399999</v>
      </c>
      <c r="L69" s="52">
        <f>INTAVI!L69+NRGSUP!L69</f>
        <v>2765.3674579199997</v>
      </c>
      <c r="M69" s="52">
        <f>INTAVI!M69+NRGSUP!M69</f>
        <v>3618.9424814399999</v>
      </c>
      <c r="N69" s="52">
        <f>INTAVI!N69+NRGSUP!N69</f>
        <v>4491.3661358399977</v>
      </c>
      <c r="O69" s="52">
        <f>INTAVI!O69+NRGSUP!O69</f>
        <v>5786.5386009600015</v>
      </c>
      <c r="P69" s="52">
        <f>INTAVI!P69+NRGSUP!P69</f>
        <v>2221.4486952000002</v>
      </c>
      <c r="Q69" s="52">
        <f>INTAVI!Q69+NRGSUP!Q69</f>
        <v>2356.0824283200004</v>
      </c>
      <c r="R69" s="52">
        <f>INTAVI!R69+NRGSUP!R69</f>
        <v>2399.2644528000001</v>
      </c>
      <c r="S69" s="52">
        <f>INTAVI!S69+NRGSUP!S69</f>
        <v>2976.5990030399994</v>
      </c>
      <c r="T69" s="52">
        <f>INTAVI!T69+NRGSUP!T69</f>
        <v>3454.6899081600013</v>
      </c>
      <c r="U69" s="52">
        <f>INTAVI!U69+NRGSUP!U69</f>
        <v>4522.3154496000006</v>
      </c>
      <c r="V69" s="52">
        <f>INTAVI!V69+NRGSUP!V69</f>
        <v>4481.6424638399994</v>
      </c>
      <c r="W69" s="52">
        <f>INTAVI!W69+NRGSUP!W69</f>
        <v>3798.2928715199996</v>
      </c>
      <c r="X69" s="52">
        <f>INTAVI!X69+NRGSUP!X69</f>
        <v>3758.3608219199991</v>
      </c>
      <c r="Y69" s="52">
        <f>INTAVI!Y69+NRGSUP!Y69</f>
        <v>3725.8493486399998</v>
      </c>
      <c r="Z69" s="52">
        <f>INTAVI!Z69+NRGSUP!Z69</f>
        <v>5176.5363360000001</v>
      </c>
    </row>
    <row r="70" spans="1:26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  <c r="Y70" s="52">
        <f>INTAVI!Y70+NRGSUP!Y70</f>
        <v>0</v>
      </c>
      <c r="Z70" s="52">
        <f>INTAVI!Z70+NRGSUP!Z70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  <c r="Y71" s="52">
        <f>INTAVI!Y71+NRGSUP!Y71</f>
        <v>0</v>
      </c>
      <c r="Z71" s="52">
        <f>INTAVI!Z71+NRGSUP!Z71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9.7118049600000003</v>
      </c>
      <c r="V72" s="55">
        <f>INTAVI!V72+NRGSUP!V72</f>
        <v>10.043068319999998</v>
      </c>
      <c r="W72" s="55">
        <f>INTAVI!W72+NRGSUP!W72</f>
        <v>9.4928731199999987</v>
      </c>
      <c r="X72" s="55">
        <f>INTAVI!X72+NRGSUP!X72</f>
        <v>10.468609919999995</v>
      </c>
      <c r="Y72" s="55">
        <f>INTAVI!Y72+NRGSUP!Y72</f>
        <v>9.4960252799999978</v>
      </c>
      <c r="Z72" s="55">
        <f>INTAVI!Z72+NRGSUP!Z72</f>
        <v>10.736830079999999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8367.7148099999977</v>
      </c>
      <c r="D2" s="21">
        <f t="shared" ref="D2:X2" si="0">SUM(D3,D17,D22,D25,D26,D51,D52)</f>
        <v>8523.0835200000001</v>
      </c>
      <c r="E2" s="21">
        <f t="shared" si="0"/>
        <v>8196.4921500000019</v>
      </c>
      <c r="F2" s="21">
        <f t="shared" si="0"/>
        <v>8599.1824800000013</v>
      </c>
      <c r="G2" s="21">
        <f t="shared" si="0"/>
        <v>9534.5655299999999</v>
      </c>
      <c r="H2" s="21">
        <f t="shared" si="0"/>
        <v>9566.2734300000047</v>
      </c>
      <c r="I2" s="21">
        <f t="shared" si="0"/>
        <v>9972.1345499999989</v>
      </c>
      <c r="J2" s="21">
        <f t="shared" si="0"/>
        <v>10488.973320000003</v>
      </c>
      <c r="K2" s="21">
        <f t="shared" si="0"/>
        <v>10527.022799999999</v>
      </c>
      <c r="L2" s="21">
        <f t="shared" si="0"/>
        <v>9791.3995200000027</v>
      </c>
      <c r="M2" s="21">
        <f t="shared" si="0"/>
        <v>9398.2215599999981</v>
      </c>
      <c r="N2" s="21">
        <f t="shared" si="0"/>
        <v>11249.96292</v>
      </c>
      <c r="O2" s="21">
        <f t="shared" si="0"/>
        <v>11113.618950000002</v>
      </c>
      <c r="P2" s="21">
        <f t="shared" si="0"/>
        <v>11078.74026</v>
      </c>
      <c r="Q2" s="21">
        <f t="shared" si="0"/>
        <v>11275.329240000001</v>
      </c>
      <c r="R2" s="21">
        <f t="shared" si="0"/>
        <v>11915.828820000006</v>
      </c>
      <c r="S2" s="21">
        <f t="shared" si="0"/>
        <v>12632.42736</v>
      </c>
      <c r="T2" s="21">
        <f t="shared" si="0"/>
        <v>13789.76571</v>
      </c>
      <c r="U2" s="21">
        <f t="shared" si="0"/>
        <v>14366.849490000002</v>
      </c>
      <c r="V2" s="21">
        <f t="shared" si="0"/>
        <v>14721.977969999998</v>
      </c>
      <c r="W2" s="21">
        <f t="shared" si="0"/>
        <v>4743.5018400000026</v>
      </c>
      <c r="X2" s="21">
        <f t="shared" si="0"/>
        <v>5560.9630916400001</v>
      </c>
      <c r="Y2" s="21">
        <f t="shared" ref="Y2:Z2" si="1">SUM(Y3,Y17,Y22,Y25,Y26,Y51,Y52)</f>
        <v>11035.097006040003</v>
      </c>
      <c r="Z2" s="21">
        <f t="shared" si="1"/>
        <v>12878.799211080002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  <c r="Y5" s="8">
        <f>INTAVI_PA_IN!Y5+INTAVI_PA_EX!Y5+INTAVI_FR_IN!Y5+INTAVI_FR_EX!Y5</f>
        <v>0</v>
      </c>
      <c r="Z5" s="8">
        <f>INTAVI_PA_IN!Z5+INTAVI_PA_EX!Z5+INTAVI_FR_IN!Z5+INTAVI_FR_EX!Z5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  <c r="Y6" s="8">
        <f>INTAVI_PA_IN!Y6+INTAVI_PA_EX!Y6+INTAVI_FR_IN!Y6+INTAVI_FR_EX!Y6</f>
        <v>0</v>
      </c>
      <c r="Z6" s="8">
        <f>INTAVI_PA_IN!Z6+INTAVI_PA_EX!Z6+INTAVI_FR_IN!Z6+INTAVI_FR_EX!Z6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  <c r="Y7" s="8">
        <f>INTAVI_PA_IN!Y7+INTAVI_PA_EX!Y7+INTAVI_FR_IN!Y7+INTAVI_FR_EX!Y7</f>
        <v>0</v>
      </c>
      <c r="Z7" s="8">
        <f>INTAVI_PA_IN!Z7+INTAVI_PA_EX!Z7+INTAVI_FR_IN!Z7+INTAVI_FR_EX!Z7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  <c r="Y9" s="8">
        <f>INTAVI_PA_IN!Y9+INTAVI_PA_EX!Y9+INTAVI_FR_IN!Y9+INTAVI_FR_EX!Y9</f>
        <v>0</v>
      </c>
      <c r="Z9" s="8">
        <f>INTAVI_PA_IN!Z9+INTAVI_PA_EX!Z9+INTAVI_FR_IN!Z9+INTAVI_FR_EX!Z9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  <c r="Y10" s="8">
        <f>INTAVI_PA_IN!Y10+INTAVI_PA_EX!Y10+INTAVI_FR_IN!Y10+INTAVI_FR_EX!Y10</f>
        <v>0</v>
      </c>
      <c r="Z10" s="8">
        <f>INTAVI_PA_IN!Z10+INTAVI_PA_EX!Z10+INTAVI_FR_IN!Z10+INTAVI_FR_EX!Z10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  <c r="Y12" s="8">
        <f>INTAVI_PA_IN!Y12+INTAVI_PA_EX!Y12+INTAVI_FR_IN!Y12+INTAVI_FR_EX!Y12</f>
        <v>0</v>
      </c>
      <c r="Z12" s="8">
        <f>INTAVI_PA_IN!Z12+INTAVI_PA_EX!Z12+INTAVI_FR_IN!Z12+INTAVI_FR_EX!Z12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  <c r="Y13" s="8">
        <f>INTAVI_PA_IN!Y13+INTAVI_PA_EX!Y13+INTAVI_FR_IN!Y13+INTAVI_FR_EX!Y13</f>
        <v>0</v>
      </c>
      <c r="Z13" s="8">
        <f>INTAVI_PA_IN!Z13+INTAVI_PA_EX!Z13+INTAVI_FR_IN!Z13+INTAVI_FR_EX!Z13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  <c r="Y14" s="8">
        <f>INTAVI_PA_IN!Y14+INTAVI_PA_EX!Y14+INTAVI_FR_IN!Y14+INTAVI_FR_EX!Y14</f>
        <v>0</v>
      </c>
      <c r="Z14" s="8">
        <f>INTAVI_PA_IN!Z14+INTAVI_PA_EX!Z14+INTAVI_FR_IN!Z14+INTAVI_FR_EX!Z14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  <c r="Y15" s="8">
        <f>INTAVI_PA_IN!Y15+INTAVI_PA_EX!Y15+INTAVI_FR_IN!Y15+INTAVI_FR_EX!Y15</f>
        <v>0</v>
      </c>
      <c r="Z15" s="8">
        <f>INTAVI_PA_IN!Z15+INTAVI_PA_EX!Z15+INTAVI_FR_IN!Z15+INTAVI_FR_EX!Z15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  <c r="Y16" s="8">
        <f>INTAVI_PA_IN!Y16+INTAVI_PA_EX!Y16+INTAVI_FR_IN!Y16+INTAVI_FR_EX!Y16</f>
        <v>0</v>
      </c>
      <c r="Z16" s="8">
        <f>INTAVI_PA_IN!Z16+INTAVI_PA_EX!Z16+INTAVI_FR_IN!Z16+INTAVI_FR_EX!Z16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  <c r="Y18" s="8">
        <f>INTAVI_PA_IN!Y18+INTAVI_PA_EX!Y18+INTAVI_FR_IN!Y18+INTAVI_FR_EX!Y18</f>
        <v>0</v>
      </c>
      <c r="Z18" s="8">
        <f>INTAVI_PA_IN!Z18+INTAVI_PA_EX!Z18+INTAVI_FR_IN!Z18+INTAVI_FR_EX!Z18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  <c r="Y19" s="8">
        <f>INTAVI_PA_IN!Y19+INTAVI_PA_EX!Y19+INTAVI_FR_IN!Y19+INTAVI_FR_EX!Y19</f>
        <v>0</v>
      </c>
      <c r="Z19" s="8">
        <f>INTAVI_PA_IN!Z19+INTAVI_PA_EX!Z19+INTAVI_FR_IN!Z19+INTAVI_FR_EX!Z19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  <c r="Y20" s="8">
        <f>INTAVI_PA_IN!Y20+INTAVI_PA_EX!Y20+INTAVI_FR_IN!Y20+INTAVI_FR_EX!Y20</f>
        <v>0</v>
      </c>
      <c r="Z20" s="8">
        <f>INTAVI_PA_IN!Z20+INTAVI_PA_EX!Z20+INTAVI_FR_IN!Z20+INTAVI_FR_EX!Z20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  <c r="Y21" s="8">
        <f>INTAVI_PA_IN!Y21+INTAVI_PA_EX!Y21+INTAVI_FR_IN!Y21+INTAVI_FR_EX!Y21</f>
        <v>0</v>
      </c>
      <c r="Z21" s="8">
        <f>INTAVI_PA_IN!Z21+INTAVI_PA_EX!Z21+INTAVI_FR_IN!Z21+INTAVI_FR_EX!Z21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  <c r="Y23" s="8">
        <f>INTAVI_PA_IN!Y23+INTAVI_PA_EX!Y23+INTAVI_FR_IN!Y23+INTAVI_FR_EX!Y23</f>
        <v>0</v>
      </c>
      <c r="Z23" s="8">
        <f>INTAVI_PA_IN!Z23+INTAVI_PA_EX!Z23+INTAVI_FR_IN!Z23+INTAVI_FR_EX!Z23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  <c r="Y24" s="8">
        <f>INTAVI_PA_IN!Y24+INTAVI_PA_EX!Y24+INTAVI_FR_IN!Y24+INTAVI_FR_EX!Y24</f>
        <v>0</v>
      </c>
      <c r="Z24" s="8">
        <f>INTAVI_PA_IN!Z24+INTAVI_PA_EX!Z24+INTAVI_FR_IN!Z24+INTAVI_FR_EX!Z24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  <c r="Y25" s="27">
        <f>INTAVI_PA_IN!Y25+INTAVI_PA_EX!Y25+INTAVI_FR_IN!Y25+INTAVI_FR_EX!Y25</f>
        <v>0</v>
      </c>
      <c r="Z25" s="27">
        <f>INTAVI_PA_IN!Z25+INTAVI_PA_EX!Z25+INTAVI_FR_IN!Z25+INTAVI_FR_EX!Z25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8367.7148099999977</v>
      </c>
      <c r="D26" s="27">
        <f t="shared" si="14"/>
        <v>8523.0835200000001</v>
      </c>
      <c r="E26" s="27">
        <f t="shared" si="14"/>
        <v>8196.4921500000019</v>
      </c>
      <c r="F26" s="27">
        <f t="shared" si="14"/>
        <v>8599.1824800000013</v>
      </c>
      <c r="G26" s="27">
        <f t="shared" si="14"/>
        <v>9534.5655299999999</v>
      </c>
      <c r="H26" s="27">
        <f t="shared" si="14"/>
        <v>9566.2734300000047</v>
      </c>
      <c r="I26" s="27">
        <f t="shared" si="14"/>
        <v>9972.1345499999989</v>
      </c>
      <c r="J26" s="27">
        <f t="shared" si="14"/>
        <v>10488.973320000003</v>
      </c>
      <c r="K26" s="27">
        <f t="shared" si="14"/>
        <v>10527.022799999999</v>
      </c>
      <c r="L26" s="27">
        <f t="shared" si="14"/>
        <v>9791.3995200000027</v>
      </c>
      <c r="M26" s="27">
        <f t="shared" si="14"/>
        <v>9398.2215599999981</v>
      </c>
      <c r="N26" s="27">
        <f t="shared" si="14"/>
        <v>11249.96292</v>
      </c>
      <c r="O26" s="27">
        <f t="shared" si="14"/>
        <v>11113.618950000002</v>
      </c>
      <c r="P26" s="27">
        <f t="shared" si="14"/>
        <v>11078.74026</v>
      </c>
      <c r="Q26" s="27">
        <f t="shared" si="14"/>
        <v>11275.329240000001</v>
      </c>
      <c r="R26" s="27">
        <f t="shared" si="14"/>
        <v>11915.828820000006</v>
      </c>
      <c r="S26" s="27">
        <f t="shared" si="14"/>
        <v>12632.42736</v>
      </c>
      <c r="T26" s="27">
        <f t="shared" si="14"/>
        <v>13789.76571</v>
      </c>
      <c r="U26" s="27">
        <f t="shared" si="14"/>
        <v>14366.849490000002</v>
      </c>
      <c r="V26" s="27">
        <f t="shared" si="14"/>
        <v>14721.977969999998</v>
      </c>
      <c r="W26" s="27">
        <f t="shared" si="14"/>
        <v>4743.5018400000026</v>
      </c>
      <c r="X26" s="27">
        <f t="shared" ref="X26:Z26" si="15">SUM(X27,X33)</f>
        <v>5560.9630916400001</v>
      </c>
      <c r="Y26" s="27">
        <f t="shared" si="15"/>
        <v>11035.097006040003</v>
      </c>
      <c r="Z26" s="27">
        <f t="shared" si="15"/>
        <v>12878.799211080002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  <c r="Y28" s="8">
        <f>INTAVI_PA_IN!Y28+INTAVI_PA_EX!Y28+INTAVI_FR_IN!Y28+INTAVI_FR_EX!Y28</f>
        <v>0</v>
      </c>
      <c r="Z28" s="8">
        <f>INTAVI_PA_IN!Z28+INTAVI_PA_EX!Z28+INTAVI_FR_IN!Z28+INTAVI_FR_EX!Z28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  <c r="Y29" s="8">
        <f>INTAVI_PA_IN!Y29+INTAVI_PA_EX!Y29+INTAVI_FR_IN!Y29+INTAVI_FR_EX!Y29</f>
        <v>0</v>
      </c>
      <c r="Z29" s="8">
        <f>INTAVI_PA_IN!Z29+INTAVI_PA_EX!Z29+INTAVI_FR_IN!Z29+INTAVI_FR_EX!Z29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  <c r="Y30" s="8">
        <f>INTAVI_PA_IN!Y30+INTAVI_PA_EX!Y30+INTAVI_FR_IN!Y30+INTAVI_FR_EX!Y30</f>
        <v>0</v>
      </c>
      <c r="Z30" s="8">
        <f>INTAVI_PA_IN!Z30+INTAVI_PA_EX!Z30+INTAVI_FR_IN!Z30+INTAVI_FR_EX!Z30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  <c r="Y31" s="8">
        <f>INTAVI_PA_IN!Y31+INTAVI_PA_EX!Y31+INTAVI_FR_IN!Y31+INTAVI_FR_EX!Y31</f>
        <v>0</v>
      </c>
      <c r="Z31" s="8">
        <f>INTAVI_PA_IN!Z31+INTAVI_PA_EX!Z31+INTAVI_FR_IN!Z31+INTAVI_FR_EX!Z31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  <c r="Y32" s="8">
        <f>INTAVI_PA_IN!Y32+INTAVI_PA_EX!Y32+INTAVI_FR_IN!Y32+INTAVI_FR_EX!Y32</f>
        <v>0</v>
      </c>
      <c r="Z32" s="8">
        <f>INTAVI_PA_IN!Z32+INTAVI_PA_EX!Z32+INTAVI_FR_IN!Z32+INTAVI_FR_EX!Z32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8367.7148099999977</v>
      </c>
      <c r="D33" s="19">
        <f t="shared" si="18"/>
        <v>8523.0835200000001</v>
      </c>
      <c r="E33" s="19">
        <f t="shared" si="18"/>
        <v>8196.4921500000019</v>
      </c>
      <c r="F33" s="19">
        <f t="shared" si="18"/>
        <v>8599.1824800000013</v>
      </c>
      <c r="G33" s="19">
        <f t="shared" si="18"/>
        <v>9534.5655299999999</v>
      </c>
      <c r="H33" s="19">
        <f t="shared" si="18"/>
        <v>9566.2734300000047</v>
      </c>
      <c r="I33" s="19">
        <f t="shared" si="18"/>
        <v>9972.1345499999989</v>
      </c>
      <c r="J33" s="19">
        <f t="shared" si="18"/>
        <v>10488.973320000003</v>
      </c>
      <c r="K33" s="19">
        <f t="shared" si="18"/>
        <v>10527.022799999999</v>
      </c>
      <c r="L33" s="19">
        <f t="shared" si="18"/>
        <v>9791.3995200000027</v>
      </c>
      <c r="M33" s="19">
        <f t="shared" si="18"/>
        <v>9398.2215599999981</v>
      </c>
      <c r="N33" s="19">
        <f t="shared" si="18"/>
        <v>11249.96292</v>
      </c>
      <c r="O33" s="19">
        <f t="shared" si="18"/>
        <v>11113.618950000002</v>
      </c>
      <c r="P33" s="19">
        <f t="shared" si="18"/>
        <v>11078.74026</v>
      </c>
      <c r="Q33" s="19">
        <f t="shared" si="18"/>
        <v>11275.329240000001</v>
      </c>
      <c r="R33" s="19">
        <f t="shared" si="18"/>
        <v>11915.828820000006</v>
      </c>
      <c r="S33" s="19">
        <f t="shared" si="18"/>
        <v>12632.42736</v>
      </c>
      <c r="T33" s="19">
        <f t="shared" si="18"/>
        <v>13789.76571</v>
      </c>
      <c r="U33" s="19">
        <f t="shared" si="18"/>
        <v>14366.849490000002</v>
      </c>
      <c r="V33" s="19">
        <f t="shared" si="18"/>
        <v>14721.977969999998</v>
      </c>
      <c r="W33" s="19">
        <f t="shared" si="18"/>
        <v>4743.5018400000026</v>
      </c>
      <c r="X33" s="19">
        <f t="shared" ref="X33:Z33" si="19">SUM(X34:X50)</f>
        <v>5560.9630916400001</v>
      </c>
      <c r="Y33" s="19">
        <f t="shared" si="19"/>
        <v>11035.097006040003</v>
      </c>
      <c r="Z33" s="19">
        <f t="shared" si="19"/>
        <v>12878.799211080002</v>
      </c>
    </row>
    <row r="34" spans="1:26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  <c r="Y34" s="8">
        <f>INTAVI_PA_IN!Y34+INTAVI_PA_EX!Y34+INTAVI_FR_IN!Y34+INTAVI_FR_EX!Y34</f>
        <v>0</v>
      </c>
      <c r="Z34" s="8">
        <f>INTAVI_PA_IN!Z34+INTAVI_PA_EX!Z34+INTAVI_FR_IN!Z34+INTAVI_FR_EX!Z34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  <c r="Y35" s="8">
        <f>INTAVI_PA_IN!Y35+INTAVI_PA_EX!Y35+INTAVI_FR_IN!Y35+INTAVI_FR_EX!Y35</f>
        <v>0</v>
      </c>
      <c r="Z35" s="8">
        <f>INTAVI_PA_IN!Z35+INTAVI_PA_EX!Z35+INTAVI_FR_IN!Z35+INTAVI_FR_EX!Z35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  <c r="Y36" s="8">
        <f>INTAVI_PA_IN!Y36+INTAVI_PA_EX!Y36+INTAVI_FR_IN!Y36+INTAVI_FR_EX!Y36</f>
        <v>0</v>
      </c>
      <c r="Z36" s="8">
        <f>INTAVI_PA_IN!Z36+INTAVI_PA_EX!Z36+INTAVI_FR_IN!Z36+INTAVI_FR_EX!Z36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  <c r="Y37" s="8">
        <f>INTAVI_PA_IN!Y37+INTAVI_PA_EX!Y37+INTAVI_FR_IN!Y37+INTAVI_FR_EX!Y37</f>
        <v>0</v>
      </c>
      <c r="Z37" s="8">
        <f>INTAVI_PA_IN!Z37+INTAVI_PA_EX!Z37+INTAVI_FR_IN!Z37+INTAVI_FR_EX!Z37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0.14263199999999995</v>
      </c>
      <c r="Y38" s="8">
        <f>INTAVI_PA_IN!Y38+INTAVI_PA_EX!Y38+INTAVI_FR_IN!Y38+INTAVI_FR_EX!Y38</f>
        <v>2.7972000000000007E-2</v>
      </c>
      <c r="Z38" s="8">
        <f>INTAVI_PA_IN!Z38+INTAVI_PA_EX!Z38+INTAVI_FR_IN!Z38+INTAVI_FR_EX!Z38</f>
        <v>1.900836</v>
      </c>
    </row>
    <row r="39" spans="1:26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  <c r="Y39" s="8">
        <f>INTAVI_PA_IN!Y39+INTAVI_PA_EX!Y39+INTAVI_FR_IN!Y39+INTAVI_FR_EX!Y39</f>
        <v>0</v>
      </c>
      <c r="Z39" s="8">
        <f>INTAVI_PA_IN!Z39+INTAVI_PA_EX!Z39+INTAVI_FR_IN!Z39+INTAVI_FR_EX!Z39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8367.7148099999977</v>
      </c>
      <c r="D40" s="8">
        <f>INTAVI_PA_IN!D40+INTAVI_PA_EX!D40+INTAVI_FR_IN!D40+INTAVI_FR_EX!D40</f>
        <v>8523.0835200000001</v>
      </c>
      <c r="E40" s="8">
        <f>INTAVI_PA_IN!E40+INTAVI_PA_EX!E40+INTAVI_FR_IN!E40+INTAVI_FR_EX!E40</f>
        <v>8196.4921500000019</v>
      </c>
      <c r="F40" s="8">
        <f>INTAVI_PA_IN!F40+INTAVI_PA_EX!F40+INTAVI_FR_IN!F40+INTAVI_FR_EX!F40</f>
        <v>8599.1824800000013</v>
      </c>
      <c r="G40" s="8">
        <f>INTAVI_PA_IN!G40+INTAVI_PA_EX!G40+INTAVI_FR_IN!G40+INTAVI_FR_EX!G40</f>
        <v>9534.5655299999999</v>
      </c>
      <c r="H40" s="8">
        <f>INTAVI_PA_IN!H40+INTAVI_PA_EX!H40+INTAVI_FR_IN!H40+INTAVI_FR_EX!H40</f>
        <v>9566.2734300000047</v>
      </c>
      <c r="I40" s="8">
        <f>INTAVI_PA_IN!I40+INTAVI_PA_EX!I40+INTAVI_FR_IN!I40+INTAVI_FR_EX!I40</f>
        <v>9972.1345499999989</v>
      </c>
      <c r="J40" s="8">
        <f>INTAVI_PA_IN!J40+INTAVI_PA_EX!J40+INTAVI_FR_IN!J40+INTAVI_FR_EX!J40</f>
        <v>10488.973320000003</v>
      </c>
      <c r="K40" s="8">
        <f>INTAVI_PA_IN!K40+INTAVI_PA_EX!K40+INTAVI_FR_IN!K40+INTAVI_FR_EX!K40</f>
        <v>10527.022799999999</v>
      </c>
      <c r="L40" s="8">
        <f>INTAVI_PA_IN!L40+INTAVI_PA_EX!L40+INTAVI_FR_IN!L40+INTAVI_FR_EX!L40</f>
        <v>9791.3995200000027</v>
      </c>
      <c r="M40" s="8">
        <f>INTAVI_PA_IN!M40+INTAVI_PA_EX!M40+INTAVI_FR_IN!M40+INTAVI_FR_EX!M40</f>
        <v>9398.2215599999981</v>
      </c>
      <c r="N40" s="8">
        <f>INTAVI_PA_IN!N40+INTAVI_PA_EX!N40+INTAVI_FR_IN!N40+INTAVI_FR_EX!N40</f>
        <v>11249.96292</v>
      </c>
      <c r="O40" s="8">
        <f>INTAVI_PA_IN!O40+INTAVI_PA_EX!O40+INTAVI_FR_IN!O40+INTAVI_FR_EX!O40</f>
        <v>11113.618950000002</v>
      </c>
      <c r="P40" s="8">
        <f>INTAVI_PA_IN!P40+INTAVI_PA_EX!P40+INTAVI_FR_IN!P40+INTAVI_FR_EX!P40</f>
        <v>11078.74026</v>
      </c>
      <c r="Q40" s="8">
        <f>INTAVI_PA_IN!Q40+INTAVI_PA_EX!Q40+INTAVI_FR_IN!Q40+INTAVI_FR_EX!Q40</f>
        <v>11275.329240000001</v>
      </c>
      <c r="R40" s="8">
        <f>INTAVI_PA_IN!R40+INTAVI_PA_EX!R40+INTAVI_FR_IN!R40+INTAVI_FR_EX!R40</f>
        <v>11915.828820000006</v>
      </c>
      <c r="S40" s="8">
        <f>INTAVI_PA_IN!S40+INTAVI_PA_EX!S40+INTAVI_FR_IN!S40+INTAVI_FR_EX!S40</f>
        <v>12632.42736</v>
      </c>
      <c r="T40" s="8">
        <f>INTAVI_PA_IN!T40+INTAVI_PA_EX!T40+INTAVI_FR_IN!T40+INTAVI_FR_EX!T40</f>
        <v>13789.76571</v>
      </c>
      <c r="U40" s="8">
        <f>INTAVI_PA_IN!U40+INTAVI_PA_EX!U40+INTAVI_FR_IN!U40+INTAVI_FR_EX!U40</f>
        <v>14366.849490000002</v>
      </c>
      <c r="V40" s="8">
        <f>INTAVI_PA_IN!V40+INTAVI_PA_EX!V40+INTAVI_FR_IN!V40+INTAVI_FR_EX!V40</f>
        <v>14721.977969999998</v>
      </c>
      <c r="W40" s="8">
        <f>INTAVI_PA_IN!W40+INTAVI_PA_EX!W40+INTAVI_FR_IN!W40+INTAVI_FR_EX!W40</f>
        <v>4743.5018400000026</v>
      </c>
      <c r="X40" s="8">
        <f>INTAVI_PA_IN!X40+INTAVI_PA_EX!X40+INTAVI_FR_IN!X40+INTAVI_FR_EX!X40</f>
        <v>5560.8204596400001</v>
      </c>
      <c r="Y40" s="8">
        <f>INTAVI_PA_IN!Y40+INTAVI_PA_EX!Y40+INTAVI_FR_IN!Y40+INTAVI_FR_EX!Y40</f>
        <v>11035.069034040003</v>
      </c>
      <c r="Z40" s="8">
        <f>INTAVI_PA_IN!Z40+INTAVI_PA_EX!Z40+INTAVI_FR_IN!Z40+INTAVI_FR_EX!Z40</f>
        <v>12876.898375080002</v>
      </c>
    </row>
    <row r="41" spans="1:26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  <c r="Y41" s="8">
        <f>INTAVI_PA_IN!Y41+INTAVI_PA_EX!Y41+INTAVI_FR_IN!Y41+INTAVI_FR_EX!Y41</f>
        <v>0</v>
      </c>
      <c r="Z41" s="8">
        <f>INTAVI_PA_IN!Z41+INTAVI_PA_EX!Z41+INTAVI_FR_IN!Z41+INTAVI_FR_EX!Z41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  <c r="Y42" s="8">
        <f>INTAVI_PA_IN!Y42+INTAVI_PA_EX!Y42+INTAVI_FR_IN!Y42+INTAVI_FR_EX!Y42</f>
        <v>0</v>
      </c>
      <c r="Z42" s="8">
        <f>INTAVI_PA_IN!Z42+INTAVI_PA_EX!Z42+INTAVI_FR_IN!Z42+INTAVI_FR_EX!Z42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  <c r="Y43" s="8">
        <f>INTAVI_PA_IN!Y43+INTAVI_PA_EX!Y43+INTAVI_FR_IN!Y43+INTAVI_FR_EX!Y43</f>
        <v>0</v>
      </c>
      <c r="Z43" s="8">
        <f>INTAVI_PA_IN!Z43+INTAVI_PA_EX!Z43+INTAVI_FR_IN!Z43+INTAVI_FR_EX!Z43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  <c r="Y44" s="8">
        <f>INTAVI_PA_IN!Y44+INTAVI_PA_EX!Y44+INTAVI_FR_IN!Y44+INTAVI_FR_EX!Y44</f>
        <v>0</v>
      </c>
      <c r="Z44" s="8">
        <f>INTAVI_PA_IN!Z44+INTAVI_PA_EX!Z44+INTAVI_FR_IN!Z44+INTAVI_FR_EX!Z44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  <c r="Y45" s="8">
        <f>INTAVI_PA_IN!Y45+INTAVI_PA_EX!Y45+INTAVI_FR_IN!Y45+INTAVI_FR_EX!Y45</f>
        <v>0</v>
      </c>
      <c r="Z45" s="8">
        <f>INTAVI_PA_IN!Z45+INTAVI_PA_EX!Z45+INTAVI_FR_IN!Z45+INTAVI_FR_EX!Z45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  <c r="Y46" s="8">
        <f>INTAVI_PA_IN!Y46+INTAVI_PA_EX!Y46+INTAVI_FR_IN!Y46+INTAVI_FR_EX!Y46</f>
        <v>0</v>
      </c>
      <c r="Z46" s="8">
        <f>INTAVI_PA_IN!Z46+INTAVI_PA_EX!Z46+INTAVI_FR_IN!Z46+INTAVI_FR_EX!Z46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  <c r="Y47" s="8">
        <f>INTAVI_PA_IN!Y47+INTAVI_PA_EX!Y47+INTAVI_FR_IN!Y47+INTAVI_FR_EX!Y47</f>
        <v>0</v>
      </c>
      <c r="Z47" s="8">
        <f>INTAVI_PA_IN!Z47+INTAVI_PA_EX!Z47+INTAVI_FR_IN!Z47+INTAVI_FR_EX!Z47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  <c r="Y48" s="8">
        <f>INTAVI_PA_IN!Y48+INTAVI_PA_EX!Y48+INTAVI_FR_IN!Y48+INTAVI_FR_EX!Y48</f>
        <v>0</v>
      </c>
      <c r="Z48" s="8">
        <f>INTAVI_PA_IN!Z48+INTAVI_PA_EX!Z48+INTAVI_FR_IN!Z48+INTAVI_FR_EX!Z48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  <c r="Y49" s="8">
        <f>INTAVI_PA_IN!Y49+INTAVI_PA_EX!Y49+INTAVI_FR_IN!Y49+INTAVI_FR_EX!Y49</f>
        <v>0</v>
      </c>
      <c r="Z49" s="8">
        <f>INTAVI_PA_IN!Z49+INTAVI_PA_EX!Z49+INTAVI_FR_IN!Z49+INTAVI_FR_EX!Z49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  <c r="Y50" s="8">
        <f>INTAVI_PA_IN!Y50+INTAVI_PA_EX!Y50+INTAVI_FR_IN!Y50+INTAVI_FR_EX!Y50</f>
        <v>0</v>
      </c>
      <c r="Z50" s="8">
        <f>INTAVI_PA_IN!Z50+INTAVI_PA_EX!Z50+INTAVI_FR_IN!Z50+INTAVI_FR_EX!Z50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  <c r="Y51" s="27">
        <f>INTAVI_PA_IN!Y51+INTAVI_PA_EX!Y51+INTAVI_FR_IN!Y51+INTAVI_FR_EX!Y51</f>
        <v>0</v>
      </c>
      <c r="Z51" s="27">
        <f>INTAVI_PA_IN!Z51+INTAVI_PA_EX!Z51+INTAVI_FR_IN!Z51+INTAVI_FR_EX!Z51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  <c r="Y53" s="8">
        <f>INTAVI_PA_IN!Y53+INTAVI_PA_EX!Y53+INTAVI_FR_IN!Y53+INTAVI_FR_EX!Y53</f>
        <v>0</v>
      </c>
      <c r="Z53" s="8">
        <f>INTAVI_PA_IN!Z53+INTAVI_PA_EX!Z53+INTAVI_FR_IN!Z53+INTAVI_FR_EX!Z53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  <c r="Y54" s="45">
        <f>INTAVI_PA_IN!Y54+INTAVI_PA_EX!Y54+INTAVI_FR_IN!Y54+INTAVI_FR_EX!Y54</f>
        <v>0</v>
      </c>
      <c r="Z54" s="45">
        <f>INTAVI_PA_IN!Z54+INTAVI_PA_EX!Z54+INTAVI_FR_IN!Z54+INTAVI_FR_EX!Z54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  <c r="Y62" s="52">
        <f>INTAVI_PA_IN!Y62+INTAVI_PA_EX!Y62+INTAVI_FR_IN!Y62+INTAVI_FR_EX!Y62</f>
        <v>0</v>
      </c>
      <c r="Z62" s="52">
        <f>INTAVI_PA_IN!Z62+INTAVI_PA_EX!Z62+INTAVI_FR_IN!Z62+INTAVI_FR_EX!Z62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  <c r="Y63" s="52">
        <f>INTAVI_PA_IN!Y63+INTAVI_PA_EX!Y63+INTAVI_FR_IN!Y63+INTAVI_FR_EX!Y63</f>
        <v>0</v>
      </c>
      <c r="Z63" s="52">
        <f>INTAVI_PA_IN!Z63+INTAVI_PA_EX!Z63+INTAVI_FR_IN!Z63+INTAVI_FR_EX!Z63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  <c r="Y64" s="52">
        <f>INTAVI_PA_IN!Y64+INTAVI_PA_EX!Y64+INTAVI_FR_IN!Y64+INTAVI_FR_EX!Y64</f>
        <v>0</v>
      </c>
      <c r="Z64" s="52">
        <f>INTAVI_PA_IN!Z64+INTAVI_PA_EX!Z64+INTAVI_FR_IN!Z64+INTAVI_FR_EX!Z64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  <c r="Y65" s="52">
        <f>INTAVI_PA_IN!Y65+INTAVI_PA_EX!Y65+INTAVI_FR_IN!Y65+INTAVI_FR_EX!Y65</f>
        <v>0</v>
      </c>
      <c r="Z65" s="52">
        <f>INTAVI_PA_IN!Z65+INTAVI_PA_EX!Z65+INTAVI_FR_IN!Z65+INTAVI_FR_EX!Z65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  <c r="Y66" s="52">
        <f>INTAVI_PA_IN!Y66+INTAVI_PA_EX!Y66+INTAVI_FR_IN!Y66+INTAVI_FR_EX!Y66</f>
        <v>0</v>
      </c>
      <c r="Z66" s="52">
        <f>INTAVI_PA_IN!Z66+INTAVI_PA_EX!Z66+INTAVI_FR_IN!Z66+INTAVI_FR_EX!Z66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  <c r="Y67" s="52">
        <f>INTAVI_PA_IN!Y67+INTAVI_PA_EX!Y67+INTAVI_FR_IN!Y67+INTAVI_FR_EX!Y67</f>
        <v>0</v>
      </c>
      <c r="Z67" s="52">
        <f>INTAVI_PA_IN!Z67+INTAVI_PA_EX!Z67+INTAVI_FR_IN!Z67+INTAVI_FR_EX!Z67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  <c r="Y68" s="52">
        <f>INTAVI_PA_IN!Y68+INTAVI_PA_EX!Y68+INTAVI_FR_IN!Y68+INTAVI_FR_EX!Y68</f>
        <v>0</v>
      </c>
      <c r="Z68" s="52">
        <f>INTAVI_PA_IN!Z68+INTAVI_PA_EX!Z68+INTAVI_FR_IN!Z68+INTAVI_FR_EX!Z68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  <c r="Y69" s="52">
        <f>INTAVI_PA_IN!Y69+INTAVI_PA_EX!Y69+INTAVI_FR_IN!Y69+INTAVI_FR_EX!Y69</f>
        <v>0</v>
      </c>
      <c r="Z69" s="52">
        <f>INTAVI_PA_IN!Z69+INTAVI_PA_EX!Z69+INTAVI_FR_IN!Z69+INTAVI_FR_EX!Z69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  <c r="Y70" s="52">
        <f>INTAVI_PA_IN!Y70+INTAVI_PA_EX!Y70+INTAVI_FR_IN!Y70+INTAVI_FR_EX!Y70</f>
        <v>0</v>
      </c>
      <c r="Z70" s="52">
        <f>INTAVI_PA_IN!Z70+INTAVI_PA_EX!Z70+INTAVI_FR_IN!Z70+INTAVI_FR_EX!Z70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  <c r="Y71" s="52">
        <f>INTAVI_PA_IN!Y71+INTAVI_PA_EX!Y71+INTAVI_FR_IN!Y71+INTAVI_FR_EX!Y71</f>
        <v>0</v>
      </c>
      <c r="Z71" s="52">
        <f>INTAVI_PA_IN!Z71+INTAVI_PA_EX!Z71+INTAVI_FR_IN!Z71+INTAVI_FR_EX!Z71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  <c r="Y72" s="55">
        <f>INTAVI_PA_IN!Y72+INTAVI_PA_EX!Y72+INTAVI_FR_IN!Y72+INTAVI_FR_EX!Y72</f>
        <v>0</v>
      </c>
      <c r="Z72" s="55">
        <f>INTAVI_PA_IN!Z72+INTAVI_PA_EX!Z72+INTAVI_FR_IN!Z72+INTAVI_FR_EX!Z72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318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5001.2765783914074</v>
      </c>
      <c r="D2" s="21">
        <f t="shared" ref="D2:X2" si="0">SUM(D3,D17,D22,D25,D26,D51,D52)</f>
        <v>5628.2311201129796</v>
      </c>
      <c r="E2" s="21">
        <f t="shared" si="0"/>
        <v>5056.5970658699289</v>
      </c>
      <c r="F2" s="21">
        <f t="shared" si="0"/>
        <v>6084.9010830071275</v>
      </c>
      <c r="G2" s="21">
        <f t="shared" si="0"/>
        <v>6454.3908458194301</v>
      </c>
      <c r="H2" s="21">
        <f t="shared" si="0"/>
        <v>6524.0165945383815</v>
      </c>
      <c r="I2" s="21">
        <f t="shared" si="0"/>
        <v>6855.2619612544213</v>
      </c>
      <c r="J2" s="21">
        <f t="shared" si="0"/>
        <v>7267.3850680986943</v>
      </c>
      <c r="K2" s="21">
        <f t="shared" si="0"/>
        <v>7218.1769598241235</v>
      </c>
      <c r="L2" s="21">
        <f t="shared" si="0"/>
        <v>6536.058145679197</v>
      </c>
      <c r="M2" s="21">
        <f t="shared" si="0"/>
        <v>6211.4240767272941</v>
      </c>
      <c r="N2" s="21">
        <f t="shared" si="0"/>
        <v>7553.8277564642212</v>
      </c>
      <c r="O2" s="21">
        <f t="shared" si="0"/>
        <v>7416.3093274234452</v>
      </c>
      <c r="P2" s="21">
        <f t="shared" si="0"/>
        <v>7446.5245384577265</v>
      </c>
      <c r="Q2" s="21">
        <f t="shared" si="0"/>
        <v>7631.309476478219</v>
      </c>
      <c r="R2" s="21">
        <f t="shared" si="0"/>
        <v>8049.8463407992303</v>
      </c>
      <c r="S2" s="21">
        <f t="shared" si="0"/>
        <v>8824.8389460651215</v>
      </c>
      <c r="T2" s="21">
        <f t="shared" si="0"/>
        <v>9750.8459827752358</v>
      </c>
      <c r="U2" s="21">
        <f t="shared" si="0"/>
        <v>10040.280061498226</v>
      </c>
      <c r="V2" s="21">
        <f t="shared" si="0"/>
        <v>10202.957241154852</v>
      </c>
      <c r="W2" s="21">
        <f t="shared" si="0"/>
        <v>2673.9806664330808</v>
      </c>
      <c r="X2" s="21">
        <f t="shared" si="0"/>
        <v>3383.2600155450532</v>
      </c>
      <c r="Y2" s="21">
        <f t="shared" ref="Y2:Z2" si="1">SUM(Y3,Y17,Y22,Y25,Y26,Y51,Y52)</f>
        <v>7719.7134090384552</v>
      </c>
      <c r="Z2" s="21">
        <f t="shared" si="1"/>
        <v>8968.500276083043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5001.2765783914074</v>
      </c>
      <c r="D26" s="27">
        <f t="shared" si="14"/>
        <v>5628.2311201129796</v>
      </c>
      <c r="E26" s="27">
        <f t="shared" si="14"/>
        <v>5056.5970658699289</v>
      </c>
      <c r="F26" s="27">
        <f t="shared" si="14"/>
        <v>6084.9010830071275</v>
      </c>
      <c r="G26" s="27">
        <f t="shared" si="14"/>
        <v>6454.3908458194301</v>
      </c>
      <c r="H26" s="27">
        <f t="shared" si="14"/>
        <v>6524.0165945383815</v>
      </c>
      <c r="I26" s="27">
        <f t="shared" si="14"/>
        <v>6855.2619612544213</v>
      </c>
      <c r="J26" s="27">
        <f t="shared" si="14"/>
        <v>7267.3850680986943</v>
      </c>
      <c r="K26" s="27">
        <f t="shared" si="14"/>
        <v>7218.1769598241235</v>
      </c>
      <c r="L26" s="27">
        <f t="shared" si="14"/>
        <v>6536.058145679197</v>
      </c>
      <c r="M26" s="27">
        <f t="shared" si="14"/>
        <v>6211.4240767272941</v>
      </c>
      <c r="N26" s="27">
        <f t="shared" si="14"/>
        <v>7553.8277564642212</v>
      </c>
      <c r="O26" s="27">
        <f t="shared" si="14"/>
        <v>7416.3093274234452</v>
      </c>
      <c r="P26" s="27">
        <f t="shared" si="14"/>
        <v>7446.5245384577265</v>
      </c>
      <c r="Q26" s="27">
        <f t="shared" si="14"/>
        <v>7631.309476478219</v>
      </c>
      <c r="R26" s="27">
        <f t="shared" si="14"/>
        <v>8049.8463407992303</v>
      </c>
      <c r="S26" s="27">
        <f t="shared" si="14"/>
        <v>8824.8389460651215</v>
      </c>
      <c r="T26" s="27">
        <f t="shared" si="14"/>
        <v>9750.8459827752358</v>
      </c>
      <c r="U26" s="27">
        <f t="shared" si="14"/>
        <v>10040.280061498226</v>
      </c>
      <c r="V26" s="27">
        <f t="shared" si="14"/>
        <v>10202.957241154852</v>
      </c>
      <c r="W26" s="27">
        <f t="shared" si="14"/>
        <v>2673.9806664330808</v>
      </c>
      <c r="X26" s="27">
        <f t="shared" si="14"/>
        <v>3383.2600155450532</v>
      </c>
      <c r="Y26" s="27">
        <f t="shared" ref="Y26:Z26" si="15">SUM(Y27,Y33)</f>
        <v>7719.7134090384552</v>
      </c>
      <c r="Z26" s="27">
        <f t="shared" si="15"/>
        <v>8968.500276083043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5001.2765783914074</v>
      </c>
      <c r="D33" s="19">
        <f t="shared" si="18"/>
        <v>5628.2311201129796</v>
      </c>
      <c r="E33" s="19">
        <f t="shared" si="18"/>
        <v>5056.5970658699289</v>
      </c>
      <c r="F33" s="19">
        <f t="shared" si="18"/>
        <v>6084.9010830071275</v>
      </c>
      <c r="G33" s="19">
        <f t="shared" si="18"/>
        <v>6454.3908458194301</v>
      </c>
      <c r="H33" s="19">
        <f t="shared" si="18"/>
        <v>6524.0165945383815</v>
      </c>
      <c r="I33" s="19">
        <f t="shared" si="18"/>
        <v>6855.2619612544213</v>
      </c>
      <c r="J33" s="19">
        <f t="shared" si="18"/>
        <v>7267.3850680986943</v>
      </c>
      <c r="K33" s="19">
        <f t="shared" si="18"/>
        <v>7218.1769598241235</v>
      </c>
      <c r="L33" s="19">
        <f t="shared" si="18"/>
        <v>6536.058145679197</v>
      </c>
      <c r="M33" s="19">
        <f t="shared" si="18"/>
        <v>6211.4240767272941</v>
      </c>
      <c r="N33" s="19">
        <f t="shared" si="18"/>
        <v>7553.8277564642212</v>
      </c>
      <c r="O33" s="19">
        <f t="shared" si="18"/>
        <v>7416.3093274234452</v>
      </c>
      <c r="P33" s="19">
        <f t="shared" si="18"/>
        <v>7446.5245384577265</v>
      </c>
      <c r="Q33" s="19">
        <f t="shared" si="18"/>
        <v>7631.309476478219</v>
      </c>
      <c r="R33" s="19">
        <f t="shared" si="18"/>
        <v>8049.8463407992303</v>
      </c>
      <c r="S33" s="19">
        <f t="shared" si="18"/>
        <v>8824.8389460651215</v>
      </c>
      <c r="T33" s="19">
        <f t="shared" si="18"/>
        <v>9750.8459827752358</v>
      </c>
      <c r="U33" s="19">
        <f t="shared" si="18"/>
        <v>10040.280061498226</v>
      </c>
      <c r="V33" s="19">
        <f t="shared" si="18"/>
        <v>10202.957241154852</v>
      </c>
      <c r="W33" s="19">
        <f t="shared" si="18"/>
        <v>2673.9806664330808</v>
      </c>
      <c r="X33" s="19">
        <f t="shared" si="18"/>
        <v>3383.2600155450532</v>
      </c>
      <c r="Y33" s="19">
        <f t="shared" ref="Y33:Z33" si="19">SUM(Y34:Y50)</f>
        <v>7719.7134090384552</v>
      </c>
      <c r="Z33" s="19">
        <f t="shared" si="19"/>
        <v>8968.500276083043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8.6776541146743769E-2</v>
      </c>
      <c r="Y38" s="8">
        <v>1.9568094721725816E-2</v>
      </c>
      <c r="Z38" s="8">
        <v>1.3236985771252652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5001.2765783914074</v>
      </c>
      <c r="D40" s="8">
        <v>5628.2311201129796</v>
      </c>
      <c r="E40" s="8">
        <v>5056.5970658699289</v>
      </c>
      <c r="F40" s="8">
        <v>6084.9010830071275</v>
      </c>
      <c r="G40" s="8">
        <v>6454.3908458194301</v>
      </c>
      <c r="H40" s="8">
        <v>6524.0165945383815</v>
      </c>
      <c r="I40" s="8">
        <v>6855.2619612544213</v>
      </c>
      <c r="J40" s="8">
        <v>7267.3850680986943</v>
      </c>
      <c r="K40" s="8">
        <v>7218.1769598241235</v>
      </c>
      <c r="L40" s="8">
        <v>6536.058145679197</v>
      </c>
      <c r="M40" s="8">
        <v>6211.4240767272941</v>
      </c>
      <c r="N40" s="8">
        <v>7553.8277564642212</v>
      </c>
      <c r="O40" s="8">
        <v>7416.3093274234452</v>
      </c>
      <c r="P40" s="8">
        <v>7446.5245384577265</v>
      </c>
      <c r="Q40" s="8">
        <v>7631.309476478219</v>
      </c>
      <c r="R40" s="8">
        <v>8049.8463407992303</v>
      </c>
      <c r="S40" s="8">
        <v>8824.8389460651215</v>
      </c>
      <c r="T40" s="8">
        <v>9750.8459827752358</v>
      </c>
      <c r="U40" s="8">
        <v>10040.280061498226</v>
      </c>
      <c r="V40" s="8">
        <v>10202.957241154852</v>
      </c>
      <c r="W40" s="8">
        <v>2673.9806664330808</v>
      </c>
      <c r="X40" s="8">
        <v>3383.1732390039065</v>
      </c>
      <c r="Y40" s="8">
        <v>7719.6938409437334</v>
      </c>
      <c r="Z40" s="8">
        <v>8967.1765775059175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316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3179.9456543919723</v>
      </c>
      <c r="D2" s="21">
        <f t="shared" ref="D2:X2" si="0">SUM(D3,D17,D22,D25,D26,D51,D52)</f>
        <v>2694.7275069897896</v>
      </c>
      <c r="E2" s="21">
        <f t="shared" si="0"/>
        <v>2972.6015782420991</v>
      </c>
      <c r="F2" s="21">
        <f t="shared" si="0"/>
        <v>2318.2746560119372</v>
      </c>
      <c r="G2" s="21">
        <f t="shared" si="0"/>
        <v>2841.0736866366938</v>
      </c>
      <c r="H2" s="21">
        <f t="shared" si="0"/>
        <v>2832.2422074582637</v>
      </c>
      <c r="I2" s="21">
        <f t="shared" si="0"/>
        <v>2904.2697253667088</v>
      </c>
      <c r="J2" s="21">
        <f t="shared" si="0"/>
        <v>3009.869754495131</v>
      </c>
      <c r="K2" s="21">
        <f t="shared" si="0"/>
        <v>3094.2267544902779</v>
      </c>
      <c r="L2" s="21">
        <f t="shared" si="0"/>
        <v>3059.7225767266846</v>
      </c>
      <c r="M2" s="21">
        <f t="shared" si="0"/>
        <v>2961.9806042234695</v>
      </c>
      <c r="N2" s="21">
        <f t="shared" si="0"/>
        <v>3451.9942212265173</v>
      </c>
      <c r="O2" s="21">
        <f t="shared" si="0"/>
        <v>3480.3988901674984</v>
      </c>
      <c r="P2" s="21">
        <f t="shared" si="0"/>
        <v>3420.0448426848807</v>
      </c>
      <c r="Q2" s="21">
        <f t="shared" si="0"/>
        <v>3441.7317123047842</v>
      </c>
      <c r="R2" s="21">
        <f t="shared" si="0"/>
        <v>3629.2036233659878</v>
      </c>
      <c r="S2" s="21">
        <f t="shared" si="0"/>
        <v>3579.6487091262657</v>
      </c>
      <c r="T2" s="21">
        <f t="shared" si="0"/>
        <v>3741.2957885746005</v>
      </c>
      <c r="U2" s="21">
        <f t="shared" si="0"/>
        <v>3992.7846865656456</v>
      </c>
      <c r="V2" s="21">
        <f t="shared" si="0"/>
        <v>4208.2700968310446</v>
      </c>
      <c r="W2" s="21">
        <f t="shared" si="0"/>
        <v>1790.2409564266366</v>
      </c>
      <c r="X2" s="21">
        <f t="shared" si="0"/>
        <v>1890.6481727238242</v>
      </c>
      <c r="Y2" s="21">
        <f t="shared" ref="Y2:Z2" si="1">SUM(Y3,Y17,Y22,Y25,Y26,Y51,Y52)</f>
        <v>3011.4154737980502</v>
      </c>
      <c r="Z2" s="21">
        <f t="shared" si="1"/>
        <v>3554.4658519215232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3179.9456543919723</v>
      </c>
      <c r="D26" s="27">
        <f t="shared" si="14"/>
        <v>2694.7275069897896</v>
      </c>
      <c r="E26" s="27">
        <f t="shared" si="14"/>
        <v>2972.6015782420991</v>
      </c>
      <c r="F26" s="27">
        <f t="shared" si="14"/>
        <v>2318.2746560119372</v>
      </c>
      <c r="G26" s="27">
        <f t="shared" si="14"/>
        <v>2841.0736866366938</v>
      </c>
      <c r="H26" s="27">
        <f t="shared" si="14"/>
        <v>2832.2422074582637</v>
      </c>
      <c r="I26" s="27">
        <f t="shared" si="14"/>
        <v>2904.2697253667088</v>
      </c>
      <c r="J26" s="27">
        <f t="shared" si="14"/>
        <v>3009.869754495131</v>
      </c>
      <c r="K26" s="27">
        <f t="shared" si="14"/>
        <v>3094.2267544902779</v>
      </c>
      <c r="L26" s="27">
        <f t="shared" si="14"/>
        <v>3059.7225767266846</v>
      </c>
      <c r="M26" s="27">
        <f t="shared" si="14"/>
        <v>2961.9806042234695</v>
      </c>
      <c r="N26" s="27">
        <f t="shared" si="14"/>
        <v>3451.9942212265173</v>
      </c>
      <c r="O26" s="27">
        <f t="shared" si="14"/>
        <v>3480.3988901674984</v>
      </c>
      <c r="P26" s="27">
        <f t="shared" si="14"/>
        <v>3420.0448426848807</v>
      </c>
      <c r="Q26" s="27">
        <f t="shared" si="14"/>
        <v>3441.7317123047842</v>
      </c>
      <c r="R26" s="27">
        <f t="shared" si="14"/>
        <v>3629.2036233659878</v>
      </c>
      <c r="S26" s="27">
        <f t="shared" si="14"/>
        <v>3579.6487091262657</v>
      </c>
      <c r="T26" s="27">
        <f t="shared" si="14"/>
        <v>3741.2957885746005</v>
      </c>
      <c r="U26" s="27">
        <f t="shared" si="14"/>
        <v>3992.7846865656456</v>
      </c>
      <c r="V26" s="27">
        <f t="shared" si="14"/>
        <v>4208.2700968310446</v>
      </c>
      <c r="W26" s="27">
        <f t="shared" si="14"/>
        <v>1790.2409564266366</v>
      </c>
      <c r="X26" s="27">
        <f t="shared" si="14"/>
        <v>1890.6481727238242</v>
      </c>
      <c r="Y26" s="27">
        <f t="shared" ref="Y26:Z26" si="15">SUM(Y27,Y33)</f>
        <v>3011.4154737980502</v>
      </c>
      <c r="Z26" s="27">
        <f t="shared" si="15"/>
        <v>3554.4658519215232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3179.9456543919723</v>
      </c>
      <c r="D33" s="19">
        <f t="shared" si="18"/>
        <v>2694.7275069897896</v>
      </c>
      <c r="E33" s="19">
        <f t="shared" si="18"/>
        <v>2972.6015782420991</v>
      </c>
      <c r="F33" s="19">
        <f t="shared" si="18"/>
        <v>2318.2746560119372</v>
      </c>
      <c r="G33" s="19">
        <f t="shared" si="18"/>
        <v>2841.0736866366938</v>
      </c>
      <c r="H33" s="19">
        <f t="shared" si="18"/>
        <v>2832.2422074582637</v>
      </c>
      <c r="I33" s="19">
        <f t="shared" si="18"/>
        <v>2904.2697253667088</v>
      </c>
      <c r="J33" s="19">
        <f t="shared" si="18"/>
        <v>3009.869754495131</v>
      </c>
      <c r="K33" s="19">
        <f t="shared" si="18"/>
        <v>3094.2267544902779</v>
      </c>
      <c r="L33" s="19">
        <f t="shared" si="18"/>
        <v>3059.7225767266846</v>
      </c>
      <c r="M33" s="19">
        <f t="shared" si="18"/>
        <v>2961.9806042234695</v>
      </c>
      <c r="N33" s="19">
        <f t="shared" si="18"/>
        <v>3451.9942212265173</v>
      </c>
      <c r="O33" s="19">
        <f t="shared" si="18"/>
        <v>3480.3988901674984</v>
      </c>
      <c r="P33" s="19">
        <f t="shared" si="18"/>
        <v>3420.0448426848807</v>
      </c>
      <c r="Q33" s="19">
        <f t="shared" si="18"/>
        <v>3441.7317123047842</v>
      </c>
      <c r="R33" s="19">
        <f t="shared" si="18"/>
        <v>3629.2036233659878</v>
      </c>
      <c r="S33" s="19">
        <f t="shared" si="18"/>
        <v>3579.6487091262657</v>
      </c>
      <c r="T33" s="19">
        <f t="shared" si="18"/>
        <v>3741.2957885746005</v>
      </c>
      <c r="U33" s="19">
        <f t="shared" si="18"/>
        <v>3992.7846865656456</v>
      </c>
      <c r="V33" s="19">
        <f t="shared" si="18"/>
        <v>4208.2700968310446</v>
      </c>
      <c r="W33" s="19">
        <f t="shared" si="18"/>
        <v>1790.2409564266366</v>
      </c>
      <c r="X33" s="19">
        <f t="shared" si="18"/>
        <v>1890.6481727238242</v>
      </c>
      <c r="Y33" s="19">
        <f t="shared" ref="Y33:Z33" si="19">SUM(Y34:Y50)</f>
        <v>3011.4154737980502</v>
      </c>
      <c r="Z33" s="19">
        <f t="shared" si="19"/>
        <v>3554.4658519215232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4.8492846603737511E-2</v>
      </c>
      <c r="Y38" s="8">
        <v>7.6334003758166628E-3</v>
      </c>
      <c r="Z38" s="8">
        <v>0.52461852548258736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3179.9456543919723</v>
      </c>
      <c r="D40" s="8">
        <v>2694.7275069897896</v>
      </c>
      <c r="E40" s="8">
        <v>2972.6015782420991</v>
      </c>
      <c r="F40" s="8">
        <v>2318.2746560119372</v>
      </c>
      <c r="G40" s="8">
        <v>2841.0736866366938</v>
      </c>
      <c r="H40" s="8">
        <v>2832.2422074582637</v>
      </c>
      <c r="I40" s="8">
        <v>2904.2697253667088</v>
      </c>
      <c r="J40" s="8">
        <v>3009.869754495131</v>
      </c>
      <c r="K40" s="8">
        <v>3094.2267544902779</v>
      </c>
      <c r="L40" s="8">
        <v>3059.7225767266846</v>
      </c>
      <c r="M40" s="8">
        <v>2961.9806042234695</v>
      </c>
      <c r="N40" s="8">
        <v>3451.9942212265173</v>
      </c>
      <c r="O40" s="8">
        <v>3480.3988901674984</v>
      </c>
      <c r="P40" s="8">
        <v>3420.0448426848807</v>
      </c>
      <c r="Q40" s="8">
        <v>3441.7317123047842</v>
      </c>
      <c r="R40" s="8">
        <v>3629.2036233659878</v>
      </c>
      <c r="S40" s="8">
        <v>3579.6487091262657</v>
      </c>
      <c r="T40" s="8">
        <v>3741.2957885746005</v>
      </c>
      <c r="U40" s="8">
        <v>3992.7846865656456</v>
      </c>
      <c r="V40" s="8">
        <v>4208.2700968310446</v>
      </c>
      <c r="W40" s="8">
        <v>1790.2409564266366</v>
      </c>
      <c r="X40" s="8">
        <v>1890.5996798772205</v>
      </c>
      <c r="Y40" s="8">
        <v>3011.4078403976746</v>
      </c>
      <c r="Z40" s="8">
        <v>3553.9412333960404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314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57.816903698179296</v>
      </c>
      <c r="D2" s="21">
        <f t="shared" ref="D2:X2" si="0">SUM(D3,D17,D22,D25,D26,D51,D52)</f>
        <v>60.488248934888219</v>
      </c>
      <c r="E2" s="21">
        <f t="shared" si="0"/>
        <v>51.876606979300568</v>
      </c>
      <c r="F2" s="21">
        <f t="shared" si="0"/>
        <v>57.776098617643555</v>
      </c>
      <c r="G2" s="21">
        <f t="shared" si="0"/>
        <v>70.521901567944255</v>
      </c>
      <c r="H2" s="21">
        <f t="shared" si="0"/>
        <v>64.131289996041616</v>
      </c>
      <c r="I2" s="21">
        <f t="shared" si="0"/>
        <v>65.815001727400329</v>
      </c>
      <c r="J2" s="21">
        <f t="shared" si="0"/>
        <v>55.715406055926493</v>
      </c>
      <c r="K2" s="21">
        <f t="shared" si="0"/>
        <v>56.656903221864795</v>
      </c>
      <c r="L2" s="21">
        <f t="shared" si="0"/>
        <v>53.262745823366394</v>
      </c>
      <c r="M2" s="21">
        <f t="shared" si="0"/>
        <v>53.323105557102238</v>
      </c>
      <c r="N2" s="21">
        <f t="shared" si="0"/>
        <v>56.260426750028664</v>
      </c>
      <c r="O2" s="21">
        <f t="shared" si="0"/>
        <v>50.019499957618393</v>
      </c>
      <c r="P2" s="21">
        <f t="shared" si="0"/>
        <v>49.044471373928523</v>
      </c>
      <c r="Q2" s="21">
        <f t="shared" si="0"/>
        <v>43.097964148904445</v>
      </c>
      <c r="R2" s="21">
        <f t="shared" si="0"/>
        <v>47.648845435956382</v>
      </c>
      <c r="S2" s="21">
        <f t="shared" si="0"/>
        <v>43.442965482973804</v>
      </c>
      <c r="T2" s="21">
        <f t="shared" si="0"/>
        <v>52.513839300917461</v>
      </c>
      <c r="U2" s="21">
        <f t="shared" si="0"/>
        <v>53.680376315512987</v>
      </c>
      <c r="V2" s="21">
        <f t="shared" si="0"/>
        <v>59.332483423950826</v>
      </c>
      <c r="W2" s="21">
        <f t="shared" si="0"/>
        <v>52.766383887668525</v>
      </c>
      <c r="X2" s="21">
        <f t="shared" si="0"/>
        <v>53.578766283974169</v>
      </c>
      <c r="Y2" s="21">
        <f t="shared" ref="Y2:Z2" si="1">SUM(Y3,Y17,Y22,Y25,Y26,Y51,Y52)</f>
        <v>65.971212308686177</v>
      </c>
      <c r="Z2" s="21">
        <f t="shared" si="1"/>
        <v>63.700845816070704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57.816903698179296</v>
      </c>
      <c r="D26" s="27">
        <f t="shared" si="14"/>
        <v>60.488248934888219</v>
      </c>
      <c r="E26" s="27">
        <f t="shared" si="14"/>
        <v>51.876606979300568</v>
      </c>
      <c r="F26" s="27">
        <f t="shared" si="14"/>
        <v>57.776098617643555</v>
      </c>
      <c r="G26" s="27">
        <f t="shared" si="14"/>
        <v>70.521901567944255</v>
      </c>
      <c r="H26" s="27">
        <f t="shared" si="14"/>
        <v>64.131289996041616</v>
      </c>
      <c r="I26" s="27">
        <f t="shared" si="14"/>
        <v>65.815001727400329</v>
      </c>
      <c r="J26" s="27">
        <f t="shared" si="14"/>
        <v>55.715406055926493</v>
      </c>
      <c r="K26" s="27">
        <f t="shared" si="14"/>
        <v>56.656903221864795</v>
      </c>
      <c r="L26" s="27">
        <f t="shared" si="14"/>
        <v>53.262745823366394</v>
      </c>
      <c r="M26" s="27">
        <f t="shared" si="14"/>
        <v>53.323105557102238</v>
      </c>
      <c r="N26" s="27">
        <f t="shared" si="14"/>
        <v>56.260426750028664</v>
      </c>
      <c r="O26" s="27">
        <f t="shared" si="14"/>
        <v>50.019499957618393</v>
      </c>
      <c r="P26" s="27">
        <f t="shared" si="14"/>
        <v>49.044471373928523</v>
      </c>
      <c r="Q26" s="27">
        <f t="shared" si="14"/>
        <v>43.097964148904445</v>
      </c>
      <c r="R26" s="27">
        <f t="shared" si="14"/>
        <v>47.648845435956382</v>
      </c>
      <c r="S26" s="27">
        <f t="shared" si="14"/>
        <v>43.442965482973804</v>
      </c>
      <c r="T26" s="27">
        <f t="shared" si="14"/>
        <v>52.513839300917461</v>
      </c>
      <c r="U26" s="27">
        <f t="shared" si="14"/>
        <v>53.680376315512987</v>
      </c>
      <c r="V26" s="27">
        <f t="shared" si="14"/>
        <v>59.332483423950826</v>
      </c>
      <c r="W26" s="27">
        <f t="shared" si="14"/>
        <v>52.766383887668525</v>
      </c>
      <c r="X26" s="27">
        <f t="shared" si="14"/>
        <v>53.578766283974169</v>
      </c>
      <c r="Y26" s="27">
        <f t="shared" ref="Y26:Z26" si="15">SUM(Y27,Y33)</f>
        <v>65.971212308686177</v>
      </c>
      <c r="Z26" s="27">
        <f t="shared" si="15"/>
        <v>63.700845816070704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57.816903698179296</v>
      </c>
      <c r="D33" s="19">
        <f t="shared" si="18"/>
        <v>60.488248934888219</v>
      </c>
      <c r="E33" s="19">
        <f t="shared" si="18"/>
        <v>51.876606979300568</v>
      </c>
      <c r="F33" s="19">
        <f t="shared" si="18"/>
        <v>57.776098617643555</v>
      </c>
      <c r="G33" s="19">
        <f t="shared" si="18"/>
        <v>70.521901567944255</v>
      </c>
      <c r="H33" s="19">
        <f t="shared" si="18"/>
        <v>64.131289996041616</v>
      </c>
      <c r="I33" s="19">
        <f t="shared" si="18"/>
        <v>65.815001727400329</v>
      </c>
      <c r="J33" s="19">
        <f t="shared" si="18"/>
        <v>55.715406055926493</v>
      </c>
      <c r="K33" s="19">
        <f t="shared" si="18"/>
        <v>56.656903221864795</v>
      </c>
      <c r="L33" s="19">
        <f t="shared" si="18"/>
        <v>53.262745823366394</v>
      </c>
      <c r="M33" s="19">
        <f t="shared" si="18"/>
        <v>53.323105557102238</v>
      </c>
      <c r="N33" s="19">
        <f t="shared" si="18"/>
        <v>56.260426750028664</v>
      </c>
      <c r="O33" s="19">
        <f t="shared" si="18"/>
        <v>50.019499957618393</v>
      </c>
      <c r="P33" s="19">
        <f t="shared" si="18"/>
        <v>49.044471373928523</v>
      </c>
      <c r="Q33" s="19">
        <f t="shared" si="18"/>
        <v>43.097964148904445</v>
      </c>
      <c r="R33" s="19">
        <f t="shared" si="18"/>
        <v>47.648845435956382</v>
      </c>
      <c r="S33" s="19">
        <f t="shared" si="18"/>
        <v>43.442965482973804</v>
      </c>
      <c r="T33" s="19">
        <f t="shared" si="18"/>
        <v>52.513839300917461</v>
      </c>
      <c r="U33" s="19">
        <f t="shared" si="18"/>
        <v>53.680376315512987</v>
      </c>
      <c r="V33" s="19">
        <f t="shared" si="18"/>
        <v>59.332483423950826</v>
      </c>
      <c r="W33" s="19">
        <f t="shared" si="18"/>
        <v>52.766383887668525</v>
      </c>
      <c r="X33" s="19">
        <f t="shared" si="18"/>
        <v>53.578766283974169</v>
      </c>
      <c r="Y33" s="19">
        <f t="shared" ref="Y33:Z33" si="19">SUM(Y34:Y50)</f>
        <v>65.971212308686177</v>
      </c>
      <c r="Z33" s="19">
        <f t="shared" si="19"/>
        <v>63.700845816070704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1.3742307702247424E-3</v>
      </c>
      <c r="Y38" s="8">
        <v>1.6722524049299516E-4</v>
      </c>
      <c r="Z38" s="8">
        <v>9.4018750485265565E-3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57.816903698179296</v>
      </c>
      <c r="D40" s="8">
        <v>60.488248934888219</v>
      </c>
      <c r="E40" s="8">
        <v>51.876606979300568</v>
      </c>
      <c r="F40" s="8">
        <v>57.776098617643555</v>
      </c>
      <c r="G40" s="8">
        <v>70.521901567944255</v>
      </c>
      <c r="H40" s="8">
        <v>64.131289996041616</v>
      </c>
      <c r="I40" s="8">
        <v>65.815001727400329</v>
      </c>
      <c r="J40" s="8">
        <v>55.715406055926493</v>
      </c>
      <c r="K40" s="8">
        <v>56.656903221864795</v>
      </c>
      <c r="L40" s="8">
        <v>53.262745823366394</v>
      </c>
      <c r="M40" s="8">
        <v>53.323105557102238</v>
      </c>
      <c r="N40" s="8">
        <v>56.260426750028664</v>
      </c>
      <c r="O40" s="8">
        <v>50.019499957618393</v>
      </c>
      <c r="P40" s="8">
        <v>49.044471373928523</v>
      </c>
      <c r="Q40" s="8">
        <v>43.097964148904445</v>
      </c>
      <c r="R40" s="8">
        <v>47.648845435956382</v>
      </c>
      <c r="S40" s="8">
        <v>43.442965482973804</v>
      </c>
      <c r="T40" s="8">
        <v>52.513839300917461</v>
      </c>
      <c r="U40" s="8">
        <v>53.680376315512987</v>
      </c>
      <c r="V40" s="8">
        <v>59.332483423950826</v>
      </c>
      <c r="W40" s="8">
        <v>52.766383887668525</v>
      </c>
      <c r="X40" s="8">
        <v>53.577392053203944</v>
      </c>
      <c r="Y40" s="8">
        <v>65.971045083445688</v>
      </c>
      <c r="Z40" s="8">
        <v>63.691443941022179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315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128.67567351843871</v>
      </c>
      <c r="D2" s="21">
        <f t="shared" ref="D2:X2" si="0">SUM(D3,D17,D22,D25,D26,D51,D52)</f>
        <v>139.63664396234361</v>
      </c>
      <c r="E2" s="21">
        <f t="shared" si="0"/>
        <v>115.41689890867299</v>
      </c>
      <c r="F2" s="21">
        <f t="shared" si="0"/>
        <v>138.23064236329273</v>
      </c>
      <c r="G2" s="21">
        <f t="shared" si="0"/>
        <v>168.5790959759313</v>
      </c>
      <c r="H2" s="21">
        <f t="shared" si="0"/>
        <v>145.88333800731806</v>
      </c>
      <c r="I2" s="21">
        <f t="shared" si="0"/>
        <v>146.78786165146894</v>
      </c>
      <c r="J2" s="21">
        <f t="shared" si="0"/>
        <v>156.00309135024975</v>
      </c>
      <c r="K2" s="21">
        <f t="shared" si="0"/>
        <v>157.96218246373212</v>
      </c>
      <c r="L2" s="21">
        <f t="shared" si="0"/>
        <v>142.35605177075524</v>
      </c>
      <c r="M2" s="21">
        <f t="shared" si="0"/>
        <v>171.4937734921335</v>
      </c>
      <c r="N2" s="21">
        <f t="shared" si="0"/>
        <v>187.88051555923317</v>
      </c>
      <c r="O2" s="21">
        <f t="shared" si="0"/>
        <v>166.8912324514408</v>
      </c>
      <c r="P2" s="21">
        <f t="shared" si="0"/>
        <v>163.12640748346516</v>
      </c>
      <c r="Q2" s="21">
        <f t="shared" si="0"/>
        <v>159.19008706809208</v>
      </c>
      <c r="R2" s="21">
        <f t="shared" si="0"/>
        <v>189.13001039883</v>
      </c>
      <c r="S2" s="21">
        <f t="shared" si="0"/>
        <v>184.49673932563738</v>
      </c>
      <c r="T2" s="21">
        <f t="shared" si="0"/>
        <v>245.11009934924624</v>
      </c>
      <c r="U2" s="21">
        <f t="shared" si="0"/>
        <v>280.10436562061665</v>
      </c>
      <c r="V2" s="21">
        <f t="shared" si="0"/>
        <v>251.4181485901525</v>
      </c>
      <c r="W2" s="21">
        <f t="shared" si="0"/>
        <v>226.51383325261642</v>
      </c>
      <c r="X2" s="21">
        <f t="shared" si="0"/>
        <v>233.47613708714837</v>
      </c>
      <c r="Y2" s="21">
        <f t="shared" ref="Y2:Z2" si="1">SUM(Y3,Y17,Y22,Y25,Y26,Y51,Y52)</f>
        <v>237.99691089481027</v>
      </c>
      <c r="Z2" s="21">
        <f t="shared" si="1"/>
        <v>292.13223725936433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128.67567351843871</v>
      </c>
      <c r="D26" s="27">
        <f t="shared" si="14"/>
        <v>139.63664396234361</v>
      </c>
      <c r="E26" s="27">
        <f t="shared" si="14"/>
        <v>115.41689890867299</v>
      </c>
      <c r="F26" s="27">
        <f t="shared" si="14"/>
        <v>138.23064236329273</v>
      </c>
      <c r="G26" s="27">
        <f t="shared" si="14"/>
        <v>168.5790959759313</v>
      </c>
      <c r="H26" s="27">
        <f t="shared" si="14"/>
        <v>145.88333800731806</v>
      </c>
      <c r="I26" s="27">
        <f t="shared" si="14"/>
        <v>146.78786165146894</v>
      </c>
      <c r="J26" s="27">
        <f t="shared" si="14"/>
        <v>156.00309135024975</v>
      </c>
      <c r="K26" s="27">
        <f t="shared" si="14"/>
        <v>157.96218246373212</v>
      </c>
      <c r="L26" s="27">
        <f t="shared" si="14"/>
        <v>142.35605177075524</v>
      </c>
      <c r="M26" s="27">
        <f t="shared" si="14"/>
        <v>171.4937734921335</v>
      </c>
      <c r="N26" s="27">
        <f t="shared" si="14"/>
        <v>187.88051555923317</v>
      </c>
      <c r="O26" s="27">
        <f t="shared" si="14"/>
        <v>166.8912324514408</v>
      </c>
      <c r="P26" s="27">
        <f t="shared" si="14"/>
        <v>163.12640748346516</v>
      </c>
      <c r="Q26" s="27">
        <f t="shared" si="14"/>
        <v>159.19008706809208</v>
      </c>
      <c r="R26" s="27">
        <f t="shared" si="14"/>
        <v>189.13001039883</v>
      </c>
      <c r="S26" s="27">
        <f t="shared" si="14"/>
        <v>184.49673932563738</v>
      </c>
      <c r="T26" s="27">
        <f t="shared" si="14"/>
        <v>245.11009934924624</v>
      </c>
      <c r="U26" s="27">
        <f t="shared" si="14"/>
        <v>280.10436562061665</v>
      </c>
      <c r="V26" s="27">
        <f t="shared" si="14"/>
        <v>251.4181485901525</v>
      </c>
      <c r="W26" s="27">
        <f t="shared" si="14"/>
        <v>226.51383325261642</v>
      </c>
      <c r="X26" s="27">
        <f t="shared" si="14"/>
        <v>233.47613708714837</v>
      </c>
      <c r="Y26" s="27">
        <f t="shared" ref="Y26:Z26" si="15">SUM(Y27,Y33)</f>
        <v>237.99691089481027</v>
      </c>
      <c r="Z26" s="27">
        <f t="shared" si="15"/>
        <v>292.13223725936433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128.67567351843871</v>
      </c>
      <c r="D33" s="19">
        <f t="shared" si="18"/>
        <v>139.63664396234361</v>
      </c>
      <c r="E33" s="19">
        <f t="shared" si="18"/>
        <v>115.41689890867299</v>
      </c>
      <c r="F33" s="19">
        <f t="shared" si="18"/>
        <v>138.23064236329273</v>
      </c>
      <c r="G33" s="19">
        <f t="shared" si="18"/>
        <v>168.5790959759313</v>
      </c>
      <c r="H33" s="19">
        <f t="shared" si="18"/>
        <v>145.88333800731806</v>
      </c>
      <c r="I33" s="19">
        <f t="shared" si="18"/>
        <v>146.78786165146894</v>
      </c>
      <c r="J33" s="19">
        <f t="shared" si="18"/>
        <v>156.00309135024975</v>
      </c>
      <c r="K33" s="19">
        <f t="shared" si="18"/>
        <v>157.96218246373212</v>
      </c>
      <c r="L33" s="19">
        <f t="shared" si="18"/>
        <v>142.35605177075524</v>
      </c>
      <c r="M33" s="19">
        <f t="shared" si="18"/>
        <v>171.4937734921335</v>
      </c>
      <c r="N33" s="19">
        <f t="shared" si="18"/>
        <v>187.88051555923317</v>
      </c>
      <c r="O33" s="19">
        <f t="shared" si="18"/>
        <v>166.8912324514408</v>
      </c>
      <c r="P33" s="19">
        <f t="shared" si="18"/>
        <v>163.12640748346516</v>
      </c>
      <c r="Q33" s="19">
        <f t="shared" si="18"/>
        <v>159.19008706809208</v>
      </c>
      <c r="R33" s="19">
        <f t="shared" si="18"/>
        <v>189.13001039883</v>
      </c>
      <c r="S33" s="19">
        <f t="shared" si="18"/>
        <v>184.49673932563738</v>
      </c>
      <c r="T33" s="19">
        <f t="shared" si="18"/>
        <v>245.11009934924624</v>
      </c>
      <c r="U33" s="19">
        <f t="shared" si="18"/>
        <v>280.10436562061665</v>
      </c>
      <c r="V33" s="19">
        <f t="shared" si="18"/>
        <v>251.4181485901525</v>
      </c>
      <c r="W33" s="19">
        <f t="shared" si="18"/>
        <v>226.51383325261642</v>
      </c>
      <c r="X33" s="19">
        <f t="shared" si="18"/>
        <v>233.47613708714837</v>
      </c>
      <c r="Y33" s="19">
        <f t="shared" ref="Y33:Z33" si="19">SUM(Y34:Y50)</f>
        <v>237.99691089481027</v>
      </c>
      <c r="Z33" s="19">
        <f t="shared" si="19"/>
        <v>292.13223725936433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5.988381479293938E-3</v>
      </c>
      <c r="Y38" s="8">
        <v>6.032796619645322E-4</v>
      </c>
      <c r="Z38" s="8">
        <v>4.3117022343620699E-2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128.67567351843871</v>
      </c>
      <c r="D40" s="8">
        <v>139.63664396234361</v>
      </c>
      <c r="E40" s="8">
        <v>115.41689890867299</v>
      </c>
      <c r="F40" s="8">
        <v>138.23064236329273</v>
      </c>
      <c r="G40" s="8">
        <v>168.5790959759313</v>
      </c>
      <c r="H40" s="8">
        <v>145.88333800731806</v>
      </c>
      <c r="I40" s="8">
        <v>146.78786165146894</v>
      </c>
      <c r="J40" s="8">
        <v>156.00309135024975</v>
      </c>
      <c r="K40" s="8">
        <v>157.96218246373212</v>
      </c>
      <c r="L40" s="8">
        <v>142.35605177075524</v>
      </c>
      <c r="M40" s="8">
        <v>171.4937734921335</v>
      </c>
      <c r="N40" s="8">
        <v>187.88051555923317</v>
      </c>
      <c r="O40" s="8">
        <v>166.8912324514408</v>
      </c>
      <c r="P40" s="8">
        <v>163.12640748346516</v>
      </c>
      <c r="Q40" s="8">
        <v>159.19008706809208</v>
      </c>
      <c r="R40" s="8">
        <v>189.13001039883</v>
      </c>
      <c r="S40" s="8">
        <v>184.49673932563738</v>
      </c>
      <c r="T40" s="8">
        <v>245.11009934924624</v>
      </c>
      <c r="U40" s="8">
        <v>280.10436562061665</v>
      </c>
      <c r="V40" s="8">
        <v>251.4181485901525</v>
      </c>
      <c r="W40" s="8">
        <v>226.51383325261642</v>
      </c>
      <c r="X40" s="8">
        <v>233.47014870566909</v>
      </c>
      <c r="Y40" s="8">
        <v>237.99630761514831</v>
      </c>
      <c r="Z40" s="8">
        <v>292.08912023702072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281314.63011875842</v>
      </c>
      <c r="D2" s="21">
        <f t="shared" ref="D2:X2" si="0">SUM(D3,D17,D22,D25,D26,D51,D52)</f>
        <v>282160.93990181031</v>
      </c>
      <c r="E2" s="21">
        <f t="shared" si="0"/>
        <v>300278.49060114106</v>
      </c>
      <c r="F2" s="21">
        <f t="shared" si="0"/>
        <v>304672.94519135705</v>
      </c>
      <c r="G2" s="21">
        <f t="shared" si="0"/>
        <v>320685.5066717164</v>
      </c>
      <c r="H2" s="21">
        <f t="shared" si="0"/>
        <v>335460.29155696504</v>
      </c>
      <c r="I2" s="21">
        <f t="shared" si="0"/>
        <v>329001.05166757951</v>
      </c>
      <c r="J2" s="21">
        <f t="shared" si="0"/>
        <v>337662.23578146152</v>
      </c>
      <c r="K2" s="21">
        <f t="shared" si="0"/>
        <v>310648.6625716149</v>
      </c>
      <c r="L2" s="21">
        <f t="shared" si="0"/>
        <v>277683.46335768013</v>
      </c>
      <c r="M2" s="21">
        <f t="shared" si="0"/>
        <v>262834.8897157436</v>
      </c>
      <c r="N2" s="21">
        <f t="shared" si="0"/>
        <v>265673.58374833519</v>
      </c>
      <c r="O2" s="21">
        <f t="shared" si="0"/>
        <v>262106.58616650515</v>
      </c>
      <c r="P2" s="21">
        <f t="shared" si="0"/>
        <v>236513.37563661602</v>
      </c>
      <c r="Q2" s="21">
        <f t="shared" si="0"/>
        <v>235787.11071824853</v>
      </c>
      <c r="R2" s="21">
        <f t="shared" si="0"/>
        <v>250866.06676470785</v>
      </c>
      <c r="S2" s="21">
        <f t="shared" si="0"/>
        <v>241725.3893494143</v>
      </c>
      <c r="T2" s="21">
        <f t="shared" si="0"/>
        <v>257201.80760659068</v>
      </c>
      <c r="U2" s="21">
        <f t="shared" si="0"/>
        <v>253745.67304339769</v>
      </c>
      <c r="V2" s="21">
        <f t="shared" si="0"/>
        <v>235067.56171572622</v>
      </c>
      <c r="W2" s="21">
        <f t="shared" si="0"/>
        <v>195621.99345533815</v>
      </c>
      <c r="X2" s="21">
        <f t="shared" si="0"/>
        <v>211797.94457760698</v>
      </c>
      <c r="Y2" s="21">
        <f t="shared" ref="Y2:Z2" si="1">SUM(Y3,Y17,Y22,Y25,Y26,Y51,Y52)</f>
        <v>218883.92728141381</v>
      </c>
      <c r="Z2" s="21">
        <f t="shared" si="1"/>
        <v>201041.19527365817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78516.762482998442</v>
      </c>
      <c r="D3" s="24">
        <f t="shared" si="2"/>
        <v>69859.840048490369</v>
      </c>
      <c r="E3" s="24">
        <f t="shared" si="2"/>
        <v>80423.533904101088</v>
      </c>
      <c r="F3" s="24">
        <f t="shared" si="2"/>
        <v>73942.946672157035</v>
      </c>
      <c r="G3" s="24">
        <f t="shared" si="2"/>
        <v>75675.722503356461</v>
      </c>
      <c r="H3" s="24">
        <f t="shared" si="2"/>
        <v>76106.320515885018</v>
      </c>
      <c r="I3" s="24">
        <f t="shared" si="2"/>
        <v>67425.301917019562</v>
      </c>
      <c r="J3" s="24">
        <f t="shared" si="2"/>
        <v>72324.995293021493</v>
      </c>
      <c r="K3" s="24">
        <f t="shared" si="2"/>
        <v>47878.131318534877</v>
      </c>
      <c r="L3" s="24">
        <f t="shared" si="2"/>
        <v>36313.682393040173</v>
      </c>
      <c r="M3" s="24">
        <f t="shared" si="2"/>
        <v>25805.622275303602</v>
      </c>
      <c r="N3" s="24">
        <f t="shared" si="2"/>
        <v>44194.650180735247</v>
      </c>
      <c r="O3" s="24">
        <f t="shared" si="2"/>
        <v>54311.009887025139</v>
      </c>
      <c r="P3" s="24">
        <f t="shared" si="2"/>
        <v>38654.445682656027</v>
      </c>
      <c r="Q3" s="24">
        <f t="shared" si="2"/>
        <v>43289.104992088505</v>
      </c>
      <c r="R3" s="24">
        <f t="shared" si="2"/>
        <v>49494.048020347844</v>
      </c>
      <c r="S3" s="24">
        <f t="shared" si="2"/>
        <v>36282.658639374298</v>
      </c>
      <c r="T3" s="24">
        <f t="shared" si="2"/>
        <v>44842.477713857021</v>
      </c>
      <c r="U3" s="24">
        <f t="shared" si="2"/>
        <v>40248.625540764748</v>
      </c>
      <c r="V3" s="24">
        <f t="shared" si="2"/>
        <v>15057.928886997255</v>
      </c>
      <c r="W3" s="24">
        <f t="shared" si="2"/>
        <v>7602.8381508923758</v>
      </c>
      <c r="X3" s="24">
        <f t="shared" si="2"/>
        <v>6372.7422478588251</v>
      </c>
      <c r="Y3" s="24">
        <f t="shared" ref="Y3:Z3" si="3">SUM(Y4,Y8,Y11)</f>
        <v>9464.9626513559597</v>
      </c>
      <c r="Z3" s="24">
        <f t="shared" si="3"/>
        <v>5120.5503778102757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64927.678042736996</v>
      </c>
      <c r="D4" s="19">
        <f t="shared" si="4"/>
        <v>57558.61876852985</v>
      </c>
      <c r="E4" s="19">
        <f t="shared" si="4"/>
        <v>66347.711208379522</v>
      </c>
      <c r="F4" s="19">
        <f t="shared" si="4"/>
        <v>61296.155411141925</v>
      </c>
      <c r="G4" s="19">
        <f t="shared" si="4"/>
        <v>64561.966224892036</v>
      </c>
      <c r="H4" s="19">
        <f t="shared" si="4"/>
        <v>64462.830125059176</v>
      </c>
      <c r="I4" s="19">
        <f t="shared" si="4"/>
        <v>55655.050230349305</v>
      </c>
      <c r="J4" s="19">
        <f t="shared" si="4"/>
        <v>62376.203172866859</v>
      </c>
      <c r="K4" s="19">
        <f t="shared" si="4"/>
        <v>42960.135003998927</v>
      </c>
      <c r="L4" s="19">
        <f t="shared" si="4"/>
        <v>32253.235540410282</v>
      </c>
      <c r="M4" s="19">
        <f t="shared" si="4"/>
        <v>22662.4031935575</v>
      </c>
      <c r="N4" s="19">
        <f t="shared" si="4"/>
        <v>38993.048511362605</v>
      </c>
      <c r="O4" s="19">
        <f t="shared" si="4"/>
        <v>49367.883421680897</v>
      </c>
      <c r="P4" s="19">
        <f t="shared" si="4"/>
        <v>35808.868640889799</v>
      </c>
      <c r="Q4" s="19">
        <f t="shared" si="4"/>
        <v>39805.547935008341</v>
      </c>
      <c r="R4" s="19">
        <f t="shared" si="4"/>
        <v>45798.626542484511</v>
      </c>
      <c r="S4" s="19">
        <f t="shared" si="4"/>
        <v>33954.399953567343</v>
      </c>
      <c r="T4" s="19">
        <f t="shared" si="4"/>
        <v>41328.862301860659</v>
      </c>
      <c r="U4" s="19">
        <f t="shared" si="4"/>
        <v>37443.913098783487</v>
      </c>
      <c r="V4" s="19">
        <f t="shared" si="4"/>
        <v>13383.474202608175</v>
      </c>
      <c r="W4" s="19">
        <f t="shared" si="4"/>
        <v>6740.9721788396519</v>
      </c>
      <c r="X4" s="19">
        <f t="shared" si="4"/>
        <v>5470.978517360003</v>
      </c>
      <c r="Y4" s="19">
        <f t="shared" ref="Y4:Z4" si="5">SUM(Y5:Y7)</f>
        <v>8545.4651719737776</v>
      </c>
      <c r="Z4" s="19">
        <f t="shared" si="5"/>
        <v>4238.2950073925549</v>
      </c>
    </row>
    <row r="5" spans="1:26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8054.0136640799974</v>
      </c>
      <c r="H5" s="8">
        <f>TI_EHG_E!H5+NRG_E!H5+FC_E!H5</f>
        <v>7941.6270381599998</v>
      </c>
      <c r="I5" s="8">
        <f>TI_EHG_E!I5+NRG_E!I5+FC_E!I5</f>
        <v>6400.5553684800007</v>
      </c>
      <c r="J5" s="8">
        <f>TI_EHG_E!J5+NRG_E!J5+FC_E!J5</f>
        <v>6898.4429417999991</v>
      </c>
      <c r="K5" s="8">
        <f>TI_EHG_E!K5+NRG_E!K5+FC_E!K5</f>
        <v>5294.8803106799978</v>
      </c>
      <c r="L5" s="8">
        <f>TI_EHG_E!L5+NRG_E!L5+FC_E!L5</f>
        <v>3791.3248753199991</v>
      </c>
      <c r="M5" s="8">
        <f>TI_EHG_E!M5+NRG_E!M5+FC_E!M5</f>
        <v>1088.2351436399993</v>
      </c>
      <c r="N5" s="8">
        <f>TI_EHG_E!N5+NRG_E!N5+FC_E!N5</f>
        <v>8076.4153297199991</v>
      </c>
      <c r="O5" s="8">
        <f>TI_EHG_E!O5+NRG_E!O5+FC_E!O5</f>
        <v>8252.8680369599988</v>
      </c>
      <c r="P5" s="8">
        <f>TI_EHG_E!P5+NRG_E!P5+FC_E!P5</f>
        <v>4393.8834289199995</v>
      </c>
      <c r="Q5" s="8">
        <f>TI_EHG_E!Q5+NRG_E!Q5+FC_E!Q5</f>
        <v>4900.9832063999984</v>
      </c>
      <c r="R5" s="8">
        <f>TI_EHG_E!R5+NRG_E!R5+FC_E!R5</f>
        <v>4979.875444199999</v>
      </c>
      <c r="S5" s="8">
        <f>TI_EHG_E!S5+NRG_E!S5+FC_E!S5</f>
        <v>3332.3506545599994</v>
      </c>
      <c r="T5" s="8">
        <f>TI_EHG_E!T5+NRG_E!T5+FC_E!T5</f>
        <v>2742.8527501199997</v>
      </c>
      <c r="U5" s="8">
        <f>TI_EHG_E!U5+NRG_E!U5+FC_E!U5</f>
        <v>1387.9467320399995</v>
      </c>
      <c r="V5" s="8">
        <f>TI_EHG_E!V5+NRG_E!V5+FC_E!V5</f>
        <v>546.8072367599998</v>
      </c>
      <c r="W5" s="8">
        <f>TI_EHG_E!W5+NRG_E!W5+FC_E!W5</f>
        <v>431.96716079999987</v>
      </c>
      <c r="X5" s="8">
        <f>TI_EHG_E!X5+NRG_E!X5+FC_E!X5</f>
        <v>341.38131227999997</v>
      </c>
      <c r="Y5" s="8">
        <f>TI_EHG_E!Y5+NRG_E!Y5+FC_E!Y5</f>
        <v>340.35045983999998</v>
      </c>
      <c r="Z5" s="8">
        <f>TI_EHG_E!Z5+NRG_E!Z5+FC_E!Z5</f>
        <v>239.75299223999997</v>
      </c>
    </row>
    <row r="6" spans="1:26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  <c r="Y6" s="8">
        <f>TI_EHG_E!Y6+NRG_E!Y6+FC_E!Y6</f>
        <v>0</v>
      </c>
      <c r="Z6" s="8">
        <f>TI_EHG_E!Z6+NRG_E!Z6+FC_E!Z6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TI_EHG_E!C7+NRG_E!C7+FC_E!C7</f>
        <v>64927.678042736996</v>
      </c>
      <c r="D7" s="8">
        <f>TI_EHG_E!D7+NRG_E!D7+FC_E!D7</f>
        <v>57558.61876852985</v>
      </c>
      <c r="E7" s="8">
        <f>TI_EHG_E!E7+NRG_E!E7+FC_E!E7</f>
        <v>66347.711208379522</v>
      </c>
      <c r="F7" s="8">
        <f>TI_EHG_E!F7+NRG_E!F7+FC_E!F7</f>
        <v>61296.155411141925</v>
      </c>
      <c r="G7" s="8">
        <f>TI_EHG_E!G7+NRG_E!G7+FC_E!G7</f>
        <v>56507.952560812038</v>
      </c>
      <c r="H7" s="8">
        <f>TI_EHG_E!H7+NRG_E!H7+FC_E!H7</f>
        <v>56521.203086899179</v>
      </c>
      <c r="I7" s="8">
        <f>TI_EHG_E!I7+NRG_E!I7+FC_E!I7</f>
        <v>49254.494861869302</v>
      </c>
      <c r="J7" s="8">
        <f>TI_EHG_E!J7+NRG_E!J7+FC_E!J7</f>
        <v>55477.760231066859</v>
      </c>
      <c r="K7" s="8">
        <f>TI_EHG_E!K7+NRG_E!K7+FC_E!K7</f>
        <v>37665.25469331893</v>
      </c>
      <c r="L7" s="8">
        <f>TI_EHG_E!L7+NRG_E!L7+FC_E!L7</f>
        <v>28461.910665090283</v>
      </c>
      <c r="M7" s="8">
        <f>TI_EHG_E!M7+NRG_E!M7+FC_E!M7</f>
        <v>21574.168049917502</v>
      </c>
      <c r="N7" s="8">
        <f>TI_EHG_E!N7+NRG_E!N7+FC_E!N7</f>
        <v>30916.633181642606</v>
      </c>
      <c r="O7" s="8">
        <f>TI_EHG_E!O7+NRG_E!O7+FC_E!O7</f>
        <v>41115.0153847209</v>
      </c>
      <c r="P7" s="8">
        <f>TI_EHG_E!P7+NRG_E!P7+FC_E!P7</f>
        <v>31414.985211969801</v>
      </c>
      <c r="Q7" s="8">
        <f>TI_EHG_E!Q7+NRG_E!Q7+FC_E!Q7</f>
        <v>34904.56472860834</v>
      </c>
      <c r="R7" s="8">
        <f>TI_EHG_E!R7+NRG_E!R7+FC_E!R7</f>
        <v>40818.751098284512</v>
      </c>
      <c r="S7" s="8">
        <f>TI_EHG_E!S7+NRG_E!S7+FC_E!S7</f>
        <v>30622.049299007344</v>
      </c>
      <c r="T7" s="8">
        <f>TI_EHG_E!T7+NRG_E!T7+FC_E!T7</f>
        <v>38586.009551740659</v>
      </c>
      <c r="U7" s="8">
        <f>TI_EHG_E!U7+NRG_E!U7+FC_E!U7</f>
        <v>36055.966366743487</v>
      </c>
      <c r="V7" s="8">
        <f>TI_EHG_E!V7+NRG_E!V7+FC_E!V7</f>
        <v>12836.666965848175</v>
      </c>
      <c r="W7" s="8">
        <f>TI_EHG_E!W7+NRG_E!W7+FC_E!W7</f>
        <v>6309.005018039652</v>
      </c>
      <c r="X7" s="8">
        <f>TI_EHG_E!X7+NRG_E!X7+FC_E!X7</f>
        <v>5129.5972050800028</v>
      </c>
      <c r="Y7" s="8">
        <f>TI_EHG_E!Y7+NRG_E!Y7+FC_E!Y7</f>
        <v>8205.1147121337781</v>
      </c>
      <c r="Z7" s="8">
        <f>TI_EHG_E!Z7+NRG_E!Z7+FC_E!Z7</f>
        <v>3998.542015152555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12208.327193254074</v>
      </c>
      <c r="D8" s="19">
        <f t="shared" ref="D8:X8" si="7">SUM(D9:D10)</f>
        <v>11430.526027033031</v>
      </c>
      <c r="E8" s="19">
        <f t="shared" si="7"/>
        <v>13160.847140640706</v>
      </c>
      <c r="F8" s="19">
        <f t="shared" si="7"/>
        <v>11402.193762329294</v>
      </c>
      <c r="G8" s="19">
        <f t="shared" si="7"/>
        <v>10223.725039308074</v>
      </c>
      <c r="H8" s="19">
        <f t="shared" si="7"/>
        <v>9773.5058188623843</v>
      </c>
      <c r="I8" s="19">
        <f t="shared" si="7"/>
        <v>10266.012876900375</v>
      </c>
      <c r="J8" s="19">
        <f t="shared" si="7"/>
        <v>8183.8836189546455</v>
      </c>
      <c r="K8" s="19">
        <f t="shared" si="7"/>
        <v>3045.899044837578</v>
      </c>
      <c r="L8" s="19">
        <f t="shared" si="7"/>
        <v>1771.6982794342011</v>
      </c>
      <c r="M8" s="19">
        <f t="shared" si="7"/>
        <v>1181.2887777045084</v>
      </c>
      <c r="N8" s="19">
        <f t="shared" si="7"/>
        <v>3688.9575165674632</v>
      </c>
      <c r="O8" s="19">
        <f t="shared" si="7"/>
        <v>2902.5318472695717</v>
      </c>
      <c r="P8" s="19">
        <f t="shared" si="7"/>
        <v>2139.9280132817794</v>
      </c>
      <c r="Q8" s="19">
        <f t="shared" si="7"/>
        <v>2859.962572325534</v>
      </c>
      <c r="R8" s="19">
        <f t="shared" si="7"/>
        <v>2985.7537201454638</v>
      </c>
      <c r="S8" s="19">
        <f t="shared" si="7"/>
        <v>1693.2304914920385</v>
      </c>
      <c r="T8" s="19">
        <f t="shared" si="7"/>
        <v>2524.4737176014296</v>
      </c>
      <c r="U8" s="19">
        <f t="shared" si="7"/>
        <v>1721.1309147448412</v>
      </c>
      <c r="V8" s="19">
        <f t="shared" si="7"/>
        <v>956.04815930520601</v>
      </c>
      <c r="W8" s="19">
        <f t="shared" si="7"/>
        <v>152.56150005295808</v>
      </c>
      <c r="X8" s="19">
        <f t="shared" si="7"/>
        <v>0</v>
      </c>
      <c r="Y8" s="19">
        <f t="shared" ref="Y8:Z8" si="8">SUM(Y9:Y10)</f>
        <v>0</v>
      </c>
      <c r="Z8" s="19">
        <f t="shared" si="8"/>
        <v>0</v>
      </c>
    </row>
    <row r="9" spans="1:26" ht="11.25" customHeight="1" x14ac:dyDescent="0.2">
      <c r="A9" s="28" t="s">
        <v>10</v>
      </c>
      <c r="B9" s="7" t="s">
        <v>11</v>
      </c>
      <c r="C9" s="8">
        <f>TI_EHG_E!C9+NRG_E!C9+FC_E!C9</f>
        <v>5388.4201478200657</v>
      </c>
      <c r="D9" s="8">
        <f>TI_EHG_E!D9+NRG_E!D9+FC_E!D9</f>
        <v>3926.1767630911718</v>
      </c>
      <c r="E9" s="8">
        <f>TI_EHG_E!E9+NRG_E!E9+FC_E!E9</f>
        <v>5350.9241912321895</v>
      </c>
      <c r="F9" s="8">
        <f>TI_EHG_E!F9+NRG_E!F9+FC_E!F9</f>
        <v>4241.6249892046326</v>
      </c>
      <c r="G9" s="8">
        <f>TI_EHG_E!G9+NRG_E!G9+FC_E!G9</f>
        <v>4297.6765608438118</v>
      </c>
      <c r="H9" s="8">
        <f>TI_EHG_E!H9+NRG_E!H9+FC_E!H9</f>
        <v>4533.2296103379558</v>
      </c>
      <c r="I9" s="8">
        <f>TI_EHG_E!I9+NRG_E!I9+FC_E!I9</f>
        <v>4299.2067950405399</v>
      </c>
      <c r="J9" s="8">
        <f>TI_EHG_E!J9+NRG_E!J9+FC_E!J9</f>
        <v>3686.0423452495893</v>
      </c>
      <c r="K9" s="8">
        <f>TI_EHG_E!K9+NRG_E!K9+FC_E!K9</f>
        <v>3045.899044837578</v>
      </c>
      <c r="L9" s="8">
        <f>TI_EHG_E!L9+NRG_E!L9+FC_E!L9</f>
        <v>1771.6982794342011</v>
      </c>
      <c r="M9" s="8">
        <f>TI_EHG_E!M9+NRG_E!M9+FC_E!M9</f>
        <v>1181.2887777045084</v>
      </c>
      <c r="N9" s="8">
        <f>TI_EHG_E!N9+NRG_E!N9+FC_E!N9</f>
        <v>3688.9575165674632</v>
      </c>
      <c r="O9" s="8">
        <f>TI_EHG_E!O9+NRG_E!O9+FC_E!O9</f>
        <v>2902.5318472695717</v>
      </c>
      <c r="P9" s="8">
        <f>TI_EHG_E!P9+NRG_E!P9+FC_E!P9</f>
        <v>2139.9280132817794</v>
      </c>
      <c r="Q9" s="8">
        <f>TI_EHG_E!Q9+NRG_E!Q9+FC_E!Q9</f>
        <v>2859.962572325534</v>
      </c>
      <c r="R9" s="8">
        <f>TI_EHG_E!R9+NRG_E!R9+FC_E!R9</f>
        <v>2985.7537201454638</v>
      </c>
      <c r="S9" s="8">
        <f>TI_EHG_E!S9+NRG_E!S9+FC_E!S9</f>
        <v>1693.2304914920385</v>
      </c>
      <c r="T9" s="8">
        <f>TI_EHG_E!T9+NRG_E!T9+FC_E!T9</f>
        <v>2524.4737176014296</v>
      </c>
      <c r="U9" s="8">
        <f>TI_EHG_E!U9+NRG_E!U9+FC_E!U9</f>
        <v>1721.1309147448412</v>
      </c>
      <c r="V9" s="8">
        <f>TI_EHG_E!V9+NRG_E!V9+FC_E!V9</f>
        <v>956.04815930520601</v>
      </c>
      <c r="W9" s="8">
        <f>TI_EHG_E!W9+NRG_E!W9+FC_E!W9</f>
        <v>152.56150005295808</v>
      </c>
      <c r="X9" s="8">
        <f>TI_EHG_E!X9+NRG_E!X9+FC_E!X9</f>
        <v>0</v>
      </c>
      <c r="Y9" s="8">
        <f>TI_EHG_E!Y9+NRG_E!Y9+FC_E!Y9</f>
        <v>0</v>
      </c>
      <c r="Z9" s="8">
        <f>TI_EHG_E!Z9+NRG_E!Z9+FC_E!Z9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TI_EHG_E!C10+NRG_E!C10+FC_E!C10</f>
        <v>6819.9070454340072</v>
      </c>
      <c r="D10" s="8">
        <f>TI_EHG_E!D10+NRG_E!D10+FC_E!D10</f>
        <v>7504.3492639418591</v>
      </c>
      <c r="E10" s="8">
        <f>TI_EHG_E!E10+NRG_E!E10+FC_E!E10</f>
        <v>7809.9229494085166</v>
      </c>
      <c r="F10" s="8">
        <f>TI_EHG_E!F10+NRG_E!F10+FC_E!F10</f>
        <v>7160.5687731246608</v>
      </c>
      <c r="G10" s="8">
        <f>TI_EHG_E!G10+NRG_E!G10+FC_E!G10</f>
        <v>5926.0484784642622</v>
      </c>
      <c r="H10" s="8">
        <f>TI_EHG_E!H10+NRG_E!H10+FC_E!H10</f>
        <v>5240.2762085244294</v>
      </c>
      <c r="I10" s="8">
        <f>TI_EHG_E!I10+NRG_E!I10+FC_E!I10</f>
        <v>5966.806081859836</v>
      </c>
      <c r="J10" s="8">
        <f>TI_EHG_E!J10+NRG_E!J10+FC_E!J10</f>
        <v>4497.8412737050558</v>
      </c>
      <c r="K10" s="8">
        <f>TI_EHG_E!K10+NRG_E!K10+FC_E!K10</f>
        <v>0</v>
      </c>
      <c r="L10" s="8">
        <f>TI_EHG_E!L10+NRG_E!L10+FC_E!L10</f>
        <v>0</v>
      </c>
      <c r="M10" s="8">
        <f>TI_EHG_E!M10+NRG_E!M10+FC_E!M10</f>
        <v>0</v>
      </c>
      <c r="N10" s="8">
        <f>TI_EHG_E!N10+NRG_E!N10+FC_E!N10</f>
        <v>0</v>
      </c>
      <c r="O10" s="8">
        <f>TI_EHG_E!O10+NRG_E!O10+FC_E!O10</f>
        <v>0</v>
      </c>
      <c r="P10" s="8">
        <f>TI_EHG_E!P10+NRG_E!P10+FC_E!P10</f>
        <v>0</v>
      </c>
      <c r="Q10" s="8">
        <f>TI_EHG_E!Q10+NRG_E!Q10+FC_E!Q10</f>
        <v>0</v>
      </c>
      <c r="R10" s="8">
        <f>TI_EHG_E!R10+NRG_E!R10+FC_E!R10</f>
        <v>0</v>
      </c>
      <c r="S10" s="8">
        <f>TI_EHG_E!S10+NRG_E!S10+FC_E!S10</f>
        <v>0</v>
      </c>
      <c r="T10" s="8">
        <f>TI_EHG_E!T10+NRG_E!T10+FC_E!T10</f>
        <v>0</v>
      </c>
      <c r="U10" s="8">
        <f>TI_EHG_E!U10+NRG_E!U10+FC_E!U10</f>
        <v>0</v>
      </c>
      <c r="V10" s="8">
        <f>TI_EHG_E!V10+NRG_E!V10+FC_E!V10</f>
        <v>0</v>
      </c>
      <c r="W10" s="8">
        <f>TI_EHG_E!W10+NRG_E!W10+FC_E!W10</f>
        <v>0</v>
      </c>
      <c r="X10" s="8">
        <f>TI_EHG_E!X10+NRG_E!X10+FC_E!X10</f>
        <v>0</v>
      </c>
      <c r="Y10" s="8">
        <f>TI_EHG_E!Y10+NRG_E!Y10+FC_E!Y10</f>
        <v>0</v>
      </c>
      <c r="Z10" s="8">
        <f>TI_EHG_E!Z10+NRG_E!Z10+FC_E!Z10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1380.7572470073846</v>
      </c>
      <c r="D11" s="19">
        <f t="shared" ref="D11:X11" si="10">SUM(D12:D16)</f>
        <v>870.69525292747926</v>
      </c>
      <c r="E11" s="19">
        <f t="shared" si="10"/>
        <v>914.975555080856</v>
      </c>
      <c r="F11" s="19">
        <f t="shared" si="10"/>
        <v>1244.5974986858182</v>
      </c>
      <c r="G11" s="19">
        <f t="shared" si="10"/>
        <v>890.03123915635263</v>
      </c>
      <c r="H11" s="19">
        <f t="shared" si="10"/>
        <v>1869.9845719634641</v>
      </c>
      <c r="I11" s="19">
        <f t="shared" si="10"/>
        <v>1504.2388097698902</v>
      </c>
      <c r="J11" s="19">
        <f t="shared" si="10"/>
        <v>1764.908501199978</v>
      </c>
      <c r="K11" s="19">
        <f t="shared" si="10"/>
        <v>1872.0972696983702</v>
      </c>
      <c r="L11" s="19">
        <f t="shared" si="10"/>
        <v>2288.7485731956949</v>
      </c>
      <c r="M11" s="19">
        <f t="shared" si="10"/>
        <v>1961.9303040415948</v>
      </c>
      <c r="N11" s="19">
        <f t="shared" si="10"/>
        <v>1512.644152805181</v>
      </c>
      <c r="O11" s="19">
        <f t="shared" si="10"/>
        <v>2040.5946180746712</v>
      </c>
      <c r="P11" s="19">
        <f t="shared" si="10"/>
        <v>705.64902848444478</v>
      </c>
      <c r="Q11" s="19">
        <f t="shared" si="10"/>
        <v>623.59448475462375</v>
      </c>
      <c r="R11" s="19">
        <f t="shared" si="10"/>
        <v>709.66775771786831</v>
      </c>
      <c r="S11" s="19">
        <f t="shared" si="10"/>
        <v>635.02819431491866</v>
      </c>
      <c r="T11" s="19">
        <f t="shared" si="10"/>
        <v>989.14169439492662</v>
      </c>
      <c r="U11" s="19">
        <f t="shared" si="10"/>
        <v>1083.5815272364209</v>
      </c>
      <c r="V11" s="19">
        <f t="shared" si="10"/>
        <v>718.40652508387359</v>
      </c>
      <c r="W11" s="19">
        <f t="shared" si="10"/>
        <v>709.30447199976584</v>
      </c>
      <c r="X11" s="19">
        <f t="shared" si="10"/>
        <v>901.7637304988217</v>
      </c>
      <c r="Y11" s="19">
        <f t="shared" ref="Y11:Z11" si="11">SUM(Y12:Y16)</f>
        <v>919.49747938218127</v>
      </c>
      <c r="Z11" s="19">
        <f t="shared" si="11"/>
        <v>882.25537041772077</v>
      </c>
    </row>
    <row r="12" spans="1:26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  <c r="Y12" s="8">
        <f>TI_EHG_E!Y12+NRG_E!Y12+FC_E!Y12</f>
        <v>0</v>
      </c>
      <c r="Z12" s="8">
        <f>TI_EHG_E!Z12+NRG_E!Z12+FC_E!Z12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TI_EHG_E!C13+NRG_E!C13+FC_E!C13</f>
        <v>1380.7572470073846</v>
      </c>
      <c r="D13" s="8">
        <f>TI_EHG_E!D13+NRG_E!D13+FC_E!D13</f>
        <v>870.69525292747926</v>
      </c>
      <c r="E13" s="8">
        <f>TI_EHG_E!E13+NRG_E!E13+FC_E!E13</f>
        <v>914.975555080856</v>
      </c>
      <c r="F13" s="8">
        <f>TI_EHG_E!F13+NRG_E!F13+FC_E!F13</f>
        <v>1244.5974986858182</v>
      </c>
      <c r="G13" s="8">
        <f>TI_EHG_E!G13+NRG_E!G13+FC_E!G13</f>
        <v>890.03123915635263</v>
      </c>
      <c r="H13" s="8">
        <f>TI_EHG_E!H13+NRG_E!H13+FC_E!H13</f>
        <v>1869.9845719634641</v>
      </c>
      <c r="I13" s="8">
        <f>TI_EHG_E!I13+NRG_E!I13+FC_E!I13</f>
        <v>1490.6811129298901</v>
      </c>
      <c r="J13" s="8">
        <f>TI_EHG_E!J13+NRG_E!J13+FC_E!J13</f>
        <v>1758.1297980399779</v>
      </c>
      <c r="K13" s="8">
        <f>TI_EHG_E!K13+NRG_E!K13+FC_E!K13</f>
        <v>1860.7992374183702</v>
      </c>
      <c r="L13" s="8">
        <f>TI_EHG_E!L13+NRG_E!L13+FC_E!L13</f>
        <v>2137.3554054756951</v>
      </c>
      <c r="M13" s="8">
        <f>TI_EHG_E!M13+NRG_E!M13+FC_E!M13</f>
        <v>1781.1623686015948</v>
      </c>
      <c r="N13" s="8">
        <f>TI_EHG_E!N13+NRG_E!N13+FC_E!N13</f>
        <v>1336.3952559651809</v>
      </c>
      <c r="O13" s="8">
        <f>TI_EHG_E!O13+NRG_E!O13+FC_E!O13</f>
        <v>1889.2014503546711</v>
      </c>
      <c r="P13" s="8">
        <f>TI_EHG_E!P13+NRG_E!P13+FC_E!P13</f>
        <v>558.77489936444476</v>
      </c>
      <c r="Q13" s="8">
        <f>TI_EHG_E!Q13+NRG_E!Q13+FC_E!Q13</f>
        <v>483.49934931462371</v>
      </c>
      <c r="R13" s="8">
        <f>TI_EHG_E!R13+NRG_E!R13+FC_E!R13</f>
        <v>562.79362859786829</v>
      </c>
      <c r="S13" s="8">
        <f>TI_EHG_E!S13+NRG_E!S13+FC_E!S13</f>
        <v>635.02819431491866</v>
      </c>
      <c r="T13" s="8">
        <f>TI_EHG_E!T13+NRG_E!T13+FC_E!T13</f>
        <v>989.14169439492662</v>
      </c>
      <c r="U13" s="8">
        <f>TI_EHG_E!U13+NRG_E!U13+FC_E!U13</f>
        <v>1083.5815272364209</v>
      </c>
      <c r="V13" s="8">
        <f>TI_EHG_E!V13+NRG_E!V13+FC_E!V13</f>
        <v>718.40652508387359</v>
      </c>
      <c r="W13" s="8">
        <f>TI_EHG_E!W13+NRG_E!W13+FC_E!W13</f>
        <v>709.30447199976584</v>
      </c>
      <c r="X13" s="8">
        <f>TI_EHG_E!X13+NRG_E!X13+FC_E!X13</f>
        <v>901.7637304988217</v>
      </c>
      <c r="Y13" s="8">
        <f>TI_EHG_E!Y13+NRG_E!Y13+FC_E!Y13</f>
        <v>919.49747938218127</v>
      </c>
      <c r="Z13" s="8">
        <f>TI_EHG_E!Z13+NRG_E!Z13+FC_E!Z13</f>
        <v>882.25537041772077</v>
      </c>
    </row>
    <row r="14" spans="1:26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  <c r="Y14" s="8">
        <f>TI_EHG_E!Y14+NRG_E!Y14+FC_E!Y14</f>
        <v>0</v>
      </c>
      <c r="Z14" s="8">
        <f>TI_EHG_E!Z14+NRG_E!Z14+FC_E!Z14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13.557696840000002</v>
      </c>
      <c r="J15" s="8">
        <f>TI_EHG_E!J15+NRG_E!J15+FC_E!J15</f>
        <v>6.7787031599999992</v>
      </c>
      <c r="K15" s="8">
        <f>TI_EHG_E!K15+NRG_E!K15+FC_E!K15</f>
        <v>11.298032279999999</v>
      </c>
      <c r="L15" s="8">
        <f>TI_EHG_E!L15+NRG_E!L15+FC_E!L15</f>
        <v>151.39316772000001</v>
      </c>
      <c r="M15" s="8">
        <f>TI_EHG_E!M15+NRG_E!M15+FC_E!M15</f>
        <v>180.76793544000003</v>
      </c>
      <c r="N15" s="8">
        <f>TI_EHG_E!N15+NRG_E!N15+FC_E!N15</f>
        <v>176.24889684000001</v>
      </c>
      <c r="O15" s="8">
        <f>TI_EHG_E!O15+NRG_E!O15+FC_E!O15</f>
        <v>151.39316772000004</v>
      </c>
      <c r="P15" s="8">
        <f>TI_EHG_E!P15+NRG_E!P15+FC_E!P15</f>
        <v>146.87412912000002</v>
      </c>
      <c r="Q15" s="8">
        <f>TI_EHG_E!Q15+NRG_E!Q15+FC_E!Q15</f>
        <v>140.09513544000001</v>
      </c>
      <c r="R15" s="8">
        <f>TI_EHG_E!R15+NRG_E!R15+FC_E!R15</f>
        <v>146.87412912000002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  <c r="Y15" s="8">
        <f>TI_EHG_E!Y15+NRG_E!Y15+FC_E!Y15</f>
        <v>0</v>
      </c>
      <c r="Z15" s="8">
        <f>TI_EHG_E!Z15+NRG_E!Z15+FC_E!Z15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TI_EHG_E!C16+NRG_E!C16+FC_E!C16</f>
        <v>0</v>
      </c>
      <c r="D16" s="8">
        <f>TI_EHG_E!D16+NRG_E!D16+FC_E!D16</f>
        <v>0</v>
      </c>
      <c r="E16" s="8">
        <f>TI_EHG_E!E16+NRG_E!E16+FC_E!E16</f>
        <v>0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  <c r="Y16" s="8">
        <f>TI_EHG_E!Y16+NRG_E!Y16+FC_E!Y16</f>
        <v>0</v>
      </c>
      <c r="Z16" s="8">
        <f>TI_EHG_E!Z16+NRG_E!Z16+FC_E!Z16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5897.032056</v>
      </c>
      <c r="D17" s="27">
        <f t="shared" ref="D17:X17" si="13">SUM(D18:D21)</f>
        <v>6334.4172239999998</v>
      </c>
      <c r="E17" s="27">
        <f t="shared" si="13"/>
        <v>6198.3413280000004</v>
      </c>
      <c r="F17" s="27">
        <f t="shared" si="13"/>
        <v>5466.777047999999</v>
      </c>
      <c r="G17" s="27">
        <f t="shared" si="13"/>
        <v>5499.611640000001</v>
      </c>
      <c r="H17" s="27">
        <f t="shared" si="13"/>
        <v>5584.8376800000005</v>
      </c>
      <c r="I17" s="27">
        <f t="shared" si="13"/>
        <v>5130.1545119999992</v>
      </c>
      <c r="J17" s="27">
        <f t="shared" si="13"/>
        <v>5580.3183120000003</v>
      </c>
      <c r="K17" s="27">
        <f t="shared" si="13"/>
        <v>5415.9935039999991</v>
      </c>
      <c r="L17" s="27">
        <f t="shared" si="13"/>
        <v>4339.0682639999995</v>
      </c>
      <c r="M17" s="27">
        <f t="shared" si="13"/>
        <v>4813.489223999999</v>
      </c>
      <c r="N17" s="27">
        <f t="shared" si="13"/>
        <v>5281.900631999999</v>
      </c>
      <c r="O17" s="27">
        <f t="shared" si="13"/>
        <v>4630.4296559999984</v>
      </c>
      <c r="P17" s="27">
        <f t="shared" si="13"/>
        <v>5160.94236</v>
      </c>
      <c r="Q17" s="27">
        <f t="shared" si="13"/>
        <v>5533.5839040000001</v>
      </c>
      <c r="R17" s="27">
        <f t="shared" si="13"/>
        <v>5194.3667759999998</v>
      </c>
      <c r="S17" s="27">
        <f t="shared" si="13"/>
        <v>4561.6923359999992</v>
      </c>
      <c r="T17" s="27">
        <f t="shared" si="13"/>
        <v>5167.3043519999992</v>
      </c>
      <c r="U17" s="27">
        <f t="shared" si="13"/>
        <v>5164.0436879999997</v>
      </c>
      <c r="V17" s="27">
        <f t="shared" si="13"/>
        <v>4657.0491360000005</v>
      </c>
      <c r="W17" s="27">
        <f t="shared" si="13"/>
        <v>3359.6191440000002</v>
      </c>
      <c r="X17" s="27">
        <f t="shared" si="13"/>
        <v>4886.3401199999998</v>
      </c>
      <c r="Y17" s="27">
        <f t="shared" ref="Y17:Z17" si="14">SUM(Y18:Y21)</f>
        <v>4527.8839051199993</v>
      </c>
      <c r="Z17" s="27">
        <f t="shared" si="14"/>
        <v>4359.9010867199995</v>
      </c>
    </row>
    <row r="18" spans="1:26" ht="11.25" customHeight="1" x14ac:dyDescent="0.2">
      <c r="A18" s="29" t="s">
        <v>26</v>
      </c>
      <c r="B18" s="7" t="s">
        <v>27</v>
      </c>
      <c r="C18" s="8">
        <f>TI_EHG_E!C18+NRG_E!C18+FC_E!C18</f>
        <v>159.16067999999996</v>
      </c>
      <c r="D18" s="8">
        <f>TI_EHG_E!D18+NRG_E!D18+FC_E!D18</f>
        <v>62.057880000000004</v>
      </c>
      <c r="E18" s="8">
        <f>TI_EHG_E!E18+NRG_E!E18+FC_E!E18</f>
        <v>60.739200000000011</v>
      </c>
      <c r="F18" s="8">
        <f>TI_EHG_E!F18+NRG_E!F18+FC_E!F18</f>
        <v>63.896039999999985</v>
      </c>
      <c r="G18" s="8">
        <f>TI_EHG_E!G18+NRG_E!G18+FC_E!G18</f>
        <v>71.088839999999976</v>
      </c>
      <c r="H18" s="8">
        <f>TI_EHG_E!H18+NRG_E!H18+FC_E!H18</f>
        <v>77.162759999999992</v>
      </c>
      <c r="I18" s="8">
        <f>TI_EHG_E!I18+NRG_E!I18+FC_E!I18</f>
        <v>71.808119999999974</v>
      </c>
      <c r="J18" s="8">
        <f>TI_EHG_E!J18+NRG_E!J18+FC_E!J18</f>
        <v>78.641279999999966</v>
      </c>
      <c r="K18" s="8">
        <f>TI_EHG_E!K18+NRG_E!K18+FC_E!K18</f>
        <v>81.638279999999995</v>
      </c>
      <c r="L18" s="8">
        <f>TI_EHG_E!L18+NRG_E!L18+FC_E!L18</f>
        <v>72.727199999999954</v>
      </c>
      <c r="M18" s="8">
        <f>TI_EHG_E!M18+NRG_E!M18+FC_E!M18</f>
        <v>61.578360000000011</v>
      </c>
      <c r="N18" s="8">
        <f>TI_EHG_E!N18+NRG_E!N18+FC_E!N18</f>
        <v>5.9540400000000009</v>
      </c>
      <c r="O18" s="8">
        <f>TI_EHG_E!O18+NRG_E!O18+FC_E!O18</f>
        <v>2.8371600000000012</v>
      </c>
      <c r="P18" s="8">
        <f>TI_EHG_E!P18+NRG_E!P18+FC_E!P18</f>
        <v>1.0389600000000005</v>
      </c>
      <c r="Q18" s="8">
        <f>TI_EHG_E!Q18+NRG_E!Q18+FC_E!Q18</f>
        <v>0.55943999999999994</v>
      </c>
      <c r="R18" s="8">
        <f>TI_EHG_E!R18+NRG_E!R18+FC_E!R18</f>
        <v>0.39960000000000007</v>
      </c>
      <c r="S18" s="8">
        <f>TI_EHG_E!S18+NRG_E!S18+FC_E!S18</f>
        <v>0.55943999999999983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  <c r="Y18" s="8">
        <f>TI_EHG_E!Y18+NRG_E!Y18+FC_E!Y18</f>
        <v>0</v>
      </c>
      <c r="Z18" s="8">
        <f>TI_EHG_E!Z18+NRG_E!Z18+FC_E!Z18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TI_EHG_E!C19+NRG_E!C19+FC_E!C19</f>
        <v>788.77043999999989</v>
      </c>
      <c r="D19" s="8">
        <f>TI_EHG_E!D19+NRG_E!D19+FC_E!D19</f>
        <v>839.91923999999995</v>
      </c>
      <c r="E19" s="8">
        <f>TI_EHG_E!E19+NRG_E!E19+FC_E!E19</f>
        <v>836.72244000000001</v>
      </c>
      <c r="F19" s="8">
        <f>TI_EHG_E!F19+NRG_E!F19+FC_E!F19</f>
        <v>857.8213199999999</v>
      </c>
      <c r="G19" s="8">
        <f>TI_EHG_E!G19+NRG_E!G19+FC_E!G19</f>
        <v>816.38279999999986</v>
      </c>
      <c r="H19" s="8">
        <f>TI_EHG_E!H19+NRG_E!H19+FC_E!H19</f>
        <v>805.31388000000015</v>
      </c>
      <c r="I19" s="8">
        <f>TI_EHG_E!I19+NRG_E!I19+FC_E!I19</f>
        <v>832.56659999999999</v>
      </c>
      <c r="J19" s="8">
        <f>TI_EHG_E!J19+NRG_E!J19+FC_E!J19</f>
        <v>822.45671999999979</v>
      </c>
      <c r="K19" s="8">
        <f>TI_EHG_E!K19+NRG_E!K19+FC_E!K19</f>
        <v>783.57564000000002</v>
      </c>
      <c r="L19" s="8">
        <f>TI_EHG_E!L19+NRG_E!L19+FC_E!L19</f>
        <v>557.44200000000001</v>
      </c>
      <c r="M19" s="8">
        <f>TI_EHG_E!M19+NRG_E!M19+FC_E!M19</f>
        <v>649.11023999999986</v>
      </c>
      <c r="N19" s="8">
        <f>TI_EHG_E!N19+NRG_E!N19+FC_E!N19</f>
        <v>612.58680000000004</v>
      </c>
      <c r="O19" s="8">
        <f>TI_EHG_E!O19+NRG_E!O19+FC_E!O19</f>
        <v>526.87259999999981</v>
      </c>
      <c r="P19" s="8">
        <f>TI_EHG_E!P19+NRG_E!P19+FC_E!P19</f>
        <v>536.0634</v>
      </c>
      <c r="Q19" s="8">
        <f>TI_EHG_E!Q19+NRG_E!Q19+FC_E!Q19</f>
        <v>435.20435999999995</v>
      </c>
      <c r="R19" s="8">
        <f>TI_EHG_E!R19+NRG_E!R19+FC_E!R19</f>
        <v>412.30727999999988</v>
      </c>
      <c r="S19" s="8">
        <f>TI_EHG_E!S19+NRG_E!S19+FC_E!S19</f>
        <v>406.07351999999997</v>
      </c>
      <c r="T19" s="8">
        <f>TI_EHG_E!T19+NRG_E!T19+FC_E!T19</f>
        <v>414.50507999999991</v>
      </c>
      <c r="U19" s="8">
        <f>TI_EHG_E!U19+NRG_E!U19+FC_E!U19</f>
        <v>375.62399999999991</v>
      </c>
      <c r="V19" s="8">
        <f>TI_EHG_E!V19+NRG_E!V19+FC_E!V19</f>
        <v>350.40923999999995</v>
      </c>
      <c r="W19" s="8">
        <f>TI_EHG_E!W19+NRG_E!W19+FC_E!W19</f>
        <v>139.78008</v>
      </c>
      <c r="X19" s="8">
        <f>TI_EHG_E!X19+NRG_E!X19+FC_E!X19</f>
        <v>379.50012000000004</v>
      </c>
      <c r="Y19" s="8">
        <f>TI_EHG_E!Y19+NRG_E!Y19+FC_E!Y19</f>
        <v>496.93344911999998</v>
      </c>
      <c r="Z19" s="8">
        <f>TI_EHG_E!Z19+NRG_E!Z19+FC_E!Z19</f>
        <v>468.07673471999999</v>
      </c>
    </row>
    <row r="20" spans="1:26" ht="11.25" customHeight="1" x14ac:dyDescent="0.2">
      <c r="A20" s="29" t="s">
        <v>30</v>
      </c>
      <c r="B20" s="7" t="s">
        <v>31</v>
      </c>
      <c r="C20" s="8">
        <f>TI_EHG_E!C20+NRG_E!C20+FC_E!C20</f>
        <v>4949.1009359999998</v>
      </c>
      <c r="D20" s="8">
        <f>TI_EHG_E!D20+NRG_E!D20+FC_E!D20</f>
        <v>5432.4401040000002</v>
      </c>
      <c r="E20" s="8">
        <f>TI_EHG_E!E20+NRG_E!E20+FC_E!E20</f>
        <v>5300.8796880000009</v>
      </c>
      <c r="F20" s="8">
        <f>TI_EHG_E!F20+NRG_E!F20+FC_E!F20</f>
        <v>4545.0596879999994</v>
      </c>
      <c r="G20" s="8">
        <f>TI_EHG_E!G20+NRG_E!G20+FC_E!G20</f>
        <v>4612.1400000000012</v>
      </c>
      <c r="H20" s="8">
        <f>TI_EHG_E!H20+NRG_E!H20+FC_E!H20</f>
        <v>4702.3610400000007</v>
      </c>
      <c r="I20" s="8">
        <f>TI_EHG_E!I20+NRG_E!I20+FC_E!I20</f>
        <v>4225.7797919999994</v>
      </c>
      <c r="J20" s="8">
        <f>TI_EHG_E!J20+NRG_E!J20+FC_E!J20</f>
        <v>4679.2203120000004</v>
      </c>
      <c r="K20" s="8">
        <f>TI_EHG_E!K20+NRG_E!K20+FC_E!K20</f>
        <v>4550.779583999999</v>
      </c>
      <c r="L20" s="8">
        <f>TI_EHG_E!L20+NRG_E!L20+FC_E!L20</f>
        <v>3708.8990639999997</v>
      </c>
      <c r="M20" s="8">
        <f>TI_EHG_E!M20+NRG_E!M20+FC_E!M20</f>
        <v>4102.8006239999995</v>
      </c>
      <c r="N20" s="8">
        <f>TI_EHG_E!N20+NRG_E!N20+FC_E!N20</f>
        <v>4663.3597919999993</v>
      </c>
      <c r="O20" s="8">
        <f>TI_EHG_E!O20+NRG_E!O20+FC_E!O20</f>
        <v>4100.7198959999987</v>
      </c>
      <c r="P20" s="8">
        <f>TI_EHG_E!P20+NRG_E!P20+FC_E!P20</f>
        <v>4623.84</v>
      </c>
      <c r="Q20" s="8">
        <f>TI_EHG_E!Q20+NRG_E!Q20+FC_E!Q20</f>
        <v>5097.8201040000004</v>
      </c>
      <c r="R20" s="8">
        <f>TI_EHG_E!R20+NRG_E!R20+FC_E!R20</f>
        <v>4781.6598960000001</v>
      </c>
      <c r="S20" s="8">
        <f>TI_EHG_E!S20+NRG_E!S20+FC_E!S20</f>
        <v>4155.0593759999992</v>
      </c>
      <c r="T20" s="8">
        <f>TI_EHG_E!T20+NRG_E!T20+FC_E!T20</f>
        <v>4752.7992719999993</v>
      </c>
      <c r="U20" s="8">
        <f>TI_EHG_E!U20+NRG_E!U20+FC_E!U20</f>
        <v>4788.419688</v>
      </c>
      <c r="V20" s="8">
        <f>TI_EHG_E!V20+NRG_E!V20+FC_E!V20</f>
        <v>4306.6398960000006</v>
      </c>
      <c r="W20" s="8">
        <f>TI_EHG_E!W20+NRG_E!W20+FC_E!W20</f>
        <v>3219.8390640000002</v>
      </c>
      <c r="X20" s="8">
        <f>TI_EHG_E!X20+NRG_E!X20+FC_E!X20</f>
        <v>4506.84</v>
      </c>
      <c r="Y20" s="8">
        <f>TI_EHG_E!Y20+NRG_E!Y20+FC_E!Y20</f>
        <v>4030.9504559999996</v>
      </c>
      <c r="Z20" s="8">
        <f>TI_EHG_E!Z20+NRG_E!Z20+FC_E!Z20</f>
        <v>3891.8243519999996</v>
      </c>
    </row>
    <row r="21" spans="1:26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  <c r="Y21" s="8">
        <f>TI_EHG_E!Y21+NRG_E!Y21+FC_E!Y21</f>
        <v>0</v>
      </c>
      <c r="Z21" s="8">
        <f>TI_EHG_E!Z21+NRG_E!Z21+FC_E!Z21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0</v>
      </c>
      <c r="D22" s="27">
        <f t="shared" ref="D22:X22" si="16">SUM(D23:D24)</f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si="16"/>
        <v>0</v>
      </c>
      <c r="Y22" s="27">
        <f t="shared" ref="Y22:Z22" si="17">SUM(Y23:Y24)</f>
        <v>0</v>
      </c>
      <c r="Z22" s="27">
        <f t="shared" si="17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  <c r="Y23" s="8">
        <f>TI_EHG_E!Y23+NRG_E!Y23+FC_E!Y23</f>
        <v>0</v>
      </c>
      <c r="Z23" s="8">
        <f>TI_EHG_E!Z23+NRG_E!Z23+FC_E!Z23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  <c r="Y24" s="8">
        <f>TI_EHG_E!Y24+NRG_E!Y24+FC_E!Y24</f>
        <v>0</v>
      </c>
      <c r="Z24" s="8">
        <f>TI_EHG_E!Z24+NRG_E!Z24+FC_E!Z24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  <c r="Y25" s="27">
        <f>TI_EHG_E!Y25+NRG_E!Y25+FC_E!Y25</f>
        <v>0</v>
      </c>
      <c r="Z25" s="27">
        <f>TI_EHG_E!Z25+NRG_E!Z25+FC_E!Z25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161904.00077496</v>
      </c>
      <c r="D26" s="27">
        <f t="shared" ref="D26:X26" si="19">SUM(D27,D33)</f>
        <v>168277.06110635996</v>
      </c>
      <c r="E26" s="27">
        <f t="shared" si="19"/>
        <v>170539.90226100001</v>
      </c>
      <c r="F26" s="27">
        <f t="shared" si="19"/>
        <v>176327.55521964005</v>
      </c>
      <c r="G26" s="27">
        <f t="shared" si="19"/>
        <v>182499.15307967996</v>
      </c>
      <c r="H26" s="27">
        <f t="shared" si="19"/>
        <v>186217.33109147998</v>
      </c>
      <c r="I26" s="27">
        <f t="shared" si="19"/>
        <v>183426.09720839999</v>
      </c>
      <c r="J26" s="27">
        <f t="shared" si="19"/>
        <v>185161.42316016002</v>
      </c>
      <c r="K26" s="27">
        <f t="shared" si="19"/>
        <v>175339.77889139997</v>
      </c>
      <c r="L26" s="27">
        <f t="shared" si="19"/>
        <v>163069.86099744</v>
      </c>
      <c r="M26" s="27">
        <f t="shared" si="19"/>
        <v>159041.50174620003</v>
      </c>
      <c r="N26" s="27">
        <f t="shared" si="19"/>
        <v>147860.54132759996</v>
      </c>
      <c r="O26" s="27">
        <f t="shared" si="19"/>
        <v>136474.60608972001</v>
      </c>
      <c r="P26" s="27">
        <f t="shared" si="19"/>
        <v>131939.98960139998</v>
      </c>
      <c r="Q26" s="27">
        <f t="shared" si="19"/>
        <v>131003.53421580003</v>
      </c>
      <c r="R26" s="27">
        <f t="shared" si="19"/>
        <v>137877.85218024001</v>
      </c>
      <c r="S26" s="27">
        <f t="shared" si="19"/>
        <v>141264.22796747999</v>
      </c>
      <c r="T26" s="27">
        <f t="shared" si="19"/>
        <v>142627.66309295999</v>
      </c>
      <c r="U26" s="27">
        <f t="shared" si="19"/>
        <v>143770.33327859998</v>
      </c>
      <c r="V26" s="27">
        <f t="shared" si="19"/>
        <v>141772.90042548001</v>
      </c>
      <c r="W26" s="27">
        <f t="shared" si="19"/>
        <v>118051.79067899998</v>
      </c>
      <c r="X26" s="27">
        <f t="shared" si="19"/>
        <v>130733.63216388004</v>
      </c>
      <c r="Y26" s="27">
        <f t="shared" ref="Y26:Z26" si="20">SUM(Y27,Y33)</f>
        <v>136853.49476519998</v>
      </c>
      <c r="Z26" s="27">
        <f t="shared" si="20"/>
        <v>131218.61664996002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37.207079999999983</v>
      </c>
      <c r="D27" s="19">
        <f t="shared" ref="D27:X27" si="22">SUM(D28:D32)</f>
        <v>37.207079999999991</v>
      </c>
      <c r="E27" s="19">
        <f t="shared" si="22"/>
        <v>37.207079999999991</v>
      </c>
      <c r="F27" s="19">
        <f t="shared" si="22"/>
        <v>37.207079999999991</v>
      </c>
      <c r="G27" s="19">
        <f t="shared" si="22"/>
        <v>37.207079999999991</v>
      </c>
      <c r="H27" s="19">
        <f t="shared" si="22"/>
        <v>37.207079999999983</v>
      </c>
      <c r="I27" s="19">
        <f t="shared" si="22"/>
        <v>37.207079999999983</v>
      </c>
      <c r="J27" s="19">
        <f t="shared" si="22"/>
        <v>37.207079999999991</v>
      </c>
      <c r="K27" s="19">
        <f t="shared" si="22"/>
        <v>37.207079999999991</v>
      </c>
      <c r="L27" s="19">
        <f t="shared" si="22"/>
        <v>37.207079999999983</v>
      </c>
      <c r="M27" s="19">
        <f t="shared" si="22"/>
        <v>37.207079999999991</v>
      </c>
      <c r="N27" s="19">
        <f t="shared" si="22"/>
        <v>37.207079999999991</v>
      </c>
      <c r="O27" s="19">
        <f t="shared" si="22"/>
        <v>37.207079999999976</v>
      </c>
      <c r="P27" s="19">
        <f t="shared" si="22"/>
        <v>37.207080000000005</v>
      </c>
      <c r="Q27" s="19">
        <f t="shared" si="22"/>
        <v>21.704129999999999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TI_EHG_E!C28+NRG_E!C28+FC_E!C28</f>
        <v>37.207079999999983</v>
      </c>
      <c r="D28" s="8">
        <f>TI_EHG_E!D28+NRG_E!D28+FC_E!D28</f>
        <v>37.207079999999991</v>
      </c>
      <c r="E28" s="8">
        <f>TI_EHG_E!E28+NRG_E!E28+FC_E!E28</f>
        <v>37.207079999999991</v>
      </c>
      <c r="F28" s="8">
        <f>TI_EHG_E!F28+NRG_E!F28+FC_E!F28</f>
        <v>37.207079999999991</v>
      </c>
      <c r="G28" s="8">
        <f>TI_EHG_E!G28+NRG_E!G28+FC_E!G28</f>
        <v>37.207079999999991</v>
      </c>
      <c r="H28" s="8">
        <f>TI_EHG_E!H28+NRG_E!H28+FC_E!H28</f>
        <v>37.207079999999983</v>
      </c>
      <c r="I28" s="8">
        <f>TI_EHG_E!I28+NRG_E!I28+FC_E!I28</f>
        <v>37.207079999999983</v>
      </c>
      <c r="J28" s="8">
        <f>TI_EHG_E!J28+NRG_E!J28+FC_E!J28</f>
        <v>37.207079999999991</v>
      </c>
      <c r="K28" s="8">
        <f>TI_EHG_E!K28+NRG_E!K28+FC_E!K28</f>
        <v>37.207079999999991</v>
      </c>
      <c r="L28" s="8">
        <f>TI_EHG_E!L28+NRG_E!L28+FC_E!L28</f>
        <v>37.207079999999983</v>
      </c>
      <c r="M28" s="8">
        <f>TI_EHG_E!M28+NRG_E!M28+FC_E!M28</f>
        <v>37.207079999999991</v>
      </c>
      <c r="N28" s="8">
        <f>TI_EHG_E!N28+NRG_E!N28+FC_E!N28</f>
        <v>37.207079999999991</v>
      </c>
      <c r="O28" s="8">
        <f>TI_EHG_E!O28+NRG_E!O28+FC_E!O28</f>
        <v>37.207079999999976</v>
      </c>
      <c r="P28" s="8">
        <f>TI_EHG_E!P28+NRG_E!P28+FC_E!P28</f>
        <v>37.207080000000005</v>
      </c>
      <c r="Q28" s="8">
        <f>TI_EHG_E!Q28+NRG_E!Q28+FC_E!Q28</f>
        <v>21.704129999999999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  <c r="Y28" s="8">
        <f>TI_EHG_E!Y28+NRG_E!Y28+FC_E!Y28</f>
        <v>0</v>
      </c>
      <c r="Z28" s="8">
        <f>TI_EHG_E!Z28+NRG_E!Z28+FC_E!Z28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  <c r="Y29" s="8">
        <f>TI_EHG_E!Y29+NRG_E!Y29+FC_E!Y29</f>
        <v>0</v>
      </c>
      <c r="Z29" s="8">
        <f>TI_EHG_E!Z29+NRG_E!Z29+FC_E!Z29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  <c r="Y30" s="8">
        <f>TI_EHG_E!Y30+NRG_E!Y30+FC_E!Y30</f>
        <v>0</v>
      </c>
      <c r="Z30" s="8">
        <f>TI_EHG_E!Z30+NRG_E!Z30+FC_E!Z30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  <c r="Y31" s="8">
        <f>TI_EHG_E!Y31+NRG_E!Y31+FC_E!Y31</f>
        <v>0</v>
      </c>
      <c r="Z31" s="8">
        <f>TI_EHG_E!Z31+NRG_E!Z31+FC_E!Z31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  <c r="Y32" s="8">
        <f>TI_EHG_E!Y32+NRG_E!Y32+FC_E!Y32</f>
        <v>0</v>
      </c>
      <c r="Z32" s="8">
        <f>TI_EHG_E!Z32+NRG_E!Z32+FC_E!Z32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161866.79369496001</v>
      </c>
      <c r="D33" s="19">
        <f t="shared" ref="D33:X33" si="25">SUM(D34:D50)</f>
        <v>168239.85402635997</v>
      </c>
      <c r="E33" s="19">
        <f t="shared" si="25"/>
        <v>170502.69518100002</v>
      </c>
      <c r="F33" s="19">
        <f t="shared" si="25"/>
        <v>176290.34813964006</v>
      </c>
      <c r="G33" s="19">
        <f t="shared" si="25"/>
        <v>182461.94599967997</v>
      </c>
      <c r="H33" s="19">
        <f t="shared" si="25"/>
        <v>186180.12401147999</v>
      </c>
      <c r="I33" s="19">
        <f t="shared" si="25"/>
        <v>183388.8901284</v>
      </c>
      <c r="J33" s="19">
        <f t="shared" si="25"/>
        <v>185124.21608016003</v>
      </c>
      <c r="K33" s="19">
        <f t="shared" si="25"/>
        <v>175302.57181139998</v>
      </c>
      <c r="L33" s="19">
        <f t="shared" si="25"/>
        <v>163032.65391744001</v>
      </c>
      <c r="M33" s="19">
        <f t="shared" si="25"/>
        <v>159004.29466620003</v>
      </c>
      <c r="N33" s="19">
        <f t="shared" si="25"/>
        <v>147823.33424759997</v>
      </c>
      <c r="O33" s="19">
        <f t="shared" si="25"/>
        <v>136437.39900972001</v>
      </c>
      <c r="P33" s="19">
        <f t="shared" si="25"/>
        <v>131902.78252139999</v>
      </c>
      <c r="Q33" s="19">
        <f t="shared" si="25"/>
        <v>130981.83008580003</v>
      </c>
      <c r="R33" s="19">
        <f t="shared" si="25"/>
        <v>137877.85218024001</v>
      </c>
      <c r="S33" s="19">
        <f t="shared" si="25"/>
        <v>141264.22796747999</v>
      </c>
      <c r="T33" s="19">
        <f t="shared" si="25"/>
        <v>142627.66309295999</v>
      </c>
      <c r="U33" s="19">
        <f t="shared" si="25"/>
        <v>143770.33327859998</v>
      </c>
      <c r="V33" s="19">
        <f t="shared" si="25"/>
        <v>141772.90042548001</v>
      </c>
      <c r="W33" s="19">
        <f t="shared" si="25"/>
        <v>118051.79067899998</v>
      </c>
      <c r="X33" s="19">
        <f t="shared" si="25"/>
        <v>130733.63216388004</v>
      </c>
      <c r="Y33" s="19">
        <f t="shared" ref="Y33:Z33" si="26">SUM(Y34:Y50)</f>
        <v>136853.49476519998</v>
      </c>
      <c r="Z33" s="19">
        <f t="shared" si="26"/>
        <v>131218.61664996002</v>
      </c>
    </row>
    <row r="34" spans="1:26" ht="11.25" customHeight="1" x14ac:dyDescent="0.2">
      <c r="A34" s="28" t="s">
        <v>54</v>
      </c>
      <c r="B34" s="7" t="s">
        <v>55</v>
      </c>
      <c r="C34" s="8">
        <f>TI_EHG_E!C34+NRG_E!C34+FC_E!C34</f>
        <v>4824.2303999999995</v>
      </c>
      <c r="D34" s="8">
        <f>TI_EHG_E!D34+NRG_E!D34+FC_E!D34</f>
        <v>4407.9552000000003</v>
      </c>
      <c r="E34" s="8">
        <f>TI_EHG_E!E34+NRG_E!E34+FC_E!E34</f>
        <v>4179.8592000000017</v>
      </c>
      <c r="F34" s="8">
        <f>TI_EHG_E!F34+NRG_E!F34+FC_E!F34</f>
        <v>5154.9695999999985</v>
      </c>
      <c r="G34" s="8">
        <f>TI_EHG_E!G34+NRG_E!G34+FC_E!G34</f>
        <v>5813.5968000000012</v>
      </c>
      <c r="H34" s="8">
        <f>TI_EHG_E!H34+NRG_E!H34+FC_E!H34</f>
        <v>6070.2048000000004</v>
      </c>
      <c r="I34" s="8">
        <f>TI_EHG_E!I34+NRG_E!I34+FC_E!I34</f>
        <v>6298.3007999999991</v>
      </c>
      <c r="J34" s="8">
        <f>TI_EHG_E!J34+NRG_E!J34+FC_E!J34</f>
        <v>6460.8192000000017</v>
      </c>
      <c r="K34" s="8">
        <f>TI_EHG_E!K34+NRG_E!K34+FC_E!K34</f>
        <v>6546.3552000000018</v>
      </c>
      <c r="L34" s="8">
        <f>TI_EHG_E!L34+NRG_E!L34+FC_E!L34</f>
        <v>6711.7248</v>
      </c>
      <c r="M34" s="8">
        <f>TI_EHG_E!M34+NRG_E!M34+FC_E!M34</f>
        <v>7301.9231999999993</v>
      </c>
      <c r="N34" s="8">
        <f>TI_EHG_E!N34+NRG_E!N34+FC_E!N34</f>
        <v>8699.0112000000008</v>
      </c>
      <c r="O34" s="8">
        <f>TI_EHG_E!O34+NRG_E!O34+FC_E!O34</f>
        <v>10016.265599999999</v>
      </c>
      <c r="P34" s="8">
        <f>TI_EHG_E!P34+NRG_E!P34+FC_E!P34</f>
        <v>10620.72</v>
      </c>
      <c r="Q34" s="8">
        <f>TI_EHG_E!Q34+NRG_E!Q34+FC_E!Q34</f>
        <v>11327.8176</v>
      </c>
      <c r="R34" s="8">
        <f>TI_EHG_E!R34+NRG_E!R34+FC_E!R34</f>
        <v>11655.705599999999</v>
      </c>
      <c r="S34" s="8">
        <f>TI_EHG_E!S34+NRG_E!S34+FC_E!S34</f>
        <v>11784.009600000001</v>
      </c>
      <c r="T34" s="8">
        <f>TI_EHG_E!T34+NRG_E!T34+FC_E!T34</f>
        <v>11632.896000000001</v>
      </c>
      <c r="U34" s="8">
        <f>TI_EHG_E!U34+NRG_E!U34+FC_E!U34</f>
        <v>11661.408000000001</v>
      </c>
      <c r="V34" s="8">
        <f>TI_EHG_E!V34+NRG_E!V34+FC_E!V34</f>
        <v>11282.198400000001</v>
      </c>
      <c r="W34" s="8">
        <f>TI_EHG_E!W34+NRG_E!W34+FC_E!W34</f>
        <v>10404.0288</v>
      </c>
      <c r="X34" s="8">
        <f>TI_EHG_E!X34+NRG_E!X34+FC_E!X34</f>
        <v>10615.205882880002</v>
      </c>
      <c r="Y34" s="8">
        <f>TI_EHG_E!Y34+NRG_E!Y34+FC_E!Y34</f>
        <v>10730.990315519999</v>
      </c>
      <c r="Z34" s="8">
        <f>TI_EHG_E!Z34+NRG_E!Z34+FC_E!Z34</f>
        <v>10170.906186240001</v>
      </c>
    </row>
    <row r="35" spans="1:26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  <c r="Y35" s="8">
        <f>TI_EHG_E!Y35+NRG_E!Y35+FC_E!Y35</f>
        <v>0</v>
      </c>
      <c r="Z35" s="8">
        <f>TI_EHG_E!Z35+NRG_E!Z35+FC_E!Z35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TI_EHG_E!C36+NRG_E!C36+FC_E!C36</f>
        <v>7351.1433871200015</v>
      </c>
      <c r="D36" s="8">
        <f>TI_EHG_E!D36+NRG_E!D36+FC_E!D36</f>
        <v>6891.5105690400014</v>
      </c>
      <c r="E36" s="8">
        <f>TI_EHG_E!E36+NRG_E!E36+FC_E!E36</f>
        <v>6885.5414857200012</v>
      </c>
      <c r="F36" s="8">
        <f>TI_EHG_E!F36+NRG_E!F36+FC_E!F36</f>
        <v>6781.0792337999992</v>
      </c>
      <c r="G36" s="8">
        <f>TI_EHG_E!G36+NRG_E!G36+FC_E!G36</f>
        <v>6921.3568942800011</v>
      </c>
      <c r="H36" s="8">
        <f>TI_EHG_E!H36+NRG_E!H36+FC_E!H36</f>
        <v>6682.5865195200004</v>
      </c>
      <c r="I36" s="8">
        <f>TI_EHG_E!I36+NRG_E!I36+FC_E!I36</f>
        <v>6151.3222028400005</v>
      </c>
      <c r="J36" s="8">
        <f>TI_EHG_E!J36+NRG_E!J36+FC_E!J36</f>
        <v>6079.6916128800021</v>
      </c>
      <c r="K36" s="8">
        <f>TI_EHG_E!K36+NRG_E!K36+FC_E!K36</f>
        <v>5861.8131433200024</v>
      </c>
      <c r="L36" s="8">
        <f>TI_EHG_E!L36+NRG_E!L36+FC_E!L36</f>
        <v>5440.9806162000023</v>
      </c>
      <c r="M36" s="8">
        <f>TI_EHG_E!M36+NRG_E!M36+FC_E!M36</f>
        <v>5449.9345819200007</v>
      </c>
      <c r="N36" s="8">
        <f>TI_EHG_E!N36+NRG_E!N36+FC_E!N36</f>
        <v>4885.8397390800001</v>
      </c>
      <c r="O36" s="8">
        <f>TI_EHG_E!O36+NRG_E!O36+FC_E!O36</f>
        <v>4733.6232304800014</v>
      </c>
      <c r="P36" s="8">
        <f>TI_EHG_E!P36+NRG_E!P36+FC_E!P36</f>
        <v>4017.3125605199994</v>
      </c>
      <c r="Q36" s="8">
        <f>TI_EHG_E!Q36+NRG_E!Q36+FC_E!Q36</f>
        <v>3847.1878933199991</v>
      </c>
      <c r="R36" s="8">
        <f>TI_EHG_E!R36+NRG_E!R36+FC_E!R36</f>
        <v>3963.5883118799993</v>
      </c>
      <c r="S36" s="8">
        <f>TI_EHG_E!S36+NRG_E!S36+FC_E!S36</f>
        <v>4321.7442147600023</v>
      </c>
      <c r="T36" s="8">
        <f>TI_EHG_E!T36+NRG_E!T36+FC_E!T36</f>
        <v>3933.7424409599989</v>
      </c>
      <c r="U36" s="8">
        <f>TI_EHG_E!U36+NRG_E!U36+FC_E!U36</f>
        <v>4085.9582680799986</v>
      </c>
      <c r="V36" s="8">
        <f>TI_EHG_E!V36+NRG_E!V36+FC_E!V36</f>
        <v>3665.1252866400009</v>
      </c>
      <c r="W36" s="8">
        <f>TI_EHG_E!W36+NRG_E!W36+FC_E!W36</f>
        <v>3211.4622333599991</v>
      </c>
      <c r="X36" s="8">
        <f>TI_EHG_E!X36+NRG_E!X36+FC_E!X36</f>
        <v>3380.7439097999995</v>
      </c>
      <c r="Y36" s="8">
        <f>TI_EHG_E!Y36+NRG_E!Y36+FC_E!Y36</f>
        <v>4129.0443867600015</v>
      </c>
      <c r="Z36" s="8">
        <f>TI_EHG_E!Z36+NRG_E!Z36+FC_E!Z36</f>
        <v>3864.3289326000004</v>
      </c>
    </row>
    <row r="37" spans="1:26" ht="11.25" customHeight="1" x14ac:dyDescent="0.2">
      <c r="A37" s="28" t="s">
        <v>60</v>
      </c>
      <c r="B37" s="7" t="s">
        <v>61</v>
      </c>
      <c r="C37" s="8">
        <f>TI_EHG_E!C37+NRG_E!C37+FC_E!C37</f>
        <v>26168.594870880002</v>
      </c>
      <c r="D37" s="8">
        <f>TI_EHG_E!D37+NRG_E!D37+FC_E!D37</f>
        <v>26036.585273159995</v>
      </c>
      <c r="E37" s="8">
        <f>TI_EHG_E!E37+NRG_E!E37+FC_E!E37</f>
        <v>24848.499143159999</v>
      </c>
      <c r="F37" s="8">
        <f>TI_EHG_E!F37+NRG_E!F37+FC_E!F37</f>
        <v>24209.941112280001</v>
      </c>
      <c r="G37" s="8">
        <f>TI_EHG_E!G37+NRG_E!G37+FC_E!G37</f>
        <v>23129.304770879997</v>
      </c>
      <c r="H37" s="8">
        <f>TI_EHG_E!H37+NRG_E!H37+FC_E!H37</f>
        <v>22288.127316840004</v>
      </c>
      <c r="I37" s="8">
        <f>TI_EHG_E!I37+NRG_E!I37+FC_E!I37</f>
        <v>21268.890747720001</v>
      </c>
      <c r="J37" s="8">
        <f>TI_EHG_E!J37+NRG_E!J37+FC_E!J37</f>
        <v>20473.763309999998</v>
      </c>
      <c r="K37" s="8">
        <f>TI_EHG_E!K37+NRG_E!K37+FC_E!K37</f>
        <v>18858.948625439996</v>
      </c>
      <c r="L37" s="8">
        <f>TI_EHG_E!L37+NRG_E!L37+FC_E!L37</f>
        <v>17698.49240544</v>
      </c>
      <c r="M37" s="8">
        <f>TI_EHG_E!M37+NRG_E!M37+FC_E!M37</f>
        <v>16304.717000879999</v>
      </c>
      <c r="N37" s="8">
        <f>TI_EHG_E!N37+NRG_E!N37+FC_E!N37</f>
        <v>15168.820590000001</v>
      </c>
      <c r="O37" s="8">
        <f>TI_EHG_E!O37+NRG_E!O37+FC_E!O37</f>
        <v>14137.30411632</v>
      </c>
      <c r="P37" s="8">
        <f>TI_EHG_E!P37+NRG_E!P37+FC_E!P37</f>
        <v>13468.046074560003</v>
      </c>
      <c r="Q37" s="8">
        <f>TI_EHG_E!Q37+NRG_E!Q37+FC_E!Q37</f>
        <v>13265.426900879998</v>
      </c>
      <c r="R37" s="8">
        <f>TI_EHG_E!R37+NRG_E!R37+FC_E!R37</f>
        <v>13351.386482280006</v>
      </c>
      <c r="S37" s="8">
        <f>TI_EHG_E!S37+NRG_E!S37+FC_E!S37</f>
        <v>13953.104799480001</v>
      </c>
      <c r="T37" s="8">
        <f>TI_EHG_E!T37+NRG_E!T37+FC_E!T37</f>
        <v>14266.243613160001</v>
      </c>
      <c r="U37" s="8">
        <f>TI_EHG_E!U37+NRG_E!U37+FC_E!U37</f>
        <v>14883.311436839998</v>
      </c>
      <c r="V37" s="8">
        <f>TI_EHG_E!V37+NRG_E!V37+FC_E!V37</f>
        <v>15881.058048239998</v>
      </c>
      <c r="W37" s="8">
        <f>TI_EHG_E!W37+NRG_E!W37+FC_E!W37</f>
        <v>12614.588965440005</v>
      </c>
      <c r="X37" s="8">
        <f>TI_EHG_E!X37+NRG_E!X37+FC_E!X37</f>
        <v>15556.898206079999</v>
      </c>
      <c r="Y37" s="8">
        <f>TI_EHG_E!Y37+NRG_E!Y37+FC_E!Y37</f>
        <v>17167.359464639998</v>
      </c>
      <c r="Z37" s="8">
        <f>TI_EHG_E!Z37+NRG_E!Z37+FC_E!Z37</f>
        <v>17879.109438959997</v>
      </c>
    </row>
    <row r="38" spans="1:26" ht="11.25" customHeight="1" x14ac:dyDescent="0.2">
      <c r="A38" s="28" t="s">
        <v>62</v>
      </c>
      <c r="B38" s="7" t="s">
        <v>63</v>
      </c>
      <c r="C38" s="8">
        <f>TI_EHG_E!C38+NRG_E!C38+FC_E!C38</f>
        <v>31.010112000000003</v>
      </c>
      <c r="D38" s="8">
        <f>TI_EHG_E!D38+NRG_E!D38+FC_E!D38</f>
        <v>34.110972000000004</v>
      </c>
      <c r="E38" s="8">
        <f>TI_EHG_E!E38+NRG_E!E38+FC_E!E38</f>
        <v>40.312944000000002</v>
      </c>
      <c r="F38" s="8">
        <f>TI_EHG_E!F38+NRG_E!F38+FC_E!F38</f>
        <v>34.110971999999997</v>
      </c>
      <c r="G38" s="8">
        <f>TI_EHG_E!G38+NRG_E!G38+FC_E!G38</f>
        <v>31.010112000000003</v>
      </c>
      <c r="H38" s="8">
        <f>TI_EHG_E!H38+NRG_E!H38+FC_E!H38</f>
        <v>31.010111999999999</v>
      </c>
      <c r="I38" s="8">
        <f>TI_EHG_E!I38+NRG_E!I38+FC_E!I38</f>
        <v>31.010112000000003</v>
      </c>
      <c r="J38" s="8">
        <f>TI_EHG_E!J38+NRG_E!J38+FC_E!J38</f>
        <v>34.110971999999997</v>
      </c>
      <c r="K38" s="8">
        <f>TI_EHG_E!K38+NRG_E!K38+FC_E!K38</f>
        <v>34.110971999999997</v>
      </c>
      <c r="L38" s="8">
        <f>TI_EHG_E!L38+NRG_E!L38+FC_E!L38</f>
        <v>31.010111999999999</v>
      </c>
      <c r="M38" s="8">
        <f>TI_EHG_E!M38+NRG_E!M38+FC_E!M38</f>
        <v>24.807888000000002</v>
      </c>
      <c r="N38" s="8">
        <f>TI_EHG_E!N38+NRG_E!N38+FC_E!N38</f>
        <v>18.605916000000001</v>
      </c>
      <c r="O38" s="8">
        <f>TI_EHG_E!O38+NRG_E!O38+FC_E!O38</f>
        <v>15.505056</v>
      </c>
      <c r="P38" s="8">
        <f>TI_EHG_E!P38+NRG_E!P38+FC_E!P38</f>
        <v>15.505056</v>
      </c>
      <c r="Q38" s="8">
        <f>TI_EHG_E!Q38+NRG_E!Q38+FC_E!Q38</f>
        <v>9.3030840000000001</v>
      </c>
      <c r="R38" s="8">
        <f>TI_EHG_E!R38+NRG_E!R38+FC_E!R38</f>
        <v>12.403944000000001</v>
      </c>
      <c r="S38" s="8">
        <f>TI_EHG_E!S38+NRG_E!S38+FC_E!S38</f>
        <v>12.403944000000003</v>
      </c>
      <c r="T38" s="8">
        <f>TI_EHG_E!T38+NRG_E!T38+FC_E!T38</f>
        <v>12.403944000000001</v>
      </c>
      <c r="U38" s="8">
        <f>TI_EHG_E!U38+NRG_E!U38+FC_E!U38</f>
        <v>12.403944000000001</v>
      </c>
      <c r="V38" s="8">
        <f>TI_EHG_E!V38+NRG_E!V38+FC_E!V38</f>
        <v>15.505056000000003</v>
      </c>
      <c r="W38" s="8">
        <f>TI_EHG_E!W38+NRG_E!W38+FC_E!W38</f>
        <v>12.403944000000005</v>
      </c>
      <c r="X38" s="8">
        <f>TI_EHG_E!X38+NRG_E!X38+FC_E!X38</f>
        <v>14.388695999999999</v>
      </c>
      <c r="Y38" s="8">
        <f>TI_EHG_E!Y38+NRG_E!Y38+FC_E!Y38</f>
        <v>13.7592</v>
      </c>
      <c r="Z38" s="8">
        <f>TI_EHG_E!Z38+NRG_E!Z38+FC_E!Z38</f>
        <v>12.745151999999999</v>
      </c>
    </row>
    <row r="39" spans="1:26" ht="11.25" customHeight="1" x14ac:dyDescent="0.2">
      <c r="A39" s="28" t="s">
        <v>64</v>
      </c>
      <c r="B39" s="7" t="s">
        <v>65</v>
      </c>
      <c r="C39" s="8">
        <f>TI_EHG_E!C39+NRG_E!C39+FC_E!C39</f>
        <v>318.51711504000014</v>
      </c>
      <c r="D39" s="8">
        <f>TI_EHG_E!D39+NRG_E!D39+FC_E!D39</f>
        <v>187.92508752000001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  <c r="Y39" s="8">
        <f>TI_EHG_E!Y39+NRG_E!Y39+FC_E!Y39</f>
        <v>0</v>
      </c>
      <c r="Z39" s="8">
        <f>TI_EHG_E!Z39+NRG_E!Z39+FC_E!Z39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TI_EHG_E!C40+NRG_E!C40+FC_E!C40</f>
        <v>5165.2169100000019</v>
      </c>
      <c r="D40" s="8">
        <f>TI_EHG_E!D40+NRG_E!D40+FC_E!D40</f>
        <v>5263.5114000000012</v>
      </c>
      <c r="E40" s="8">
        <f>TI_EHG_E!E40+NRG_E!E40+FC_E!E40</f>
        <v>5060.5808399999996</v>
      </c>
      <c r="F40" s="8">
        <f>TI_EHG_E!F40+NRG_E!F40+FC_E!F40</f>
        <v>5311.0732499999986</v>
      </c>
      <c r="G40" s="8">
        <f>TI_EHG_E!G40+NRG_E!G40+FC_E!G40</f>
        <v>5888.1570299999994</v>
      </c>
      <c r="H40" s="8">
        <f>TI_EHG_E!H40+NRG_E!H40+FC_E!H40</f>
        <v>6867.9311399999979</v>
      </c>
      <c r="I40" s="8">
        <f>TI_EHG_E!I40+NRG_E!I40+FC_E!I40</f>
        <v>7219.888829999999</v>
      </c>
      <c r="J40" s="8">
        <f>TI_EHG_E!J40+NRG_E!J40+FC_E!J40</f>
        <v>7597.2128400000011</v>
      </c>
      <c r="K40" s="8">
        <f>TI_EHG_E!K40+NRG_E!K40+FC_E!K40</f>
        <v>7327.6956900000014</v>
      </c>
      <c r="L40" s="8">
        <f>TI_EHG_E!L40+NRG_E!L40+FC_E!L40</f>
        <v>6484.2655500000028</v>
      </c>
      <c r="M40" s="8">
        <f>TI_EHG_E!M40+NRG_E!M40+FC_E!M40</f>
        <v>7238.9135700000006</v>
      </c>
      <c r="N40" s="8">
        <f>TI_EHG_E!N40+NRG_E!N40+FC_E!N40</f>
        <v>6493.7779199999986</v>
      </c>
      <c r="O40" s="8">
        <f>TI_EHG_E!O40+NRG_E!O40+FC_E!O40</f>
        <v>5621.8106700000017</v>
      </c>
      <c r="P40" s="8">
        <f>TI_EHG_E!P40+NRG_E!P40+FC_E!P40</f>
        <v>5187.412440000001</v>
      </c>
      <c r="Q40" s="8">
        <f>TI_EHG_E!Q40+NRG_E!Q40+FC_E!Q40</f>
        <v>5422.0509000000011</v>
      </c>
      <c r="R40" s="8">
        <f>TI_EHG_E!R40+NRG_E!R40+FC_E!R40</f>
        <v>5634.4938300000003</v>
      </c>
      <c r="S40" s="8">
        <f>TI_EHG_E!S40+NRG_E!S40+FC_E!S40</f>
        <v>6056.2088999999987</v>
      </c>
      <c r="T40" s="8">
        <f>TI_EHG_E!T40+NRG_E!T40+FC_E!T40</f>
        <v>6541.3397700000023</v>
      </c>
      <c r="U40" s="8">
        <f>TI_EHG_E!U40+NRG_E!U40+FC_E!U40</f>
        <v>6839.3940300000022</v>
      </c>
      <c r="V40" s="8">
        <f>TI_EHG_E!V40+NRG_E!V40+FC_E!V40</f>
        <v>7223.0596200000009</v>
      </c>
      <c r="W40" s="8">
        <f>TI_EHG_E!W40+NRG_E!W40+FC_E!W40</f>
        <v>2923.4683800000007</v>
      </c>
      <c r="X40" s="8">
        <f>TI_EHG_E!X40+NRG_E!X40+FC_E!X40</f>
        <v>5036.1183892800009</v>
      </c>
      <c r="Y40" s="8">
        <f>TI_EHG_E!Y40+NRG_E!Y40+FC_E!Y40</f>
        <v>7584.4059544800011</v>
      </c>
      <c r="Z40" s="8">
        <f>TI_EHG_E!Z40+NRG_E!Z40+FC_E!Z40</f>
        <v>8190.0967312799985</v>
      </c>
    </row>
    <row r="41" spans="1:26" ht="11.25" customHeight="1" x14ac:dyDescent="0.2">
      <c r="A41" s="28" t="s">
        <v>68</v>
      </c>
      <c r="B41" s="7" t="s">
        <v>69</v>
      </c>
      <c r="C41" s="8">
        <f>TI_EHG_E!C41+NRG_E!C41+FC_E!C41</f>
        <v>9.4476600000000026</v>
      </c>
      <c r="D41" s="8">
        <f>TI_EHG_E!D41+NRG_E!D41+FC_E!D41</f>
        <v>31.492286280000013</v>
      </c>
      <c r="E41" s="8">
        <f>TI_EHG_E!E41+NRG_E!E41+FC_E!E41</f>
        <v>25.193673720000003</v>
      </c>
      <c r="F41" s="8">
        <f>TI_EHG_E!F41+NRG_E!F41+FC_E!F41</f>
        <v>3.1493062799999985</v>
      </c>
      <c r="G41" s="8">
        <f>TI_EHG_E!G41+NRG_E!G41+FC_E!G41</f>
        <v>0</v>
      </c>
      <c r="H41" s="8">
        <f>TI_EHG_E!H41+NRG_E!H41+FC_E!H41</f>
        <v>0</v>
      </c>
      <c r="I41" s="8">
        <f>TI_EHG_E!I41+NRG_E!I41+FC_E!I41</f>
        <v>0</v>
      </c>
      <c r="J41" s="8">
        <f>TI_EHG_E!J41+NRG_E!J41+FC_E!J41</f>
        <v>0</v>
      </c>
      <c r="K41" s="8">
        <f>TI_EHG_E!K41+NRG_E!K41+FC_E!K41</f>
        <v>0</v>
      </c>
      <c r="L41" s="8">
        <f>TI_EHG_E!L41+NRG_E!L41+FC_E!L41</f>
        <v>0</v>
      </c>
      <c r="M41" s="8">
        <f>TI_EHG_E!M41+NRG_E!M41+FC_E!M41</f>
        <v>0</v>
      </c>
      <c r="N41" s="8">
        <f>TI_EHG_E!N41+NRG_E!N41+FC_E!N41</f>
        <v>0</v>
      </c>
      <c r="O41" s="8">
        <f>TI_EHG_E!O41+NRG_E!O41+FC_E!O41</f>
        <v>0</v>
      </c>
      <c r="P41" s="8">
        <f>TI_EHG_E!P41+NRG_E!P41+FC_E!P41</f>
        <v>0</v>
      </c>
      <c r="Q41" s="8">
        <f>TI_EHG_E!Q41+NRG_E!Q41+FC_E!Q41</f>
        <v>0</v>
      </c>
      <c r="R41" s="8">
        <f>TI_EHG_E!R41+NRG_E!R41+FC_E!R41</f>
        <v>0</v>
      </c>
      <c r="S41" s="8">
        <f>TI_EHG_E!S41+NRG_E!S41+FC_E!S41</f>
        <v>0</v>
      </c>
      <c r="T41" s="8">
        <f>TI_EHG_E!T41+NRG_E!T41+FC_E!T41</f>
        <v>0</v>
      </c>
      <c r="U41" s="8">
        <f>TI_EHG_E!U41+NRG_E!U41+FC_E!U41</f>
        <v>0</v>
      </c>
      <c r="V41" s="8">
        <f>TI_EHG_E!V41+NRG_E!V41+FC_E!V41</f>
        <v>0</v>
      </c>
      <c r="W41" s="8">
        <f>TI_EHG_E!W41+NRG_E!W41+FC_E!W41</f>
        <v>0</v>
      </c>
      <c r="X41" s="8">
        <f>TI_EHG_E!X41+NRG_E!X41+FC_E!X41</f>
        <v>0.66133620000000004</v>
      </c>
      <c r="Y41" s="8">
        <f>TI_EHG_E!Y41+NRG_E!Y41+FC_E!Y41</f>
        <v>0.44416944000000003</v>
      </c>
      <c r="Z41" s="8">
        <f>TI_EHG_E!Z41+NRG_E!Z41+FC_E!Z41</f>
        <v>0.48532500000000001</v>
      </c>
    </row>
    <row r="42" spans="1:26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  <c r="Y42" s="8">
        <f>TI_EHG_E!Y42+NRG_E!Y42+FC_E!Y42</f>
        <v>0</v>
      </c>
      <c r="Z42" s="8">
        <f>TI_EHG_E!Z42+NRG_E!Z42+FC_E!Z42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TI_EHG_E!C43+NRG_E!C43+FC_E!C43</f>
        <v>79383.478496399985</v>
      </c>
      <c r="D43" s="8">
        <f>TI_EHG_E!D43+NRG_E!D43+FC_E!D43</f>
        <v>85504.360588919968</v>
      </c>
      <c r="E43" s="8">
        <f>TI_EHG_E!E43+NRG_E!E43+FC_E!E43</f>
        <v>88273.255229639981</v>
      </c>
      <c r="F43" s="8">
        <f>TI_EHG_E!F43+NRG_E!F43+FC_E!F43</f>
        <v>95407.380900000018</v>
      </c>
      <c r="G43" s="8">
        <f>TI_EHG_E!G43+NRG_E!G43+FC_E!G43</f>
        <v>101767.23513684</v>
      </c>
      <c r="H43" s="8">
        <f>TI_EHG_E!H43+NRG_E!H43+FC_E!H43</f>
        <v>106263.10440719999</v>
      </c>
      <c r="I43" s="8">
        <f>TI_EHG_E!I43+NRG_E!I43+FC_E!I43</f>
        <v>108694.25154432001</v>
      </c>
      <c r="J43" s="8">
        <f>TI_EHG_E!J43+NRG_E!J43+FC_E!J43</f>
        <v>113346.25010748001</v>
      </c>
      <c r="K43" s="8">
        <f>TI_EHG_E!K43+NRG_E!K43+FC_E!K43</f>
        <v>106017.75936647998</v>
      </c>
      <c r="L43" s="8">
        <f>TI_EHG_E!L43+NRG_E!L43+FC_E!L43</f>
        <v>98498.092137120009</v>
      </c>
      <c r="M43" s="8">
        <f>TI_EHG_E!M43+NRG_E!M43+FC_E!M43</f>
        <v>96653.223992520027</v>
      </c>
      <c r="N43" s="8">
        <f>TI_EHG_E!N43+NRG_E!N43+FC_E!N43</f>
        <v>89617.873948199995</v>
      </c>
      <c r="O43" s="8">
        <f>TI_EHG_E!O43+NRG_E!O43+FC_E!O43</f>
        <v>82356.295951799999</v>
      </c>
      <c r="P43" s="8">
        <f>TI_EHG_E!P43+NRG_E!P43+FC_E!P43</f>
        <v>83442.824103599996</v>
      </c>
      <c r="Q43" s="8">
        <f>TI_EHG_E!Q43+NRG_E!Q43+FC_E!Q43</f>
        <v>83474.687251800031</v>
      </c>
      <c r="R43" s="8">
        <f>TI_EHG_E!R43+NRG_E!R43+FC_E!R43</f>
        <v>86778.880381440002</v>
      </c>
      <c r="S43" s="8">
        <f>TI_EHG_E!S43+NRG_E!S43+FC_E!S43</f>
        <v>88136.245159559985</v>
      </c>
      <c r="T43" s="8">
        <f>TI_EHG_E!T43+NRG_E!T43+FC_E!T43</f>
        <v>89993.857229639994</v>
      </c>
      <c r="U43" s="8">
        <f>TI_EHG_E!U43+NRG_E!U43+FC_E!U43</f>
        <v>90978.423840720003</v>
      </c>
      <c r="V43" s="8">
        <f>TI_EHG_E!V43+NRG_E!V43+FC_E!V43</f>
        <v>90063.955888919998</v>
      </c>
      <c r="W43" s="8">
        <f>TI_EHG_E!W43+NRG_E!W43+FC_E!W43</f>
        <v>78408.469896119976</v>
      </c>
      <c r="X43" s="8">
        <f>TI_EHG_E!X43+NRG_E!X43+FC_E!X43</f>
        <v>86511.040536960034</v>
      </c>
      <c r="Y43" s="8">
        <f>TI_EHG_E!Y43+NRG_E!Y43+FC_E!Y43</f>
        <v>87356.477136239992</v>
      </c>
      <c r="Z43" s="8">
        <f>TI_EHG_E!Z43+NRG_E!Z43+FC_E!Z43</f>
        <v>82145.624375880012</v>
      </c>
    </row>
    <row r="44" spans="1:26" ht="11.25" customHeight="1" x14ac:dyDescent="0.2">
      <c r="A44" s="28" t="s">
        <v>74</v>
      </c>
      <c r="B44" s="7" t="s">
        <v>75</v>
      </c>
      <c r="C44" s="8">
        <f>TI_EHG_E!C44+NRG_E!C44+FC_E!C44</f>
        <v>27545.390206560005</v>
      </c>
      <c r="D44" s="8">
        <f>TI_EHG_E!D44+NRG_E!D44+FC_E!D44</f>
        <v>27048.203659439998</v>
      </c>
      <c r="E44" s="8">
        <f>TI_EHG_E!E44+NRG_E!E44+FC_E!E44</f>
        <v>29652.961865760004</v>
      </c>
      <c r="F44" s="8">
        <f>TI_EHG_E!F44+NRG_E!F44+FC_E!F44</f>
        <v>25228.313032319998</v>
      </c>
      <c r="G44" s="8">
        <f>TI_EHG_E!G44+NRG_E!G44+FC_E!G44</f>
        <v>22010.671656720006</v>
      </c>
      <c r="H44" s="8">
        <f>TI_EHG_E!H44+NRG_E!H44+FC_E!H44</f>
        <v>21416.549875919998</v>
      </c>
      <c r="I44" s="8">
        <f>TI_EHG_E!I44+NRG_E!I44+FC_E!I44</f>
        <v>16413.412637520003</v>
      </c>
      <c r="J44" s="8">
        <f>TI_EHG_E!J44+NRG_E!J44+FC_E!J44</f>
        <v>14318.349963839999</v>
      </c>
      <c r="K44" s="8">
        <f>TI_EHG_E!K44+NRG_E!K44+FC_E!K44</f>
        <v>14290.207045200001</v>
      </c>
      <c r="L44" s="8">
        <f>TI_EHG_E!L44+NRG_E!L44+FC_E!L44</f>
        <v>12495.332438640002</v>
      </c>
      <c r="M44" s="8">
        <f>TI_EHG_E!M44+NRG_E!M44+FC_E!M44</f>
        <v>11166.374283840003</v>
      </c>
      <c r="N44" s="8">
        <f>TI_EHG_E!N44+NRG_E!N44+FC_E!N44</f>
        <v>10046.923037280001</v>
      </c>
      <c r="O44" s="8">
        <f>TI_EHG_E!O44+NRG_E!O44+FC_E!O44</f>
        <v>9180.7544361600012</v>
      </c>
      <c r="P44" s="8">
        <f>TI_EHG_E!P44+NRG_E!P44+FC_E!P44</f>
        <v>8230.1581936800012</v>
      </c>
      <c r="Q44" s="8">
        <f>TI_EHG_E!Q44+NRG_E!Q44+FC_E!Q44</f>
        <v>7479.6884438399993</v>
      </c>
      <c r="R44" s="8">
        <f>TI_EHG_E!R44+NRG_E!R44+FC_E!R44</f>
        <v>7526.5930296000006</v>
      </c>
      <c r="S44" s="8">
        <f>TI_EHG_E!S44+NRG_E!S44+FC_E!S44</f>
        <v>8133.22240272</v>
      </c>
      <c r="T44" s="8">
        <f>TI_EHG_E!T44+NRG_E!T44+FC_E!T44</f>
        <v>8927.4706761599991</v>
      </c>
      <c r="U44" s="8">
        <f>TI_EHG_E!U44+NRG_E!U44+FC_E!U44</f>
        <v>8483.4425109600015</v>
      </c>
      <c r="V44" s="8">
        <f>TI_EHG_E!V44+NRG_E!V44+FC_E!V44</f>
        <v>7964.3673986399999</v>
      </c>
      <c r="W44" s="8">
        <f>TI_EHG_E!W44+NRG_E!W44+FC_E!W44</f>
        <v>5788.0028671200007</v>
      </c>
      <c r="X44" s="8">
        <f>TI_EHG_E!X44+NRG_E!X44+FC_E!X44</f>
        <v>5411.3793897599999</v>
      </c>
      <c r="Y44" s="8">
        <f>TI_EHG_E!Y44+NRG_E!Y44+FC_E!Y44</f>
        <v>5747.9436302400009</v>
      </c>
      <c r="Z44" s="8">
        <f>TI_EHG_E!Z44+NRG_E!Z44+FC_E!Z44</f>
        <v>4604.2142018399991</v>
      </c>
    </row>
    <row r="45" spans="1:26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  <c r="Y45" s="8">
        <f>TI_EHG_E!Y45+NRG_E!Y45+FC_E!Y45</f>
        <v>0</v>
      </c>
      <c r="Z45" s="8">
        <f>TI_EHG_E!Z45+NRG_E!Z45+FC_E!Z45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  <c r="Y46" s="8">
        <f>TI_EHG_E!Y46+NRG_E!Y46+FC_E!Y46</f>
        <v>0</v>
      </c>
      <c r="Z46" s="8">
        <f>TI_EHG_E!Z46+NRG_E!Z46+FC_E!Z46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  <c r="Y47" s="8">
        <f>TI_EHG_E!Y47+NRG_E!Y47+FC_E!Y47</f>
        <v>0</v>
      </c>
      <c r="Z47" s="8">
        <f>TI_EHG_E!Z47+NRG_E!Z47+FC_E!Z47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TI_EHG_E!C48+NRG_E!C48+FC_E!C48</f>
        <v>10624.818788999997</v>
      </c>
      <c r="D48" s="8">
        <f>TI_EHG_E!D48+NRG_E!D48+FC_E!D48</f>
        <v>11835.281249999998</v>
      </c>
      <c r="E48" s="8">
        <f>TI_EHG_E!E48+NRG_E!E48+FC_E!E48</f>
        <v>10767.412539000001</v>
      </c>
      <c r="F48" s="8">
        <f>TI_EHG_E!F48+NRG_E!F48+FC_E!F48</f>
        <v>11584.949805000002</v>
      </c>
      <c r="G48" s="8">
        <f>TI_EHG_E!G48+NRG_E!G48+FC_E!G48</f>
        <v>12760.556210999999</v>
      </c>
      <c r="H48" s="8">
        <f>TI_EHG_E!H48+NRG_E!H48+FC_E!H48</f>
        <v>12450.01914</v>
      </c>
      <c r="I48" s="8">
        <f>TI_EHG_E!I48+NRG_E!I48+FC_E!I48</f>
        <v>12741.543593999997</v>
      </c>
      <c r="J48" s="8">
        <f>TI_EHG_E!J48+NRG_E!J48+FC_E!J48</f>
        <v>13080.599766000001</v>
      </c>
      <c r="K48" s="8">
        <f>TI_EHG_E!K48+NRG_E!K48+FC_E!K48</f>
        <v>13074.262460999998</v>
      </c>
      <c r="L48" s="8">
        <f>TI_EHG_E!L48+NRG_E!L48+FC_E!L48</f>
        <v>13235.868125999998</v>
      </c>
      <c r="M48" s="8">
        <f>TI_EHG_E!M48+NRG_E!M48+FC_E!M48</f>
        <v>12339.112616999999</v>
      </c>
      <c r="N48" s="8">
        <f>TI_EHG_E!N48+NRG_E!N48+FC_E!N48</f>
        <v>11657.831444999996</v>
      </c>
      <c r="O48" s="8">
        <f>TI_EHG_E!O48+NRG_E!O48+FC_E!O48</f>
        <v>9594.9749610000017</v>
      </c>
      <c r="P48" s="8">
        <f>TI_EHG_E!P48+NRG_E!P48+FC_E!P48</f>
        <v>6587.8316010000017</v>
      </c>
      <c r="Q48" s="8">
        <f>TI_EHG_E!Q48+NRG_E!Q48+FC_E!Q48</f>
        <v>6055.4814839999981</v>
      </c>
      <c r="R48" s="8">
        <f>TI_EHG_E!R48+NRG_E!R48+FC_E!R48</f>
        <v>8701.3879290000004</v>
      </c>
      <c r="S48" s="8">
        <f>TI_EHG_E!S48+NRG_E!S48+FC_E!S48</f>
        <v>8714.0625390000005</v>
      </c>
      <c r="T48" s="8">
        <f>TI_EHG_E!T48+NRG_E!T48+FC_E!T48</f>
        <v>7234.256366999999</v>
      </c>
      <c r="U48" s="8">
        <f>TI_EHG_E!U48+NRG_E!U48+FC_E!U48</f>
        <v>6790.6313280000004</v>
      </c>
      <c r="V48" s="8">
        <f>TI_EHG_E!V48+NRG_E!V48+FC_E!V48</f>
        <v>5583.3376950000011</v>
      </c>
      <c r="W48" s="8">
        <f>TI_EHG_E!W48+NRG_E!W48+FC_E!W48</f>
        <v>4642.2189449999996</v>
      </c>
      <c r="X48" s="8">
        <f>TI_EHG_E!X48+NRG_E!X48+FC_E!X48</f>
        <v>4189.3155720000013</v>
      </c>
      <c r="Y48" s="8">
        <f>TI_EHG_E!Y48+NRG_E!Y48+FC_E!Y48</f>
        <v>3785.6073059999999</v>
      </c>
      <c r="Z48" s="8">
        <f>TI_EHG_E!Z48+NRG_E!Z48+FC_E!Z48</f>
        <v>4067.5785930000002</v>
      </c>
    </row>
    <row r="49" spans="1:26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  <c r="Y49" s="8">
        <f>TI_EHG_E!Y49+NRG_E!Y49+FC_E!Y49</f>
        <v>0</v>
      </c>
      <c r="Z49" s="8">
        <f>TI_EHG_E!Z49+NRG_E!Z49+FC_E!Z49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TI_EHG_E!C50+NRG_E!C50+FC_E!C50</f>
        <v>444.94574795999995</v>
      </c>
      <c r="D50" s="8">
        <f>TI_EHG_E!D50+NRG_E!D50+FC_E!D50</f>
        <v>998.91773999999975</v>
      </c>
      <c r="E50" s="8">
        <f>TI_EHG_E!E50+NRG_E!E50+FC_E!E50</f>
        <v>769.07825999999989</v>
      </c>
      <c r="F50" s="8">
        <f>TI_EHG_E!F50+NRG_E!F50+FC_E!F50</f>
        <v>2575.3809279600005</v>
      </c>
      <c r="G50" s="8">
        <f>TI_EHG_E!G50+NRG_E!G50+FC_E!G50</f>
        <v>4140.0573879599988</v>
      </c>
      <c r="H50" s="8">
        <f>TI_EHG_E!H50+NRG_E!H50+FC_E!H50</f>
        <v>4110.5907000000016</v>
      </c>
      <c r="I50" s="8">
        <f>TI_EHG_E!I50+NRG_E!I50+FC_E!I50</f>
        <v>4570.269659999999</v>
      </c>
      <c r="J50" s="8">
        <f>TI_EHG_E!J50+NRG_E!J50+FC_E!J50</f>
        <v>3733.4183079599984</v>
      </c>
      <c r="K50" s="8">
        <f>TI_EHG_E!K50+NRG_E!K50+FC_E!K50</f>
        <v>3291.41930796</v>
      </c>
      <c r="L50" s="8">
        <f>TI_EHG_E!L50+NRG_E!L50+FC_E!L50</f>
        <v>2436.8877320400002</v>
      </c>
      <c r="M50" s="8">
        <f>TI_EHG_E!M50+NRG_E!M50+FC_E!M50</f>
        <v>2525.2875320400003</v>
      </c>
      <c r="N50" s="8">
        <f>TI_EHG_E!N50+NRG_E!N50+FC_E!N50</f>
        <v>1234.6504520399999</v>
      </c>
      <c r="O50" s="8">
        <f>TI_EHG_E!O50+NRG_E!O50+FC_E!O50</f>
        <v>780.86498796000001</v>
      </c>
      <c r="P50" s="8">
        <f>TI_EHG_E!P50+NRG_E!P50+FC_E!P50</f>
        <v>332.97249204000002</v>
      </c>
      <c r="Q50" s="8">
        <f>TI_EHG_E!Q50+NRG_E!Q50+FC_E!Q50</f>
        <v>100.18652795999999</v>
      </c>
      <c r="R50" s="8">
        <f>TI_EHG_E!R50+NRG_E!R50+FC_E!R50</f>
        <v>253.41267203999999</v>
      </c>
      <c r="S50" s="8">
        <f>TI_EHG_E!S50+NRG_E!S50+FC_E!S50</f>
        <v>153.22640795999999</v>
      </c>
      <c r="T50" s="8">
        <f>TI_EHG_E!T50+NRG_E!T50+FC_E!T50</f>
        <v>85.453052040000003</v>
      </c>
      <c r="U50" s="8">
        <f>TI_EHG_E!U50+NRG_E!U50+FC_E!U50</f>
        <v>35.359919999999988</v>
      </c>
      <c r="V50" s="8">
        <f>TI_EHG_E!V50+NRG_E!V50+FC_E!V50</f>
        <v>94.29303204</v>
      </c>
      <c r="W50" s="8">
        <f>TI_EHG_E!W50+NRG_E!W50+FC_E!W50</f>
        <v>47.146647959999996</v>
      </c>
      <c r="X50" s="8">
        <f>TI_EHG_E!X50+NRG_E!X50+FC_E!X50</f>
        <v>17.880244920000003</v>
      </c>
      <c r="Y50" s="8">
        <f>TI_EHG_E!Y50+NRG_E!Y50+FC_E!Y50</f>
        <v>337.46320187999993</v>
      </c>
      <c r="Z50" s="8">
        <f>TI_EHG_E!Z50+NRG_E!Z50+FC_E!Z50</f>
        <v>283.52771316000002</v>
      </c>
    </row>
    <row r="51" spans="1:26" ht="11.25" customHeight="1" x14ac:dyDescent="0.2">
      <c r="A51" s="25" t="s">
        <v>88</v>
      </c>
      <c r="B51" s="26" t="s">
        <v>89</v>
      </c>
      <c r="C51" s="27">
        <f>TI_EHG_E!C51+NRG_E!C51+FC_E!C51</f>
        <v>34108.489206000006</v>
      </c>
      <c r="D51" s="27">
        <f>TI_EHG_E!D51+NRG_E!D51+FC_E!D51</f>
        <v>37154.929782960004</v>
      </c>
      <c r="E51" s="27">
        <f>TI_EHG_E!E51+NRG_E!E51+FC_E!E51</f>
        <v>42742.713218040008</v>
      </c>
      <c r="F51" s="27">
        <f>TI_EHG_E!F51+NRG_E!F51+FC_E!F51</f>
        <v>48499.332991560004</v>
      </c>
      <c r="G51" s="27">
        <f>TI_EHG_E!G51+NRG_E!G51+FC_E!G51</f>
        <v>56541.869338680001</v>
      </c>
      <c r="H51" s="27">
        <f>TI_EHG_E!H51+NRG_E!H51+FC_E!H51</f>
        <v>66825.435639600008</v>
      </c>
      <c r="I51" s="27">
        <f>TI_EHG_E!I51+NRG_E!I51+FC_E!I51</f>
        <v>72051.864770159998</v>
      </c>
      <c r="J51" s="27">
        <f>TI_EHG_E!J51+NRG_E!J51+FC_E!J51</f>
        <v>73408.873796280008</v>
      </c>
      <c r="K51" s="27">
        <f>TI_EHG_E!K51+NRG_E!K51+FC_E!K51</f>
        <v>80755.717117680018</v>
      </c>
      <c r="L51" s="27">
        <f>TI_EHG_E!L51+NRG_E!L51+FC_E!L51</f>
        <v>72094.929508800007</v>
      </c>
      <c r="M51" s="27">
        <f>TI_EHG_E!M51+NRG_E!M51+FC_E!M51</f>
        <v>71619.312497039995</v>
      </c>
      <c r="N51" s="27">
        <f>TI_EHG_E!N51+NRG_E!N51+FC_E!N51</f>
        <v>66514.617180000001</v>
      </c>
      <c r="O51" s="27">
        <f>TI_EHG_E!O51+NRG_E!O51+FC_E!O51</f>
        <v>65001.489640560008</v>
      </c>
      <c r="P51" s="27">
        <f>TI_EHG_E!P51+NRG_E!P51+FC_E!P51</f>
        <v>59075.896397760007</v>
      </c>
      <c r="Q51" s="27">
        <f>TI_EHG_E!Q51+NRG_E!Q51+FC_E!Q51</f>
        <v>54158.135054760009</v>
      </c>
      <c r="R51" s="27">
        <f>TI_EHG_E!R51+NRG_E!R51+FC_E!R51</f>
        <v>56364.571482120009</v>
      </c>
      <c r="S51" s="27">
        <f>TI_EHG_E!S51+NRG_E!S51+FC_E!S51</f>
        <v>57495.153458159999</v>
      </c>
      <c r="T51" s="27">
        <f>TI_EHG_E!T51+NRG_E!T51+FC_E!T51</f>
        <v>62294.613524573637</v>
      </c>
      <c r="U51" s="27">
        <f>TI_EHG_E!U51+NRG_E!U51+FC_E!U51</f>
        <v>61832.074461232958</v>
      </c>
      <c r="V51" s="27">
        <f>TI_EHG_E!V51+NRG_E!V51+FC_E!V51</f>
        <v>70981.306220048951</v>
      </c>
      <c r="W51" s="27">
        <f>TI_EHG_E!W51+NRG_E!W51+FC_E!W51</f>
        <v>63883.765537045809</v>
      </c>
      <c r="X51" s="27">
        <f>TI_EHG_E!X51+NRG_E!X51+FC_E!X51</f>
        <v>67217.549288668102</v>
      </c>
      <c r="Y51" s="27">
        <f>TI_EHG_E!Y51+NRG_E!Y51+FC_E!Y51</f>
        <v>65465.309391337847</v>
      </c>
      <c r="Z51" s="27">
        <f>TI_EHG_E!Z51+NRG_E!Z51+FC_E!Z51</f>
        <v>57857.646998367869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888.34559880000006</v>
      </c>
      <c r="D52" s="27">
        <f t="shared" ref="D52:X52" si="28">SUM(D53:D54)</f>
        <v>534.69173999999998</v>
      </c>
      <c r="E52" s="27">
        <f t="shared" si="28"/>
        <v>373.99989000000005</v>
      </c>
      <c r="F52" s="27">
        <f t="shared" si="28"/>
        <v>436.33325999999988</v>
      </c>
      <c r="G52" s="27">
        <f t="shared" si="28"/>
        <v>469.15010999999998</v>
      </c>
      <c r="H52" s="27">
        <f t="shared" si="28"/>
        <v>726.36662999999999</v>
      </c>
      <c r="I52" s="27">
        <f t="shared" si="28"/>
        <v>967.63325999999995</v>
      </c>
      <c r="J52" s="27">
        <f t="shared" si="28"/>
        <v>1186.6252199999999</v>
      </c>
      <c r="K52" s="27">
        <f t="shared" si="28"/>
        <v>1259.0417400000001</v>
      </c>
      <c r="L52" s="27">
        <f t="shared" si="28"/>
        <v>1865.9221944000001</v>
      </c>
      <c r="M52" s="27">
        <f t="shared" si="28"/>
        <v>1554.9639732000005</v>
      </c>
      <c r="N52" s="27">
        <f t="shared" si="28"/>
        <v>1821.8744279999996</v>
      </c>
      <c r="O52" s="27">
        <f t="shared" si="28"/>
        <v>1689.0508932000002</v>
      </c>
      <c r="P52" s="27">
        <f t="shared" si="28"/>
        <v>1682.1015948000006</v>
      </c>
      <c r="Q52" s="27">
        <f t="shared" si="28"/>
        <v>1802.7525516000005</v>
      </c>
      <c r="R52" s="27">
        <f t="shared" si="28"/>
        <v>1935.228306</v>
      </c>
      <c r="S52" s="27">
        <f t="shared" si="28"/>
        <v>2121.6569484000001</v>
      </c>
      <c r="T52" s="27">
        <f t="shared" si="28"/>
        <v>2269.7489232000003</v>
      </c>
      <c r="U52" s="27">
        <f t="shared" si="28"/>
        <v>2730.5960747999998</v>
      </c>
      <c r="V52" s="27">
        <f t="shared" si="28"/>
        <v>2598.3770472000001</v>
      </c>
      <c r="W52" s="27">
        <f t="shared" si="28"/>
        <v>2723.9799444</v>
      </c>
      <c r="X52" s="27">
        <f t="shared" si="28"/>
        <v>2587.6807572000007</v>
      </c>
      <c r="Y52" s="27">
        <f t="shared" ref="Y52:Z52" si="29">SUM(Y53:Y54)</f>
        <v>2572.2765684000005</v>
      </c>
      <c r="Z52" s="27">
        <f t="shared" si="29"/>
        <v>2484.4801608000002</v>
      </c>
    </row>
    <row r="53" spans="1:26" ht="11.25" customHeight="1" x14ac:dyDescent="0.2">
      <c r="A53" s="29" t="s">
        <v>116</v>
      </c>
      <c r="B53" s="7" t="s">
        <v>117</v>
      </c>
      <c r="C53" s="8">
        <f>TI_EHG_E!C53+NRG_E!C53+FC_E!C53</f>
        <v>448.16222880000004</v>
      </c>
      <c r="D53" s="8">
        <f>TI_EHG_E!D53+NRG_E!D53+FC_E!D53</f>
        <v>0</v>
      </c>
      <c r="E53" s="8">
        <f>TI_EHG_E!E53+NRG_E!E53+FC_E!E53</f>
        <v>0</v>
      </c>
      <c r="F53" s="8">
        <f>TI_EHG_E!F53+NRG_E!F53+FC_E!F53</f>
        <v>0</v>
      </c>
      <c r="G53" s="8">
        <f>TI_EHG_E!G53+NRG_E!G53+FC_E!G53</f>
        <v>0</v>
      </c>
      <c r="H53" s="8">
        <f>TI_EHG_E!H53+NRG_E!H53+FC_E!H53</f>
        <v>0</v>
      </c>
      <c r="I53" s="8">
        <f>TI_EHG_E!I53+NRG_E!I53+FC_E!I53</f>
        <v>0</v>
      </c>
      <c r="J53" s="8">
        <f>TI_EHG_E!J53+NRG_E!J53+FC_E!J53</f>
        <v>0</v>
      </c>
      <c r="K53" s="8">
        <f>TI_EHG_E!K53+NRG_E!K53+FC_E!K53</f>
        <v>0</v>
      </c>
      <c r="L53" s="8">
        <f>TI_EHG_E!L53+NRG_E!L53+FC_E!L53</f>
        <v>640.88893440000015</v>
      </c>
      <c r="M53" s="8">
        <f>TI_EHG_E!M53+NRG_E!M53+FC_E!M53</f>
        <v>886.43875320000029</v>
      </c>
      <c r="N53" s="8">
        <f>TI_EHG_E!N53+NRG_E!N53+FC_E!N53</f>
        <v>1073.3245379999996</v>
      </c>
      <c r="O53" s="8">
        <f>TI_EHG_E!O53+NRG_E!O53+FC_E!O53</f>
        <v>1014.8427432000001</v>
      </c>
      <c r="P53" s="8">
        <f>TI_EHG_E!P53+NRG_E!P53+FC_E!P53</f>
        <v>915.58518480000043</v>
      </c>
      <c r="Q53" s="8">
        <f>TI_EHG_E!Q53+NRG_E!Q53+FC_E!Q53</f>
        <v>1019.0939616000005</v>
      </c>
      <c r="R53" s="8">
        <f>TI_EHG_E!R53+NRG_E!R53+FC_E!R53</f>
        <v>968.05308600000012</v>
      </c>
      <c r="S53" s="8">
        <f>TI_EHG_E!S53+NRG_E!S53+FC_E!S53</f>
        <v>1218.8317284</v>
      </c>
      <c r="T53" s="8">
        <f>TI_EHG_E!T53+NRG_E!T53+FC_E!T53</f>
        <v>1273.1951232000001</v>
      </c>
      <c r="U53" s="8">
        <f>TI_EHG_E!U53+NRG_E!U53+FC_E!U53</f>
        <v>1755.2625947999998</v>
      </c>
      <c r="V53" s="8">
        <f>TI_EHG_E!V53+NRG_E!V53+FC_E!V53</f>
        <v>1616.9940072000002</v>
      </c>
      <c r="W53" s="8">
        <f>TI_EHG_E!W53+NRG_E!W53+FC_E!W53</f>
        <v>1817.9019144000004</v>
      </c>
      <c r="X53" s="8">
        <f>TI_EHG_E!X53+NRG_E!X53+FC_E!X53</f>
        <v>1677.6760572000003</v>
      </c>
      <c r="Y53" s="8">
        <f>TI_EHG_E!Y53+NRG_E!Y53+FC_E!Y53</f>
        <v>1658.6768484000004</v>
      </c>
      <c r="Z53" s="8">
        <f>TI_EHG_E!Z53+NRG_E!Z53+FC_E!Z53</f>
        <v>1574.5394808000001</v>
      </c>
    </row>
    <row r="54" spans="1:26" ht="11.25" customHeight="1" x14ac:dyDescent="0.2">
      <c r="A54" s="43" t="s">
        <v>118</v>
      </c>
      <c r="B54" s="44" t="s">
        <v>119</v>
      </c>
      <c r="C54" s="45">
        <f>TI_EHG_E!C54+NRG_E!C54+FC_E!C54</f>
        <v>440.18336999999997</v>
      </c>
      <c r="D54" s="45">
        <f>TI_EHG_E!D54+NRG_E!D54+FC_E!D54</f>
        <v>534.69173999999998</v>
      </c>
      <c r="E54" s="45">
        <f>TI_EHG_E!E54+NRG_E!E54+FC_E!E54</f>
        <v>373.99989000000005</v>
      </c>
      <c r="F54" s="45">
        <f>TI_EHG_E!F54+NRG_E!F54+FC_E!F54</f>
        <v>436.33325999999988</v>
      </c>
      <c r="G54" s="45">
        <f>TI_EHG_E!G54+NRG_E!G54+FC_E!G54</f>
        <v>469.15010999999998</v>
      </c>
      <c r="H54" s="45">
        <f>TI_EHG_E!H54+NRG_E!H54+FC_E!H54</f>
        <v>726.36662999999999</v>
      </c>
      <c r="I54" s="45">
        <f>TI_EHG_E!I54+NRG_E!I54+FC_E!I54</f>
        <v>967.63325999999995</v>
      </c>
      <c r="J54" s="45">
        <f>TI_EHG_E!J54+NRG_E!J54+FC_E!J54</f>
        <v>1186.6252199999999</v>
      </c>
      <c r="K54" s="45">
        <f>TI_EHG_E!K54+NRG_E!K54+FC_E!K54</f>
        <v>1259.0417400000001</v>
      </c>
      <c r="L54" s="45">
        <f>TI_EHG_E!L54+NRG_E!L54+FC_E!L54</f>
        <v>1225.0332599999999</v>
      </c>
      <c r="M54" s="45">
        <f>TI_EHG_E!M54+NRG_E!M54+FC_E!M54</f>
        <v>668.5252200000001</v>
      </c>
      <c r="N54" s="45">
        <f>TI_EHG_E!N54+NRG_E!N54+FC_E!N54</f>
        <v>748.54988999999989</v>
      </c>
      <c r="O54" s="45">
        <f>TI_EHG_E!O54+NRG_E!O54+FC_E!O54</f>
        <v>674.20815000000005</v>
      </c>
      <c r="P54" s="45">
        <f>TI_EHG_E!P54+NRG_E!P54+FC_E!P54</f>
        <v>766.51641000000018</v>
      </c>
      <c r="Q54" s="45">
        <f>TI_EHG_E!Q54+NRG_E!Q54+FC_E!Q54</f>
        <v>783.65859</v>
      </c>
      <c r="R54" s="45">
        <f>TI_EHG_E!R54+NRG_E!R54+FC_E!R54</f>
        <v>967.17521999999985</v>
      </c>
      <c r="S54" s="45">
        <f>TI_EHG_E!S54+NRG_E!S54+FC_E!S54</f>
        <v>902.82522000000017</v>
      </c>
      <c r="T54" s="45">
        <f>TI_EHG_E!T54+NRG_E!T54+FC_E!T54</f>
        <v>996.55380000000002</v>
      </c>
      <c r="U54" s="45">
        <f>TI_EHG_E!U54+NRG_E!U54+FC_E!U54</f>
        <v>975.33348000000012</v>
      </c>
      <c r="V54" s="45">
        <f>TI_EHG_E!V54+NRG_E!V54+FC_E!V54</f>
        <v>981.38304000000005</v>
      </c>
      <c r="W54" s="45">
        <f>TI_EHG_E!W54+NRG_E!W54+FC_E!W54</f>
        <v>906.0780299999999</v>
      </c>
      <c r="X54" s="45">
        <f>TI_EHG_E!X54+NRG_E!X54+FC_E!X54</f>
        <v>910.00470000000018</v>
      </c>
      <c r="Y54" s="45">
        <f>TI_EHG_E!Y54+NRG_E!Y54+FC_E!Y54</f>
        <v>913.59971999999993</v>
      </c>
      <c r="Z54" s="45">
        <f>TI_EHG_E!Z54+NRG_E!Z54+FC_E!Z54</f>
        <v>909.94068000000004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17980.354974960002</v>
      </c>
      <c r="D61" s="49">
        <f t="shared" si="30"/>
        <v>18314.774952480002</v>
      </c>
      <c r="E61" s="49">
        <f t="shared" si="30"/>
        <v>19086.438580559996</v>
      </c>
      <c r="F61" s="49">
        <f t="shared" si="30"/>
        <v>20680.446386159994</v>
      </c>
      <c r="G61" s="49">
        <f t="shared" si="30"/>
        <v>21113.096965919998</v>
      </c>
      <c r="H61" s="49">
        <f t="shared" si="30"/>
        <v>21833.774285760002</v>
      </c>
      <c r="I61" s="49">
        <f t="shared" si="30"/>
        <v>21766.696899840004</v>
      </c>
      <c r="J61" s="49">
        <f t="shared" si="30"/>
        <v>22787.878067279999</v>
      </c>
      <c r="K61" s="49">
        <f t="shared" si="30"/>
        <v>23433.072335280001</v>
      </c>
      <c r="L61" s="49">
        <f t="shared" si="30"/>
        <v>26597.42115912</v>
      </c>
      <c r="M61" s="49">
        <f t="shared" si="30"/>
        <v>27055.148832719999</v>
      </c>
      <c r="N61" s="49">
        <f t="shared" si="30"/>
        <v>29326.442295600002</v>
      </c>
      <c r="O61" s="49">
        <f t="shared" si="30"/>
        <v>31182.672957119998</v>
      </c>
      <c r="P61" s="49">
        <f t="shared" si="30"/>
        <v>29277.499433760004</v>
      </c>
      <c r="Q61" s="49">
        <f t="shared" si="30"/>
        <v>28844.290899360003</v>
      </c>
      <c r="R61" s="49">
        <f t="shared" si="30"/>
        <v>28804.024542239997</v>
      </c>
      <c r="S61" s="49">
        <f t="shared" si="30"/>
        <v>27495.572391359998</v>
      </c>
      <c r="T61" s="49">
        <f t="shared" si="30"/>
        <v>28824.355505888761</v>
      </c>
      <c r="U61" s="49">
        <f t="shared" si="30"/>
        <v>29834.08799747466</v>
      </c>
      <c r="V61" s="49">
        <f t="shared" si="30"/>
        <v>30107.62784490766</v>
      </c>
      <c r="W61" s="49">
        <f t="shared" si="30"/>
        <v>29378.390689097225</v>
      </c>
      <c r="X61" s="49">
        <f t="shared" si="30"/>
        <v>30658.0520773395</v>
      </c>
      <c r="Y61" s="49">
        <f t="shared" ref="Y61:Z61" si="31">SUM(Y62:Y72)</f>
        <v>30683.485760276537</v>
      </c>
      <c r="Z61" s="49">
        <f t="shared" si="31"/>
        <v>33042.674499799396</v>
      </c>
    </row>
    <row r="62" spans="1:26" ht="11.25" customHeight="1" x14ac:dyDescent="0.2">
      <c r="A62" s="50" t="s">
        <v>92</v>
      </c>
      <c r="B62" s="51" t="s">
        <v>93</v>
      </c>
      <c r="C62" s="52">
        <f>TI_EHG_E!C62+NRG_E!C62+FC_E!C62</f>
        <v>16990.6238208</v>
      </c>
      <c r="D62" s="52">
        <f>TI_EHG_E!D62+NRG_E!D62+FC_E!D62</f>
        <v>17214.736492799999</v>
      </c>
      <c r="E62" s="52">
        <f>TI_EHG_E!E62+NRG_E!E62+FC_E!E62</f>
        <v>17873.855999999996</v>
      </c>
      <c r="F62" s="52">
        <f>TI_EHG_E!F62+NRG_E!F62+FC_E!F62</f>
        <v>19046.047507199997</v>
      </c>
      <c r="G62" s="52">
        <f>TI_EHG_E!G62+NRG_E!G62+FC_E!G62</f>
        <v>19400.7518208</v>
      </c>
      <c r="H62" s="52">
        <f>TI_EHG_E!H62+NRG_E!H62+FC_E!H62</f>
        <v>19582.0797312</v>
      </c>
      <c r="I62" s="52">
        <f>TI_EHG_E!I62+NRG_E!I62+FC_E!I62</f>
        <v>19724.208134400003</v>
      </c>
      <c r="J62" s="52">
        <f>TI_EHG_E!J62+NRG_E!J62+FC_E!J62</f>
        <v>19843.487999999998</v>
      </c>
      <c r="K62" s="52">
        <f>TI_EHG_E!K62+NRG_E!K62+FC_E!K62</f>
        <v>19728.014745599998</v>
      </c>
      <c r="L62" s="52">
        <f>TI_EHG_E!L62+NRG_E!L62+FC_E!L62</f>
        <v>21475.776672</v>
      </c>
      <c r="M62" s="52">
        <f>TI_EHG_E!M62+NRG_E!M62+FC_E!M62</f>
        <v>21261.184358399998</v>
      </c>
      <c r="N62" s="52">
        <f>TI_EHG_E!N62+NRG_E!N62+FC_E!N62</f>
        <v>22592.4152832</v>
      </c>
      <c r="O62" s="52">
        <f>TI_EHG_E!O62+NRG_E!O62+FC_E!O62</f>
        <v>23275.056268799995</v>
      </c>
      <c r="P62" s="52">
        <f>TI_EHG_E!P62+NRG_E!P62+FC_E!P62</f>
        <v>24495.071731200002</v>
      </c>
      <c r="Q62" s="52">
        <f>TI_EHG_E!Q62+NRG_E!Q62+FC_E!Q62</f>
        <v>24121.215014400001</v>
      </c>
      <c r="R62" s="52">
        <f>TI_EHG_E!R62+NRG_E!R62+FC_E!R62</f>
        <v>24049.312358399999</v>
      </c>
      <c r="S62" s="52">
        <f>TI_EHG_E!S62+NRG_E!S62+FC_E!S62</f>
        <v>22440.656851200001</v>
      </c>
      <c r="T62" s="52">
        <f>TI_EHG_E!T62+NRG_E!T62+FC_E!T62</f>
        <v>23108.064134400003</v>
      </c>
      <c r="U62" s="52">
        <f>TI_EHG_E!U62+NRG_E!U62+FC_E!U62</f>
        <v>22931.216582400004</v>
      </c>
      <c r="V62" s="52">
        <f>TI_EHG_E!V62+NRG_E!V62+FC_E!V62</f>
        <v>23358.273120000005</v>
      </c>
      <c r="W62" s="52">
        <f>TI_EHG_E!W62+NRG_E!W62+FC_E!W62</f>
        <v>23433.648940799994</v>
      </c>
      <c r="X62" s="52">
        <f>TI_EHG_E!X62+NRG_E!X62+FC_E!X62</f>
        <v>24509.408313600004</v>
      </c>
      <c r="Y62" s="52">
        <f>TI_EHG_E!Y62+NRG_E!Y62+FC_E!Y62</f>
        <v>24598.448582399997</v>
      </c>
      <c r="Z62" s="52">
        <f>TI_EHG_E!Z62+NRG_E!Z62+FC_E!Z62</f>
        <v>25389.0560448</v>
      </c>
    </row>
    <row r="63" spans="1:26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124.18560000000002</v>
      </c>
      <c r="M63" s="52">
        <f>TI_EHG_E!M63+NRG_E!M63+FC_E!M63</f>
        <v>124.18560000000001</v>
      </c>
      <c r="N63" s="52">
        <f>TI_EHG_E!N63+NRG_E!N63+FC_E!N63</f>
        <v>124.18560000000001</v>
      </c>
      <c r="O63" s="52">
        <f>TI_EHG_E!O63+NRG_E!O63+FC_E!O63</f>
        <v>124.18560000000005</v>
      </c>
      <c r="P63" s="52">
        <f>TI_EHG_E!P63+NRG_E!P63+FC_E!P63</f>
        <v>124.18560000000001</v>
      </c>
      <c r="Q63" s="52">
        <f>TI_EHG_E!Q63+NRG_E!Q63+FC_E!Q63</f>
        <v>124.18560000000009</v>
      </c>
      <c r="R63" s="52">
        <f>TI_EHG_E!R63+NRG_E!R63+FC_E!R63</f>
        <v>124.18560000000002</v>
      </c>
      <c r="S63" s="52">
        <f>TI_EHG_E!S63+NRG_E!S63+FC_E!S63</f>
        <v>48.489638400000011</v>
      </c>
      <c r="T63" s="52">
        <f>TI_EHG_E!T63+NRG_E!T63+FC_E!T63</f>
        <v>48.489638400000011</v>
      </c>
      <c r="U63" s="52">
        <f>TI_EHG_E!U63+NRG_E!U63+FC_E!U63</f>
        <v>48.489638400000018</v>
      </c>
      <c r="V63" s="52">
        <f>TI_EHG_E!V63+NRG_E!V63+FC_E!V63</f>
        <v>48.489638400000032</v>
      </c>
      <c r="W63" s="52">
        <f>TI_EHG_E!W63+NRG_E!W63+FC_E!W63</f>
        <v>48.489638400000011</v>
      </c>
      <c r="X63" s="52">
        <f>TI_EHG_E!X63+NRG_E!X63+FC_E!X63</f>
        <v>48.489638400000011</v>
      </c>
      <c r="Y63" s="52">
        <f>TI_EHG_E!Y63+NRG_E!Y63+FC_E!Y63</f>
        <v>48.489638399999997</v>
      </c>
      <c r="Z63" s="52">
        <f>TI_EHG_E!Z63+NRG_E!Z63+FC_E!Z63</f>
        <v>48.489638400000004</v>
      </c>
    </row>
    <row r="64" spans="1:26" ht="11.25" customHeight="1" x14ac:dyDescent="0.2">
      <c r="A64" s="50" t="s">
        <v>96</v>
      </c>
      <c r="B64" s="51" t="s">
        <v>97</v>
      </c>
      <c r="C64" s="52">
        <f>TI_EHG_E!C64+NRG_E!C64+FC_E!C64</f>
        <v>299.86309079999995</v>
      </c>
      <c r="D64" s="52">
        <f>TI_EHG_E!D64+NRG_E!D64+FC_E!D64</f>
        <v>307.07035632000003</v>
      </c>
      <c r="E64" s="52">
        <f>TI_EHG_E!E64+NRG_E!E64+FC_E!E64</f>
        <v>388.53366552000006</v>
      </c>
      <c r="F64" s="52">
        <f>TI_EHG_E!F64+NRG_E!F64+FC_E!F64</f>
        <v>586.56786551999994</v>
      </c>
      <c r="G64" s="52">
        <f>TI_EHG_E!G64+NRG_E!G64+FC_E!G64</f>
        <v>674.52826895999988</v>
      </c>
      <c r="H64" s="52">
        <f>TI_EHG_E!H64+NRG_E!H64+FC_E!H64</f>
        <v>684.6294873600001</v>
      </c>
      <c r="I64" s="52">
        <f>TI_EHG_E!I64+NRG_E!I64+FC_E!I64</f>
        <v>475.07451264000002</v>
      </c>
      <c r="J64" s="52">
        <f>TI_EHG_E!J64+NRG_E!J64+FC_E!J64</f>
        <v>495.65886552000001</v>
      </c>
      <c r="K64" s="52">
        <f>TI_EHG_E!K64+NRG_E!K64+FC_E!K64</f>
        <v>472.99982183999998</v>
      </c>
      <c r="L64" s="52">
        <f>TI_EHG_E!L64+NRG_E!L64+FC_E!L64</f>
        <v>442.6423092</v>
      </c>
      <c r="M64" s="52">
        <f>TI_EHG_E!M64+NRG_E!M64+FC_E!M64</f>
        <v>633.3601528800001</v>
      </c>
      <c r="N64" s="52">
        <f>TI_EHG_E!N64+NRG_E!N64+FC_E!N64</f>
        <v>628.99219655999991</v>
      </c>
      <c r="O64" s="52">
        <f>TI_EHG_E!O64+NRG_E!O64+FC_E!O64</f>
        <v>664.97348736000004</v>
      </c>
      <c r="P64" s="52">
        <f>TI_EHG_E!P64+NRG_E!P64+FC_E!P64</f>
        <v>1095.9312873600002</v>
      </c>
      <c r="Q64" s="52">
        <f>TI_EHG_E!Q64+NRG_E!Q64+FC_E!Q64</f>
        <v>807.58838160000005</v>
      </c>
      <c r="R64" s="52">
        <f>TI_EHG_E!R64+NRG_E!R64+FC_E!R64</f>
        <v>598.08844367999995</v>
      </c>
      <c r="S64" s="52">
        <f>TI_EHG_E!S64+NRG_E!S64+FC_E!S64</f>
        <v>631.01224367999998</v>
      </c>
      <c r="T64" s="52">
        <f>TI_EHG_E!T64+NRG_E!T64+FC_E!T64</f>
        <v>668.06240364875771</v>
      </c>
      <c r="U64" s="52">
        <f>TI_EHG_E!U64+NRG_E!U64+FC_E!U64</f>
        <v>675.53224547465697</v>
      </c>
      <c r="V64" s="52">
        <f>TI_EHG_E!V64+NRG_E!V64+FC_E!V64</f>
        <v>665.15225370766143</v>
      </c>
      <c r="W64" s="52">
        <f>TI_EHG_E!W64+NRG_E!W64+FC_E!W64</f>
        <v>739.13352301723035</v>
      </c>
      <c r="X64" s="52">
        <f>TI_EHG_E!X64+NRG_E!X64+FC_E!X64</f>
        <v>744.81141397949705</v>
      </c>
      <c r="Y64" s="52">
        <f>TI_EHG_E!Y64+NRG_E!Y64+FC_E!Y64</f>
        <v>761.86102667654256</v>
      </c>
      <c r="Z64" s="52">
        <f>TI_EHG_E!Z64+NRG_E!Z64+FC_E!Z64</f>
        <v>780.91127851939541</v>
      </c>
    </row>
    <row r="65" spans="1:26" ht="11.25" customHeight="1" x14ac:dyDescent="0.2">
      <c r="A65" s="50" t="s">
        <v>98</v>
      </c>
      <c r="B65" s="51" t="s">
        <v>99</v>
      </c>
      <c r="C65" s="52">
        <f>TI_EHG_E!C65+NRG_E!C65+FC_E!C65</f>
        <v>480.30011999999999</v>
      </c>
      <c r="D65" s="52">
        <f>TI_EHG_E!D65+NRG_E!D65+FC_E!D65</f>
        <v>583.40016000000003</v>
      </c>
      <c r="E65" s="52">
        <f>TI_EHG_E!E65+NRG_E!E65+FC_E!E65</f>
        <v>407.99988000000002</v>
      </c>
      <c r="F65" s="52">
        <f>TI_EHG_E!F65+NRG_E!F65+FC_E!F65</f>
        <v>476.09999999999997</v>
      </c>
      <c r="G65" s="52">
        <f>TI_EHG_E!G65+NRG_E!G65+FC_E!G65</f>
        <v>511.80011999999988</v>
      </c>
      <c r="H65" s="52">
        <f>TI_EHG_E!H65+NRG_E!H65+FC_E!H65</f>
        <v>792.50004000000001</v>
      </c>
      <c r="I65" s="52">
        <f>TI_EHG_E!I65+NRG_E!I65+FC_E!I65</f>
        <v>1055.5999199999999</v>
      </c>
      <c r="J65" s="52">
        <f>TI_EHG_E!J65+NRG_E!J65+FC_E!J65</f>
        <v>1294.5002399999996</v>
      </c>
      <c r="K65" s="52">
        <f>TI_EHG_E!K65+NRG_E!K65+FC_E!K65</f>
        <v>1373.50008</v>
      </c>
      <c r="L65" s="52">
        <f>TI_EHG_E!L65+NRG_E!L65+FC_E!L65</f>
        <v>1336.3999199999998</v>
      </c>
      <c r="M65" s="52">
        <f>TI_EHG_E!M65+NRG_E!M65+FC_E!M65</f>
        <v>729.30024000000003</v>
      </c>
      <c r="N65" s="52">
        <f>TI_EHG_E!N65+NRG_E!N65+FC_E!N65</f>
        <v>816.59987999999976</v>
      </c>
      <c r="O65" s="52">
        <f>TI_EHG_E!O65+NRG_E!O65+FC_E!O65</f>
        <v>735.49980000000005</v>
      </c>
      <c r="P65" s="52">
        <f>TI_EHG_E!P65+NRG_E!P65+FC_E!P65</f>
        <v>836.19972000000018</v>
      </c>
      <c r="Q65" s="52">
        <f>TI_EHG_E!Q65+NRG_E!Q65+FC_E!Q65</f>
        <v>854.90027999999995</v>
      </c>
      <c r="R65" s="52">
        <f>TI_EHG_E!R65+NRG_E!R65+FC_E!R65</f>
        <v>1055.1002399999998</v>
      </c>
      <c r="S65" s="52">
        <f>TI_EHG_E!S65+NRG_E!S65+FC_E!S65</f>
        <v>984.90024000000005</v>
      </c>
      <c r="T65" s="52">
        <f>TI_EHG_E!T65+NRG_E!T65+FC_E!T65</f>
        <v>1087.1496</v>
      </c>
      <c r="U65" s="52">
        <f>TI_EHG_E!U65+NRG_E!U65+FC_E!U65</f>
        <v>1064.0001600000001</v>
      </c>
      <c r="V65" s="52">
        <f>TI_EHG_E!V65+NRG_E!V65+FC_E!V65</f>
        <v>1070.5996799999998</v>
      </c>
      <c r="W65" s="52">
        <f>TI_EHG_E!W65+NRG_E!W65+FC_E!W65</f>
        <v>988.44875999999977</v>
      </c>
      <c r="X65" s="52">
        <f>TI_EHG_E!X65+NRG_E!X65+FC_E!X65</f>
        <v>1185.7453199999998</v>
      </c>
      <c r="Y65" s="52">
        <f>TI_EHG_E!Y65+NRG_E!Y65+FC_E!Y65</f>
        <v>1189.8557999999998</v>
      </c>
      <c r="Z65" s="52">
        <f>TI_EHG_E!Z65+NRG_E!Z65+FC_E!Z65</f>
        <v>1165.79232</v>
      </c>
    </row>
    <row r="66" spans="1:26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0.14145840000000001</v>
      </c>
      <c r="R66" s="52">
        <f>TI_EHG_E!R66+NRG_E!R66+FC_E!R66</f>
        <v>4.5878400000000021E-2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0.8143416</v>
      </c>
      <c r="V66" s="52">
        <f>TI_EHG_E!V66+NRG_E!V66+FC_E!V66</f>
        <v>1.6574846399999996</v>
      </c>
      <c r="W66" s="52">
        <f>TI_EHG_E!W66+NRG_E!W66+FC_E!W66</f>
        <v>0.84314303999999995</v>
      </c>
      <c r="X66" s="52">
        <f>TI_EHG_E!X66+NRG_E!X66+FC_E!X66</f>
        <v>3.0585599999999991E-2</v>
      </c>
      <c r="Y66" s="52">
        <f>TI_EHG_E!Y66+NRG_E!Y66+FC_E!Y66</f>
        <v>1.52928E-2</v>
      </c>
      <c r="Z66" s="52">
        <f>TI_EHG_E!Z66+NRG_E!Z66+FC_E!Z66</f>
        <v>8.2326240000000009E-2</v>
      </c>
    </row>
    <row r="67" spans="1:26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214.09920000000005</v>
      </c>
      <c r="F67" s="52">
        <f>TI_EHG_E!F67+NRG_E!F67+FC_E!F67</f>
        <v>294.38639999999998</v>
      </c>
      <c r="G67" s="52">
        <f>TI_EHG_E!G67+NRG_E!G67+FC_E!G67</f>
        <v>221.7456</v>
      </c>
      <c r="H67" s="52">
        <f>TI_EHG_E!H67+NRG_E!H67+FC_E!H67</f>
        <v>338.35319999999996</v>
      </c>
      <c r="I67" s="52">
        <f>TI_EHG_E!I67+NRG_E!I67+FC_E!I67</f>
        <v>342.17640000000006</v>
      </c>
      <c r="J67" s="52">
        <f>TI_EHG_E!J67+NRG_E!J67+FC_E!J67</f>
        <v>338.35319999999996</v>
      </c>
      <c r="K67" s="52">
        <f>TI_EHG_E!K67+NRG_E!K67+FC_E!K67</f>
        <v>275.27039999999994</v>
      </c>
      <c r="L67" s="52">
        <f>TI_EHG_E!L67+NRG_E!L67+FC_E!L67</f>
        <v>453.04919999999993</v>
      </c>
      <c r="M67" s="52">
        <f>TI_EHG_E!M67+NRG_E!M67+FC_E!M67</f>
        <v>688.17599999999993</v>
      </c>
      <c r="N67" s="52">
        <f>TI_EHG_E!N67+NRG_E!N67+FC_E!N67</f>
        <v>672.88319999999999</v>
      </c>
      <c r="O67" s="52">
        <f>TI_EHG_E!O67+NRG_E!O67+FC_E!O67</f>
        <v>596.41919999999982</v>
      </c>
      <c r="P67" s="52">
        <f>TI_EHG_E!P67+NRG_E!P67+FC_E!P67</f>
        <v>504.6624000000001</v>
      </c>
      <c r="Q67" s="52">
        <f>TI_EHG_E!Q67+NRG_E!Q67+FC_E!Q67</f>
        <v>562.0104</v>
      </c>
      <c r="R67" s="52">
        <f>TI_EHG_E!R67+NRG_E!R67+FC_E!R67</f>
        <v>568.95333119999987</v>
      </c>
      <c r="S67" s="52">
        <f>TI_EHG_E!S67+NRG_E!S67+FC_E!S67</f>
        <v>401.71127040000005</v>
      </c>
      <c r="T67" s="52">
        <f>TI_EHG_E!T67+NRG_E!T67+FC_E!T67</f>
        <v>414.8171999999999</v>
      </c>
      <c r="U67" s="52">
        <f>TI_EHG_E!U67+NRG_E!U67+FC_E!U67</f>
        <v>459.24099984000009</v>
      </c>
      <c r="V67" s="52">
        <f>TI_EHG_E!V67+NRG_E!V67+FC_E!V67</f>
        <v>386.4663878400001</v>
      </c>
      <c r="W67" s="52">
        <f>TI_EHG_E!W67+NRG_E!W67+FC_E!W67</f>
        <v>256.48905744000007</v>
      </c>
      <c r="X67" s="52">
        <f>TI_EHG_E!X67+NRG_E!X67+FC_E!X67</f>
        <v>337.47055055999999</v>
      </c>
      <c r="Y67" s="52">
        <f>TI_EHG_E!Y67+NRG_E!Y67+FC_E!Y67</f>
        <v>304.77454415999995</v>
      </c>
      <c r="Z67" s="52">
        <f>TI_EHG_E!Z67+NRG_E!Z67+FC_E!Z67</f>
        <v>460.38260736000018</v>
      </c>
    </row>
    <row r="68" spans="1:26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</v>
      </c>
      <c r="Q68" s="52">
        <f>TI_EHG_E!Q68+NRG_E!Q68+FC_E!Q68</f>
        <v>18.167336640000002</v>
      </c>
      <c r="R68" s="52">
        <f>TI_EHG_E!R68+NRG_E!R68+FC_E!R68</f>
        <v>9.074237759999999</v>
      </c>
      <c r="S68" s="52">
        <f>TI_EHG_E!S68+NRG_E!S68+FC_E!S68</f>
        <v>12.20314464</v>
      </c>
      <c r="T68" s="52">
        <f>TI_EHG_E!T68+NRG_E!T68+FC_E!T68</f>
        <v>43.082621280000012</v>
      </c>
      <c r="U68" s="52">
        <f>TI_EHG_E!U68+NRG_E!U68+FC_E!U68</f>
        <v>122.76677520000001</v>
      </c>
      <c r="V68" s="52">
        <f>TI_EHG_E!V68+NRG_E!V68+FC_E!V68</f>
        <v>85.303748160000026</v>
      </c>
      <c r="W68" s="52">
        <f>TI_EHG_E!W68+NRG_E!W68+FC_E!W68</f>
        <v>103.55188176000001</v>
      </c>
      <c r="X68" s="52">
        <f>TI_EHG_E!X68+NRG_E!X68+FC_E!X68</f>
        <v>63.266823360000018</v>
      </c>
      <c r="Y68" s="52">
        <f>TI_EHG_E!Y68+NRG_E!Y68+FC_E!Y68</f>
        <v>44.695501919999991</v>
      </c>
      <c r="Z68" s="52">
        <f>TI_EHG_E!Z68+NRG_E!Z68+FC_E!Z68</f>
        <v>10.687118399999999</v>
      </c>
    </row>
    <row r="69" spans="1:26" ht="11.25" customHeight="1" x14ac:dyDescent="0.2">
      <c r="A69" s="50" t="s">
        <v>106</v>
      </c>
      <c r="B69" s="51" t="s">
        <v>107</v>
      </c>
      <c r="C69" s="52">
        <f>TI_EHG_E!C69+NRG_E!C69+FC_E!C69</f>
        <v>209.56794336000002</v>
      </c>
      <c r="D69" s="52">
        <f>TI_EHG_E!D69+NRG_E!D69+FC_E!D69</f>
        <v>209.56794335999996</v>
      </c>
      <c r="E69" s="52">
        <f>TI_EHG_E!E69+NRG_E!E69+FC_E!E69</f>
        <v>201.94983504000001</v>
      </c>
      <c r="F69" s="52">
        <f>TI_EHG_E!F69+NRG_E!F69+FC_E!F69</f>
        <v>277.34461343999999</v>
      </c>
      <c r="G69" s="52">
        <f>TI_EHG_E!G69+NRG_E!G69+FC_E!G69</f>
        <v>304.27115615999998</v>
      </c>
      <c r="H69" s="52">
        <f>TI_EHG_E!H69+NRG_E!H69+FC_E!H69</f>
        <v>436.21182720000002</v>
      </c>
      <c r="I69" s="52">
        <f>TI_EHG_E!I69+NRG_E!I69+FC_E!I69</f>
        <v>169.63793279999996</v>
      </c>
      <c r="J69" s="52">
        <f>TI_EHG_E!J69+NRG_E!J69+FC_E!J69</f>
        <v>815.87776176000011</v>
      </c>
      <c r="K69" s="52">
        <f>TI_EHG_E!K69+NRG_E!K69+FC_E!K69</f>
        <v>1583.2872878399999</v>
      </c>
      <c r="L69" s="52">
        <f>TI_EHG_E!L69+NRG_E!L69+FC_E!L69</f>
        <v>2765.3674579199997</v>
      </c>
      <c r="M69" s="52">
        <f>TI_EHG_E!M69+NRG_E!M69+FC_E!M69</f>
        <v>3618.9424814399999</v>
      </c>
      <c r="N69" s="52">
        <f>TI_EHG_E!N69+NRG_E!N69+FC_E!N69</f>
        <v>4491.3661358399977</v>
      </c>
      <c r="O69" s="52">
        <f>TI_EHG_E!O69+NRG_E!O69+FC_E!O69</f>
        <v>5786.5386009600015</v>
      </c>
      <c r="P69" s="52">
        <f>TI_EHG_E!P69+NRG_E!P69+FC_E!P69</f>
        <v>2221.4486952000002</v>
      </c>
      <c r="Q69" s="52">
        <f>TI_EHG_E!Q69+NRG_E!Q69+FC_E!Q69</f>
        <v>2356.0824283200004</v>
      </c>
      <c r="R69" s="52">
        <f>TI_EHG_E!R69+NRG_E!R69+FC_E!R69</f>
        <v>2399.2644528000001</v>
      </c>
      <c r="S69" s="52">
        <f>TI_EHG_E!S69+NRG_E!S69+FC_E!S69</f>
        <v>2976.5990030399994</v>
      </c>
      <c r="T69" s="52">
        <f>TI_EHG_E!T69+NRG_E!T69+FC_E!T69</f>
        <v>3454.6899081600013</v>
      </c>
      <c r="U69" s="52">
        <f>TI_EHG_E!U69+NRG_E!U69+FC_E!U69</f>
        <v>4522.3154496000006</v>
      </c>
      <c r="V69" s="52">
        <f>TI_EHG_E!V69+NRG_E!V69+FC_E!V69</f>
        <v>4481.6424638399994</v>
      </c>
      <c r="W69" s="52">
        <f>TI_EHG_E!W69+NRG_E!W69+FC_E!W69</f>
        <v>3798.2928715199996</v>
      </c>
      <c r="X69" s="52">
        <f>TI_EHG_E!X69+NRG_E!X69+FC_E!X69</f>
        <v>3758.3608219199991</v>
      </c>
      <c r="Y69" s="52">
        <f>TI_EHG_E!Y69+NRG_E!Y69+FC_E!Y69</f>
        <v>3725.8493486399998</v>
      </c>
      <c r="Z69" s="52">
        <f>TI_EHG_E!Z69+NRG_E!Z69+FC_E!Z69</f>
        <v>5176.5363360000001</v>
      </c>
    </row>
    <row r="70" spans="1:26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  <c r="Y70" s="52">
        <f>TI_EHG_E!Y70+NRG_E!Y70+FC_E!Y70</f>
        <v>0</v>
      </c>
      <c r="Z70" s="52">
        <f>TI_EHG_E!Z70+NRG_E!Z70+FC_E!Z70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  <c r="Y71" s="52">
        <f>TI_EHG_E!Y71+NRG_E!Y71+FC_E!Y71</f>
        <v>0</v>
      </c>
      <c r="Z71" s="52">
        <f>TI_EHG_E!Z71+NRG_E!Z71+FC_E!Z71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9.7118049600000003</v>
      </c>
      <c r="V72" s="55">
        <f>TI_EHG_E!V72+NRG_E!V72+FC_E!V72</f>
        <v>10.043068319999998</v>
      </c>
      <c r="W72" s="55">
        <f>TI_EHG_E!W72+NRG_E!W72+FC_E!W72</f>
        <v>9.4928731199999987</v>
      </c>
      <c r="X72" s="55">
        <f>TI_EHG_E!X72+NRG_E!X72+FC_E!X72</f>
        <v>10.468609919999995</v>
      </c>
      <c r="Y72" s="55">
        <f>TI_EHG_E!Y72+NRG_E!Y72+FC_E!Y72</f>
        <v>9.4960252799999978</v>
      </c>
      <c r="Z72" s="55">
        <f>TI_EHG_E!Z72+NRG_E!Z72+FC_E!Z72</f>
        <v>10.736830079999999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99541.369729962986</v>
      </c>
      <c r="D2" s="21">
        <f t="shared" ref="D2:X2" si="0">SUM(D3,D17,D22,D25,D26,D51,D52)</f>
        <v>92849.962605557404</v>
      </c>
      <c r="E2" s="21">
        <f t="shared" si="0"/>
        <v>109890.14137722315</v>
      </c>
      <c r="F2" s="21">
        <f t="shared" si="0"/>
        <v>101585.8388590737</v>
      </c>
      <c r="G2" s="21">
        <f t="shared" si="0"/>
        <v>109492.48775976662</v>
      </c>
      <c r="H2" s="21">
        <f t="shared" si="0"/>
        <v>118034.88376218286</v>
      </c>
      <c r="I2" s="21">
        <f t="shared" si="0"/>
        <v>113983.67527561027</v>
      </c>
      <c r="J2" s="21">
        <f t="shared" si="0"/>
        <v>117690.90812687769</v>
      </c>
      <c r="K2" s="21">
        <f t="shared" si="0"/>
        <v>102767.35040734071</v>
      </c>
      <c r="L2" s="21">
        <f t="shared" si="0"/>
        <v>87052.558662347466</v>
      </c>
      <c r="M2" s="21">
        <f t="shared" si="0"/>
        <v>70719.373779092522</v>
      </c>
      <c r="N2" s="21">
        <f t="shared" si="0"/>
        <v>85198.047812579171</v>
      </c>
      <c r="O2" s="21">
        <f t="shared" si="0"/>
        <v>90685.527617066356</v>
      </c>
      <c r="P2" s="21">
        <f t="shared" si="0"/>
        <v>69786.059132592825</v>
      </c>
      <c r="Q2" s="21">
        <f t="shared" si="0"/>
        <v>72059.837343897991</v>
      </c>
      <c r="R2" s="21">
        <f t="shared" si="0"/>
        <v>82988.293048005304</v>
      </c>
      <c r="S2" s="21">
        <f t="shared" si="0"/>
        <v>68322.782022232175</v>
      </c>
      <c r="T2" s="21">
        <f t="shared" si="0"/>
        <v>80541.320579356747</v>
      </c>
      <c r="U2" s="21">
        <f t="shared" si="0"/>
        <v>72960.847798243951</v>
      </c>
      <c r="V2" s="21">
        <f t="shared" si="0"/>
        <v>55304.513370417881</v>
      </c>
      <c r="W2" s="21">
        <f t="shared" si="0"/>
        <v>40887.620022817777</v>
      </c>
      <c r="X2" s="21">
        <f t="shared" si="0"/>
        <v>40945.316914543284</v>
      </c>
      <c r="Y2" s="21">
        <f t="shared" ref="Y2:Z2" si="1">SUM(Y3,Y17,Y22,Y25,Y26,Y51,Y52)</f>
        <v>49600.909810472287</v>
      </c>
      <c r="Z2" s="21">
        <f t="shared" si="1"/>
        <v>37230.902493351648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74874.708486762989</v>
      </c>
      <c r="D3" s="24">
        <f t="shared" ref="D3:X3" si="3">SUM(D4,D8,D11)</f>
        <v>66347.626576637413</v>
      </c>
      <c r="E3" s="24">
        <f t="shared" si="3"/>
        <v>77019.284995983136</v>
      </c>
      <c r="F3" s="24">
        <f t="shared" si="3"/>
        <v>70402.858710593689</v>
      </c>
      <c r="G3" s="24">
        <f t="shared" si="3"/>
        <v>72504.793434126608</v>
      </c>
      <c r="H3" s="24">
        <f t="shared" si="3"/>
        <v>72028.594125662858</v>
      </c>
      <c r="I3" s="24">
        <f t="shared" si="3"/>
        <v>63698.954940490265</v>
      </c>
      <c r="J3" s="24">
        <f t="shared" si="3"/>
        <v>68019.288794877692</v>
      </c>
      <c r="K3" s="24">
        <f t="shared" si="3"/>
        <v>43662.648051700693</v>
      </c>
      <c r="L3" s="24">
        <f t="shared" si="3"/>
        <v>32495.404560227475</v>
      </c>
      <c r="M3" s="24">
        <f t="shared" si="3"/>
        <v>22329.455721812519</v>
      </c>
      <c r="N3" s="24">
        <f t="shared" si="3"/>
        <v>40419.203436299184</v>
      </c>
      <c r="O3" s="24">
        <f t="shared" si="3"/>
        <v>50746.63785050634</v>
      </c>
      <c r="P3" s="24">
        <f t="shared" si="3"/>
        <v>36661.842557352822</v>
      </c>
      <c r="Q3" s="24">
        <f t="shared" si="3"/>
        <v>41352.755913537985</v>
      </c>
      <c r="R3" s="24">
        <f t="shared" si="3"/>
        <v>47599.629530805287</v>
      </c>
      <c r="S3" s="24">
        <f t="shared" si="3"/>
        <v>34506.608928472175</v>
      </c>
      <c r="T3" s="24">
        <f t="shared" si="3"/>
        <v>42704.727571249015</v>
      </c>
      <c r="U3" s="24">
        <f t="shared" si="3"/>
        <v>37981.284796252097</v>
      </c>
      <c r="V3" s="24">
        <f t="shared" si="3"/>
        <v>13270.712296440208</v>
      </c>
      <c r="W3" s="24">
        <f t="shared" si="3"/>
        <v>5990.1089156564258</v>
      </c>
      <c r="X3" s="24">
        <f t="shared" si="3"/>
        <v>4599.8837489321031</v>
      </c>
      <c r="Y3" s="24">
        <f t="shared" ref="Y3:Z3" si="4">SUM(Y4,Y8,Y11)</f>
        <v>7504.7330923700456</v>
      </c>
      <c r="Z3" s="24">
        <f t="shared" si="4"/>
        <v>3427.0795133662755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62666.381293508915</v>
      </c>
      <c r="D4" s="19">
        <f t="shared" ref="D4:X4" si="6">SUM(D5:D7)</f>
        <v>54917.10054960438</v>
      </c>
      <c r="E4" s="19">
        <f t="shared" si="6"/>
        <v>63858.437855342425</v>
      </c>
      <c r="F4" s="19">
        <f t="shared" si="6"/>
        <v>59000.664948264392</v>
      </c>
      <c r="G4" s="19">
        <f t="shared" si="6"/>
        <v>62281.06839481854</v>
      </c>
      <c r="H4" s="19">
        <f t="shared" si="6"/>
        <v>62255.088306800477</v>
      </c>
      <c r="I4" s="19">
        <f t="shared" si="6"/>
        <v>53432.942063589893</v>
      </c>
      <c r="J4" s="19">
        <f t="shared" si="6"/>
        <v>59835.40517592305</v>
      </c>
      <c r="K4" s="19">
        <f t="shared" si="6"/>
        <v>40616.749006863116</v>
      </c>
      <c r="L4" s="19">
        <f t="shared" si="6"/>
        <v>30723.706280793274</v>
      </c>
      <c r="M4" s="19">
        <f t="shared" si="6"/>
        <v>21148.166944108012</v>
      </c>
      <c r="N4" s="19">
        <f t="shared" si="6"/>
        <v>36730.245919731722</v>
      </c>
      <c r="O4" s="19">
        <f t="shared" si="6"/>
        <v>47844.106003236768</v>
      </c>
      <c r="P4" s="19">
        <f t="shared" si="6"/>
        <v>34521.914544071042</v>
      </c>
      <c r="Q4" s="19">
        <f t="shared" si="6"/>
        <v>38492.793341212455</v>
      </c>
      <c r="R4" s="19">
        <f t="shared" si="6"/>
        <v>44613.875810659825</v>
      </c>
      <c r="S4" s="19">
        <f t="shared" si="6"/>
        <v>32813.378436980136</v>
      </c>
      <c r="T4" s="19">
        <f t="shared" si="6"/>
        <v>40180.253853647584</v>
      </c>
      <c r="U4" s="19">
        <f t="shared" si="6"/>
        <v>36260.153881507256</v>
      </c>
      <c r="V4" s="19">
        <f t="shared" si="6"/>
        <v>12314.664137135002</v>
      </c>
      <c r="W4" s="19">
        <f t="shared" si="6"/>
        <v>5837.5474156034679</v>
      </c>
      <c r="X4" s="19">
        <f t="shared" si="6"/>
        <v>4599.8837489321031</v>
      </c>
      <c r="Y4" s="19">
        <f t="shared" ref="Y4:Z4" si="7">SUM(Y5:Y7)</f>
        <v>7504.7330923700456</v>
      </c>
      <c r="Z4" s="19">
        <f t="shared" si="7"/>
        <v>3427.0795133662755</v>
      </c>
    </row>
    <row r="5" spans="1:26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7492.8190820399977</v>
      </c>
      <c r="H5" s="8">
        <f>TI_EHG_E_E!H5+TI_EHG_CHP_E!H5+TI_EHG_H_E!H5</f>
        <v>7285.5975704399998</v>
      </c>
      <c r="I5" s="8">
        <f>TI_EHG_E_E!I5+TI_EHG_CHP_E!I5+TI_EHG_H_E!I5</f>
        <v>5436.7338164400007</v>
      </c>
      <c r="J5" s="8">
        <f>TI_EHG_E_E!J5+TI_EHG_CHP_E!J5+TI_EHG_H_E!J5</f>
        <v>6093.4890920399994</v>
      </c>
      <c r="K5" s="8">
        <f>TI_EHG_E_E!K5+TI_EHG_CHP_E!K5+TI_EHG_H_E!K5</f>
        <v>4456.8238179599985</v>
      </c>
      <c r="L5" s="8">
        <f>TI_EHG_E_E!L5+TI_EHG_CHP_E!L5+TI_EHG_H_E!L5</f>
        <v>2999.9292299999997</v>
      </c>
      <c r="M5" s="8">
        <f>TI_EHG_E_E!M5+TI_EHG_CHP_E!M5+TI_EHG_H_E!M5</f>
        <v>365.92678295999991</v>
      </c>
      <c r="N5" s="8">
        <f>TI_EHG_E_E!N5+TI_EHG_CHP_E!N5+TI_EHG_H_E!N5</f>
        <v>7155.310278599999</v>
      </c>
      <c r="O5" s="8">
        <f>TI_EHG_E_E!O5+TI_EHG_CHP_E!O5+TI_EHG_H_E!O5</f>
        <v>7544.223336959999</v>
      </c>
      <c r="P5" s="8">
        <f>TI_EHG_E_E!P5+TI_EHG_CHP_E!P5+TI_EHG_H_E!P5</f>
        <v>3790.1492859599998</v>
      </c>
      <c r="Q5" s="8">
        <f>TI_EHG_E_E!Q5+TI_EHG_CHP_E!Q5+TI_EHG_H_E!Q5</f>
        <v>4310.1214484399989</v>
      </c>
      <c r="R5" s="8">
        <f>TI_EHG_E_E!R5+TI_EHG_CHP_E!R5+TI_EHG_H_E!R5</f>
        <v>4437.7999369199988</v>
      </c>
      <c r="S5" s="8">
        <f>TI_EHG_E_E!S5+TI_EHG_CHP_E!S5+TI_EHG_H_E!S5</f>
        <v>2852.3318979599994</v>
      </c>
      <c r="T5" s="8">
        <f>TI_EHG_E_E!T5+TI_EHG_CHP_E!T5+TI_EHG_H_E!T5</f>
        <v>2188.7948660399998</v>
      </c>
      <c r="U5" s="8">
        <f>TI_EHG_E_E!U5+TI_EHG_CHP_E!U5+TI_EHG_H_E!U5</f>
        <v>896.90885999999966</v>
      </c>
      <c r="V5" s="8">
        <f>TI_EHG_E_E!V5+TI_EHG_CHP_E!V5+TI_EHG_H_E!V5</f>
        <v>73.826799480000005</v>
      </c>
      <c r="W5" s="8">
        <f>TI_EHG_E_E!W5+TI_EHG_CHP_E!W5+TI_EHG_H_E!W5</f>
        <v>59.53783284</v>
      </c>
      <c r="X5" s="8">
        <f>TI_EHG_E_E!X5+TI_EHG_CHP_E!X5+TI_EHG_H_E!X5</f>
        <v>0</v>
      </c>
      <c r="Y5" s="8">
        <f>TI_EHG_E_E!Y5+TI_EHG_CHP_E!Y5+TI_EHG_H_E!Y5</f>
        <v>0</v>
      </c>
      <c r="Z5" s="8">
        <f>TI_EHG_E_E!Z5+TI_EHG_CHP_E!Z5+TI_EHG_H_E!Z5</f>
        <v>0</v>
      </c>
    </row>
    <row r="6" spans="1:26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  <c r="Y6" s="8">
        <f>TI_EHG_E_E!Y6+TI_EHG_CHP_E!Y6+TI_EHG_H_E!Y6</f>
        <v>0</v>
      </c>
      <c r="Z6" s="8">
        <f>TI_EHG_E_E!Z6+TI_EHG_CHP_E!Z6+TI_EHG_H_E!Z6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TI_EHG_E_E!C7+TI_EHG_CHP_E!C7+TI_EHG_H_E!C7</f>
        <v>62666.381293508915</v>
      </c>
      <c r="D7" s="8">
        <f>TI_EHG_E_E!D7+TI_EHG_CHP_E!D7+TI_EHG_H_E!D7</f>
        <v>54917.10054960438</v>
      </c>
      <c r="E7" s="8">
        <f>TI_EHG_E_E!E7+TI_EHG_CHP_E!E7+TI_EHG_H_E!E7</f>
        <v>63858.437855342425</v>
      </c>
      <c r="F7" s="8">
        <f>TI_EHG_E_E!F7+TI_EHG_CHP_E!F7+TI_EHG_H_E!F7</f>
        <v>59000.664948264392</v>
      </c>
      <c r="G7" s="8">
        <f>TI_EHG_E_E!G7+TI_EHG_CHP_E!G7+TI_EHG_H_E!G7</f>
        <v>54788.249312778542</v>
      </c>
      <c r="H7" s="8">
        <f>TI_EHG_E_E!H7+TI_EHG_CHP_E!H7+TI_EHG_H_E!H7</f>
        <v>54969.49073636048</v>
      </c>
      <c r="I7" s="8">
        <f>TI_EHG_E_E!I7+TI_EHG_CHP_E!I7+TI_EHG_H_E!I7</f>
        <v>47996.208247149894</v>
      </c>
      <c r="J7" s="8">
        <f>TI_EHG_E_E!J7+TI_EHG_CHP_E!J7+TI_EHG_H_E!J7</f>
        <v>53741.91608388305</v>
      </c>
      <c r="K7" s="8">
        <f>TI_EHG_E_E!K7+TI_EHG_CHP_E!K7+TI_EHG_H_E!K7</f>
        <v>36159.925188903115</v>
      </c>
      <c r="L7" s="8">
        <f>TI_EHG_E_E!L7+TI_EHG_CHP_E!L7+TI_EHG_H_E!L7</f>
        <v>27723.777050793273</v>
      </c>
      <c r="M7" s="8">
        <f>TI_EHG_E_E!M7+TI_EHG_CHP_E!M7+TI_EHG_H_E!M7</f>
        <v>20782.240161148013</v>
      </c>
      <c r="N7" s="8">
        <f>TI_EHG_E_E!N7+TI_EHG_CHP_E!N7+TI_EHG_H_E!N7</f>
        <v>29574.935641131724</v>
      </c>
      <c r="O7" s="8">
        <f>TI_EHG_E_E!O7+TI_EHG_CHP_E!O7+TI_EHG_H_E!O7</f>
        <v>40299.882666276768</v>
      </c>
      <c r="P7" s="8">
        <f>TI_EHG_E_E!P7+TI_EHG_CHP_E!P7+TI_EHG_H_E!P7</f>
        <v>30731.765258111041</v>
      </c>
      <c r="Q7" s="8">
        <f>TI_EHG_E_E!Q7+TI_EHG_CHP_E!Q7+TI_EHG_H_E!Q7</f>
        <v>34182.671892772458</v>
      </c>
      <c r="R7" s="8">
        <f>TI_EHG_E_E!R7+TI_EHG_CHP_E!R7+TI_EHG_H_E!R7</f>
        <v>40176.075873739828</v>
      </c>
      <c r="S7" s="8">
        <f>TI_EHG_E_E!S7+TI_EHG_CHP_E!S7+TI_EHG_H_E!S7</f>
        <v>29961.046539020135</v>
      </c>
      <c r="T7" s="8">
        <f>TI_EHG_E_E!T7+TI_EHG_CHP_E!T7+TI_EHG_H_E!T7</f>
        <v>37991.458987607584</v>
      </c>
      <c r="U7" s="8">
        <f>TI_EHG_E_E!U7+TI_EHG_CHP_E!U7+TI_EHG_H_E!U7</f>
        <v>35363.245021507253</v>
      </c>
      <c r="V7" s="8">
        <f>TI_EHG_E_E!V7+TI_EHG_CHP_E!V7+TI_EHG_H_E!V7</f>
        <v>12240.837337655001</v>
      </c>
      <c r="W7" s="8">
        <f>TI_EHG_E_E!W7+TI_EHG_CHP_E!W7+TI_EHG_H_E!W7</f>
        <v>5778.0095827634677</v>
      </c>
      <c r="X7" s="8">
        <f>TI_EHG_E_E!X7+TI_EHG_CHP_E!X7+TI_EHG_H_E!X7</f>
        <v>4599.8837489321031</v>
      </c>
      <c r="Y7" s="8">
        <f>TI_EHG_E_E!Y7+TI_EHG_CHP_E!Y7+TI_EHG_H_E!Y7</f>
        <v>7504.7330923700456</v>
      </c>
      <c r="Z7" s="8">
        <f>TI_EHG_E_E!Z7+TI_EHG_CHP_E!Z7+TI_EHG_H_E!Z7</f>
        <v>3427.0795133662755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12208.327193254074</v>
      </c>
      <c r="D8" s="19">
        <f t="shared" ref="D8:X8" si="9">SUM(D9:D10)</f>
        <v>11430.526027033031</v>
      </c>
      <c r="E8" s="19">
        <f t="shared" si="9"/>
        <v>13160.847140640706</v>
      </c>
      <c r="F8" s="19">
        <f t="shared" si="9"/>
        <v>11402.193762329294</v>
      </c>
      <c r="G8" s="19">
        <f t="shared" si="9"/>
        <v>10223.725039308074</v>
      </c>
      <c r="H8" s="19">
        <f t="shared" si="9"/>
        <v>9773.5058188623843</v>
      </c>
      <c r="I8" s="19">
        <f t="shared" si="9"/>
        <v>10266.012876900375</v>
      </c>
      <c r="J8" s="19">
        <f t="shared" si="9"/>
        <v>8183.8836189546455</v>
      </c>
      <c r="K8" s="19">
        <f t="shared" si="9"/>
        <v>3045.899044837578</v>
      </c>
      <c r="L8" s="19">
        <f t="shared" si="9"/>
        <v>1771.6982794342011</v>
      </c>
      <c r="M8" s="19">
        <f t="shared" si="9"/>
        <v>1181.2887777045084</v>
      </c>
      <c r="N8" s="19">
        <f t="shared" si="9"/>
        <v>3688.9575165674632</v>
      </c>
      <c r="O8" s="19">
        <f t="shared" si="9"/>
        <v>2902.5318472695717</v>
      </c>
      <c r="P8" s="19">
        <f t="shared" si="9"/>
        <v>2139.9280132817794</v>
      </c>
      <c r="Q8" s="19">
        <f t="shared" si="9"/>
        <v>2859.962572325534</v>
      </c>
      <c r="R8" s="19">
        <f t="shared" si="9"/>
        <v>2985.7537201454638</v>
      </c>
      <c r="S8" s="19">
        <f t="shared" si="9"/>
        <v>1693.2304914920385</v>
      </c>
      <c r="T8" s="19">
        <f t="shared" si="9"/>
        <v>2524.4737176014296</v>
      </c>
      <c r="U8" s="19">
        <f t="shared" si="9"/>
        <v>1721.1309147448412</v>
      </c>
      <c r="V8" s="19">
        <f t="shared" si="9"/>
        <v>956.04815930520601</v>
      </c>
      <c r="W8" s="19">
        <f t="shared" si="9"/>
        <v>152.56150005295808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TI_EHG_E_E!C9+TI_EHG_CHP_E!C9+TI_EHG_H_E!C9</f>
        <v>5388.4201478200657</v>
      </c>
      <c r="D9" s="8">
        <f>TI_EHG_E_E!D9+TI_EHG_CHP_E!D9+TI_EHG_H_E!D9</f>
        <v>3926.1767630911718</v>
      </c>
      <c r="E9" s="8">
        <f>TI_EHG_E_E!E9+TI_EHG_CHP_E!E9+TI_EHG_H_E!E9</f>
        <v>5350.9241912321895</v>
      </c>
      <c r="F9" s="8">
        <f>TI_EHG_E_E!F9+TI_EHG_CHP_E!F9+TI_EHG_H_E!F9</f>
        <v>4241.6249892046326</v>
      </c>
      <c r="G9" s="8">
        <f>TI_EHG_E_E!G9+TI_EHG_CHP_E!G9+TI_EHG_H_E!G9</f>
        <v>4297.6765608438118</v>
      </c>
      <c r="H9" s="8">
        <f>TI_EHG_E_E!H9+TI_EHG_CHP_E!H9+TI_EHG_H_E!H9</f>
        <v>4533.2296103379558</v>
      </c>
      <c r="I9" s="8">
        <f>TI_EHG_E_E!I9+TI_EHG_CHP_E!I9+TI_EHG_H_E!I9</f>
        <v>4299.2067950405399</v>
      </c>
      <c r="J9" s="8">
        <f>TI_EHG_E_E!J9+TI_EHG_CHP_E!J9+TI_EHG_H_E!J9</f>
        <v>3686.0423452495893</v>
      </c>
      <c r="K9" s="8">
        <f>TI_EHG_E_E!K9+TI_EHG_CHP_E!K9+TI_EHG_H_E!K9</f>
        <v>3045.899044837578</v>
      </c>
      <c r="L9" s="8">
        <f>TI_EHG_E_E!L9+TI_EHG_CHP_E!L9+TI_EHG_H_E!L9</f>
        <v>1771.6982794342011</v>
      </c>
      <c r="M9" s="8">
        <f>TI_EHG_E_E!M9+TI_EHG_CHP_E!M9+TI_EHG_H_E!M9</f>
        <v>1181.2887777045084</v>
      </c>
      <c r="N9" s="8">
        <f>TI_EHG_E_E!N9+TI_EHG_CHP_E!N9+TI_EHG_H_E!N9</f>
        <v>3688.9575165674632</v>
      </c>
      <c r="O9" s="8">
        <f>TI_EHG_E_E!O9+TI_EHG_CHP_E!O9+TI_EHG_H_E!O9</f>
        <v>2902.5318472695717</v>
      </c>
      <c r="P9" s="8">
        <f>TI_EHG_E_E!P9+TI_EHG_CHP_E!P9+TI_EHG_H_E!P9</f>
        <v>2139.9280132817794</v>
      </c>
      <c r="Q9" s="8">
        <f>TI_EHG_E_E!Q9+TI_EHG_CHP_E!Q9+TI_EHG_H_E!Q9</f>
        <v>2859.962572325534</v>
      </c>
      <c r="R9" s="8">
        <f>TI_EHG_E_E!R9+TI_EHG_CHP_E!R9+TI_EHG_H_E!R9</f>
        <v>2985.7537201454638</v>
      </c>
      <c r="S9" s="8">
        <f>TI_EHG_E_E!S9+TI_EHG_CHP_E!S9+TI_EHG_H_E!S9</f>
        <v>1693.2304914920385</v>
      </c>
      <c r="T9" s="8">
        <f>TI_EHG_E_E!T9+TI_EHG_CHP_E!T9+TI_EHG_H_E!T9</f>
        <v>2524.4737176014296</v>
      </c>
      <c r="U9" s="8">
        <f>TI_EHG_E_E!U9+TI_EHG_CHP_E!U9+TI_EHG_H_E!U9</f>
        <v>1721.1309147448412</v>
      </c>
      <c r="V9" s="8">
        <f>TI_EHG_E_E!V9+TI_EHG_CHP_E!V9+TI_EHG_H_E!V9</f>
        <v>956.04815930520601</v>
      </c>
      <c r="W9" s="8">
        <f>TI_EHG_E_E!W9+TI_EHG_CHP_E!W9+TI_EHG_H_E!W9</f>
        <v>152.56150005295808</v>
      </c>
      <c r="X9" s="8">
        <f>TI_EHG_E_E!X9+TI_EHG_CHP_E!X9+TI_EHG_H_E!X9</f>
        <v>0</v>
      </c>
      <c r="Y9" s="8">
        <f>TI_EHG_E_E!Y9+TI_EHG_CHP_E!Y9+TI_EHG_H_E!Y9</f>
        <v>0</v>
      </c>
      <c r="Z9" s="8">
        <f>TI_EHG_E_E!Z9+TI_EHG_CHP_E!Z9+TI_EHG_H_E!Z9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TI_EHG_E_E!C10+TI_EHG_CHP_E!C10+TI_EHG_H_E!C10</f>
        <v>6819.9070454340072</v>
      </c>
      <c r="D10" s="8">
        <f>TI_EHG_E_E!D10+TI_EHG_CHP_E!D10+TI_EHG_H_E!D10</f>
        <v>7504.3492639418591</v>
      </c>
      <c r="E10" s="8">
        <f>TI_EHG_E_E!E10+TI_EHG_CHP_E!E10+TI_EHG_H_E!E10</f>
        <v>7809.9229494085166</v>
      </c>
      <c r="F10" s="8">
        <f>TI_EHG_E_E!F10+TI_EHG_CHP_E!F10+TI_EHG_H_E!F10</f>
        <v>7160.5687731246608</v>
      </c>
      <c r="G10" s="8">
        <f>TI_EHG_E_E!G10+TI_EHG_CHP_E!G10+TI_EHG_H_E!G10</f>
        <v>5926.0484784642622</v>
      </c>
      <c r="H10" s="8">
        <f>TI_EHG_E_E!H10+TI_EHG_CHP_E!H10+TI_EHG_H_E!H10</f>
        <v>5240.2762085244294</v>
      </c>
      <c r="I10" s="8">
        <f>TI_EHG_E_E!I10+TI_EHG_CHP_E!I10+TI_EHG_H_E!I10</f>
        <v>5966.806081859836</v>
      </c>
      <c r="J10" s="8">
        <f>TI_EHG_E_E!J10+TI_EHG_CHP_E!J10+TI_EHG_H_E!J10</f>
        <v>4497.8412737050558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  <c r="Y10" s="8">
        <f>TI_EHG_E_E!Y10+TI_EHG_CHP_E!Y10+TI_EHG_H_E!Y10</f>
        <v>0</v>
      </c>
      <c r="Z10" s="8">
        <f>TI_EHG_E_E!Z10+TI_EHG_CHP_E!Z10+TI_EHG_H_E!Z10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  <c r="Y12" s="8">
        <f>TI_EHG_E_E!Y12+TI_EHG_CHP_E!Y12+TI_EHG_H_E!Y12</f>
        <v>0</v>
      </c>
      <c r="Z12" s="8">
        <f>TI_EHG_E_E!Z12+TI_EHG_CHP_E!Z12+TI_EHG_H_E!Z12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  <c r="Y13" s="8">
        <f>TI_EHG_E_E!Y13+TI_EHG_CHP_E!Y13+TI_EHG_H_E!Y13</f>
        <v>0</v>
      </c>
      <c r="Z13" s="8">
        <f>TI_EHG_E_E!Z13+TI_EHG_CHP_E!Z13+TI_EHG_H_E!Z13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  <c r="Y14" s="8">
        <f>TI_EHG_E_E!Y14+TI_EHG_CHP_E!Y14+TI_EHG_H_E!Y14</f>
        <v>0</v>
      </c>
      <c r="Z14" s="8">
        <f>TI_EHG_E_E!Z14+TI_EHG_CHP_E!Z14+TI_EHG_H_E!Z14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  <c r="Y15" s="8">
        <f>TI_EHG_E_E!Y15+TI_EHG_CHP_E!Y15+TI_EHG_H_E!Y15</f>
        <v>0</v>
      </c>
      <c r="Z15" s="8">
        <f>TI_EHG_E_E!Z15+TI_EHG_CHP_E!Z15+TI_EHG_H_E!Z15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  <c r="Y16" s="8">
        <f>TI_EHG_E_E!Y16+TI_EHG_CHP_E!Y16+TI_EHG_H_E!Y16</f>
        <v>0</v>
      </c>
      <c r="Z16" s="8">
        <f>TI_EHG_E_E!Z16+TI_EHG_CHP_E!Z16+TI_EHG_H_E!Z16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2951.43228</v>
      </c>
      <c r="D17" s="27">
        <f t="shared" ref="D17:X17" si="15">SUM(D18:D21)</f>
        <v>2840.4193679999994</v>
      </c>
      <c r="E17" s="27">
        <f t="shared" si="15"/>
        <v>2851.6965120000004</v>
      </c>
      <c r="F17" s="27">
        <f t="shared" si="15"/>
        <v>2433.7546559999996</v>
      </c>
      <c r="G17" s="27">
        <f t="shared" si="15"/>
        <v>2385.4440960000006</v>
      </c>
      <c r="H17" s="27">
        <f t="shared" si="15"/>
        <v>2591.5464720000004</v>
      </c>
      <c r="I17" s="27">
        <f t="shared" si="15"/>
        <v>2272.0011839999997</v>
      </c>
      <c r="J17" s="27">
        <f t="shared" si="15"/>
        <v>2532.6735120000003</v>
      </c>
      <c r="K17" s="27">
        <f t="shared" si="15"/>
        <v>2397.0486959999998</v>
      </c>
      <c r="L17" s="27">
        <f t="shared" si="15"/>
        <v>2023.7369759999995</v>
      </c>
      <c r="M17" s="27">
        <f t="shared" si="15"/>
        <v>2046.9131279999992</v>
      </c>
      <c r="N17" s="27">
        <f t="shared" si="15"/>
        <v>2465.0213760000001</v>
      </c>
      <c r="O17" s="27">
        <f t="shared" si="15"/>
        <v>1933.7689439999997</v>
      </c>
      <c r="P17" s="27">
        <f t="shared" si="15"/>
        <v>2680.8428879999997</v>
      </c>
      <c r="Q17" s="27">
        <f t="shared" si="15"/>
        <v>3339.8298720000007</v>
      </c>
      <c r="R17" s="27">
        <f t="shared" si="15"/>
        <v>3003.4063440000004</v>
      </c>
      <c r="S17" s="27">
        <f t="shared" si="15"/>
        <v>2364.3959039999995</v>
      </c>
      <c r="T17" s="27">
        <f t="shared" si="15"/>
        <v>2867.4568799999997</v>
      </c>
      <c r="U17" s="27">
        <f t="shared" si="15"/>
        <v>2830.8875759999992</v>
      </c>
      <c r="V17" s="27">
        <f t="shared" si="15"/>
        <v>2448.2973600000005</v>
      </c>
      <c r="W17" s="27">
        <f t="shared" si="15"/>
        <v>1441.0856879999999</v>
      </c>
      <c r="X17" s="27">
        <f t="shared" si="15"/>
        <v>2846.8440719999999</v>
      </c>
      <c r="Y17" s="27">
        <f t="shared" ref="Y17:Z17" si="16">SUM(Y18:Y21)</f>
        <v>1962.9151919999997</v>
      </c>
      <c r="Z17" s="27">
        <f t="shared" si="16"/>
        <v>2079.7716153599999</v>
      </c>
    </row>
    <row r="18" spans="1:26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  <c r="Y18" s="8">
        <f>TI_EHG_E_E!Y18+TI_EHG_CHP_E!Y18+TI_EHG_H_E!Y18</f>
        <v>0</v>
      </c>
      <c r="Z18" s="8">
        <f>TI_EHG_E_E!Z18+TI_EHG_CHP_E!Z18+TI_EHG_H_E!Z18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TI_EHG_E_E!C19+TI_EHG_CHP_E!C19+TI_EHG_H_E!C19</f>
        <v>267.97175999999996</v>
      </c>
      <c r="D19" s="8">
        <f>TI_EHG_E_E!D19+TI_EHG_CHP_E!D19+TI_EHG_H_E!D19</f>
        <v>200.11967999999999</v>
      </c>
      <c r="E19" s="8">
        <f>TI_EHG_E_E!E19+TI_EHG_CHP_E!E19+TI_EHG_H_E!E19</f>
        <v>203.07671999999997</v>
      </c>
      <c r="F19" s="8">
        <f>TI_EHG_E_E!F19+TI_EHG_CHP_E!F19+TI_EHG_H_E!F19</f>
        <v>205.03476000000001</v>
      </c>
      <c r="G19" s="8">
        <f>TI_EHG_E_E!G19+TI_EHG_CHP_E!G19+TI_EHG_H_E!G19</f>
        <v>135.66419999999999</v>
      </c>
      <c r="H19" s="8">
        <f>TI_EHG_E_E!H19+TI_EHG_CHP_E!H19+TI_EHG_H_E!H19</f>
        <v>233.60616000000002</v>
      </c>
      <c r="I19" s="8">
        <f>TI_EHG_E_E!I19+TI_EHG_CHP_E!I19+TI_EHG_H_E!I19</f>
        <v>178.22160000000002</v>
      </c>
      <c r="J19" s="8">
        <f>TI_EHG_E_E!J19+TI_EHG_CHP_E!J19+TI_EHG_H_E!J19</f>
        <v>146.13372000000001</v>
      </c>
      <c r="K19" s="8">
        <f>TI_EHG_E_E!K19+TI_EHG_CHP_E!K19+TI_EHG_H_E!K19</f>
        <v>91.62827999999999</v>
      </c>
      <c r="L19" s="8">
        <f>TI_EHG_E_E!L19+TI_EHG_CHP_E!L19+TI_EHG_H_E!L19</f>
        <v>82.83708</v>
      </c>
      <c r="M19" s="8">
        <f>TI_EHG_E_E!M19+TI_EHG_CHP_E!M19+TI_EHG_H_E!M19</f>
        <v>66.493439999999993</v>
      </c>
      <c r="N19" s="8">
        <f>TI_EHG_E_E!N19+TI_EHG_CHP_E!N19+TI_EHG_H_E!N19</f>
        <v>58.980959999999996</v>
      </c>
      <c r="O19" s="8">
        <f>TI_EHG_E_E!O19+TI_EHG_CHP_E!O19+TI_EHG_H_E!O19</f>
        <v>50.589359999999999</v>
      </c>
      <c r="P19" s="8">
        <f>TI_EHG_E_E!P19+TI_EHG_CHP_E!P19+TI_EHG_H_E!P19</f>
        <v>96.703199999999981</v>
      </c>
      <c r="Q19" s="8">
        <f>TI_EHG_E_E!Q19+TI_EHG_CHP_E!Q19+TI_EHG_H_E!Q19</f>
        <v>89.830079999999981</v>
      </c>
      <c r="R19" s="8">
        <f>TI_EHG_E_E!R19+TI_EHG_CHP_E!R19+TI_EHG_H_E!R19</f>
        <v>53.706240000000001</v>
      </c>
      <c r="S19" s="8">
        <f>TI_EHG_E_E!S19+TI_EHG_CHP_E!S19+TI_EHG_H_E!S19</f>
        <v>44.155799999999999</v>
      </c>
      <c r="T19" s="8">
        <f>TI_EHG_E_E!T19+TI_EHG_CHP_E!T19+TI_EHG_H_E!T19</f>
        <v>43.076879999999989</v>
      </c>
      <c r="U19" s="8">
        <f>TI_EHG_E_E!U19+TI_EHG_CHP_E!U19+TI_EHG_H_E!U19</f>
        <v>52.787159999999993</v>
      </c>
      <c r="V19" s="8">
        <f>TI_EHG_E_E!V19+TI_EHG_CHP_E!V19+TI_EHG_H_E!V19</f>
        <v>82.557359999999989</v>
      </c>
      <c r="W19" s="8">
        <f>TI_EHG_E_E!W19+TI_EHG_CHP_E!W19+TI_EHG_H_E!W19</f>
        <v>33.966000000000001</v>
      </c>
      <c r="X19" s="8">
        <f>TI_EHG_E_E!X19+TI_EHG_CHP_E!X19+TI_EHG_H_E!X19</f>
        <v>15.704279999999999</v>
      </c>
      <c r="Y19" s="8">
        <f>TI_EHG_E_E!Y19+TI_EHG_CHP_E!Y19+TI_EHG_H_E!Y19</f>
        <v>5.1148799999999994</v>
      </c>
      <c r="Z19" s="8">
        <f>TI_EHG_E_E!Z19+TI_EHG_CHP_E!Z19+TI_EHG_H_E!Z19</f>
        <v>3.2294073600000002</v>
      </c>
    </row>
    <row r="20" spans="1:26" ht="11.25" customHeight="1" x14ac:dyDescent="0.2">
      <c r="A20" s="29" t="s">
        <v>30</v>
      </c>
      <c r="B20" s="7" t="s">
        <v>31</v>
      </c>
      <c r="C20" s="8">
        <f>TI_EHG_E_E!C20+TI_EHG_CHP_E!C20+TI_EHG_H_E!C20</f>
        <v>2683.4605200000001</v>
      </c>
      <c r="D20" s="8">
        <f>TI_EHG_E_E!D20+TI_EHG_CHP_E!D20+TI_EHG_H_E!D20</f>
        <v>2640.2996879999996</v>
      </c>
      <c r="E20" s="8">
        <f>TI_EHG_E_E!E20+TI_EHG_CHP_E!E20+TI_EHG_H_E!E20</f>
        <v>2648.6197920000004</v>
      </c>
      <c r="F20" s="8">
        <f>TI_EHG_E_E!F20+TI_EHG_CHP_E!F20+TI_EHG_H_E!F20</f>
        <v>2228.7198959999996</v>
      </c>
      <c r="G20" s="8">
        <f>TI_EHG_E_E!G20+TI_EHG_CHP_E!G20+TI_EHG_H_E!G20</f>
        <v>2249.7798960000005</v>
      </c>
      <c r="H20" s="8">
        <f>TI_EHG_E_E!H20+TI_EHG_CHP_E!H20+TI_EHG_H_E!H20</f>
        <v>2357.9403120000006</v>
      </c>
      <c r="I20" s="8">
        <f>TI_EHG_E_E!I20+TI_EHG_CHP_E!I20+TI_EHG_H_E!I20</f>
        <v>2093.7795839999999</v>
      </c>
      <c r="J20" s="8">
        <f>TI_EHG_E_E!J20+TI_EHG_CHP_E!J20+TI_EHG_H_E!J20</f>
        <v>2386.5397920000005</v>
      </c>
      <c r="K20" s="8">
        <f>TI_EHG_E_E!K20+TI_EHG_CHP_E!K20+TI_EHG_H_E!K20</f>
        <v>2305.4204159999999</v>
      </c>
      <c r="L20" s="8">
        <f>TI_EHG_E_E!L20+TI_EHG_CHP_E!L20+TI_EHG_H_E!L20</f>
        <v>1940.8998959999994</v>
      </c>
      <c r="M20" s="8">
        <f>TI_EHG_E_E!M20+TI_EHG_CHP_E!M20+TI_EHG_H_E!M20</f>
        <v>1980.4196879999993</v>
      </c>
      <c r="N20" s="8">
        <f>TI_EHG_E_E!N20+TI_EHG_CHP_E!N20+TI_EHG_H_E!N20</f>
        <v>2406.0404160000003</v>
      </c>
      <c r="O20" s="8">
        <f>TI_EHG_E_E!O20+TI_EHG_CHP_E!O20+TI_EHG_H_E!O20</f>
        <v>1883.1795839999997</v>
      </c>
      <c r="P20" s="8">
        <f>TI_EHG_E_E!P20+TI_EHG_CHP_E!P20+TI_EHG_H_E!P20</f>
        <v>2584.1396879999998</v>
      </c>
      <c r="Q20" s="8">
        <f>TI_EHG_E_E!Q20+TI_EHG_CHP_E!Q20+TI_EHG_H_E!Q20</f>
        <v>3249.9997920000005</v>
      </c>
      <c r="R20" s="8">
        <f>TI_EHG_E_E!R20+TI_EHG_CHP_E!R20+TI_EHG_H_E!R20</f>
        <v>2949.7001040000005</v>
      </c>
      <c r="S20" s="8">
        <f>TI_EHG_E_E!S20+TI_EHG_CHP_E!S20+TI_EHG_H_E!S20</f>
        <v>2320.2401039999995</v>
      </c>
      <c r="T20" s="8">
        <f>TI_EHG_E_E!T20+TI_EHG_CHP_E!T20+TI_EHG_H_E!T20</f>
        <v>2824.3799999999997</v>
      </c>
      <c r="U20" s="8">
        <f>TI_EHG_E_E!U20+TI_EHG_CHP_E!U20+TI_EHG_H_E!U20</f>
        <v>2778.1004159999993</v>
      </c>
      <c r="V20" s="8">
        <f>TI_EHG_E_E!V20+TI_EHG_CHP_E!V20+TI_EHG_H_E!V20</f>
        <v>2365.7400000000007</v>
      </c>
      <c r="W20" s="8">
        <f>TI_EHG_E_E!W20+TI_EHG_CHP_E!W20+TI_EHG_H_E!W20</f>
        <v>1407.119688</v>
      </c>
      <c r="X20" s="8">
        <f>TI_EHG_E_E!X20+TI_EHG_CHP_E!X20+TI_EHG_H_E!X20</f>
        <v>2831.1397919999999</v>
      </c>
      <c r="Y20" s="8">
        <f>TI_EHG_E_E!Y20+TI_EHG_CHP_E!Y20+TI_EHG_H_E!Y20</f>
        <v>1957.8003119999996</v>
      </c>
      <c r="Z20" s="8">
        <f>TI_EHG_E_E!Z20+TI_EHG_CHP_E!Z20+TI_EHG_H_E!Z20</f>
        <v>2076.5422079999998</v>
      </c>
    </row>
    <row r="21" spans="1:26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  <c r="Y21" s="8">
        <f>TI_EHG_E_E!Y21+TI_EHG_CHP_E!Y21+TI_EHG_H_E!Y21</f>
        <v>0</v>
      </c>
      <c r="Z21" s="8">
        <f>TI_EHG_E_E!Z21+TI_EHG_CHP_E!Z21+TI_EHG_H_E!Z21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  <c r="Y23" s="8">
        <f>TI_EHG_E_E!Y23+TI_EHG_CHP_E!Y23+TI_EHG_H_E!Y23</f>
        <v>0</v>
      </c>
      <c r="Z23" s="8">
        <f>TI_EHG_E_E!Z23+TI_EHG_CHP_E!Z23+TI_EHG_H_E!Z23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  <c r="Y24" s="8">
        <f>TI_EHG_E_E!Y24+TI_EHG_CHP_E!Y24+TI_EHG_H_E!Y24</f>
        <v>0</v>
      </c>
      <c r="Z24" s="8">
        <f>TI_EHG_E_E!Z24+TI_EHG_CHP_E!Z24+TI_EHG_H_E!Z24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  <c r="Y25" s="27">
        <f>TI_EHG_E_E!Y25+TI_EHG_CHP_E!Y25+TI_EHG_H_E!Y25</f>
        <v>0</v>
      </c>
      <c r="Z25" s="27">
        <f>TI_EHG_E_E!Z25+TI_EHG_CHP_E!Z25+TI_EHG_H_E!Z25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14521.189082040004</v>
      </c>
      <c r="D26" s="27">
        <f t="shared" ref="D26:X26" si="21">SUM(D27,D33)</f>
        <v>16528.135672079999</v>
      </c>
      <c r="E26" s="27">
        <f t="shared" si="21"/>
        <v>19072.591139880005</v>
      </c>
      <c r="F26" s="27">
        <f t="shared" si="21"/>
        <v>15801.220407960001</v>
      </c>
      <c r="G26" s="27">
        <f t="shared" si="21"/>
        <v>16044.955023960003</v>
      </c>
      <c r="H26" s="27">
        <f t="shared" si="21"/>
        <v>17326.29830292</v>
      </c>
      <c r="I26" s="27">
        <f t="shared" si="21"/>
        <v>14637.994164000002</v>
      </c>
      <c r="J26" s="27">
        <f t="shared" si="21"/>
        <v>13618.640727</v>
      </c>
      <c r="K26" s="27">
        <f t="shared" si="21"/>
        <v>13074.09036192</v>
      </c>
      <c r="L26" s="27">
        <f t="shared" si="21"/>
        <v>13040.456764320003</v>
      </c>
      <c r="M26" s="27">
        <f t="shared" si="21"/>
        <v>11332.18504656</v>
      </c>
      <c r="N26" s="27">
        <f t="shared" si="21"/>
        <v>10631.059910280001</v>
      </c>
      <c r="O26" s="27">
        <f t="shared" si="21"/>
        <v>11033.765699760004</v>
      </c>
      <c r="P26" s="27">
        <f t="shared" si="21"/>
        <v>9529.1665131600002</v>
      </c>
      <c r="Q26" s="27">
        <f t="shared" si="21"/>
        <v>10070.510889239999</v>
      </c>
      <c r="R26" s="27">
        <f t="shared" si="21"/>
        <v>12026.04475284</v>
      </c>
      <c r="S26" s="27">
        <f t="shared" si="21"/>
        <v>11513.079006840002</v>
      </c>
      <c r="T26" s="27">
        <f t="shared" si="21"/>
        <v>10621.93074156</v>
      </c>
      <c r="U26" s="27">
        <f t="shared" si="21"/>
        <v>9608.4566874000011</v>
      </c>
      <c r="V26" s="27">
        <f t="shared" si="21"/>
        <v>8255.5964874000001</v>
      </c>
      <c r="W26" s="27">
        <f t="shared" si="21"/>
        <v>6780.7725318000012</v>
      </c>
      <c r="X26" s="27">
        <f t="shared" si="21"/>
        <v>6380.9931146399995</v>
      </c>
      <c r="Y26" s="27">
        <f t="shared" ref="Y26:Z26" si="22">SUM(Y27,Y33)</f>
        <v>6783.4443232800004</v>
      </c>
      <c r="Z26" s="27">
        <f t="shared" si="22"/>
        <v>6297.8424609599988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  <c r="Y28" s="8">
        <f>TI_EHG_E_E!Y28+TI_EHG_CHP_E!Y28+TI_EHG_H_E!Y28</f>
        <v>0</v>
      </c>
      <c r="Z28" s="8">
        <f>TI_EHG_E_E!Z28+TI_EHG_CHP_E!Z28+TI_EHG_H_E!Z28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  <c r="Y29" s="8">
        <f>TI_EHG_E_E!Y29+TI_EHG_CHP_E!Y29+TI_EHG_H_E!Y29</f>
        <v>0</v>
      </c>
      <c r="Z29" s="8">
        <f>TI_EHG_E_E!Z29+TI_EHG_CHP_E!Z29+TI_EHG_H_E!Z29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  <c r="Y30" s="8">
        <f>TI_EHG_E_E!Y30+TI_EHG_CHP_E!Y30+TI_EHG_H_E!Y30</f>
        <v>0</v>
      </c>
      <c r="Z30" s="8">
        <f>TI_EHG_E_E!Z30+TI_EHG_CHP_E!Z30+TI_EHG_H_E!Z30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  <c r="Y31" s="8">
        <f>TI_EHG_E_E!Y31+TI_EHG_CHP_E!Y31+TI_EHG_H_E!Y31</f>
        <v>0</v>
      </c>
      <c r="Z31" s="8">
        <f>TI_EHG_E_E!Z31+TI_EHG_CHP_E!Z31+TI_EHG_H_E!Z31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  <c r="Y32" s="8">
        <f>TI_EHG_E_E!Y32+TI_EHG_CHP_E!Y32+TI_EHG_H_E!Y32</f>
        <v>0</v>
      </c>
      <c r="Z32" s="8">
        <f>TI_EHG_E_E!Z32+TI_EHG_CHP_E!Z32+TI_EHG_H_E!Z32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14521.189082040004</v>
      </c>
      <c r="D33" s="19">
        <f t="shared" ref="D33:X33" si="27">SUM(D34:D50)</f>
        <v>16528.135672079999</v>
      </c>
      <c r="E33" s="19">
        <f t="shared" si="27"/>
        <v>19072.591139880005</v>
      </c>
      <c r="F33" s="19">
        <f t="shared" si="27"/>
        <v>15801.220407960001</v>
      </c>
      <c r="G33" s="19">
        <f t="shared" si="27"/>
        <v>16044.955023960003</v>
      </c>
      <c r="H33" s="19">
        <f t="shared" si="27"/>
        <v>17326.29830292</v>
      </c>
      <c r="I33" s="19">
        <f t="shared" si="27"/>
        <v>14637.994164000002</v>
      </c>
      <c r="J33" s="19">
        <f t="shared" si="27"/>
        <v>13618.640727</v>
      </c>
      <c r="K33" s="19">
        <f t="shared" si="27"/>
        <v>13074.09036192</v>
      </c>
      <c r="L33" s="19">
        <f t="shared" si="27"/>
        <v>13040.456764320003</v>
      </c>
      <c r="M33" s="19">
        <f t="shared" si="27"/>
        <v>11332.18504656</v>
      </c>
      <c r="N33" s="19">
        <f t="shared" si="27"/>
        <v>10631.059910280001</v>
      </c>
      <c r="O33" s="19">
        <f t="shared" si="27"/>
        <v>11033.765699760004</v>
      </c>
      <c r="P33" s="19">
        <f t="shared" si="27"/>
        <v>9529.1665131600002</v>
      </c>
      <c r="Q33" s="19">
        <f t="shared" si="27"/>
        <v>10070.510889239999</v>
      </c>
      <c r="R33" s="19">
        <f t="shared" si="27"/>
        <v>12026.04475284</v>
      </c>
      <c r="S33" s="19">
        <f t="shared" si="27"/>
        <v>11513.079006840002</v>
      </c>
      <c r="T33" s="19">
        <f t="shared" si="27"/>
        <v>10621.93074156</v>
      </c>
      <c r="U33" s="19">
        <f t="shared" si="27"/>
        <v>9608.4566874000011</v>
      </c>
      <c r="V33" s="19">
        <f t="shared" si="27"/>
        <v>8255.5964874000001</v>
      </c>
      <c r="W33" s="19">
        <f t="shared" si="27"/>
        <v>6780.7725318000012</v>
      </c>
      <c r="X33" s="19">
        <f t="shared" si="27"/>
        <v>6380.9931146399995</v>
      </c>
      <c r="Y33" s="19">
        <f t="shared" ref="Y33:Z33" si="28">SUM(Y34:Y50)</f>
        <v>6783.4443232800004</v>
      </c>
      <c r="Z33" s="19">
        <f t="shared" si="28"/>
        <v>6297.8424609599988</v>
      </c>
    </row>
    <row r="34" spans="1:26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0</v>
      </c>
      <c r="H34" s="8">
        <f>TI_EHG_E_E!H34+TI_EHG_CHP_E!H34+TI_EHG_H_E!H34</f>
        <v>0</v>
      </c>
      <c r="I34" s="8">
        <f>TI_EHG_E_E!I34+TI_EHG_CHP_E!I34+TI_EHG_H_E!I34</f>
        <v>0</v>
      </c>
      <c r="J34" s="8">
        <f>TI_EHG_E_E!J34+TI_EHG_CHP_E!J34+TI_EHG_H_E!J34</f>
        <v>0</v>
      </c>
      <c r="K34" s="8">
        <f>TI_EHG_E_E!K34+TI_EHG_CHP_E!K34+TI_EHG_H_E!K34</f>
        <v>430.53120000000001</v>
      </c>
      <c r="L34" s="8">
        <f>TI_EHG_E_E!L34+TI_EHG_CHP_E!L34+TI_EHG_H_E!L34</f>
        <v>404.87040000000002</v>
      </c>
      <c r="M34" s="8">
        <f>TI_EHG_E_E!M34+TI_EHG_CHP_E!M34+TI_EHG_H_E!M34</f>
        <v>213.84000000000003</v>
      </c>
      <c r="N34" s="8">
        <f>TI_EHG_E_E!N34+TI_EHG_CHP_E!N34+TI_EHG_H_E!N34</f>
        <v>0</v>
      </c>
      <c r="O34" s="8">
        <f>TI_EHG_E_E!O34+TI_EHG_CHP_E!O34+TI_EHG_H_E!O34</f>
        <v>0</v>
      </c>
      <c r="P34" s="8">
        <f>TI_EHG_E_E!P34+TI_EHG_CHP_E!P34+TI_EHG_H_E!P34</f>
        <v>461.89440000000008</v>
      </c>
      <c r="Q34" s="8">
        <f>TI_EHG_E_E!Q34+TI_EHG_CHP_E!Q34+TI_EHG_H_E!Q34</f>
        <v>436.23360000000019</v>
      </c>
      <c r="R34" s="8">
        <f>TI_EHG_E_E!R34+TI_EHG_CHP_E!R34+TI_EHG_H_E!R34</f>
        <v>419.12639999999999</v>
      </c>
      <c r="S34" s="8">
        <f>TI_EHG_E_E!S34+TI_EHG_CHP_E!S34+TI_EHG_H_E!S34</f>
        <v>259.45920000000001</v>
      </c>
      <c r="T34" s="8">
        <f>TI_EHG_E_E!T34+TI_EHG_CHP_E!T34+TI_EHG_H_E!T34</f>
        <v>333.59040000000005</v>
      </c>
      <c r="U34" s="8">
        <f>TI_EHG_E_E!U34+TI_EHG_CHP_E!U34+TI_EHG_H_E!U34</f>
        <v>353.54880000000009</v>
      </c>
      <c r="V34" s="8">
        <f>TI_EHG_E_E!V34+TI_EHG_CHP_E!V34+TI_EHG_H_E!V34</f>
        <v>305.07840000000016</v>
      </c>
      <c r="W34" s="8">
        <f>TI_EHG_E_E!W34+TI_EHG_CHP_E!W34+TI_EHG_H_E!W34</f>
        <v>316.48320000000018</v>
      </c>
      <c r="X34" s="8">
        <f>TI_EHG_E_E!X34+TI_EHG_CHP_E!X34+TI_EHG_H_E!X34</f>
        <v>256.60799999999995</v>
      </c>
      <c r="Y34" s="8">
        <f>TI_EHG_E_E!Y34+TI_EHG_CHP_E!Y34+TI_EHG_H_E!Y34</f>
        <v>362.49596928000005</v>
      </c>
      <c r="Z34" s="8">
        <f>TI_EHG_E_E!Z34+TI_EHG_CHP_E!Z34+TI_EHG_H_E!Z34</f>
        <v>354.09063167999989</v>
      </c>
    </row>
    <row r="35" spans="1:26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  <c r="Y35" s="8">
        <f>TI_EHG_E_E!Y35+TI_EHG_CHP_E!Y35+TI_EHG_H_E!Y35</f>
        <v>0</v>
      </c>
      <c r="Z35" s="8">
        <f>TI_EHG_E_E!Z35+TI_EHG_CHP_E!Z35+TI_EHG_H_E!Z35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TI_EHG_E_E!C36+TI_EHG_CHP_E!C36+TI_EHG_H_E!C36</f>
        <v>20.892359520000003</v>
      </c>
      <c r="D36" s="8">
        <f>TI_EHG_E_E!D36+TI_EHG_CHP_E!D36+TI_EHG_H_E!D36</f>
        <v>14.923049040000004</v>
      </c>
      <c r="E36" s="8">
        <f>TI_EHG_E_E!E36+TI_EHG_CHP_E!E36+TI_EHG_H_E!E36</f>
        <v>14.923049040000004</v>
      </c>
      <c r="F36" s="8">
        <f>TI_EHG_E_E!F36+TI_EHG_CHP_E!F36+TI_EHG_H_E!F36</f>
        <v>14.923049040000004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2.9846552400000008</v>
      </c>
      <c r="R36" s="8">
        <f>TI_EHG_E_E!R36+TI_EHG_CHP_E!R36+TI_EHG_H_E!R36</f>
        <v>0</v>
      </c>
      <c r="S36" s="8">
        <f>TI_EHG_E_E!S36+TI_EHG_CHP_E!S36+TI_EHG_H_E!S36</f>
        <v>2.9846552400000008</v>
      </c>
      <c r="T36" s="8">
        <f>TI_EHG_E_E!T36+TI_EHG_CHP_E!T36+TI_EHG_H_E!T36</f>
        <v>0</v>
      </c>
      <c r="U36" s="8">
        <f>TI_EHG_E_E!U36+TI_EHG_CHP_E!U36+TI_EHG_H_E!U36</f>
        <v>0</v>
      </c>
      <c r="V36" s="8">
        <f>TI_EHG_E_E!V36+TI_EHG_CHP_E!V36+TI_EHG_H_E!V36</f>
        <v>2.9846552400000008</v>
      </c>
      <c r="W36" s="8">
        <f>TI_EHG_E_E!W36+TI_EHG_CHP_E!W36+TI_EHG_H_E!W36</f>
        <v>0</v>
      </c>
      <c r="X36" s="8">
        <f>TI_EHG_E_E!X36+TI_EHG_CHP_E!X36+TI_EHG_H_E!X36</f>
        <v>1.0924124400000002</v>
      </c>
      <c r="Y36" s="8">
        <f>TI_EHG_E_E!Y36+TI_EHG_CHP_E!Y36+TI_EHG_H_E!Y36</f>
        <v>40.772948400000011</v>
      </c>
      <c r="Z36" s="8">
        <f>TI_EHG_E_E!Z36+TI_EHG_CHP_E!Z36+TI_EHG_H_E!Z36</f>
        <v>28.374782760000013</v>
      </c>
    </row>
    <row r="37" spans="1:26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  <c r="Y37" s="8">
        <f>TI_EHG_E_E!Y37+TI_EHG_CHP_E!Y37+TI_EHG_H_E!Y37</f>
        <v>0</v>
      </c>
      <c r="Z37" s="8">
        <f>TI_EHG_E_E!Z37+TI_EHG_CHP_E!Z37+TI_EHG_H_E!Z37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  <c r="Y38" s="8">
        <f>TI_EHG_E_E!Y38+TI_EHG_CHP_E!Y38+TI_EHG_H_E!Y38</f>
        <v>0</v>
      </c>
      <c r="Z38" s="8">
        <f>TI_EHG_E_E!Z38+TI_EHG_CHP_E!Z38+TI_EHG_H_E!Z38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  <c r="Y39" s="8">
        <f>TI_EHG_E_E!Y39+TI_EHG_CHP_E!Y39+TI_EHG_H_E!Y39</f>
        <v>0</v>
      </c>
      <c r="Z39" s="8">
        <f>TI_EHG_E_E!Z39+TI_EHG_CHP_E!Z39+TI_EHG_H_E!Z39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  <c r="Y40" s="8">
        <f>TI_EHG_E_E!Y40+TI_EHG_CHP_E!Y40+TI_EHG_H_E!Y40</f>
        <v>0</v>
      </c>
      <c r="Z40" s="8">
        <f>TI_EHG_E_E!Z40+TI_EHG_CHP_E!Z40+TI_EHG_H_E!Z40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  <c r="Y41" s="8">
        <f>TI_EHG_E_E!Y41+TI_EHG_CHP_E!Y41+TI_EHG_H_E!Y41</f>
        <v>0</v>
      </c>
      <c r="Z41" s="8">
        <f>TI_EHG_E_E!Z41+TI_EHG_CHP_E!Z41+TI_EHG_H_E!Z41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  <c r="Y42" s="8">
        <f>TI_EHG_E_E!Y42+TI_EHG_CHP_E!Y42+TI_EHG_H_E!Y42</f>
        <v>0</v>
      </c>
      <c r="Z42" s="8">
        <f>TI_EHG_E_E!Z42+TI_EHG_CHP_E!Z42+TI_EHG_H_E!Z42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TI_EHG_E_E!C43+TI_EHG_CHP_E!C43+TI_EHG_H_E!C43</f>
        <v>1038.7338296399998</v>
      </c>
      <c r="D43" s="8">
        <f>TI_EHG_E_E!D43+TI_EHG_CHP_E!D43+TI_EHG_H_E!D43</f>
        <v>2504.4319778399995</v>
      </c>
      <c r="E43" s="8">
        <f>TI_EHG_E_E!E43+TI_EHG_CHP_E!E43+TI_EHG_H_E!E43</f>
        <v>2456.6373889199995</v>
      </c>
      <c r="F43" s="8">
        <f>TI_EHG_E_E!F43+TI_EHG_CHP_E!F43+TI_EHG_H_E!F43</f>
        <v>2090.2126518000005</v>
      </c>
      <c r="G43" s="8">
        <f>TI_EHG_E_E!G43+TI_EHG_CHP_E!G43+TI_EHG_H_E!G43</f>
        <v>0</v>
      </c>
      <c r="H43" s="8">
        <f>TI_EHG_E_E!H43+TI_EHG_CHP_E!H43+TI_EHG_H_E!H43</f>
        <v>0</v>
      </c>
      <c r="I43" s="8">
        <f>TI_EHG_E_E!I43+TI_EHG_CHP_E!I43+TI_EHG_H_E!I43</f>
        <v>5187.2962518000013</v>
      </c>
      <c r="J43" s="8">
        <f>TI_EHG_E_E!J43+TI_EHG_CHP_E!J43+TI_EHG_H_E!J43</f>
        <v>5266.9537221600003</v>
      </c>
      <c r="K43" s="8">
        <f>TI_EHG_E_E!K43+TI_EHG_CHP_E!K43+TI_EHG_H_E!K43</f>
        <v>3718.412188920001</v>
      </c>
      <c r="L43" s="8">
        <f>TI_EHG_E_E!L43+TI_EHG_CHP_E!L43+TI_EHG_H_E!L43</f>
        <v>3578.2148703600005</v>
      </c>
      <c r="M43" s="8">
        <f>TI_EHG_E_E!M43+TI_EHG_CHP_E!M43+TI_EHG_H_E!M43</f>
        <v>3600.5189407199982</v>
      </c>
      <c r="N43" s="8">
        <f>TI_EHG_E_E!N43+TI_EHG_CHP_E!N43+TI_EHG_H_E!N43</f>
        <v>3549.5381703600001</v>
      </c>
      <c r="O43" s="8">
        <f>TI_EHG_E_E!O43+TI_EHG_CHP_E!O43+TI_EHG_H_E!O43</f>
        <v>3313.7519407200016</v>
      </c>
      <c r="P43" s="8">
        <f>TI_EHG_E_E!P43+TI_EHG_CHP_E!P43+TI_EHG_H_E!P43</f>
        <v>2991.9356110799999</v>
      </c>
      <c r="Q43" s="8">
        <f>TI_EHG_E_E!Q43+TI_EHG_CHP_E!Q43+TI_EHG_H_E!Q43</f>
        <v>3638.7544517999986</v>
      </c>
      <c r="R43" s="8">
        <f>TI_EHG_E_E!R43+TI_EHG_CHP_E!R43+TI_EHG_H_E!R43</f>
        <v>2625.5111407199997</v>
      </c>
      <c r="S43" s="8">
        <f>TI_EHG_E_E!S43+TI_EHG_CHP_E!S43+TI_EHG_H_E!S43</f>
        <v>2376.97991856</v>
      </c>
      <c r="T43" s="8">
        <f>TI_EHG_E_E!T43+TI_EHG_CHP_E!T43+TI_EHG_H_E!T43</f>
        <v>2673.3059963999999</v>
      </c>
      <c r="U43" s="8">
        <f>TI_EHG_E_E!U43+TI_EHG_CHP_E!U43+TI_EHG_H_E!U43</f>
        <v>2768.8949074800003</v>
      </c>
      <c r="V43" s="8">
        <f>TI_EHG_E_E!V43+TI_EHG_CHP_E!V43+TI_EHG_H_E!V43</f>
        <v>2899.5331482000001</v>
      </c>
      <c r="W43" s="8">
        <f>TI_EHG_E_E!W43+TI_EHG_CHP_E!W43+TI_EHG_H_E!W43</f>
        <v>2692.4233518000001</v>
      </c>
      <c r="X43" s="8">
        <f>TI_EHG_E_E!X43+TI_EHG_CHP_E!X43+TI_EHG_H_E!X43</f>
        <v>2889.9740703599996</v>
      </c>
      <c r="Y43" s="8">
        <f>TI_EHG_E_E!Y43+TI_EHG_CHP_E!Y43+TI_EHG_H_E!Y43</f>
        <v>3164.547204</v>
      </c>
      <c r="Z43" s="8">
        <f>TI_EHG_E_E!Z43+TI_EHG_CHP_E!Z43+TI_EHG_H_E!Z43</f>
        <v>3325.190876279999</v>
      </c>
    </row>
    <row r="44" spans="1:26" ht="11.25" customHeight="1" x14ac:dyDescent="0.2">
      <c r="A44" s="28" t="s">
        <v>74</v>
      </c>
      <c r="B44" s="7" t="s">
        <v>75</v>
      </c>
      <c r="C44" s="8">
        <f>TI_EHG_E_E!C44+TI_EHG_CHP_E!C44+TI_EHG_H_E!C44</f>
        <v>13461.562892880003</v>
      </c>
      <c r="D44" s="8">
        <f>TI_EHG_E_E!D44+TI_EHG_CHP_E!D44+TI_EHG_H_E!D44</f>
        <v>14008.780645199999</v>
      </c>
      <c r="E44" s="8">
        <f>TI_EHG_E_E!E44+TI_EHG_CHP_E!E44+TI_EHG_H_E!E44</f>
        <v>16601.030701920005</v>
      </c>
      <c r="F44" s="8">
        <f>TI_EHG_E_E!F44+TI_EHG_CHP_E!F44+TI_EHG_H_E!F44</f>
        <v>13696.084707120001</v>
      </c>
      <c r="G44" s="8">
        <f>TI_EHG_E_E!G44+TI_EHG_CHP_E!G44+TI_EHG_H_E!G44</f>
        <v>15293.961390960003</v>
      </c>
      <c r="H44" s="8">
        <f>TI_EHG_E_E!H44+TI_EHG_CHP_E!H44+TI_EHG_H_E!H44</f>
        <v>16629.173341919999</v>
      </c>
      <c r="I44" s="8">
        <f>TI_EHG_E_E!I44+TI_EHG_CHP_E!I44+TI_EHG_H_E!I44</f>
        <v>8661.6790452000005</v>
      </c>
      <c r="J44" s="8">
        <f>TI_EHG_E_E!J44+TI_EHG_CHP_E!J44+TI_EHG_H_E!J44</f>
        <v>7198.262043839999</v>
      </c>
      <c r="K44" s="8">
        <f>TI_EHG_E_E!K44+TI_EHG_CHP_E!K44+TI_EHG_H_E!K44</f>
        <v>7204.5158399999991</v>
      </c>
      <c r="L44" s="8">
        <f>TI_EHG_E_E!L44+TI_EHG_CHP_E!L44+TI_EHG_H_E!L44</f>
        <v>6794.8841109600016</v>
      </c>
      <c r="M44" s="8">
        <f>TI_EHG_E_E!M44+TI_EHG_CHP_E!M44+TI_EHG_H_E!M44</f>
        <v>6522.838683840002</v>
      </c>
      <c r="N44" s="8">
        <f>TI_EHG_E_E!N44+TI_EHG_CHP_E!N44+TI_EHG_H_E!N44</f>
        <v>5737.9716619199999</v>
      </c>
      <c r="O44" s="8">
        <f>TI_EHG_E_E!O44+TI_EHG_CHP_E!O44+TI_EHG_H_E!O44</f>
        <v>6094.4450090400014</v>
      </c>
      <c r="P44" s="8">
        <f>TI_EHG_E_E!P44+TI_EHG_CHP_E!P44+TI_EHG_H_E!P44</f>
        <v>5153.2300180800003</v>
      </c>
      <c r="Q44" s="8">
        <f>TI_EHG_E_E!Q44+TI_EHG_CHP_E!Q44+TI_EHG_H_E!Q44</f>
        <v>4946.8505651999994</v>
      </c>
      <c r="R44" s="8">
        <f>TI_EHG_E_E!R44+TI_EHG_CHP_E!R44+TI_EHG_H_E!R44</f>
        <v>5365.8632671200003</v>
      </c>
      <c r="S44" s="8">
        <f>TI_EHG_E_E!S44+TI_EHG_CHP_E!S44+TI_EHG_H_E!S44</f>
        <v>5841.1612490400003</v>
      </c>
      <c r="T44" s="8">
        <f>TI_EHG_E_E!T44+TI_EHG_CHP_E!T44+TI_EHG_H_E!T44</f>
        <v>5888.0655561599997</v>
      </c>
      <c r="U44" s="8">
        <f>TI_EHG_E_E!U44+TI_EHG_CHP_E!U44+TI_EHG_H_E!U44</f>
        <v>5484.6879019200005</v>
      </c>
      <c r="V44" s="8">
        <f>TI_EHG_E_E!V44+TI_EHG_CHP_E!V44+TI_EHG_H_E!V44</f>
        <v>4965.6125109599998</v>
      </c>
      <c r="W44" s="8">
        <f>TI_EHG_E_E!W44+TI_EHG_CHP_E!W44+TI_EHG_H_E!W44</f>
        <v>3714.8284800000001</v>
      </c>
      <c r="X44" s="8">
        <f>TI_EHG_E_E!X44+TI_EHG_CHP_E!X44+TI_EHG_H_E!X44</f>
        <v>3230.14980384</v>
      </c>
      <c r="Y44" s="8">
        <f>TI_EHG_E_E!Y44+TI_EHG_CHP_E!Y44+TI_EHG_H_E!Y44</f>
        <v>3215.6282016000005</v>
      </c>
      <c r="Z44" s="8">
        <f>TI_EHG_E_E!Z44+TI_EHG_CHP_E!Z44+TI_EHG_H_E!Z44</f>
        <v>2590.1861702399997</v>
      </c>
    </row>
    <row r="45" spans="1:26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  <c r="Y45" s="8">
        <f>TI_EHG_E_E!Y45+TI_EHG_CHP_E!Y45+TI_EHG_H_E!Y45</f>
        <v>0</v>
      </c>
      <c r="Z45" s="8">
        <f>TI_EHG_E_E!Z45+TI_EHG_CHP_E!Z45+TI_EHG_H_E!Z45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  <c r="Y46" s="8">
        <f>TI_EHG_E_E!Y46+TI_EHG_CHP_E!Y46+TI_EHG_H_E!Y46</f>
        <v>0</v>
      </c>
      <c r="Z46" s="8">
        <f>TI_EHG_E_E!Z46+TI_EHG_CHP_E!Z46+TI_EHG_H_E!Z46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  <c r="Y47" s="8">
        <f>TI_EHG_E_E!Y47+TI_EHG_CHP_E!Y47+TI_EHG_H_E!Y47</f>
        <v>0</v>
      </c>
      <c r="Z47" s="8">
        <f>TI_EHG_E_E!Z47+TI_EHG_CHP_E!Z47+TI_EHG_H_E!Z47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750.99363299999982</v>
      </c>
      <c r="H48" s="8">
        <f>TI_EHG_E_E!H48+TI_EHG_CHP_E!H48+TI_EHG_H_E!H48</f>
        <v>697.12496099999998</v>
      </c>
      <c r="I48" s="8">
        <f>TI_EHG_E_E!I48+TI_EHG_CHP_E!I48+TI_EHG_H_E!I48</f>
        <v>789.01886700000011</v>
      </c>
      <c r="J48" s="8">
        <f>TI_EHG_E_E!J48+TI_EHG_CHP_E!J48+TI_EHG_H_E!J48</f>
        <v>1153.4249609999999</v>
      </c>
      <c r="K48" s="8">
        <f>TI_EHG_E_E!K48+TI_EHG_CHP_E!K48+TI_EHG_H_E!K48</f>
        <v>1720.6311329999999</v>
      </c>
      <c r="L48" s="8">
        <f>TI_EHG_E_E!L48+TI_EHG_CHP_E!L48+TI_EHG_H_E!L48</f>
        <v>2262.4873830000001</v>
      </c>
      <c r="M48" s="8">
        <f>TI_EHG_E_E!M48+TI_EHG_CHP_E!M48+TI_EHG_H_E!M48</f>
        <v>994.98742200000015</v>
      </c>
      <c r="N48" s="8">
        <f>TI_EHG_E_E!N48+TI_EHG_CHP_E!N48+TI_EHG_H_E!N48</f>
        <v>1343.5500779999998</v>
      </c>
      <c r="O48" s="8">
        <f>TI_EHG_E_E!O48+TI_EHG_CHP_E!O48+TI_EHG_H_E!O48</f>
        <v>1625.5687499999999</v>
      </c>
      <c r="P48" s="8">
        <f>TI_EHG_E_E!P48+TI_EHG_CHP_E!P48+TI_EHG_H_E!P48</f>
        <v>922.10648399999968</v>
      </c>
      <c r="Q48" s="8">
        <f>TI_EHG_E_E!Q48+TI_EHG_CHP_E!Q48+TI_EHG_H_E!Q48</f>
        <v>1045.687617</v>
      </c>
      <c r="R48" s="8">
        <f>TI_EHG_E_E!R48+TI_EHG_CHP_E!R48+TI_EHG_H_E!R48</f>
        <v>3615.5439449999999</v>
      </c>
      <c r="S48" s="8">
        <f>TI_EHG_E_E!S48+TI_EHG_CHP_E!S48+TI_EHG_H_E!S48</f>
        <v>3032.4939839999997</v>
      </c>
      <c r="T48" s="8">
        <f>TI_EHG_E_E!T48+TI_EHG_CHP_E!T48+TI_EHG_H_E!T48</f>
        <v>1726.968789</v>
      </c>
      <c r="U48" s="8">
        <f>TI_EHG_E_E!U48+TI_EHG_CHP_E!U48+TI_EHG_H_E!U48</f>
        <v>1001.3250779999998</v>
      </c>
      <c r="V48" s="8">
        <f>TI_EHG_E_E!V48+TI_EHG_CHP_E!V48+TI_EHG_H_E!V48</f>
        <v>82.38777300000001</v>
      </c>
      <c r="W48" s="8">
        <f>TI_EHG_E_E!W48+TI_EHG_CHP_E!W48+TI_EHG_H_E!W48</f>
        <v>57.037500000000016</v>
      </c>
      <c r="X48" s="8">
        <f>TI_EHG_E_E!X48+TI_EHG_CHP_E!X48+TI_EHG_H_E!X48</f>
        <v>3.1688280000000004</v>
      </c>
      <c r="Y48" s="8">
        <f>TI_EHG_E_E!Y48+TI_EHG_CHP_E!Y48+TI_EHG_H_E!Y48</f>
        <v>0</v>
      </c>
      <c r="Z48" s="8">
        <f>TI_EHG_E_E!Z48+TI_EHG_CHP_E!Z48+TI_EHG_H_E!Z48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  <c r="Y49" s="8">
        <f>TI_EHG_E_E!Y49+TI_EHG_CHP_E!Y49+TI_EHG_H_E!Y49</f>
        <v>0</v>
      </c>
      <c r="Z49" s="8">
        <f>TI_EHG_E_E!Z49+TI_EHG_CHP_E!Z49+TI_EHG_H_E!Z49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  <c r="Y50" s="8">
        <f>TI_EHG_E_E!Y50+TI_EHG_CHP_E!Y50+TI_EHG_H_E!Y50</f>
        <v>0</v>
      </c>
      <c r="Z50" s="8">
        <f>TI_EHG_E_E!Z50+TI_EHG_CHP_E!Z50+TI_EHG_H_E!Z50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TI_EHG_E_E!C51+TI_EHG_CHP_E!C51+TI_EHG_H_E!C51</f>
        <v>6305.694282360002</v>
      </c>
      <c r="D51" s="27">
        <f>TI_EHG_E_E!D51+TI_EHG_CHP_E!D51+TI_EHG_H_E!D51</f>
        <v>6599.0892488400004</v>
      </c>
      <c r="E51" s="27">
        <f>TI_EHG_E_E!E51+TI_EHG_CHP_E!E51+TI_EHG_H_E!E51</f>
        <v>10572.568839360003</v>
      </c>
      <c r="F51" s="27">
        <f>TI_EHG_E_E!F51+TI_EHG_CHP_E!F51+TI_EHG_H_E!F51</f>
        <v>12511.671824519999</v>
      </c>
      <c r="G51" s="27">
        <f>TI_EHG_E_E!G51+TI_EHG_CHP_E!G51+TI_EHG_H_E!G51</f>
        <v>18088.14509568</v>
      </c>
      <c r="H51" s="27">
        <f>TI_EHG_E_E!H51+TI_EHG_CHP_E!H51+TI_EHG_H_E!H51</f>
        <v>25362.0782316</v>
      </c>
      <c r="I51" s="27">
        <f>TI_EHG_E_E!I51+TI_EHG_CHP_E!I51+TI_EHG_H_E!I51</f>
        <v>32407.091727119994</v>
      </c>
      <c r="J51" s="27">
        <f>TI_EHG_E_E!J51+TI_EHG_CHP_E!J51+TI_EHG_H_E!J51</f>
        <v>32333.679873000008</v>
      </c>
      <c r="K51" s="27">
        <f>TI_EHG_E_E!K51+TI_EHG_CHP_E!K51+TI_EHG_H_E!K51</f>
        <v>42374.521557720014</v>
      </c>
      <c r="L51" s="27">
        <f>TI_EHG_E_E!L51+TI_EHG_CHP_E!L51+TI_EHG_H_E!L51</f>
        <v>38267.927101800007</v>
      </c>
      <c r="M51" s="27">
        <f>TI_EHG_E_E!M51+TI_EHG_CHP_E!M51+TI_EHG_H_E!M51</f>
        <v>34342.29466272</v>
      </c>
      <c r="N51" s="27">
        <f>TI_EHG_E_E!N51+TI_EHG_CHP_E!N51+TI_EHG_H_E!N51</f>
        <v>30934.213200000002</v>
      </c>
      <c r="O51" s="27">
        <f>TI_EHG_E_E!O51+TI_EHG_CHP_E!O51+TI_EHG_H_E!O51</f>
        <v>26297.146972800001</v>
      </c>
      <c r="P51" s="27">
        <f>TI_EHG_E_E!P51+TI_EHG_CHP_E!P51+TI_EHG_H_E!P51</f>
        <v>20147.690764079998</v>
      </c>
      <c r="Q51" s="27">
        <f>TI_EHG_E_E!Q51+TI_EHG_CHP_E!Q51+TI_EHG_H_E!Q51</f>
        <v>16513.082079119999</v>
      </c>
      <c r="R51" s="27">
        <f>TI_EHG_E_E!R51+TI_EHG_CHP_E!R51+TI_EHG_H_E!R51</f>
        <v>19401.295680360003</v>
      </c>
      <c r="S51" s="27">
        <f>TI_EHG_E_E!S51+TI_EHG_CHP_E!S51+TI_EHG_H_E!S51</f>
        <v>19057.506442919999</v>
      </c>
      <c r="T51" s="27">
        <f>TI_EHG_E_E!T51+TI_EHG_CHP_E!T51+TI_EHG_H_E!T51</f>
        <v>23377.372346547738</v>
      </c>
      <c r="U51" s="27">
        <f>TI_EHG_E_E!U51+TI_EHG_CHP_E!U51+TI_EHG_H_E!U51</f>
        <v>21156.257254191842</v>
      </c>
      <c r="V51" s="27">
        <f>TI_EHG_E_E!V51+TI_EHG_CHP_E!V51+TI_EHG_H_E!V51</f>
        <v>30022.033076577667</v>
      </c>
      <c r="W51" s="27">
        <f>TI_EHG_E_E!W51+TI_EHG_CHP_E!W51+TI_EHG_H_E!W51</f>
        <v>25099.521460161344</v>
      </c>
      <c r="X51" s="27">
        <f>TI_EHG_E_E!X51+TI_EHG_CHP_E!X51+TI_EHG_H_E!X51</f>
        <v>25794.411980571174</v>
      </c>
      <c r="Y51" s="27">
        <f>TI_EHG_E_E!Y51+TI_EHG_CHP_E!Y51+TI_EHG_H_E!Y51</f>
        <v>32031.466978422242</v>
      </c>
      <c r="Z51" s="27">
        <f>TI_EHG_E_E!Z51+TI_EHG_CHP_E!Z51+TI_EHG_H_E!Z51</f>
        <v>24205.538903665372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888.34559880000006</v>
      </c>
      <c r="D52" s="27">
        <f t="shared" ref="D52:X52" si="30">SUM(D53:D54)</f>
        <v>534.69173999999998</v>
      </c>
      <c r="E52" s="27">
        <f t="shared" si="30"/>
        <v>373.99989000000005</v>
      </c>
      <c r="F52" s="27">
        <f t="shared" si="30"/>
        <v>436.33325999999988</v>
      </c>
      <c r="G52" s="27">
        <f t="shared" si="30"/>
        <v>469.15010999999998</v>
      </c>
      <c r="H52" s="27">
        <f t="shared" si="30"/>
        <v>726.36662999999999</v>
      </c>
      <c r="I52" s="27">
        <f t="shared" si="30"/>
        <v>967.63325999999995</v>
      </c>
      <c r="J52" s="27">
        <f t="shared" si="30"/>
        <v>1186.6252199999999</v>
      </c>
      <c r="K52" s="27">
        <f t="shared" si="30"/>
        <v>1259.0417400000001</v>
      </c>
      <c r="L52" s="27">
        <f t="shared" si="30"/>
        <v>1225.0332599999999</v>
      </c>
      <c r="M52" s="27">
        <f t="shared" si="30"/>
        <v>668.5252200000001</v>
      </c>
      <c r="N52" s="27">
        <f t="shared" si="30"/>
        <v>748.54988999999989</v>
      </c>
      <c r="O52" s="27">
        <f t="shared" si="30"/>
        <v>674.20815000000005</v>
      </c>
      <c r="P52" s="27">
        <f t="shared" si="30"/>
        <v>766.51641000000018</v>
      </c>
      <c r="Q52" s="27">
        <f t="shared" si="30"/>
        <v>783.65859</v>
      </c>
      <c r="R52" s="27">
        <f t="shared" si="30"/>
        <v>957.91673999999989</v>
      </c>
      <c r="S52" s="27">
        <f t="shared" si="30"/>
        <v>881.19174000000021</v>
      </c>
      <c r="T52" s="27">
        <f t="shared" si="30"/>
        <v>969.83303999999998</v>
      </c>
      <c r="U52" s="27">
        <f t="shared" si="30"/>
        <v>1383.9614844000002</v>
      </c>
      <c r="V52" s="27">
        <f t="shared" si="30"/>
        <v>1307.8741500000001</v>
      </c>
      <c r="W52" s="27">
        <f t="shared" si="30"/>
        <v>1576.1314271999997</v>
      </c>
      <c r="X52" s="27">
        <f t="shared" si="30"/>
        <v>1323.1839984000001</v>
      </c>
      <c r="Y52" s="27">
        <f t="shared" ref="Y52:Z52" si="31">SUM(Y53:Y54)</f>
        <v>1318.3502243999999</v>
      </c>
      <c r="Z52" s="27">
        <f t="shared" si="31"/>
        <v>1220.67</v>
      </c>
    </row>
    <row r="53" spans="1:26" ht="11.25" customHeight="1" x14ac:dyDescent="0.2">
      <c r="A53" s="29" t="s">
        <v>116</v>
      </c>
      <c r="B53" s="7" t="s">
        <v>117</v>
      </c>
      <c r="C53" s="8">
        <f>TI_EHG_E_E!C53+TI_EHG_CHP_E!C53+TI_EHG_H_E!C53</f>
        <v>448.16222880000004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0</v>
      </c>
      <c r="I53" s="8">
        <f>TI_EHG_E_E!I53+TI_EHG_CHP_E!I53+TI_EHG_H_E!I53</f>
        <v>0</v>
      </c>
      <c r="J53" s="8">
        <f>TI_EHG_E_E!J53+TI_EHG_CHP_E!J53+TI_EHG_H_E!J53</f>
        <v>0</v>
      </c>
      <c r="K53" s="8">
        <f>TI_EHG_E_E!K53+TI_EHG_CHP_E!K53+TI_EHG_H_E!K53</f>
        <v>0</v>
      </c>
      <c r="L53" s="8">
        <f>TI_EHG_E_E!L53+TI_EHG_CHP_E!L53+TI_EHG_H_E!L53</f>
        <v>0</v>
      </c>
      <c r="M53" s="8">
        <f>TI_EHG_E_E!M53+TI_EHG_CHP_E!M53+TI_EHG_H_E!M53</f>
        <v>0</v>
      </c>
      <c r="N53" s="8">
        <f>TI_EHG_E_E!N53+TI_EHG_CHP_E!N53+TI_EHG_H_E!N53</f>
        <v>0</v>
      </c>
      <c r="O53" s="8">
        <f>TI_EHG_E_E!O53+TI_EHG_CHP_E!O53+TI_EHG_H_E!O53</f>
        <v>0</v>
      </c>
      <c r="P53" s="8">
        <f>TI_EHG_E_E!P53+TI_EHG_CHP_E!P53+TI_EHG_H_E!P53</f>
        <v>0</v>
      </c>
      <c r="Q53" s="8">
        <f>TI_EHG_E_E!Q53+TI_EHG_CHP_E!Q53+TI_EHG_H_E!Q53</f>
        <v>0</v>
      </c>
      <c r="R53" s="8">
        <f>TI_EHG_E_E!R53+TI_EHG_CHP_E!R53+TI_EHG_H_E!R53</f>
        <v>0</v>
      </c>
      <c r="S53" s="8">
        <f>TI_EHG_E_E!S53+TI_EHG_CHP_E!S53+TI_EHG_H_E!S53</f>
        <v>0</v>
      </c>
      <c r="T53" s="8">
        <f>TI_EHG_E_E!T53+TI_EHG_CHP_E!T53+TI_EHG_H_E!T53</f>
        <v>0</v>
      </c>
      <c r="U53" s="8">
        <f>TI_EHG_E_E!U53+TI_EHG_CHP_E!U53+TI_EHG_H_E!U53</f>
        <v>424.85311440000004</v>
      </c>
      <c r="V53" s="8">
        <f>TI_EHG_E_E!V53+TI_EHG_CHP_E!V53+TI_EHG_H_E!V53</f>
        <v>344.916</v>
      </c>
      <c r="W53" s="8">
        <f>TI_EHG_E_E!W53+TI_EHG_CHP_E!W53+TI_EHG_H_E!W53</f>
        <v>687.97305719999986</v>
      </c>
      <c r="X53" s="8">
        <f>TI_EHG_E_E!X53+TI_EHG_CHP_E!X53+TI_EHG_H_E!X53</f>
        <v>435.43482839999996</v>
      </c>
      <c r="Y53" s="8">
        <f>TI_EHG_E_E!Y53+TI_EHG_CHP_E!Y53+TI_EHG_H_E!Y53</f>
        <v>432.57511440000002</v>
      </c>
      <c r="Z53" s="8">
        <f>TI_EHG_E_E!Z53+TI_EHG_CHP_E!Z53+TI_EHG_H_E!Z53</f>
        <v>334.62</v>
      </c>
    </row>
    <row r="54" spans="1:26" ht="11.25" customHeight="1" x14ac:dyDescent="0.2">
      <c r="A54" s="43" t="s">
        <v>118</v>
      </c>
      <c r="B54" s="44" t="s">
        <v>119</v>
      </c>
      <c r="C54" s="45">
        <f>TI_EHG_E_E!C54+TI_EHG_CHP_E!C54+TI_EHG_H_E!C54</f>
        <v>440.18336999999997</v>
      </c>
      <c r="D54" s="45">
        <f>TI_EHG_E_E!D54+TI_EHG_CHP_E!D54+TI_EHG_H_E!D54</f>
        <v>534.69173999999998</v>
      </c>
      <c r="E54" s="45">
        <f>TI_EHG_E_E!E54+TI_EHG_CHP_E!E54+TI_EHG_H_E!E54</f>
        <v>373.99989000000005</v>
      </c>
      <c r="F54" s="45">
        <f>TI_EHG_E_E!F54+TI_EHG_CHP_E!F54+TI_EHG_H_E!F54</f>
        <v>436.33325999999988</v>
      </c>
      <c r="G54" s="45">
        <f>TI_EHG_E_E!G54+TI_EHG_CHP_E!G54+TI_EHG_H_E!G54</f>
        <v>469.15010999999998</v>
      </c>
      <c r="H54" s="45">
        <f>TI_EHG_E_E!H54+TI_EHG_CHP_E!H54+TI_EHG_H_E!H54</f>
        <v>726.36662999999999</v>
      </c>
      <c r="I54" s="45">
        <f>TI_EHG_E_E!I54+TI_EHG_CHP_E!I54+TI_EHG_H_E!I54</f>
        <v>967.63325999999995</v>
      </c>
      <c r="J54" s="45">
        <f>TI_EHG_E_E!J54+TI_EHG_CHP_E!J54+TI_EHG_H_E!J54</f>
        <v>1186.6252199999999</v>
      </c>
      <c r="K54" s="45">
        <f>TI_EHG_E_E!K54+TI_EHG_CHP_E!K54+TI_EHG_H_E!K54</f>
        <v>1259.0417400000001</v>
      </c>
      <c r="L54" s="45">
        <f>TI_EHG_E_E!L54+TI_EHG_CHP_E!L54+TI_EHG_H_E!L54</f>
        <v>1225.0332599999999</v>
      </c>
      <c r="M54" s="45">
        <f>TI_EHG_E_E!M54+TI_EHG_CHP_E!M54+TI_EHG_H_E!M54</f>
        <v>668.5252200000001</v>
      </c>
      <c r="N54" s="45">
        <f>TI_EHG_E_E!N54+TI_EHG_CHP_E!N54+TI_EHG_H_E!N54</f>
        <v>748.54988999999989</v>
      </c>
      <c r="O54" s="45">
        <f>TI_EHG_E_E!O54+TI_EHG_CHP_E!O54+TI_EHG_H_E!O54</f>
        <v>674.20815000000005</v>
      </c>
      <c r="P54" s="45">
        <f>TI_EHG_E_E!P54+TI_EHG_CHP_E!P54+TI_EHG_H_E!P54</f>
        <v>766.51641000000018</v>
      </c>
      <c r="Q54" s="45">
        <f>TI_EHG_E_E!Q54+TI_EHG_CHP_E!Q54+TI_EHG_H_E!Q54</f>
        <v>783.65859</v>
      </c>
      <c r="R54" s="45">
        <f>TI_EHG_E_E!R54+TI_EHG_CHP_E!R54+TI_EHG_H_E!R54</f>
        <v>957.91673999999989</v>
      </c>
      <c r="S54" s="45">
        <f>TI_EHG_E_E!S54+TI_EHG_CHP_E!S54+TI_EHG_H_E!S54</f>
        <v>881.19174000000021</v>
      </c>
      <c r="T54" s="45">
        <f>TI_EHG_E_E!T54+TI_EHG_CHP_E!T54+TI_EHG_H_E!T54</f>
        <v>969.83303999999998</v>
      </c>
      <c r="U54" s="45">
        <f>TI_EHG_E_E!U54+TI_EHG_CHP_E!U54+TI_EHG_H_E!U54</f>
        <v>959.10837000000015</v>
      </c>
      <c r="V54" s="45">
        <f>TI_EHG_E_E!V54+TI_EHG_CHP_E!V54+TI_EHG_H_E!V54</f>
        <v>962.95815000000005</v>
      </c>
      <c r="W54" s="45">
        <f>TI_EHG_E_E!W54+TI_EHG_CHP_E!W54+TI_EHG_H_E!W54</f>
        <v>888.15836999999988</v>
      </c>
      <c r="X54" s="45">
        <f>TI_EHG_E_E!X54+TI_EHG_CHP_E!X54+TI_EHG_H_E!X54</f>
        <v>887.74917000000016</v>
      </c>
      <c r="Y54" s="45">
        <f>TI_EHG_E_E!Y54+TI_EHG_CHP_E!Y54+TI_EHG_H_E!Y54</f>
        <v>885.77510999999993</v>
      </c>
      <c r="Z54" s="45">
        <f>TI_EHG_E_E!Z54+TI_EHG_CHP_E!Z54+TI_EHG_H_E!Z54</f>
        <v>886.05000000000007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2067.7295210399998</v>
      </c>
      <c r="D61" s="49">
        <f t="shared" si="32"/>
        <v>2342.8462276800001</v>
      </c>
      <c r="E61" s="49">
        <f t="shared" si="32"/>
        <v>2753.1244548</v>
      </c>
      <c r="F61" s="49">
        <f t="shared" si="32"/>
        <v>4168.2666851999993</v>
      </c>
      <c r="G61" s="49">
        <f t="shared" si="32"/>
        <v>4465.5215867999996</v>
      </c>
      <c r="H61" s="49">
        <f t="shared" si="32"/>
        <v>4873.9633711200004</v>
      </c>
      <c r="I61" s="49">
        <f t="shared" si="32"/>
        <v>3810.2654095199996</v>
      </c>
      <c r="J61" s="49">
        <f t="shared" si="32"/>
        <v>4021.4664136799993</v>
      </c>
      <c r="K61" s="49">
        <f t="shared" si="32"/>
        <v>4504.2721423200001</v>
      </c>
      <c r="L61" s="49">
        <f t="shared" si="32"/>
        <v>4974.5606565599992</v>
      </c>
      <c r="M61" s="49">
        <f t="shared" si="32"/>
        <v>4693.5369712800002</v>
      </c>
      <c r="N61" s="49">
        <f t="shared" si="32"/>
        <v>5441.6297411999985</v>
      </c>
      <c r="O61" s="49">
        <f t="shared" si="32"/>
        <v>5830.9593552000006</v>
      </c>
      <c r="P61" s="49">
        <f t="shared" si="32"/>
        <v>7488.4994949599995</v>
      </c>
      <c r="Q61" s="49">
        <f t="shared" si="32"/>
        <v>7087.396213439999</v>
      </c>
      <c r="R61" s="49">
        <f t="shared" si="32"/>
        <v>7145.5701880799998</v>
      </c>
      <c r="S61" s="49">
        <f t="shared" si="32"/>
        <v>6985.4247280799991</v>
      </c>
      <c r="T61" s="49">
        <f t="shared" si="32"/>
        <v>7536.052271258136</v>
      </c>
      <c r="U61" s="49">
        <f t="shared" si="32"/>
        <v>7198.3086159403447</v>
      </c>
      <c r="V61" s="49">
        <f t="shared" si="32"/>
        <v>7022.0416387100768</v>
      </c>
      <c r="W61" s="49">
        <f t="shared" si="32"/>
        <v>7776.3431101082078</v>
      </c>
      <c r="X61" s="49">
        <f t="shared" si="32"/>
        <v>8782.5347471771474</v>
      </c>
      <c r="Y61" s="49">
        <f t="shared" ref="Y61:Z61" si="33">SUM(Y62:Y72)</f>
        <v>8377.8457760592119</v>
      </c>
      <c r="Z61" s="49">
        <f t="shared" si="33"/>
        <v>7697.0960767325269</v>
      </c>
    </row>
    <row r="62" spans="1:26" ht="11.25" customHeight="1" x14ac:dyDescent="0.2">
      <c r="A62" s="50" t="s">
        <v>92</v>
      </c>
      <c r="B62" s="51" t="s">
        <v>93</v>
      </c>
      <c r="C62" s="52">
        <f>TI_EHG_E_E!C62+TI_EHG_CHP_E!C62+TI_EHG_H_E!C62</f>
        <v>1344.8961791999998</v>
      </c>
      <c r="D62" s="52">
        <f>TI_EHG_E_E!D62+TI_EHG_CHP_E!D62+TI_EHG_H_E!D62</f>
        <v>1509.7602240000001</v>
      </c>
      <c r="E62" s="52">
        <f>TI_EHG_E_E!E62+TI_EHG_CHP_E!E62+TI_EHG_H_E!E62</f>
        <v>2022.3838655999998</v>
      </c>
      <c r="F62" s="52">
        <f>TI_EHG_E_E!F62+TI_EHG_CHP_E!F62+TI_EHG_H_E!F62</f>
        <v>3171.3917759999995</v>
      </c>
      <c r="G62" s="52">
        <f>TI_EHG_E_E!G62+TI_EHG_CHP_E!G62+TI_EHG_H_E!G62</f>
        <v>3344.7677759999997</v>
      </c>
      <c r="H62" s="52">
        <f>TI_EHG_E_E!H62+TI_EHG_CHP_E!H62+TI_EHG_H_E!H62</f>
        <v>3448.7038656</v>
      </c>
      <c r="I62" s="52">
        <f>TI_EHG_E_E!I62+TI_EHG_CHP_E!I62+TI_EHG_H_E!I62</f>
        <v>2428.0482240000001</v>
      </c>
      <c r="J62" s="52">
        <f>TI_EHG_E_E!J62+TI_EHG_CHP_E!J62+TI_EHG_H_E!J62</f>
        <v>2396.7998207999999</v>
      </c>
      <c r="K62" s="52">
        <f>TI_EHG_E_E!K62+TI_EHG_CHP_E!K62+TI_EHG_H_E!K62</f>
        <v>2721.5995968000002</v>
      </c>
      <c r="L62" s="52">
        <f>TI_EHG_E_E!L62+TI_EHG_CHP_E!L62+TI_EHG_H_E!L62</f>
        <v>3269.3923583999999</v>
      </c>
      <c r="M62" s="52">
        <f>TI_EHG_E_E!M62+TI_EHG_CHP_E!M62+TI_EHG_H_E!M62</f>
        <v>3496.7515967999998</v>
      </c>
      <c r="N62" s="52">
        <f>TI_EHG_E_E!N62+TI_EHG_CHP_E!N62+TI_EHG_H_E!N62</f>
        <v>4172.5595519999988</v>
      </c>
      <c r="O62" s="52">
        <f>TI_EHG_E_E!O62+TI_EHG_CHP_E!O62+TI_EHG_H_E!O62</f>
        <v>4607.0079551999997</v>
      </c>
      <c r="P62" s="52">
        <f>TI_EHG_E_E!P62+TI_EHG_CHP_E!P62+TI_EHG_H_E!P62</f>
        <v>6093.3595967999991</v>
      </c>
      <c r="Q62" s="52">
        <f>TI_EHG_E_E!Q62+TI_EHG_CHP_E!Q62+TI_EHG_H_E!Q62</f>
        <v>5755.4558207999989</v>
      </c>
      <c r="R62" s="52">
        <f>TI_EHG_E_E!R62+TI_EHG_CHP_E!R62+TI_EHG_H_E!R62</f>
        <v>5639.1999551999997</v>
      </c>
      <c r="S62" s="52">
        <f>TI_EHG_E_E!S62+TI_EHG_CHP_E!S62+TI_EHG_H_E!S62</f>
        <v>5582.1923135999987</v>
      </c>
      <c r="T62" s="52">
        <f>TI_EHG_E_E!T62+TI_EHG_CHP_E!T62+TI_EHG_H_E!T62</f>
        <v>6012.3841344000002</v>
      </c>
      <c r="U62" s="52">
        <f>TI_EHG_E_E!U62+TI_EHG_CHP_E!U62+TI_EHG_H_E!U62</f>
        <v>5673.9199103999999</v>
      </c>
      <c r="V62" s="52">
        <f>TI_EHG_E_E!V62+TI_EHG_CHP_E!V62+TI_EHG_H_E!V62</f>
        <v>5503.0082687999984</v>
      </c>
      <c r="W62" s="52">
        <f>TI_EHG_E_E!W62+TI_EHG_CHP_E!W62+TI_EHG_H_E!W62</f>
        <v>6348.4964927999963</v>
      </c>
      <c r="X62" s="52">
        <f>TI_EHG_E_E!X62+TI_EHG_CHP_E!X62+TI_EHG_H_E!X62</f>
        <v>7117.8238656000012</v>
      </c>
      <c r="Y62" s="52">
        <f>TI_EHG_E_E!Y62+TI_EHG_CHP_E!Y62+TI_EHG_H_E!Y62</f>
        <v>6704.991820799999</v>
      </c>
      <c r="Z62" s="52">
        <f>TI_EHG_E_E!Z62+TI_EHG_CHP_E!Z62+TI_EHG_H_E!Z62</f>
        <v>6051.8078207999997</v>
      </c>
    </row>
    <row r="63" spans="1:26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  <c r="Y63" s="52">
        <f>TI_EHG_E_E!Y63+TI_EHG_CHP_E!Y63+TI_EHG_H_E!Y63</f>
        <v>0</v>
      </c>
      <c r="Z63" s="52">
        <f>TI_EHG_E_E!Z63+TI_EHG_CHP_E!Z63+TI_EHG_H_E!Z63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TI_EHG_E_E!C64+TI_EHG_CHP_E!C64+TI_EHG_H_E!C64</f>
        <v>242.53322183999995</v>
      </c>
      <c r="D64" s="52">
        <f>TI_EHG_E_E!D64+TI_EHG_CHP_E!D64+TI_EHG_H_E!D64</f>
        <v>249.68584368000003</v>
      </c>
      <c r="E64" s="52">
        <f>TI_EHG_E_E!E64+TI_EHG_CHP_E!E64+TI_EHG_H_E!E64</f>
        <v>322.74070920000008</v>
      </c>
      <c r="F64" s="52">
        <f>TI_EHG_E_E!F64+TI_EHG_CHP_E!F64+TI_EHG_H_E!F64</f>
        <v>520.77490919999991</v>
      </c>
      <c r="G64" s="52">
        <f>TI_EHG_E_E!G64+TI_EHG_CHP_E!G64+TI_EHG_H_E!G64</f>
        <v>608.95369079999989</v>
      </c>
      <c r="H64" s="52">
        <f>TI_EHG_E_E!H64+TI_EHG_CHP_E!H64+TI_EHG_H_E!H64</f>
        <v>632.75946552000005</v>
      </c>
      <c r="I64" s="52">
        <f>TI_EHG_E_E!I64+TI_EHG_CHP_E!I64+TI_EHG_H_E!I64</f>
        <v>326.61726552000005</v>
      </c>
      <c r="J64" s="52">
        <f>TI_EHG_E_E!J64+TI_EHG_CHP_E!J64+TI_EHG_H_E!J64</f>
        <v>330.16635288000003</v>
      </c>
      <c r="K64" s="52">
        <f>TI_EHG_E_E!K64+TI_EHG_CHP_E!K64+TI_EHG_H_E!K64</f>
        <v>409.17246551999995</v>
      </c>
      <c r="L64" s="52">
        <f>TI_EHG_E_E!L64+TI_EHG_CHP_E!L64+TI_EHG_H_E!L64</f>
        <v>368.76837816</v>
      </c>
      <c r="M64" s="52">
        <f>TI_EHG_E_E!M64+TI_EHG_CHP_E!M64+TI_EHG_H_E!M64</f>
        <v>467.48513448000006</v>
      </c>
      <c r="N64" s="52">
        <f>TI_EHG_E_E!N64+TI_EHG_CHP_E!N64+TI_EHG_H_E!N64</f>
        <v>452.47030919999992</v>
      </c>
      <c r="O64" s="52">
        <f>TI_EHG_E_E!O64+TI_EHG_CHP_E!O64+TI_EHG_H_E!O64</f>
        <v>488.45160000000004</v>
      </c>
      <c r="P64" s="52">
        <f>TI_EHG_E_E!P64+TI_EHG_CHP_E!P64+TI_EHG_H_E!P64</f>
        <v>558.94017816000019</v>
      </c>
      <c r="Q64" s="52">
        <f>TI_EHG_E_E!Q64+TI_EHG_CHP_E!Q64+TI_EHG_H_E!Q64</f>
        <v>477.04011264000002</v>
      </c>
      <c r="R64" s="52">
        <f>TI_EHG_E_E!R64+TI_EHG_CHP_E!R64+TI_EHG_H_E!R64</f>
        <v>461.37015287999998</v>
      </c>
      <c r="S64" s="52">
        <f>TI_EHG_E_E!S64+TI_EHG_CHP_E!S64+TI_EHG_H_E!S64</f>
        <v>441.93233448000007</v>
      </c>
      <c r="T64" s="52">
        <f>TI_EHG_E_E!T64+TI_EHG_CHP_E!T64+TI_EHG_H_E!T64</f>
        <v>465.66845685813598</v>
      </c>
      <c r="U64" s="52">
        <f>TI_EHG_E_E!U64+TI_EHG_CHP_E!U64+TI_EHG_H_E!U64</f>
        <v>469.21676794034425</v>
      </c>
      <c r="V64" s="52">
        <f>TI_EHG_E_E!V64+TI_EHG_CHP_E!V64+TI_EHG_H_E!V64</f>
        <v>459.36594239007923</v>
      </c>
      <c r="W64" s="52">
        <f>TI_EHG_E_E!W64+TI_EHG_CHP_E!W64+TI_EHG_H_E!W64</f>
        <v>450.49162450821257</v>
      </c>
      <c r="X64" s="52">
        <f>TI_EHG_E_E!X64+TI_EHG_CHP_E!X64+TI_EHG_H_E!X64</f>
        <v>498.53395197714553</v>
      </c>
      <c r="Y64" s="52">
        <f>TI_EHG_E_E!Y64+TI_EHG_CHP_E!Y64+TI_EHG_H_E!Y64</f>
        <v>510.77251237921217</v>
      </c>
      <c r="Z64" s="52">
        <f>TI_EHG_E_E!Z64+TI_EHG_CHP_E!Z64+TI_EHG_H_E!Z64</f>
        <v>506.24130073252712</v>
      </c>
    </row>
    <row r="65" spans="1:26" ht="11.25" customHeight="1" x14ac:dyDescent="0.2">
      <c r="A65" s="50" t="s">
        <v>98</v>
      </c>
      <c r="B65" s="51" t="s">
        <v>99</v>
      </c>
      <c r="C65" s="52">
        <f>TI_EHG_E_E!C65+TI_EHG_CHP_E!C65+TI_EHG_H_E!C65</f>
        <v>480.30011999999999</v>
      </c>
      <c r="D65" s="52">
        <f>TI_EHG_E_E!D65+TI_EHG_CHP_E!D65+TI_EHG_H_E!D65</f>
        <v>583.40016000000003</v>
      </c>
      <c r="E65" s="52">
        <f>TI_EHG_E_E!E65+TI_EHG_CHP_E!E65+TI_EHG_H_E!E65</f>
        <v>407.99988000000002</v>
      </c>
      <c r="F65" s="52">
        <f>TI_EHG_E_E!F65+TI_EHG_CHP_E!F65+TI_EHG_H_E!F65</f>
        <v>476.09999999999997</v>
      </c>
      <c r="G65" s="52">
        <f>TI_EHG_E_E!G65+TI_EHG_CHP_E!G65+TI_EHG_H_E!G65</f>
        <v>511.80011999999988</v>
      </c>
      <c r="H65" s="52">
        <f>TI_EHG_E_E!H65+TI_EHG_CHP_E!H65+TI_EHG_H_E!H65</f>
        <v>792.50004000000001</v>
      </c>
      <c r="I65" s="52">
        <f>TI_EHG_E_E!I65+TI_EHG_CHP_E!I65+TI_EHG_H_E!I65</f>
        <v>1055.5999199999999</v>
      </c>
      <c r="J65" s="52">
        <f>TI_EHG_E_E!J65+TI_EHG_CHP_E!J65+TI_EHG_H_E!J65</f>
        <v>1294.5002399999996</v>
      </c>
      <c r="K65" s="52">
        <f>TI_EHG_E_E!K65+TI_EHG_CHP_E!K65+TI_EHG_H_E!K65</f>
        <v>1373.50008</v>
      </c>
      <c r="L65" s="52">
        <f>TI_EHG_E_E!L65+TI_EHG_CHP_E!L65+TI_EHG_H_E!L65</f>
        <v>1336.3999199999998</v>
      </c>
      <c r="M65" s="52">
        <f>TI_EHG_E_E!M65+TI_EHG_CHP_E!M65+TI_EHG_H_E!M65</f>
        <v>729.30024000000003</v>
      </c>
      <c r="N65" s="52">
        <f>TI_EHG_E_E!N65+TI_EHG_CHP_E!N65+TI_EHG_H_E!N65</f>
        <v>816.59987999999976</v>
      </c>
      <c r="O65" s="52">
        <f>TI_EHG_E_E!O65+TI_EHG_CHP_E!O65+TI_EHG_H_E!O65</f>
        <v>735.49980000000005</v>
      </c>
      <c r="P65" s="52">
        <f>TI_EHG_E_E!P65+TI_EHG_CHP_E!P65+TI_EHG_H_E!P65</f>
        <v>836.19972000000018</v>
      </c>
      <c r="Q65" s="52">
        <f>TI_EHG_E_E!Q65+TI_EHG_CHP_E!Q65+TI_EHG_H_E!Q65</f>
        <v>854.90027999999995</v>
      </c>
      <c r="R65" s="52">
        <f>TI_EHG_E_E!R65+TI_EHG_CHP_E!R65+TI_EHG_H_E!R65</f>
        <v>1045.0000799999998</v>
      </c>
      <c r="S65" s="52">
        <f>TI_EHG_E_E!S65+TI_EHG_CHP_E!S65+TI_EHG_H_E!S65</f>
        <v>961.30008000000009</v>
      </c>
      <c r="T65" s="52">
        <f>TI_EHG_E_E!T65+TI_EHG_CHP_E!T65+TI_EHG_H_E!T65</f>
        <v>1057.9996799999999</v>
      </c>
      <c r="U65" s="52">
        <f>TI_EHG_E_E!U65+TI_EHG_CHP_E!U65+TI_EHG_H_E!U65</f>
        <v>1046.3000400000001</v>
      </c>
      <c r="V65" s="52">
        <f>TI_EHG_E_E!V65+TI_EHG_CHP_E!V65+TI_EHG_H_E!V65</f>
        <v>1050.4997999999998</v>
      </c>
      <c r="W65" s="52">
        <f>TI_EHG_E_E!W65+TI_EHG_CHP_E!W65+TI_EHG_H_E!W65</f>
        <v>968.90003999999976</v>
      </c>
      <c r="X65" s="52">
        <f>TI_EHG_E_E!X65+TI_EHG_CHP_E!X65+TI_EHG_H_E!X65</f>
        <v>1156.7462399999997</v>
      </c>
      <c r="Y65" s="52">
        <f>TI_EHG_E_E!Y65+TI_EHG_CHP_E!Y65+TI_EHG_H_E!Y65</f>
        <v>1153.5998399999999</v>
      </c>
      <c r="Z65" s="52">
        <f>TI_EHG_E_E!Z65+TI_EHG_CHP_E!Z65+TI_EHG_H_E!Z65</f>
        <v>1134.69984</v>
      </c>
    </row>
    <row r="66" spans="1:26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  <c r="Y66" s="52">
        <f>TI_EHG_E_E!Y66+TI_EHG_CHP_E!Y66+TI_EHG_H_E!Y66</f>
        <v>0</v>
      </c>
      <c r="Z66" s="52">
        <f>TI_EHG_E_E!Z66+TI_EHG_CHP_E!Z66+TI_EHG_H_E!Z66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  <c r="Y67" s="52">
        <f>TI_EHG_E_E!Y67+TI_EHG_CHP_E!Y67+TI_EHG_H_E!Y67</f>
        <v>0</v>
      </c>
      <c r="Z67" s="52">
        <f>TI_EHG_E_E!Z67+TI_EHG_CHP_E!Z67+TI_EHG_H_E!Z67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  <c r="Y68" s="52">
        <f>TI_EHG_E_E!Y68+TI_EHG_CHP_E!Y68+TI_EHG_H_E!Y68</f>
        <v>0</v>
      </c>
      <c r="Z68" s="52">
        <f>TI_EHG_E_E!Z68+TI_EHG_CHP_E!Z68+TI_EHG_H_E!Z68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  <c r="Y69" s="52">
        <f>TI_EHG_E_E!Y69+TI_EHG_CHP_E!Y69+TI_EHG_H_E!Y69</f>
        <v>0</v>
      </c>
      <c r="Z69" s="52">
        <f>TI_EHG_E_E!Z69+TI_EHG_CHP_E!Z69+TI_EHG_H_E!Z69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  <c r="Y70" s="52">
        <f>TI_EHG_E_E!Y70+TI_EHG_CHP_E!Y70+TI_EHG_H_E!Y70</f>
        <v>0</v>
      </c>
      <c r="Z70" s="52">
        <f>TI_EHG_E_E!Z70+TI_EHG_CHP_E!Z70+TI_EHG_H_E!Z70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  <c r="Y71" s="52">
        <f>TI_EHG_E_E!Y71+TI_EHG_CHP_E!Y71+TI_EHG_H_E!Y71</f>
        <v>0</v>
      </c>
      <c r="Z71" s="52">
        <f>TI_EHG_E_E!Z71+TI_EHG_CHP_E!Z71+TI_EHG_H_E!Z71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8.8718976000000005</v>
      </c>
      <c r="V72" s="55">
        <f>TI_EHG_E_E!V72+TI_EHG_CHP_E!V72+TI_EHG_H_E!V72</f>
        <v>9.1676275199999981</v>
      </c>
      <c r="W72" s="55">
        <f>TI_EHG_E_E!W72+TI_EHG_CHP_E!W72+TI_EHG_H_E!W72</f>
        <v>8.4549527999999992</v>
      </c>
      <c r="X72" s="55">
        <f>TI_EHG_E_E!X72+TI_EHG_CHP_E!X72+TI_EHG_H_E!X72</f>
        <v>9.4306895999999956</v>
      </c>
      <c r="Y72" s="55">
        <f>TI_EHG_E_E!Y72+TI_EHG_CHP_E!Y72+TI_EHG_H_E!Y72</f>
        <v>8.4816028799999987</v>
      </c>
      <c r="Z72" s="55">
        <f>TI_EHG_E_E!Z72+TI_EHG_CHP_E!Z72+TI_EHG_H_E!Z72</f>
        <v>4.3471152000000002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91263.65655065763</v>
      </c>
      <c r="D2" s="21">
        <f t="shared" ref="D2:X2" si="0">SUM(D3,D17,D22,D25,D26,D51,D52)</f>
        <v>84897.463208260917</v>
      </c>
      <c r="E2" s="21">
        <f t="shared" si="0"/>
        <v>100440.8587625678</v>
      </c>
      <c r="F2" s="21">
        <f t="shared" si="0"/>
        <v>92118.985903431487</v>
      </c>
      <c r="G2" s="21">
        <f t="shared" si="0"/>
        <v>99587.449229475445</v>
      </c>
      <c r="H2" s="21">
        <f t="shared" si="0"/>
        <v>108264.2885904932</v>
      </c>
      <c r="I2" s="21">
        <f t="shared" si="0"/>
        <v>103860.4087275487</v>
      </c>
      <c r="J2" s="21">
        <f t="shared" si="0"/>
        <v>108190.05244836771</v>
      </c>
      <c r="K2" s="21">
        <f t="shared" si="0"/>
        <v>93128.547730440259</v>
      </c>
      <c r="L2" s="21">
        <f t="shared" si="0"/>
        <v>77337.680623430962</v>
      </c>
      <c r="M2" s="21">
        <f t="shared" si="0"/>
        <v>61177.6040227142</v>
      </c>
      <c r="N2" s="21">
        <f t="shared" si="0"/>
        <v>75313.6730609636</v>
      </c>
      <c r="O2" s="21">
        <f t="shared" si="0"/>
        <v>80624.222677174126</v>
      </c>
      <c r="P2" s="21">
        <f t="shared" si="0"/>
        <v>58852.428576281731</v>
      </c>
      <c r="Q2" s="21">
        <f t="shared" si="0"/>
        <v>63329.29754730354</v>
      </c>
      <c r="R2" s="21">
        <f t="shared" si="0"/>
        <v>73699.154571939391</v>
      </c>
      <c r="S2" s="21">
        <f t="shared" si="0"/>
        <v>59359.689231963188</v>
      </c>
      <c r="T2" s="21">
        <f t="shared" si="0"/>
        <v>70785.881954802258</v>
      </c>
      <c r="U2" s="21">
        <f t="shared" si="0"/>
        <v>62857.051093315968</v>
      </c>
      <c r="V2" s="21">
        <f t="shared" si="0"/>
        <v>45016.876429119067</v>
      </c>
      <c r="W2" s="21">
        <f t="shared" si="0"/>
        <v>31368.617762089896</v>
      </c>
      <c r="X2" s="21">
        <f t="shared" si="0"/>
        <v>31313.194850792665</v>
      </c>
      <c r="Y2" s="21">
        <f t="shared" ref="Y2:Z2" si="1">SUM(Y3,Y17,Y22,Y25,Y26,Y51,Y52)</f>
        <v>42843.131151891721</v>
      </c>
      <c r="Z2" s="21">
        <f t="shared" si="1"/>
        <v>30699.867719384038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74588.727128337618</v>
      </c>
      <c r="D3" s="24">
        <f t="shared" si="2"/>
        <v>66205.473391180931</v>
      </c>
      <c r="E3" s="24">
        <f t="shared" si="2"/>
        <v>76792.075070847801</v>
      </c>
      <c r="F3" s="24">
        <f t="shared" si="2"/>
        <v>70174.396089951493</v>
      </c>
      <c r="G3" s="24">
        <f t="shared" si="2"/>
        <v>72268.122916155437</v>
      </c>
      <c r="H3" s="24">
        <f t="shared" si="2"/>
        <v>71827.397451093202</v>
      </c>
      <c r="I3" s="24">
        <f t="shared" si="2"/>
        <v>63591.052995948703</v>
      </c>
      <c r="J3" s="24">
        <f t="shared" si="2"/>
        <v>67867.024552927716</v>
      </c>
      <c r="K3" s="24">
        <f t="shared" si="2"/>
        <v>43572.456647520252</v>
      </c>
      <c r="L3" s="24">
        <f t="shared" si="2"/>
        <v>32357.804401430953</v>
      </c>
      <c r="M3" s="24">
        <f t="shared" si="2"/>
        <v>22147.641292674198</v>
      </c>
      <c r="N3" s="24">
        <f t="shared" si="2"/>
        <v>40253.98494622943</v>
      </c>
      <c r="O3" s="24">
        <f t="shared" si="2"/>
        <v>50564.440554668421</v>
      </c>
      <c r="P3" s="24">
        <f t="shared" si="2"/>
        <v>36488.912723290327</v>
      </c>
      <c r="Q3" s="24">
        <f t="shared" si="2"/>
        <v>41216.990443942253</v>
      </c>
      <c r="R3" s="24">
        <f t="shared" si="2"/>
        <v>47444.729122779383</v>
      </c>
      <c r="S3" s="24">
        <f t="shared" si="2"/>
        <v>34381.572441474782</v>
      </c>
      <c r="T3" s="24">
        <f t="shared" si="2"/>
        <v>42587.883861258968</v>
      </c>
      <c r="U3" s="24">
        <f t="shared" si="2"/>
        <v>37870.735384918866</v>
      </c>
      <c r="V3" s="24">
        <f t="shared" si="2"/>
        <v>13149.041491432654</v>
      </c>
      <c r="W3" s="24">
        <f t="shared" si="2"/>
        <v>5888.3990573613664</v>
      </c>
      <c r="X3" s="24">
        <f t="shared" si="2"/>
        <v>4492.1065267639033</v>
      </c>
      <c r="Y3" s="24">
        <f t="shared" ref="Y3:Z3" si="3">SUM(Y4,Y8,Y11)</f>
        <v>7403.2956062873354</v>
      </c>
      <c r="Z3" s="24">
        <f t="shared" si="3"/>
        <v>3345.6424933785925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62380.399935083544</v>
      </c>
      <c r="D4" s="19">
        <f t="shared" si="4"/>
        <v>54774.947364147898</v>
      </c>
      <c r="E4" s="19">
        <f t="shared" si="4"/>
        <v>63631.227930207089</v>
      </c>
      <c r="F4" s="19">
        <f t="shared" si="4"/>
        <v>58772.202327622195</v>
      </c>
      <c r="G4" s="19">
        <f t="shared" si="4"/>
        <v>62044.397876847361</v>
      </c>
      <c r="H4" s="19">
        <f t="shared" si="4"/>
        <v>62053.891632230821</v>
      </c>
      <c r="I4" s="19">
        <f t="shared" si="4"/>
        <v>53325.040119048332</v>
      </c>
      <c r="J4" s="19">
        <f t="shared" si="4"/>
        <v>59683.140933973074</v>
      </c>
      <c r="K4" s="19">
        <f t="shared" si="4"/>
        <v>40526.557602682675</v>
      </c>
      <c r="L4" s="19">
        <f t="shared" si="4"/>
        <v>30586.106121996752</v>
      </c>
      <c r="M4" s="19">
        <f t="shared" si="4"/>
        <v>20966.352514969691</v>
      </c>
      <c r="N4" s="19">
        <f t="shared" si="4"/>
        <v>36565.027429661968</v>
      </c>
      <c r="O4" s="19">
        <f t="shared" si="4"/>
        <v>47661.908707398848</v>
      </c>
      <c r="P4" s="19">
        <f t="shared" si="4"/>
        <v>34348.984710008546</v>
      </c>
      <c r="Q4" s="19">
        <f t="shared" si="4"/>
        <v>38357.027871616716</v>
      </c>
      <c r="R4" s="19">
        <f t="shared" si="4"/>
        <v>44458.975402633921</v>
      </c>
      <c r="S4" s="19">
        <f t="shared" si="4"/>
        <v>32688.341949982743</v>
      </c>
      <c r="T4" s="19">
        <f t="shared" si="4"/>
        <v>40063.410143657537</v>
      </c>
      <c r="U4" s="19">
        <f t="shared" si="4"/>
        <v>36149.604470174025</v>
      </c>
      <c r="V4" s="19">
        <f t="shared" si="4"/>
        <v>12192.993332127448</v>
      </c>
      <c r="W4" s="19">
        <f t="shared" si="4"/>
        <v>5735.8375573084086</v>
      </c>
      <c r="X4" s="19">
        <f t="shared" si="4"/>
        <v>4492.1065267639033</v>
      </c>
      <c r="Y4" s="19">
        <f t="shared" ref="Y4:Z4" si="5">SUM(Y5:Y7)</f>
        <v>7403.2956062873354</v>
      </c>
      <c r="Z4" s="19">
        <f t="shared" si="5"/>
        <v>3345.6424933785925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7492.8190820399977</v>
      </c>
      <c r="H5" s="8">
        <v>7285.5975704399998</v>
      </c>
      <c r="I5" s="8">
        <v>5436.7338164400007</v>
      </c>
      <c r="J5" s="8">
        <v>6093.4890920399994</v>
      </c>
      <c r="K5" s="8">
        <v>4456.8238179599985</v>
      </c>
      <c r="L5" s="8">
        <v>2999.9292299999997</v>
      </c>
      <c r="M5" s="8">
        <v>365.92678295999991</v>
      </c>
      <c r="N5" s="8">
        <v>7155.310278599999</v>
      </c>
      <c r="O5" s="8">
        <v>7544.223336959999</v>
      </c>
      <c r="P5" s="8">
        <v>3790.1492859599998</v>
      </c>
      <c r="Q5" s="8">
        <v>4310.1214484399989</v>
      </c>
      <c r="R5" s="8">
        <v>4437.7999369199988</v>
      </c>
      <c r="S5" s="8">
        <v>2852.3318979599994</v>
      </c>
      <c r="T5" s="8">
        <v>2188.7948660399998</v>
      </c>
      <c r="U5" s="8">
        <v>896.90885999999966</v>
      </c>
      <c r="V5" s="8">
        <v>73.826799480000005</v>
      </c>
      <c r="W5" s="8">
        <v>59.53783284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62380.399935083544</v>
      </c>
      <c r="D7" s="8">
        <v>54774.947364147898</v>
      </c>
      <c r="E7" s="8">
        <v>63631.227930207089</v>
      </c>
      <c r="F7" s="8">
        <v>58772.202327622195</v>
      </c>
      <c r="G7" s="8">
        <v>54551.578794807363</v>
      </c>
      <c r="H7" s="8">
        <v>54768.294061790824</v>
      </c>
      <c r="I7" s="8">
        <v>47888.306302608333</v>
      </c>
      <c r="J7" s="8">
        <v>53589.651841933075</v>
      </c>
      <c r="K7" s="8">
        <v>36069.733784722674</v>
      </c>
      <c r="L7" s="8">
        <v>27586.176891996754</v>
      </c>
      <c r="M7" s="8">
        <v>20600.425732009691</v>
      </c>
      <c r="N7" s="8">
        <v>29409.71715106197</v>
      </c>
      <c r="O7" s="8">
        <v>40117.685370438849</v>
      </c>
      <c r="P7" s="8">
        <v>30558.835424048546</v>
      </c>
      <c r="Q7" s="8">
        <v>34046.906423176719</v>
      </c>
      <c r="R7" s="8">
        <v>40021.175465713924</v>
      </c>
      <c r="S7" s="8">
        <v>29836.010052022742</v>
      </c>
      <c r="T7" s="8">
        <v>37874.615277617537</v>
      </c>
      <c r="U7" s="8">
        <v>35252.695610174022</v>
      </c>
      <c r="V7" s="8">
        <v>12119.166532647447</v>
      </c>
      <c r="W7" s="8">
        <v>5676.2997244684084</v>
      </c>
      <c r="X7" s="8">
        <v>4492.1065267639033</v>
      </c>
      <c r="Y7" s="8">
        <v>7403.2956062873354</v>
      </c>
      <c r="Z7" s="8">
        <v>3345.6424933785925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12208.327193254074</v>
      </c>
      <c r="D8" s="19">
        <f t="shared" si="6"/>
        <v>11430.526027033031</v>
      </c>
      <c r="E8" s="19">
        <f t="shared" si="6"/>
        <v>13160.847140640706</v>
      </c>
      <c r="F8" s="19">
        <f t="shared" si="6"/>
        <v>11402.193762329294</v>
      </c>
      <c r="G8" s="19">
        <f t="shared" si="6"/>
        <v>10223.725039308074</v>
      </c>
      <c r="H8" s="19">
        <f t="shared" si="6"/>
        <v>9773.5058188623843</v>
      </c>
      <c r="I8" s="19">
        <f t="shared" si="6"/>
        <v>10266.012876900375</v>
      </c>
      <c r="J8" s="19">
        <f t="shared" si="6"/>
        <v>8183.8836189546455</v>
      </c>
      <c r="K8" s="19">
        <f t="shared" si="6"/>
        <v>3045.899044837578</v>
      </c>
      <c r="L8" s="19">
        <f t="shared" si="6"/>
        <v>1771.6982794342011</v>
      </c>
      <c r="M8" s="19">
        <f t="shared" si="6"/>
        <v>1181.2887777045084</v>
      </c>
      <c r="N8" s="19">
        <f t="shared" si="6"/>
        <v>3688.9575165674632</v>
      </c>
      <c r="O8" s="19">
        <f t="shared" si="6"/>
        <v>2902.5318472695717</v>
      </c>
      <c r="P8" s="19">
        <f t="shared" si="6"/>
        <v>2139.9280132817794</v>
      </c>
      <c r="Q8" s="19">
        <f t="shared" si="6"/>
        <v>2859.962572325534</v>
      </c>
      <c r="R8" s="19">
        <f t="shared" si="6"/>
        <v>2985.7537201454638</v>
      </c>
      <c r="S8" s="19">
        <f t="shared" si="6"/>
        <v>1693.2304914920385</v>
      </c>
      <c r="T8" s="19">
        <f t="shared" si="6"/>
        <v>2524.4737176014296</v>
      </c>
      <c r="U8" s="19">
        <f t="shared" si="6"/>
        <v>1721.1309147448412</v>
      </c>
      <c r="V8" s="19">
        <f t="shared" si="6"/>
        <v>956.04815930520601</v>
      </c>
      <c r="W8" s="19">
        <f t="shared" si="6"/>
        <v>152.56150005295808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5388.4201478200657</v>
      </c>
      <c r="D9" s="8">
        <v>3926.1767630911718</v>
      </c>
      <c r="E9" s="8">
        <v>5350.9241912321895</v>
      </c>
      <c r="F9" s="8">
        <v>4241.6249892046326</v>
      </c>
      <c r="G9" s="8">
        <v>4297.6765608438118</v>
      </c>
      <c r="H9" s="8">
        <v>4533.2296103379558</v>
      </c>
      <c r="I9" s="8">
        <v>4299.2067950405399</v>
      </c>
      <c r="J9" s="8">
        <v>3686.0423452495893</v>
      </c>
      <c r="K9" s="8">
        <v>3045.899044837578</v>
      </c>
      <c r="L9" s="8">
        <v>1771.6982794342011</v>
      </c>
      <c r="M9" s="8">
        <v>1181.2887777045084</v>
      </c>
      <c r="N9" s="8">
        <v>3688.9575165674632</v>
      </c>
      <c r="O9" s="8">
        <v>2902.5318472695717</v>
      </c>
      <c r="P9" s="8">
        <v>2139.9280132817794</v>
      </c>
      <c r="Q9" s="8">
        <v>2859.962572325534</v>
      </c>
      <c r="R9" s="8">
        <v>2985.7537201454638</v>
      </c>
      <c r="S9" s="8">
        <v>1693.2304914920385</v>
      </c>
      <c r="T9" s="8">
        <v>2524.4737176014296</v>
      </c>
      <c r="U9" s="8">
        <v>1721.1309147448412</v>
      </c>
      <c r="V9" s="8">
        <v>956.04815930520601</v>
      </c>
      <c r="W9" s="8">
        <v>152.56150005295808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6819.9070454340072</v>
      </c>
      <c r="D10" s="8">
        <v>7504.3492639418591</v>
      </c>
      <c r="E10" s="8">
        <v>7809.9229494085166</v>
      </c>
      <c r="F10" s="8">
        <v>7160.5687731246608</v>
      </c>
      <c r="G10" s="8">
        <v>5926.0484784642622</v>
      </c>
      <c r="H10" s="8">
        <v>5240.2762085244294</v>
      </c>
      <c r="I10" s="8">
        <v>5966.806081859836</v>
      </c>
      <c r="J10" s="8">
        <v>4497.8412737050558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2914.7739839999999</v>
      </c>
      <c r="D17" s="27">
        <f t="shared" si="10"/>
        <v>2818.8809279999996</v>
      </c>
      <c r="E17" s="27">
        <f t="shared" si="10"/>
        <v>2830.4377920000006</v>
      </c>
      <c r="F17" s="27">
        <f t="shared" si="10"/>
        <v>2407.7806559999995</v>
      </c>
      <c r="G17" s="27">
        <f t="shared" si="10"/>
        <v>2341.7678160000005</v>
      </c>
      <c r="H17" s="27">
        <f t="shared" si="10"/>
        <v>2541.5565120000006</v>
      </c>
      <c r="I17" s="27">
        <f t="shared" si="10"/>
        <v>2194.6785839999998</v>
      </c>
      <c r="J17" s="27">
        <f t="shared" si="10"/>
        <v>2455.5107520000006</v>
      </c>
      <c r="K17" s="27">
        <f t="shared" si="10"/>
        <v>2356.6091759999999</v>
      </c>
      <c r="L17" s="27">
        <f t="shared" si="10"/>
        <v>1991.1695759999993</v>
      </c>
      <c r="M17" s="27">
        <f t="shared" si="10"/>
        <v>2003.7163679999992</v>
      </c>
      <c r="N17" s="27">
        <f t="shared" si="10"/>
        <v>2419.3071360000004</v>
      </c>
      <c r="O17" s="27">
        <f t="shared" si="10"/>
        <v>1898.1645839999996</v>
      </c>
      <c r="P17" s="27">
        <f t="shared" si="10"/>
        <v>2603.5602479999998</v>
      </c>
      <c r="Q17" s="27">
        <f t="shared" si="10"/>
        <v>3256.5532320000007</v>
      </c>
      <c r="R17" s="27">
        <f t="shared" si="10"/>
        <v>2949.7001040000005</v>
      </c>
      <c r="S17" s="27">
        <f t="shared" si="10"/>
        <v>2364.3959039999995</v>
      </c>
      <c r="T17" s="27">
        <f t="shared" si="10"/>
        <v>2867.4568799999997</v>
      </c>
      <c r="U17" s="27">
        <f t="shared" si="10"/>
        <v>2830.8875759999992</v>
      </c>
      <c r="V17" s="27">
        <f t="shared" si="10"/>
        <v>2448.2973600000005</v>
      </c>
      <c r="W17" s="27">
        <f t="shared" si="10"/>
        <v>1441.0856879999999</v>
      </c>
      <c r="X17" s="27">
        <f t="shared" si="10"/>
        <v>2846.8440719999999</v>
      </c>
      <c r="Y17" s="27">
        <f t="shared" ref="Y17:Z17" si="11">SUM(Y18:Y21)</f>
        <v>1962.9151919999997</v>
      </c>
      <c r="Z17" s="27">
        <f t="shared" si="11"/>
        <v>2079.7716153599999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246.39335999999997</v>
      </c>
      <c r="D19" s="8">
        <v>178.58123999999998</v>
      </c>
      <c r="E19" s="8">
        <v>181.81799999999998</v>
      </c>
      <c r="F19" s="8">
        <v>179.06076000000002</v>
      </c>
      <c r="G19" s="8">
        <v>91.987920000000003</v>
      </c>
      <c r="H19" s="8">
        <v>183.61620000000002</v>
      </c>
      <c r="I19" s="8">
        <v>100.899</v>
      </c>
      <c r="J19" s="8">
        <v>68.970960000000005</v>
      </c>
      <c r="K19" s="8">
        <v>51.188759999999988</v>
      </c>
      <c r="L19" s="8">
        <v>50.269679999999994</v>
      </c>
      <c r="M19" s="8">
        <v>23.296679999999995</v>
      </c>
      <c r="N19" s="8">
        <v>13.266719999999999</v>
      </c>
      <c r="O19" s="8">
        <v>14.984999999999998</v>
      </c>
      <c r="P19" s="8">
        <v>19.420559999999995</v>
      </c>
      <c r="Q19" s="8">
        <v>6.5534400000000002</v>
      </c>
      <c r="R19" s="8">
        <v>0</v>
      </c>
      <c r="S19" s="8">
        <v>44.155799999999999</v>
      </c>
      <c r="T19" s="8">
        <v>43.076879999999989</v>
      </c>
      <c r="U19" s="8">
        <v>52.787159999999993</v>
      </c>
      <c r="V19" s="8">
        <v>82.557359999999989</v>
      </c>
      <c r="W19" s="8">
        <v>33.966000000000001</v>
      </c>
      <c r="X19" s="8">
        <v>15.704279999999999</v>
      </c>
      <c r="Y19" s="8">
        <v>5.1148799999999994</v>
      </c>
      <c r="Z19" s="8">
        <v>3.2294073600000002</v>
      </c>
    </row>
    <row r="20" spans="1:26" ht="11.25" customHeight="1" x14ac:dyDescent="0.2">
      <c r="A20" s="29" t="s">
        <v>30</v>
      </c>
      <c r="B20" s="7" t="s">
        <v>31</v>
      </c>
      <c r="C20" s="8">
        <v>2668.3806239999999</v>
      </c>
      <c r="D20" s="8">
        <v>2640.2996879999996</v>
      </c>
      <c r="E20" s="8">
        <v>2648.6197920000004</v>
      </c>
      <c r="F20" s="8">
        <v>2228.7198959999996</v>
      </c>
      <c r="G20" s="8">
        <v>2249.7798960000005</v>
      </c>
      <c r="H20" s="8">
        <v>2357.9403120000006</v>
      </c>
      <c r="I20" s="8">
        <v>2093.7795839999999</v>
      </c>
      <c r="J20" s="8">
        <v>2386.5397920000005</v>
      </c>
      <c r="K20" s="8">
        <v>2305.4204159999999</v>
      </c>
      <c r="L20" s="8">
        <v>1940.8998959999994</v>
      </c>
      <c r="M20" s="8">
        <v>1980.4196879999993</v>
      </c>
      <c r="N20" s="8">
        <v>2406.0404160000003</v>
      </c>
      <c r="O20" s="8">
        <v>1883.1795839999997</v>
      </c>
      <c r="P20" s="8">
        <v>2584.1396879999998</v>
      </c>
      <c r="Q20" s="8">
        <v>3249.9997920000005</v>
      </c>
      <c r="R20" s="8">
        <v>2949.7001040000005</v>
      </c>
      <c r="S20" s="8">
        <v>2320.2401039999995</v>
      </c>
      <c r="T20" s="8">
        <v>2824.3799999999997</v>
      </c>
      <c r="U20" s="8">
        <v>2778.1004159999993</v>
      </c>
      <c r="V20" s="8">
        <v>2365.7400000000007</v>
      </c>
      <c r="W20" s="8">
        <v>1407.119688</v>
      </c>
      <c r="X20" s="8">
        <v>2831.1397919999999</v>
      </c>
      <c r="Y20" s="8">
        <v>1957.8003119999996</v>
      </c>
      <c r="Z20" s="8">
        <v>2076.5422079999998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11152.235758680003</v>
      </c>
      <c r="D26" s="27">
        <f t="shared" si="14"/>
        <v>13267.183045679998</v>
      </c>
      <c r="E26" s="27">
        <f t="shared" si="14"/>
        <v>15696.356281920001</v>
      </c>
      <c r="F26" s="27">
        <f t="shared" si="14"/>
        <v>12366.32690844</v>
      </c>
      <c r="G26" s="27">
        <f t="shared" si="14"/>
        <v>12755.393042040001</v>
      </c>
      <c r="H26" s="27">
        <f t="shared" si="14"/>
        <v>14537.05004484</v>
      </c>
      <c r="I26" s="27">
        <f t="shared" si="14"/>
        <v>11978.176946400003</v>
      </c>
      <c r="J26" s="27">
        <f t="shared" si="14"/>
        <v>11759.789514600001</v>
      </c>
      <c r="K26" s="27">
        <f t="shared" si="14"/>
        <v>11156.828974920001</v>
      </c>
      <c r="L26" s="27">
        <f t="shared" si="14"/>
        <v>11003.769842400001</v>
      </c>
      <c r="M26" s="27">
        <f t="shared" si="14"/>
        <v>9643.2327154800005</v>
      </c>
      <c r="N26" s="27">
        <f t="shared" si="14"/>
        <v>9443.9837303999993</v>
      </c>
      <c r="O26" s="27">
        <f t="shared" si="14"/>
        <v>9703.0868101200031</v>
      </c>
      <c r="P26" s="27">
        <f t="shared" si="14"/>
        <v>8144.5573699199995</v>
      </c>
      <c r="Q26" s="27">
        <f t="shared" si="14"/>
        <v>8539.348475519997</v>
      </c>
      <c r="R26" s="27">
        <f t="shared" si="14"/>
        <v>10220.76060516</v>
      </c>
      <c r="S26" s="27">
        <f t="shared" si="14"/>
        <v>10023.1771248</v>
      </c>
      <c r="T26" s="27">
        <f t="shared" si="14"/>
        <v>9060.9583564799996</v>
      </c>
      <c r="U26" s="27">
        <f t="shared" si="14"/>
        <v>8082.3653118000011</v>
      </c>
      <c r="V26" s="27">
        <f t="shared" si="14"/>
        <v>6866.4580156799993</v>
      </c>
      <c r="W26" s="27">
        <f t="shared" si="14"/>
        <v>5624.1681879600001</v>
      </c>
      <c r="X26" s="27">
        <f t="shared" si="14"/>
        <v>5461.4016266399994</v>
      </c>
      <c r="Y26" s="27">
        <f t="shared" ref="Y26:Z26" si="15">SUM(Y27,Y33)</f>
        <v>5840.9131557599994</v>
      </c>
      <c r="Z26" s="27">
        <f t="shared" si="15"/>
        <v>5972.9160751199988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11152.235758680003</v>
      </c>
      <c r="D33" s="19">
        <f t="shared" si="18"/>
        <v>13267.183045679998</v>
      </c>
      <c r="E33" s="19">
        <f t="shared" si="18"/>
        <v>15696.356281920001</v>
      </c>
      <c r="F33" s="19">
        <f t="shared" si="18"/>
        <v>12366.32690844</v>
      </c>
      <c r="G33" s="19">
        <f t="shared" si="18"/>
        <v>12755.393042040001</v>
      </c>
      <c r="H33" s="19">
        <f t="shared" si="18"/>
        <v>14537.05004484</v>
      </c>
      <c r="I33" s="19">
        <f t="shared" si="18"/>
        <v>11978.176946400003</v>
      </c>
      <c r="J33" s="19">
        <f t="shared" si="18"/>
        <v>11759.789514600001</v>
      </c>
      <c r="K33" s="19">
        <f t="shared" si="18"/>
        <v>11156.828974920001</v>
      </c>
      <c r="L33" s="19">
        <f t="shared" si="18"/>
        <v>11003.769842400001</v>
      </c>
      <c r="M33" s="19">
        <f t="shared" si="18"/>
        <v>9643.2327154800005</v>
      </c>
      <c r="N33" s="19">
        <f t="shared" si="18"/>
        <v>9443.9837303999993</v>
      </c>
      <c r="O33" s="19">
        <f t="shared" si="18"/>
        <v>9703.0868101200031</v>
      </c>
      <c r="P33" s="19">
        <f t="shared" si="18"/>
        <v>8144.5573699199995</v>
      </c>
      <c r="Q33" s="19">
        <f t="shared" si="18"/>
        <v>8539.348475519997</v>
      </c>
      <c r="R33" s="19">
        <f t="shared" si="18"/>
        <v>10220.76060516</v>
      </c>
      <c r="S33" s="19">
        <f t="shared" si="18"/>
        <v>10023.1771248</v>
      </c>
      <c r="T33" s="19">
        <f t="shared" si="18"/>
        <v>9060.9583564799996</v>
      </c>
      <c r="U33" s="19">
        <f t="shared" si="18"/>
        <v>8082.3653118000011</v>
      </c>
      <c r="V33" s="19">
        <f t="shared" si="18"/>
        <v>6866.4580156799993</v>
      </c>
      <c r="W33" s="19">
        <f t="shared" si="18"/>
        <v>5624.1681879600001</v>
      </c>
      <c r="X33" s="19">
        <f t="shared" si="18"/>
        <v>5461.4016266399994</v>
      </c>
      <c r="Y33" s="19">
        <f t="shared" ref="Y33:Z33" si="19">SUM(Y34:Y50)</f>
        <v>5840.9131557599994</v>
      </c>
      <c r="Z33" s="19">
        <f t="shared" si="19"/>
        <v>5972.9160751199988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202.43520000000001</v>
      </c>
      <c r="T34" s="8">
        <v>233.79840000000002</v>
      </c>
      <c r="U34" s="8">
        <v>279.41760000000011</v>
      </c>
      <c r="V34" s="8">
        <v>270.86400000000015</v>
      </c>
      <c r="W34" s="8">
        <v>270.86400000000015</v>
      </c>
      <c r="X34" s="8">
        <v>242.35199999999998</v>
      </c>
      <c r="Y34" s="8">
        <v>287.31552768000006</v>
      </c>
      <c r="Z34" s="8">
        <v>280.75776767999992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1.0924124400000002</v>
      </c>
      <c r="Y36" s="8">
        <v>0.62968751999999995</v>
      </c>
      <c r="Z36" s="8">
        <v>5.0656680000000003E-2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751.9668296399999</v>
      </c>
      <c r="D43" s="8">
        <v>1315.9420185599997</v>
      </c>
      <c r="E43" s="8">
        <v>1290.4514999999997</v>
      </c>
      <c r="F43" s="8">
        <v>796.57497036000018</v>
      </c>
      <c r="G43" s="8">
        <v>0</v>
      </c>
      <c r="H43" s="8">
        <v>0</v>
      </c>
      <c r="I43" s="8">
        <v>3406.1546703600011</v>
      </c>
      <c r="J43" s="8">
        <v>4518.1733407199999</v>
      </c>
      <c r="K43" s="8">
        <v>3641.940900000001</v>
      </c>
      <c r="L43" s="8">
        <v>3434.8313703600006</v>
      </c>
      <c r="M43" s="8">
        <v>3476.2533296399984</v>
      </c>
      <c r="N43" s="8">
        <v>3444.3901814400001</v>
      </c>
      <c r="O43" s="8">
        <v>3221.3492110800016</v>
      </c>
      <c r="P43" s="8">
        <v>2982.3768</v>
      </c>
      <c r="Q43" s="8">
        <v>3606.8915703599987</v>
      </c>
      <c r="R43" s="8">
        <v>2580.9029999999998</v>
      </c>
      <c r="S43" s="8">
        <v>2332.37177784</v>
      </c>
      <c r="T43" s="8">
        <v>2625.5114074799999</v>
      </c>
      <c r="U43" s="8">
        <v>2714.7276889200002</v>
      </c>
      <c r="V43" s="8">
        <v>2845.3659296400001</v>
      </c>
      <c r="W43" s="8">
        <v>2647.8152110800002</v>
      </c>
      <c r="X43" s="8">
        <v>2803.9439703599996</v>
      </c>
      <c r="Y43" s="8">
        <v>3092.95095408</v>
      </c>
      <c r="Z43" s="8">
        <v>3306.4872656399989</v>
      </c>
    </row>
    <row r="44" spans="1:26" ht="11.25" customHeight="1" x14ac:dyDescent="0.2">
      <c r="A44" s="28" t="s">
        <v>74</v>
      </c>
      <c r="B44" s="7" t="s">
        <v>75</v>
      </c>
      <c r="C44" s="8">
        <v>10400.268929040003</v>
      </c>
      <c r="D44" s="8">
        <v>11951.241027119999</v>
      </c>
      <c r="E44" s="8">
        <v>14405.904781920002</v>
      </c>
      <c r="F44" s="8">
        <v>11569.75193808</v>
      </c>
      <c r="G44" s="8">
        <v>12004.399409040001</v>
      </c>
      <c r="H44" s="8">
        <v>13839.92508384</v>
      </c>
      <c r="I44" s="8">
        <v>7783.0034090400004</v>
      </c>
      <c r="J44" s="8">
        <v>6088.1912128799995</v>
      </c>
      <c r="K44" s="8">
        <v>5794.256941919999</v>
      </c>
      <c r="L44" s="8">
        <v>5306.4510890400015</v>
      </c>
      <c r="M44" s="8">
        <v>5171.9919638400015</v>
      </c>
      <c r="N44" s="8">
        <v>4656.0434709599995</v>
      </c>
      <c r="O44" s="8">
        <v>4856.1688490400011</v>
      </c>
      <c r="P44" s="8">
        <v>4246.4117419200002</v>
      </c>
      <c r="Q44" s="8">
        <v>3889.938116159999</v>
      </c>
      <c r="R44" s="8">
        <v>4030.6513161599996</v>
      </c>
      <c r="S44" s="8">
        <v>4459.0449909600002</v>
      </c>
      <c r="T44" s="8">
        <v>4474.6797599999991</v>
      </c>
      <c r="U44" s="8">
        <v>4090.0637728800007</v>
      </c>
      <c r="V44" s="8">
        <v>3674.1779690399994</v>
      </c>
      <c r="W44" s="8">
        <v>2654.7891328800001</v>
      </c>
      <c r="X44" s="8">
        <v>2414.0132438400001</v>
      </c>
      <c r="Y44" s="8">
        <v>2460.01698648</v>
      </c>
      <c r="Z44" s="8">
        <v>2385.6203851199998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750.99363299999982</v>
      </c>
      <c r="H48" s="8">
        <v>697.12496099999998</v>
      </c>
      <c r="I48" s="8">
        <v>789.01886700000011</v>
      </c>
      <c r="J48" s="8">
        <v>1153.4249609999999</v>
      </c>
      <c r="K48" s="8">
        <v>1720.6311329999999</v>
      </c>
      <c r="L48" s="8">
        <v>2262.4873830000001</v>
      </c>
      <c r="M48" s="8">
        <v>994.98742200000015</v>
      </c>
      <c r="N48" s="8">
        <v>1343.5500779999998</v>
      </c>
      <c r="O48" s="8">
        <v>1625.5687499999999</v>
      </c>
      <c r="P48" s="8">
        <v>915.76882799999964</v>
      </c>
      <c r="Q48" s="8">
        <v>1042.518789</v>
      </c>
      <c r="R48" s="8">
        <v>3609.2062889999997</v>
      </c>
      <c r="S48" s="8">
        <v>3029.3251559999999</v>
      </c>
      <c r="T48" s="8">
        <v>1726.968789</v>
      </c>
      <c r="U48" s="8">
        <v>998.15624999999989</v>
      </c>
      <c r="V48" s="8">
        <v>76.050117000000014</v>
      </c>
      <c r="W48" s="8">
        <v>50.699844000000013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1719.5740808400001</v>
      </c>
      <c r="D51" s="27">
        <v>2071.2341034000005</v>
      </c>
      <c r="E51" s="27">
        <v>4747.9897278000008</v>
      </c>
      <c r="F51" s="27">
        <v>6734.1489890399998</v>
      </c>
      <c r="G51" s="27">
        <v>11753.015345279999</v>
      </c>
      <c r="H51" s="27">
        <v>18631.917952560001</v>
      </c>
      <c r="I51" s="27">
        <v>25128.866941199994</v>
      </c>
      <c r="J51" s="27">
        <v>24921.102408840008</v>
      </c>
      <c r="K51" s="27">
        <v>34783.611192000011</v>
      </c>
      <c r="L51" s="27">
        <v>30759.903543600005</v>
      </c>
      <c r="M51" s="27">
        <v>26714.488426560001</v>
      </c>
      <c r="N51" s="27">
        <v>22447.847358334169</v>
      </c>
      <c r="O51" s="27">
        <v>17784.322578385701</v>
      </c>
      <c r="P51" s="27">
        <v>10848.881825071401</v>
      </c>
      <c r="Q51" s="27">
        <v>9532.7468058412924</v>
      </c>
      <c r="R51" s="27">
        <v>12263.364630000004</v>
      </c>
      <c r="S51" s="27">
        <v>11844.560281688406</v>
      </c>
      <c r="T51" s="27">
        <v>15440.6413370633</v>
      </c>
      <c r="U51" s="27">
        <v>12830.451226197105</v>
      </c>
      <c r="V51" s="27">
        <v>21398.10530200641</v>
      </c>
      <c r="W51" s="27">
        <v>16949.64008876853</v>
      </c>
      <c r="X51" s="27">
        <v>17320.490096988764</v>
      </c>
      <c r="Y51" s="27">
        <v>26435.723713444386</v>
      </c>
      <c r="Z51" s="27">
        <v>18222.767535525447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888.34559880000006</v>
      </c>
      <c r="D52" s="27">
        <f t="shared" si="20"/>
        <v>534.69173999999998</v>
      </c>
      <c r="E52" s="27">
        <f t="shared" si="20"/>
        <v>373.99989000000005</v>
      </c>
      <c r="F52" s="27">
        <f t="shared" si="20"/>
        <v>436.33325999999988</v>
      </c>
      <c r="G52" s="27">
        <f t="shared" si="20"/>
        <v>469.15010999999998</v>
      </c>
      <c r="H52" s="27">
        <f t="shared" si="20"/>
        <v>726.36662999999999</v>
      </c>
      <c r="I52" s="27">
        <f t="shared" si="20"/>
        <v>967.63325999999995</v>
      </c>
      <c r="J52" s="27">
        <f t="shared" si="20"/>
        <v>1186.6252199999999</v>
      </c>
      <c r="K52" s="27">
        <f t="shared" si="20"/>
        <v>1259.0417400000001</v>
      </c>
      <c r="L52" s="27">
        <f t="shared" si="20"/>
        <v>1225.0332599999999</v>
      </c>
      <c r="M52" s="27">
        <f t="shared" si="20"/>
        <v>668.5252200000001</v>
      </c>
      <c r="N52" s="27">
        <f t="shared" si="20"/>
        <v>748.54988999999989</v>
      </c>
      <c r="O52" s="27">
        <f t="shared" si="20"/>
        <v>674.20815000000005</v>
      </c>
      <c r="P52" s="27">
        <f t="shared" si="20"/>
        <v>766.51641000000018</v>
      </c>
      <c r="Q52" s="27">
        <f t="shared" si="20"/>
        <v>783.65859</v>
      </c>
      <c r="R52" s="27">
        <f t="shared" si="20"/>
        <v>820.60010999999986</v>
      </c>
      <c r="S52" s="27">
        <f t="shared" si="20"/>
        <v>745.98348000000021</v>
      </c>
      <c r="T52" s="27">
        <f t="shared" si="20"/>
        <v>828.94151999999997</v>
      </c>
      <c r="U52" s="27">
        <f t="shared" si="20"/>
        <v>1242.6115944000001</v>
      </c>
      <c r="V52" s="27">
        <f t="shared" si="20"/>
        <v>1154.97426</v>
      </c>
      <c r="W52" s="27">
        <f t="shared" si="20"/>
        <v>1465.3247399999996</v>
      </c>
      <c r="X52" s="27">
        <f t="shared" si="20"/>
        <v>1192.3525284000002</v>
      </c>
      <c r="Y52" s="27">
        <f t="shared" ref="Y52:Z52" si="21">SUM(Y53:Y54)</f>
        <v>1200.2834843999999</v>
      </c>
      <c r="Z52" s="27">
        <f t="shared" si="21"/>
        <v>1078.77</v>
      </c>
    </row>
    <row r="53" spans="1:26" ht="11.25" customHeight="1" x14ac:dyDescent="0.2">
      <c r="A53" s="29" t="s">
        <v>116</v>
      </c>
      <c r="B53" s="7" t="s">
        <v>117</v>
      </c>
      <c r="C53" s="8">
        <v>448.16222880000004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424.85311440000004</v>
      </c>
      <c r="V53" s="8">
        <v>344.916</v>
      </c>
      <c r="W53" s="8">
        <v>687.25799999999981</v>
      </c>
      <c r="X53" s="8">
        <v>435.43482839999996</v>
      </c>
      <c r="Y53" s="8">
        <v>432.57511440000002</v>
      </c>
      <c r="Z53" s="8">
        <v>334.62</v>
      </c>
    </row>
    <row r="54" spans="1:26" ht="11.25" customHeight="1" x14ac:dyDescent="0.2">
      <c r="A54" s="43" t="s">
        <v>118</v>
      </c>
      <c r="B54" s="44" t="s">
        <v>119</v>
      </c>
      <c r="C54" s="45">
        <v>440.18336999999997</v>
      </c>
      <c r="D54" s="45">
        <v>534.69173999999998</v>
      </c>
      <c r="E54" s="45">
        <v>373.99989000000005</v>
      </c>
      <c r="F54" s="45">
        <v>436.33325999999988</v>
      </c>
      <c r="G54" s="45">
        <v>469.15010999999998</v>
      </c>
      <c r="H54" s="45">
        <v>726.36662999999999</v>
      </c>
      <c r="I54" s="45">
        <v>967.63325999999995</v>
      </c>
      <c r="J54" s="45">
        <v>1186.6252199999999</v>
      </c>
      <c r="K54" s="45">
        <v>1259.0417400000001</v>
      </c>
      <c r="L54" s="45">
        <v>1225.0332599999999</v>
      </c>
      <c r="M54" s="45">
        <v>668.5252200000001</v>
      </c>
      <c r="N54" s="45">
        <v>748.54988999999989</v>
      </c>
      <c r="O54" s="45">
        <v>674.20815000000005</v>
      </c>
      <c r="P54" s="45">
        <v>766.51641000000018</v>
      </c>
      <c r="Q54" s="45">
        <v>783.65859</v>
      </c>
      <c r="R54" s="45">
        <v>820.60010999999986</v>
      </c>
      <c r="S54" s="45">
        <v>745.98348000000021</v>
      </c>
      <c r="T54" s="45">
        <v>828.94151999999997</v>
      </c>
      <c r="U54" s="45">
        <v>817.75848000000008</v>
      </c>
      <c r="V54" s="45">
        <v>810.05826000000002</v>
      </c>
      <c r="W54" s="45">
        <v>778.06673999999987</v>
      </c>
      <c r="X54" s="45">
        <v>756.9177000000002</v>
      </c>
      <c r="Y54" s="45">
        <v>767.70836999999995</v>
      </c>
      <c r="Z54" s="45">
        <v>744.15000000000009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1014.2609506746746</v>
      </c>
      <c r="D61" s="49">
        <f t="shared" si="22"/>
        <v>1202.4055370568535</v>
      </c>
      <c r="E61" s="49">
        <f t="shared" si="22"/>
        <v>1888.4462183786741</v>
      </c>
      <c r="F61" s="49">
        <f t="shared" si="22"/>
        <v>2723.9001967887912</v>
      </c>
      <c r="G61" s="49">
        <f t="shared" si="22"/>
        <v>3017.5652554660246</v>
      </c>
      <c r="H61" s="49">
        <f t="shared" si="22"/>
        <v>3418.7596674409724</v>
      </c>
      <c r="I61" s="49">
        <f t="shared" si="22"/>
        <v>1587.8968084799999</v>
      </c>
      <c r="J61" s="49">
        <f t="shared" si="22"/>
        <v>1823.8654159199996</v>
      </c>
      <c r="K61" s="49">
        <f t="shared" si="22"/>
        <v>2744.4298991951109</v>
      </c>
      <c r="L61" s="49">
        <f t="shared" si="22"/>
        <v>2677.4669572428083</v>
      </c>
      <c r="M61" s="49">
        <f t="shared" si="22"/>
        <v>3011.5910764496994</v>
      </c>
      <c r="N61" s="49">
        <f t="shared" si="22"/>
        <v>3284.9143329415992</v>
      </c>
      <c r="O61" s="49">
        <f t="shared" si="22"/>
        <v>3801.4609323657714</v>
      </c>
      <c r="P61" s="49">
        <f t="shared" si="22"/>
        <v>6156.3602438816197</v>
      </c>
      <c r="Q61" s="49">
        <f t="shared" si="22"/>
        <v>6069.194414293298</v>
      </c>
      <c r="R61" s="49">
        <f t="shared" si="22"/>
        <v>6097.2490072800001</v>
      </c>
      <c r="S61" s="49">
        <f t="shared" si="22"/>
        <v>6016.2549184799991</v>
      </c>
      <c r="T61" s="49">
        <f t="shared" si="22"/>
        <v>6505.6633713213932</v>
      </c>
      <c r="U61" s="49">
        <f t="shared" si="22"/>
        <v>6121.2206493283084</v>
      </c>
      <c r="V61" s="49">
        <f t="shared" si="22"/>
        <v>5957.7569874089641</v>
      </c>
      <c r="W61" s="49">
        <f t="shared" si="22"/>
        <v>6559.177606243602</v>
      </c>
      <c r="X61" s="49">
        <f t="shared" si="22"/>
        <v>7626.4115526690184</v>
      </c>
      <c r="Y61" s="49">
        <f t="shared" ref="Y61:Z61" si="23">SUM(Y62:Y72)</f>
        <v>7362.8212845851031</v>
      </c>
      <c r="Z61" s="49">
        <f t="shared" si="23"/>
        <v>6462.9846144314033</v>
      </c>
    </row>
    <row r="62" spans="1:26" ht="11.25" customHeight="1" x14ac:dyDescent="0.2">
      <c r="A62" s="50" t="s">
        <v>92</v>
      </c>
      <c r="B62" s="51" t="s">
        <v>93</v>
      </c>
      <c r="C62" s="52">
        <v>296.7783651546747</v>
      </c>
      <c r="D62" s="52">
        <v>374.67028969685333</v>
      </c>
      <c r="E62" s="52">
        <v>1169.8268946986739</v>
      </c>
      <c r="F62" s="52">
        <v>1739.1465531087913</v>
      </c>
      <c r="G62" s="52">
        <v>1909.7515791460246</v>
      </c>
      <c r="H62" s="52">
        <v>2013.9205837609727</v>
      </c>
      <c r="I62" s="52">
        <v>334.20804479999998</v>
      </c>
      <c r="J62" s="52">
        <v>330.51191039999992</v>
      </c>
      <c r="K62" s="52">
        <v>979.06564103511073</v>
      </c>
      <c r="L62" s="52">
        <v>992.33677172280875</v>
      </c>
      <c r="M62" s="52">
        <v>1879.9435238096992</v>
      </c>
      <c r="N62" s="52">
        <v>2060.1794311015997</v>
      </c>
      <c r="O62" s="52">
        <v>2623.7011323657712</v>
      </c>
      <c r="P62" s="52">
        <v>4827.286323881619</v>
      </c>
      <c r="Q62" s="52">
        <v>4798.1876216532983</v>
      </c>
      <c r="R62" s="52">
        <v>4814.8801344000003</v>
      </c>
      <c r="S62" s="52">
        <v>4818.0162239999991</v>
      </c>
      <c r="T62" s="52">
        <v>5200.7199552000002</v>
      </c>
      <c r="U62" s="52">
        <v>4821.2640000000001</v>
      </c>
      <c r="V62" s="52">
        <v>4690.3360895999986</v>
      </c>
      <c r="W62" s="52">
        <v>5323.1363135999964</v>
      </c>
      <c r="X62" s="52">
        <v>6233.6957760000014</v>
      </c>
      <c r="Y62" s="52">
        <v>5956.271999999999</v>
      </c>
      <c r="Z62" s="52">
        <v>5123.5519103999995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237.18246551999997</v>
      </c>
      <c r="D64" s="52">
        <v>244.33508736000005</v>
      </c>
      <c r="E64" s="52">
        <v>310.61944368000007</v>
      </c>
      <c r="F64" s="52">
        <v>508.65364367999996</v>
      </c>
      <c r="G64" s="52">
        <v>596.01355631999991</v>
      </c>
      <c r="H64" s="52">
        <v>612.33904368000003</v>
      </c>
      <c r="I64" s="52">
        <v>198.08884368000002</v>
      </c>
      <c r="J64" s="52">
        <v>198.85326552000001</v>
      </c>
      <c r="K64" s="52">
        <v>391.86417815999994</v>
      </c>
      <c r="L64" s="52">
        <v>348.73026551999999</v>
      </c>
      <c r="M64" s="52">
        <v>402.34731264000004</v>
      </c>
      <c r="N64" s="52">
        <v>408.13502183999992</v>
      </c>
      <c r="O64" s="52">
        <v>442.26000000000005</v>
      </c>
      <c r="P64" s="52">
        <v>492.87420000000014</v>
      </c>
      <c r="Q64" s="52">
        <v>416.10651264000001</v>
      </c>
      <c r="R64" s="52">
        <v>387.16875288</v>
      </c>
      <c r="S64" s="52">
        <v>384.43853448000004</v>
      </c>
      <c r="T64" s="52">
        <v>400.64357612139355</v>
      </c>
      <c r="U64" s="52">
        <v>407.85648932830867</v>
      </c>
      <c r="V64" s="52">
        <v>383.7209778089657</v>
      </c>
      <c r="W64" s="52">
        <v>387.24121264360588</v>
      </c>
      <c r="X64" s="52">
        <v>406.44429666901721</v>
      </c>
      <c r="Y64" s="52">
        <v>406.64928458510428</v>
      </c>
      <c r="Z64" s="52">
        <v>386.43278403140368</v>
      </c>
    </row>
    <row r="65" spans="1:26" ht="11.25" customHeight="1" x14ac:dyDescent="0.2">
      <c r="A65" s="50" t="s">
        <v>98</v>
      </c>
      <c r="B65" s="51" t="s">
        <v>99</v>
      </c>
      <c r="C65" s="52">
        <v>480.30011999999999</v>
      </c>
      <c r="D65" s="52">
        <v>583.40016000000003</v>
      </c>
      <c r="E65" s="52">
        <v>407.99988000000002</v>
      </c>
      <c r="F65" s="52">
        <v>476.09999999999997</v>
      </c>
      <c r="G65" s="52">
        <v>511.80011999999988</v>
      </c>
      <c r="H65" s="52">
        <v>792.50004000000001</v>
      </c>
      <c r="I65" s="52">
        <v>1055.5999199999999</v>
      </c>
      <c r="J65" s="52">
        <v>1294.5002399999996</v>
      </c>
      <c r="K65" s="52">
        <v>1373.50008</v>
      </c>
      <c r="L65" s="52">
        <v>1336.3999199999998</v>
      </c>
      <c r="M65" s="52">
        <v>729.30024000000003</v>
      </c>
      <c r="N65" s="52">
        <v>816.59987999999976</v>
      </c>
      <c r="O65" s="52">
        <v>735.49980000000005</v>
      </c>
      <c r="P65" s="52">
        <v>836.19972000000018</v>
      </c>
      <c r="Q65" s="52">
        <v>854.90027999999995</v>
      </c>
      <c r="R65" s="52">
        <v>895.20011999999974</v>
      </c>
      <c r="S65" s="52">
        <v>813.80016000000012</v>
      </c>
      <c r="T65" s="52">
        <v>904.29983999999979</v>
      </c>
      <c r="U65" s="52">
        <v>892.10015999999996</v>
      </c>
      <c r="V65" s="52">
        <v>883.69991999999991</v>
      </c>
      <c r="W65" s="52">
        <v>848.80007999999975</v>
      </c>
      <c r="X65" s="52">
        <v>986.27147999999966</v>
      </c>
      <c r="Y65" s="52">
        <v>999.9</v>
      </c>
      <c r="Z65" s="52">
        <v>952.99991999999997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8277.7131793053704</v>
      </c>
      <c r="D2" s="21">
        <f t="shared" ref="D2:X2" si="0">SUM(D3,D17,D22,D25,D26,D51,D52)</f>
        <v>7952.4993972964812</v>
      </c>
      <c r="E2" s="21">
        <f t="shared" si="0"/>
        <v>9449.2826146553361</v>
      </c>
      <c r="F2" s="21">
        <f t="shared" si="0"/>
        <v>9466.8529556421963</v>
      </c>
      <c r="G2" s="21">
        <f t="shared" si="0"/>
        <v>9905.0385302911818</v>
      </c>
      <c r="H2" s="21">
        <f t="shared" si="0"/>
        <v>9770.5951716896525</v>
      </c>
      <c r="I2" s="21">
        <f t="shared" si="0"/>
        <v>10123.266548061561</v>
      </c>
      <c r="J2" s="21">
        <f t="shared" si="0"/>
        <v>9500.855678509979</v>
      </c>
      <c r="K2" s="21">
        <f t="shared" si="0"/>
        <v>9638.8026769004427</v>
      </c>
      <c r="L2" s="21">
        <f t="shared" si="0"/>
        <v>9714.8780389165204</v>
      </c>
      <c r="M2" s="21">
        <f t="shared" si="0"/>
        <v>9541.7697563783222</v>
      </c>
      <c r="N2" s="21">
        <f t="shared" si="0"/>
        <v>9884.3747516155854</v>
      </c>
      <c r="O2" s="21">
        <f t="shared" si="0"/>
        <v>10061.304939892223</v>
      </c>
      <c r="P2" s="21">
        <f t="shared" si="0"/>
        <v>10933.630556311096</v>
      </c>
      <c r="Q2" s="21">
        <f t="shared" si="0"/>
        <v>8730.5397965944467</v>
      </c>
      <c r="R2" s="21">
        <f t="shared" si="0"/>
        <v>9289.1384760659039</v>
      </c>
      <c r="S2" s="21">
        <f t="shared" si="0"/>
        <v>8963.0927902689873</v>
      </c>
      <c r="T2" s="21">
        <f t="shared" si="0"/>
        <v>9755.4386245544865</v>
      </c>
      <c r="U2" s="21">
        <f t="shared" si="0"/>
        <v>10103.796704927972</v>
      </c>
      <c r="V2" s="21">
        <f t="shared" si="0"/>
        <v>10287.636941298813</v>
      </c>
      <c r="W2" s="21">
        <f t="shared" si="0"/>
        <v>9519.0022607278734</v>
      </c>
      <c r="X2" s="21">
        <f t="shared" si="0"/>
        <v>9632.1220637506103</v>
      </c>
      <c r="Y2" s="21">
        <f t="shared" ref="Y2:Z2" si="1">SUM(Y3,Y17,Y22,Y25,Y26,Y51,Y52)</f>
        <v>6757.7786585805652</v>
      </c>
      <c r="Z2" s="21">
        <f t="shared" si="1"/>
        <v>6531.034773967609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285.98135842536834</v>
      </c>
      <c r="D3" s="24">
        <f t="shared" si="2"/>
        <v>142.15318545648216</v>
      </c>
      <c r="E3" s="24">
        <f t="shared" si="2"/>
        <v>227.20992513533415</v>
      </c>
      <c r="F3" s="24">
        <f t="shared" si="2"/>
        <v>228.46262064219553</v>
      </c>
      <c r="G3" s="24">
        <f t="shared" si="2"/>
        <v>236.67051797117796</v>
      </c>
      <c r="H3" s="24">
        <f t="shared" si="2"/>
        <v>201.19667456965328</v>
      </c>
      <c r="I3" s="24">
        <f t="shared" si="2"/>
        <v>107.90194454156111</v>
      </c>
      <c r="J3" s="24">
        <f t="shared" si="2"/>
        <v>152.26424194997844</v>
      </c>
      <c r="K3" s="24">
        <f t="shared" si="2"/>
        <v>90.191404180442419</v>
      </c>
      <c r="L3" s="24">
        <f t="shared" si="2"/>
        <v>137.60015879651823</v>
      </c>
      <c r="M3" s="24">
        <f t="shared" si="2"/>
        <v>181.81442913832123</v>
      </c>
      <c r="N3" s="24">
        <f t="shared" si="2"/>
        <v>165.21849006975305</v>
      </c>
      <c r="O3" s="24">
        <f t="shared" si="2"/>
        <v>182.19729583792241</v>
      </c>
      <c r="P3" s="24">
        <f t="shared" si="2"/>
        <v>172.92983406249701</v>
      </c>
      <c r="Q3" s="24">
        <f t="shared" si="2"/>
        <v>135.76546959574114</v>
      </c>
      <c r="R3" s="24">
        <f t="shared" si="2"/>
        <v>154.90040802590599</v>
      </c>
      <c r="S3" s="24">
        <f t="shared" si="2"/>
        <v>125.03648699739257</v>
      </c>
      <c r="T3" s="24">
        <f t="shared" si="2"/>
        <v>116.84370999004848</v>
      </c>
      <c r="U3" s="24">
        <f t="shared" si="2"/>
        <v>110.54941133323334</v>
      </c>
      <c r="V3" s="24">
        <f t="shared" si="2"/>
        <v>121.67080500755466</v>
      </c>
      <c r="W3" s="24">
        <f t="shared" si="2"/>
        <v>101.70985829505928</v>
      </c>
      <c r="X3" s="24">
        <f t="shared" si="2"/>
        <v>107.7772221682002</v>
      </c>
      <c r="Y3" s="24">
        <f t="shared" ref="Y3:Z3" si="3">SUM(Y4,Y8,Y11)</f>
        <v>101.43748608270982</v>
      </c>
      <c r="Z3" s="24">
        <f t="shared" si="3"/>
        <v>81.437019987683115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285.98135842536834</v>
      </c>
      <c r="D4" s="19">
        <f t="shared" si="4"/>
        <v>142.15318545648216</v>
      </c>
      <c r="E4" s="19">
        <f t="shared" si="4"/>
        <v>227.20992513533415</v>
      </c>
      <c r="F4" s="19">
        <f t="shared" si="4"/>
        <v>228.46262064219553</v>
      </c>
      <c r="G4" s="19">
        <f t="shared" si="4"/>
        <v>236.67051797117796</v>
      </c>
      <c r="H4" s="19">
        <f t="shared" si="4"/>
        <v>201.19667456965328</v>
      </c>
      <c r="I4" s="19">
        <f t="shared" si="4"/>
        <v>107.90194454156111</v>
      </c>
      <c r="J4" s="19">
        <f t="shared" si="4"/>
        <v>152.26424194997844</v>
      </c>
      <c r="K4" s="19">
        <f t="shared" si="4"/>
        <v>90.191404180442419</v>
      </c>
      <c r="L4" s="19">
        <f t="shared" si="4"/>
        <v>137.60015879651823</v>
      </c>
      <c r="M4" s="19">
        <f t="shared" si="4"/>
        <v>181.81442913832123</v>
      </c>
      <c r="N4" s="19">
        <f t="shared" si="4"/>
        <v>165.21849006975305</v>
      </c>
      <c r="O4" s="19">
        <f t="shared" si="4"/>
        <v>182.19729583792241</v>
      </c>
      <c r="P4" s="19">
        <f t="shared" si="4"/>
        <v>172.92983406249701</v>
      </c>
      <c r="Q4" s="19">
        <f t="shared" si="4"/>
        <v>135.76546959574114</v>
      </c>
      <c r="R4" s="19">
        <f t="shared" si="4"/>
        <v>154.90040802590599</v>
      </c>
      <c r="S4" s="19">
        <f t="shared" si="4"/>
        <v>125.03648699739257</v>
      </c>
      <c r="T4" s="19">
        <f t="shared" si="4"/>
        <v>116.84370999004848</v>
      </c>
      <c r="U4" s="19">
        <f t="shared" si="4"/>
        <v>110.54941133323334</v>
      </c>
      <c r="V4" s="19">
        <f t="shared" si="4"/>
        <v>121.67080500755466</v>
      </c>
      <c r="W4" s="19">
        <f t="shared" si="4"/>
        <v>101.70985829505928</v>
      </c>
      <c r="X4" s="19">
        <f t="shared" si="4"/>
        <v>107.7772221682002</v>
      </c>
      <c r="Y4" s="19">
        <f t="shared" ref="Y4:Z4" si="5">SUM(Y5:Y7)</f>
        <v>101.43748608270982</v>
      </c>
      <c r="Z4" s="19">
        <f t="shared" si="5"/>
        <v>81.437019987683115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285.98135842536834</v>
      </c>
      <c r="D7" s="8">
        <v>142.15318545648216</v>
      </c>
      <c r="E7" s="8">
        <v>227.20992513533415</v>
      </c>
      <c r="F7" s="8">
        <v>228.46262064219553</v>
      </c>
      <c r="G7" s="8">
        <v>236.67051797117796</v>
      </c>
      <c r="H7" s="8">
        <v>201.19667456965328</v>
      </c>
      <c r="I7" s="8">
        <v>107.90194454156111</v>
      </c>
      <c r="J7" s="8">
        <v>152.26424194997844</v>
      </c>
      <c r="K7" s="8">
        <v>90.191404180442419</v>
      </c>
      <c r="L7" s="8">
        <v>137.60015879651823</v>
      </c>
      <c r="M7" s="8">
        <v>181.81442913832123</v>
      </c>
      <c r="N7" s="8">
        <v>165.21849006975305</v>
      </c>
      <c r="O7" s="8">
        <v>182.19729583792241</v>
      </c>
      <c r="P7" s="8">
        <v>172.92983406249701</v>
      </c>
      <c r="Q7" s="8">
        <v>135.76546959574114</v>
      </c>
      <c r="R7" s="8">
        <v>154.90040802590599</v>
      </c>
      <c r="S7" s="8">
        <v>125.03648699739257</v>
      </c>
      <c r="T7" s="8">
        <v>116.84370999004848</v>
      </c>
      <c r="U7" s="8">
        <v>110.54941133323334</v>
      </c>
      <c r="V7" s="8">
        <v>121.67080500755466</v>
      </c>
      <c r="W7" s="8">
        <v>101.70985829505928</v>
      </c>
      <c r="X7" s="8">
        <v>107.7772221682002</v>
      </c>
      <c r="Y7" s="8">
        <v>101.43748608270982</v>
      </c>
      <c r="Z7" s="8">
        <v>81.437019987683115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36.658295999999993</v>
      </c>
      <c r="D17" s="27">
        <f t="shared" si="10"/>
        <v>21.538440000000005</v>
      </c>
      <c r="E17" s="27">
        <f t="shared" si="10"/>
        <v>21.25871999999999</v>
      </c>
      <c r="F17" s="27">
        <f t="shared" si="10"/>
        <v>25.973999999999997</v>
      </c>
      <c r="G17" s="27">
        <f t="shared" si="10"/>
        <v>43.676279999999984</v>
      </c>
      <c r="H17" s="27">
        <f t="shared" si="10"/>
        <v>49.989960000000004</v>
      </c>
      <c r="I17" s="27">
        <f t="shared" si="10"/>
        <v>77.322600000000008</v>
      </c>
      <c r="J17" s="27">
        <f t="shared" si="10"/>
        <v>77.162760000000006</v>
      </c>
      <c r="K17" s="27">
        <f t="shared" si="10"/>
        <v>40.439520000000002</v>
      </c>
      <c r="L17" s="27">
        <f t="shared" si="10"/>
        <v>32.567400000000006</v>
      </c>
      <c r="M17" s="27">
        <f t="shared" si="10"/>
        <v>43.196759999999998</v>
      </c>
      <c r="N17" s="27">
        <f t="shared" si="10"/>
        <v>45.714239999999997</v>
      </c>
      <c r="O17" s="27">
        <f t="shared" si="10"/>
        <v>35.60436</v>
      </c>
      <c r="P17" s="27">
        <f t="shared" si="10"/>
        <v>77.282639999999986</v>
      </c>
      <c r="Q17" s="27">
        <f t="shared" si="10"/>
        <v>83.276639999999986</v>
      </c>
      <c r="R17" s="27">
        <f t="shared" si="10"/>
        <v>53.706240000000001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21.578399999999995</v>
      </c>
      <c r="D19" s="8">
        <v>21.538440000000005</v>
      </c>
      <c r="E19" s="8">
        <v>21.25871999999999</v>
      </c>
      <c r="F19" s="8">
        <v>25.973999999999997</v>
      </c>
      <c r="G19" s="8">
        <v>43.676279999999984</v>
      </c>
      <c r="H19" s="8">
        <v>49.989960000000004</v>
      </c>
      <c r="I19" s="8">
        <v>77.322600000000008</v>
      </c>
      <c r="J19" s="8">
        <v>77.162760000000006</v>
      </c>
      <c r="K19" s="8">
        <v>40.439520000000002</v>
      </c>
      <c r="L19" s="8">
        <v>32.567400000000006</v>
      </c>
      <c r="M19" s="8">
        <v>43.196759999999998</v>
      </c>
      <c r="N19" s="8">
        <v>45.714239999999997</v>
      </c>
      <c r="O19" s="8">
        <v>35.60436</v>
      </c>
      <c r="P19" s="8">
        <v>77.282639999999986</v>
      </c>
      <c r="Q19" s="8">
        <v>83.276639999999986</v>
      </c>
      <c r="R19" s="8">
        <v>53.706240000000001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15.079895999999996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3368.9533233600005</v>
      </c>
      <c r="D26" s="27">
        <f t="shared" si="14"/>
        <v>3260.9526263999996</v>
      </c>
      <c r="E26" s="27">
        <f t="shared" si="14"/>
        <v>3376.2348579600002</v>
      </c>
      <c r="F26" s="27">
        <f t="shared" si="14"/>
        <v>3434.8934995200007</v>
      </c>
      <c r="G26" s="27">
        <f t="shared" si="14"/>
        <v>3289.5619819200015</v>
      </c>
      <c r="H26" s="27">
        <f t="shared" si="14"/>
        <v>2789.2482580800001</v>
      </c>
      <c r="I26" s="27">
        <f t="shared" si="14"/>
        <v>2659.8172176000003</v>
      </c>
      <c r="J26" s="27">
        <f t="shared" si="14"/>
        <v>1858.8512123999999</v>
      </c>
      <c r="K26" s="27">
        <f t="shared" si="14"/>
        <v>1917.261387</v>
      </c>
      <c r="L26" s="27">
        <f t="shared" si="14"/>
        <v>2036.6869219200003</v>
      </c>
      <c r="M26" s="27">
        <f t="shared" si="14"/>
        <v>1688.9523310800002</v>
      </c>
      <c r="N26" s="27">
        <f t="shared" si="14"/>
        <v>1187.0761798800002</v>
      </c>
      <c r="O26" s="27">
        <f t="shared" si="14"/>
        <v>1330.6788896400001</v>
      </c>
      <c r="P26" s="27">
        <f t="shared" si="14"/>
        <v>1384.6091432400001</v>
      </c>
      <c r="Q26" s="27">
        <f t="shared" si="14"/>
        <v>1531.1624137200004</v>
      </c>
      <c r="R26" s="27">
        <f t="shared" si="14"/>
        <v>1805.2841476800004</v>
      </c>
      <c r="S26" s="27">
        <f t="shared" si="14"/>
        <v>1489.9018820399999</v>
      </c>
      <c r="T26" s="27">
        <f t="shared" si="14"/>
        <v>1560.9723850800001</v>
      </c>
      <c r="U26" s="27">
        <f t="shared" si="14"/>
        <v>1526.0913756000004</v>
      </c>
      <c r="V26" s="27">
        <f t="shared" si="14"/>
        <v>1389.1384717199999</v>
      </c>
      <c r="W26" s="27">
        <f t="shared" si="14"/>
        <v>1156.60434384</v>
      </c>
      <c r="X26" s="27">
        <f t="shared" si="14"/>
        <v>919.59148800000003</v>
      </c>
      <c r="Y26" s="27">
        <f t="shared" ref="Y26:Z26" si="15">SUM(Y27,Y33)</f>
        <v>942.53116752000028</v>
      </c>
      <c r="Z26" s="27">
        <f t="shared" si="15"/>
        <v>324.92638584000008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3368.9533233600005</v>
      </c>
      <c r="D33" s="19">
        <f t="shared" si="18"/>
        <v>3260.9526263999996</v>
      </c>
      <c r="E33" s="19">
        <f t="shared" si="18"/>
        <v>3376.2348579600002</v>
      </c>
      <c r="F33" s="19">
        <f t="shared" si="18"/>
        <v>3434.8934995200007</v>
      </c>
      <c r="G33" s="19">
        <f t="shared" si="18"/>
        <v>3289.5619819200015</v>
      </c>
      <c r="H33" s="19">
        <f t="shared" si="18"/>
        <v>2789.2482580800001</v>
      </c>
      <c r="I33" s="19">
        <f t="shared" si="18"/>
        <v>2659.8172176000003</v>
      </c>
      <c r="J33" s="19">
        <f t="shared" si="18"/>
        <v>1858.8512123999999</v>
      </c>
      <c r="K33" s="19">
        <f t="shared" si="18"/>
        <v>1917.261387</v>
      </c>
      <c r="L33" s="19">
        <f t="shared" si="18"/>
        <v>2036.6869219200003</v>
      </c>
      <c r="M33" s="19">
        <f t="shared" si="18"/>
        <v>1688.9523310800002</v>
      </c>
      <c r="N33" s="19">
        <f t="shared" si="18"/>
        <v>1187.0761798800002</v>
      </c>
      <c r="O33" s="19">
        <f t="shared" si="18"/>
        <v>1330.6788896400001</v>
      </c>
      <c r="P33" s="19">
        <f t="shared" si="18"/>
        <v>1384.6091432400001</v>
      </c>
      <c r="Q33" s="19">
        <f t="shared" si="18"/>
        <v>1531.1624137200004</v>
      </c>
      <c r="R33" s="19">
        <f t="shared" si="18"/>
        <v>1805.2841476800004</v>
      </c>
      <c r="S33" s="19">
        <f t="shared" si="18"/>
        <v>1489.9018820399999</v>
      </c>
      <c r="T33" s="19">
        <f t="shared" si="18"/>
        <v>1560.9723850800001</v>
      </c>
      <c r="U33" s="19">
        <f t="shared" si="18"/>
        <v>1526.0913756000004</v>
      </c>
      <c r="V33" s="19">
        <f t="shared" si="18"/>
        <v>1389.1384717199999</v>
      </c>
      <c r="W33" s="19">
        <f t="shared" si="18"/>
        <v>1156.60434384</v>
      </c>
      <c r="X33" s="19">
        <f t="shared" si="18"/>
        <v>919.59148800000003</v>
      </c>
      <c r="Y33" s="19">
        <f t="shared" ref="Y33:Z33" si="19">SUM(Y34:Y50)</f>
        <v>942.53116752000028</v>
      </c>
      <c r="Z33" s="19">
        <f t="shared" si="19"/>
        <v>324.92638584000008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430.53120000000001</v>
      </c>
      <c r="L34" s="8">
        <v>404.87040000000002</v>
      </c>
      <c r="M34" s="8">
        <v>213.84000000000003</v>
      </c>
      <c r="N34" s="8">
        <v>0</v>
      </c>
      <c r="O34" s="8">
        <v>0</v>
      </c>
      <c r="P34" s="8">
        <v>461.89440000000008</v>
      </c>
      <c r="Q34" s="8">
        <v>436.23360000000019</v>
      </c>
      <c r="R34" s="8">
        <v>419.12639999999999</v>
      </c>
      <c r="S34" s="8">
        <v>57.024000000000008</v>
      </c>
      <c r="T34" s="8">
        <v>99.792000000000016</v>
      </c>
      <c r="U34" s="8">
        <v>74.131199999999993</v>
      </c>
      <c r="V34" s="8">
        <v>34.214400000000005</v>
      </c>
      <c r="W34" s="8">
        <v>45.619200000000014</v>
      </c>
      <c r="X34" s="8">
        <v>14.256</v>
      </c>
      <c r="Y34" s="8">
        <v>75.180441599999995</v>
      </c>
      <c r="Z34" s="8">
        <v>73.332863999999987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20.892359520000003</v>
      </c>
      <c r="D36" s="8">
        <v>14.923049040000004</v>
      </c>
      <c r="E36" s="8">
        <v>14.923049040000004</v>
      </c>
      <c r="F36" s="8">
        <v>14.923049040000004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2.9846552400000008</v>
      </c>
      <c r="R36" s="8">
        <v>0</v>
      </c>
      <c r="S36" s="8">
        <v>2.9846552400000008</v>
      </c>
      <c r="T36" s="8">
        <v>0</v>
      </c>
      <c r="U36" s="8">
        <v>0</v>
      </c>
      <c r="V36" s="8">
        <v>2.9846552400000008</v>
      </c>
      <c r="W36" s="8">
        <v>0</v>
      </c>
      <c r="X36" s="8">
        <v>0</v>
      </c>
      <c r="Y36" s="8">
        <v>40.143260880000014</v>
      </c>
      <c r="Z36" s="8">
        <v>28.324126080000013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286.767</v>
      </c>
      <c r="D43" s="8">
        <v>1188.4899592799998</v>
      </c>
      <c r="E43" s="8">
        <v>1166.18588892</v>
      </c>
      <c r="F43" s="8">
        <v>1293.6376814400003</v>
      </c>
      <c r="G43" s="8">
        <v>0</v>
      </c>
      <c r="H43" s="8">
        <v>0</v>
      </c>
      <c r="I43" s="8">
        <v>1781.1415814400002</v>
      </c>
      <c r="J43" s="8">
        <v>748.78038144000004</v>
      </c>
      <c r="K43" s="8">
        <v>76.471288919999992</v>
      </c>
      <c r="L43" s="8">
        <v>143.3835</v>
      </c>
      <c r="M43" s="8">
        <v>124.26561108000003</v>
      </c>
      <c r="N43" s="8">
        <v>105.14798892000002</v>
      </c>
      <c r="O43" s="8">
        <v>92.402729640000004</v>
      </c>
      <c r="P43" s="8">
        <v>9.5588110799999999</v>
      </c>
      <c r="Q43" s="8">
        <v>31.862881439999988</v>
      </c>
      <c r="R43" s="8">
        <v>44.608140720000016</v>
      </c>
      <c r="S43" s="8">
        <v>44.608140720000016</v>
      </c>
      <c r="T43" s="8">
        <v>47.794588919999995</v>
      </c>
      <c r="U43" s="8">
        <v>54.167218559999995</v>
      </c>
      <c r="V43" s="8">
        <v>54.167218559999995</v>
      </c>
      <c r="W43" s="8">
        <v>44.608140720000016</v>
      </c>
      <c r="X43" s="8">
        <v>86.030100000000004</v>
      </c>
      <c r="Y43" s="8">
        <v>71.596249920000005</v>
      </c>
      <c r="Z43" s="8">
        <v>18.703610640000001</v>
      </c>
    </row>
    <row r="44" spans="1:26" ht="11.25" customHeight="1" x14ac:dyDescent="0.2">
      <c r="A44" s="28" t="s">
        <v>74</v>
      </c>
      <c r="B44" s="7" t="s">
        <v>75</v>
      </c>
      <c r="C44" s="8">
        <v>3061.2939638400003</v>
      </c>
      <c r="D44" s="8">
        <v>2057.5396180799999</v>
      </c>
      <c r="E44" s="8">
        <v>2195.1259200000004</v>
      </c>
      <c r="F44" s="8">
        <v>2126.3327690400001</v>
      </c>
      <c r="G44" s="8">
        <v>3289.5619819200015</v>
      </c>
      <c r="H44" s="8">
        <v>2789.2482580800001</v>
      </c>
      <c r="I44" s="8">
        <v>878.67563615999995</v>
      </c>
      <c r="J44" s="8">
        <v>1110.07083096</v>
      </c>
      <c r="K44" s="8">
        <v>1410.2588980799999</v>
      </c>
      <c r="L44" s="8">
        <v>1488.4330219200001</v>
      </c>
      <c r="M44" s="8">
        <v>1350.8467200000002</v>
      </c>
      <c r="N44" s="8">
        <v>1081.9281909600002</v>
      </c>
      <c r="O44" s="8">
        <v>1238.2761600000001</v>
      </c>
      <c r="P44" s="8">
        <v>906.8182761600001</v>
      </c>
      <c r="Q44" s="8">
        <v>1056.9124490400002</v>
      </c>
      <c r="R44" s="8">
        <v>1335.2119509600004</v>
      </c>
      <c r="S44" s="8">
        <v>1382.1162580799999</v>
      </c>
      <c r="T44" s="8">
        <v>1413.3857961600002</v>
      </c>
      <c r="U44" s="8">
        <v>1394.6241290400003</v>
      </c>
      <c r="V44" s="8">
        <v>1291.4345419199999</v>
      </c>
      <c r="W44" s="8">
        <v>1060.03934712</v>
      </c>
      <c r="X44" s="8">
        <v>816.13656000000003</v>
      </c>
      <c r="Y44" s="8">
        <v>755.61121512000022</v>
      </c>
      <c r="Z44" s="8">
        <v>204.56578512000004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6.3376560000000008</v>
      </c>
      <c r="Q48" s="8">
        <v>3.1688280000000004</v>
      </c>
      <c r="R48" s="8">
        <v>6.3376560000000008</v>
      </c>
      <c r="S48" s="8">
        <v>3.1688280000000004</v>
      </c>
      <c r="T48" s="8">
        <v>0</v>
      </c>
      <c r="U48" s="8">
        <v>3.1688280000000004</v>
      </c>
      <c r="V48" s="8">
        <v>6.3376560000000008</v>
      </c>
      <c r="W48" s="8">
        <v>6.3376560000000008</v>
      </c>
      <c r="X48" s="8">
        <v>3.1688280000000004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4586.1202015200015</v>
      </c>
      <c r="D51" s="27">
        <v>4527.8551454399994</v>
      </c>
      <c r="E51" s="27">
        <v>5824.5791115600014</v>
      </c>
      <c r="F51" s="27">
        <v>5777.5228354800001</v>
      </c>
      <c r="G51" s="27">
        <v>6335.1297504000013</v>
      </c>
      <c r="H51" s="27">
        <v>6730.1602790400002</v>
      </c>
      <c r="I51" s="27">
        <v>7278.2247859199997</v>
      </c>
      <c r="J51" s="27">
        <v>7412.5774641600001</v>
      </c>
      <c r="K51" s="27">
        <v>7590.9103657200012</v>
      </c>
      <c r="L51" s="27">
        <v>7508.0235582000014</v>
      </c>
      <c r="M51" s="27">
        <v>7627.8062361600005</v>
      </c>
      <c r="N51" s="27">
        <v>8486.3658416658327</v>
      </c>
      <c r="O51" s="27">
        <v>8512.8243944142996</v>
      </c>
      <c r="P51" s="27">
        <v>9298.8089390085988</v>
      </c>
      <c r="Q51" s="27">
        <v>6980.3352732787052</v>
      </c>
      <c r="R51" s="27">
        <v>7137.9310503599991</v>
      </c>
      <c r="S51" s="27">
        <v>7212.9461612315945</v>
      </c>
      <c r="T51" s="27">
        <v>7936.7310094844388</v>
      </c>
      <c r="U51" s="27">
        <v>8325.8060279947385</v>
      </c>
      <c r="V51" s="27">
        <v>8623.9277745712589</v>
      </c>
      <c r="W51" s="27">
        <v>8149.8813713928139</v>
      </c>
      <c r="X51" s="27">
        <v>8473.9218835824104</v>
      </c>
      <c r="Y51" s="27">
        <v>5595.7432649778548</v>
      </c>
      <c r="Z51" s="27">
        <v>5982.7713681399264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137.31662999999998</v>
      </c>
      <c r="S52" s="27">
        <f t="shared" si="20"/>
        <v>135.20825999999997</v>
      </c>
      <c r="T52" s="27">
        <f t="shared" si="20"/>
        <v>140.89152000000001</v>
      </c>
      <c r="U52" s="27">
        <f t="shared" si="20"/>
        <v>141.34989000000002</v>
      </c>
      <c r="V52" s="27">
        <f t="shared" si="20"/>
        <v>152.89989000000003</v>
      </c>
      <c r="W52" s="27">
        <f t="shared" si="20"/>
        <v>110.80668719999998</v>
      </c>
      <c r="X52" s="27">
        <f t="shared" si="20"/>
        <v>130.83147</v>
      </c>
      <c r="Y52" s="27">
        <f t="shared" ref="Y52:Z52" si="21">SUM(Y53:Y54)</f>
        <v>118.06674000000002</v>
      </c>
      <c r="Z52" s="27">
        <f t="shared" si="21"/>
        <v>141.9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0.71505720000000017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137.31662999999998</v>
      </c>
      <c r="S54" s="45">
        <v>135.20825999999997</v>
      </c>
      <c r="T54" s="45">
        <v>140.89152000000001</v>
      </c>
      <c r="U54" s="45">
        <v>141.34989000000002</v>
      </c>
      <c r="V54" s="45">
        <v>152.89989000000003</v>
      </c>
      <c r="W54" s="45">
        <v>110.09162999999998</v>
      </c>
      <c r="X54" s="45">
        <v>130.83147</v>
      </c>
      <c r="Y54" s="45">
        <v>118.06674000000002</v>
      </c>
      <c r="Z54" s="45">
        <v>141.9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1053.4685703653251</v>
      </c>
      <c r="D61" s="49">
        <f t="shared" si="22"/>
        <v>1140.4406906231468</v>
      </c>
      <c r="E61" s="49">
        <f t="shared" si="22"/>
        <v>864.67823642132601</v>
      </c>
      <c r="F61" s="49">
        <f t="shared" si="22"/>
        <v>1444.3664884112079</v>
      </c>
      <c r="G61" s="49">
        <f t="shared" si="22"/>
        <v>1447.9563313339752</v>
      </c>
      <c r="H61" s="49">
        <f t="shared" si="22"/>
        <v>1455.2037036790273</v>
      </c>
      <c r="I61" s="49">
        <f t="shared" si="22"/>
        <v>2222.3686010400002</v>
      </c>
      <c r="J61" s="49">
        <f t="shared" si="22"/>
        <v>2197.6009977599997</v>
      </c>
      <c r="K61" s="49">
        <f t="shared" si="22"/>
        <v>1759.8422431248894</v>
      </c>
      <c r="L61" s="49">
        <f t="shared" si="22"/>
        <v>2297.0936993171908</v>
      </c>
      <c r="M61" s="49">
        <f t="shared" si="22"/>
        <v>1681.9458948303009</v>
      </c>
      <c r="N61" s="49">
        <f t="shared" si="22"/>
        <v>2156.7154082583997</v>
      </c>
      <c r="O61" s="49">
        <f t="shared" si="22"/>
        <v>2029.4984228342287</v>
      </c>
      <c r="P61" s="49">
        <f t="shared" si="22"/>
        <v>1332.1392510783803</v>
      </c>
      <c r="Q61" s="49">
        <f t="shared" si="22"/>
        <v>1018.201799146701</v>
      </c>
      <c r="R61" s="49">
        <f t="shared" si="22"/>
        <v>1048.3211807999999</v>
      </c>
      <c r="S61" s="49">
        <f t="shared" si="22"/>
        <v>969.16980959999989</v>
      </c>
      <c r="T61" s="49">
        <f t="shared" si="22"/>
        <v>1030.3888999367427</v>
      </c>
      <c r="U61" s="49">
        <f t="shared" si="22"/>
        <v>1077.0879666120354</v>
      </c>
      <c r="V61" s="49">
        <f t="shared" si="22"/>
        <v>1064.2846513011134</v>
      </c>
      <c r="W61" s="49">
        <f t="shared" si="22"/>
        <v>1217.1655038646065</v>
      </c>
      <c r="X61" s="49">
        <f t="shared" si="22"/>
        <v>1156.1231945081281</v>
      </c>
      <c r="Y61" s="49">
        <f t="shared" ref="Y61:Z61" si="23">SUM(Y62:Y72)</f>
        <v>1015.0244914741081</v>
      </c>
      <c r="Z61" s="49">
        <f t="shared" si="23"/>
        <v>1234.1114623011235</v>
      </c>
    </row>
    <row r="62" spans="1:26" ht="11.25" customHeight="1" x14ac:dyDescent="0.2">
      <c r="A62" s="50" t="s">
        <v>92</v>
      </c>
      <c r="B62" s="51" t="s">
        <v>93</v>
      </c>
      <c r="C62" s="52">
        <v>1048.1178140453251</v>
      </c>
      <c r="D62" s="52">
        <v>1135.0899343031467</v>
      </c>
      <c r="E62" s="52">
        <v>852.55697090132605</v>
      </c>
      <c r="F62" s="52">
        <v>1432.245222891208</v>
      </c>
      <c r="G62" s="52">
        <v>1435.0161968539751</v>
      </c>
      <c r="H62" s="52">
        <v>1434.7832818390273</v>
      </c>
      <c r="I62" s="52">
        <v>2093.8401792</v>
      </c>
      <c r="J62" s="52">
        <v>2066.2879103999999</v>
      </c>
      <c r="K62" s="52">
        <v>1742.5339557648895</v>
      </c>
      <c r="L62" s="52">
        <v>2277.0555866771911</v>
      </c>
      <c r="M62" s="52">
        <v>1616.8080729903008</v>
      </c>
      <c r="N62" s="52">
        <v>2112.3801208983996</v>
      </c>
      <c r="O62" s="52">
        <v>1983.3068228342286</v>
      </c>
      <c r="P62" s="52">
        <v>1266.0732729183803</v>
      </c>
      <c r="Q62" s="52">
        <v>957.26819914670102</v>
      </c>
      <c r="R62" s="52">
        <v>824.31982079999977</v>
      </c>
      <c r="S62" s="52">
        <v>764.17608959999995</v>
      </c>
      <c r="T62" s="52">
        <v>811.66417920000015</v>
      </c>
      <c r="U62" s="52">
        <v>852.65591039999993</v>
      </c>
      <c r="V62" s="52">
        <v>812.67217919999996</v>
      </c>
      <c r="W62" s="52">
        <v>1025.3601791999999</v>
      </c>
      <c r="X62" s="52">
        <v>884.12808959999984</v>
      </c>
      <c r="Y62" s="52">
        <v>748.71982080000021</v>
      </c>
      <c r="Z62" s="52">
        <v>928.25591040000006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5.3507563200000003</v>
      </c>
      <c r="D64" s="52">
        <v>5.3507563200000003</v>
      </c>
      <c r="E64" s="52">
        <v>12.12126552</v>
      </c>
      <c r="F64" s="52">
        <v>12.12126552</v>
      </c>
      <c r="G64" s="52">
        <v>12.940134480000001</v>
      </c>
      <c r="H64" s="52">
        <v>20.420421839999999</v>
      </c>
      <c r="I64" s="52">
        <v>128.52842183999999</v>
      </c>
      <c r="J64" s="52">
        <v>131.31308736000003</v>
      </c>
      <c r="K64" s="52">
        <v>17.308287360000001</v>
      </c>
      <c r="L64" s="52">
        <v>20.038112640000001</v>
      </c>
      <c r="M64" s="52">
        <v>65.137821840000015</v>
      </c>
      <c r="N64" s="52">
        <v>44.335287360000002</v>
      </c>
      <c r="O64" s="52">
        <v>46.191600000000008</v>
      </c>
      <c r="P64" s="52">
        <v>66.06597816</v>
      </c>
      <c r="Q64" s="52">
        <v>60.933599999999991</v>
      </c>
      <c r="R64" s="52">
        <v>74.201399999999978</v>
      </c>
      <c r="S64" s="52">
        <v>57.4938</v>
      </c>
      <c r="T64" s="52">
        <v>65.02488073674246</v>
      </c>
      <c r="U64" s="52">
        <v>61.360278612035586</v>
      </c>
      <c r="V64" s="52">
        <v>75.644964581113499</v>
      </c>
      <c r="W64" s="52">
        <v>63.250411864606662</v>
      </c>
      <c r="X64" s="52">
        <v>92.089655308128314</v>
      </c>
      <c r="Y64" s="52">
        <v>104.1232277941079</v>
      </c>
      <c r="Z64" s="52">
        <v>119.80851670112345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149.79995999999997</v>
      </c>
      <c r="S65" s="52">
        <v>147.49991999999995</v>
      </c>
      <c r="T65" s="52">
        <v>153.69983999999999</v>
      </c>
      <c r="U65" s="52">
        <v>154.19988000000001</v>
      </c>
      <c r="V65" s="52">
        <v>166.79988</v>
      </c>
      <c r="W65" s="52">
        <v>120.09995999999997</v>
      </c>
      <c r="X65" s="52">
        <v>170.47475999999997</v>
      </c>
      <c r="Y65" s="52">
        <v>153.69983999999999</v>
      </c>
      <c r="Z65" s="52">
        <v>181.69991999999999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8.8718976000000005</v>
      </c>
      <c r="V72" s="55">
        <v>9.1676275199999981</v>
      </c>
      <c r="W72" s="55">
        <v>8.4549527999999992</v>
      </c>
      <c r="X72" s="55">
        <v>9.4306895999999956</v>
      </c>
      <c r="Y72" s="55">
        <v>8.4816028799999987</v>
      </c>
      <c r="Z72" s="55">
        <v>4.3471152000000002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13473.411230137912</v>
      </c>
      <c r="D2" s="21">
        <f t="shared" ref="D2:X2" si="0">SUM(D3,D17,D22,D25,D26,D51,D52)</f>
        <v>13021.816382415269</v>
      </c>
      <c r="E2" s="21">
        <f t="shared" si="0"/>
        <v>11987.728656050798</v>
      </c>
      <c r="F2" s="21">
        <f t="shared" si="0"/>
        <v>14626.057430200635</v>
      </c>
      <c r="G2" s="21">
        <f t="shared" si="0"/>
        <v>14966.439394137462</v>
      </c>
      <c r="H2" s="21">
        <f t="shared" si="0"/>
        <v>15680.099906075739</v>
      </c>
      <c r="I2" s="21">
        <f t="shared" si="0"/>
        <v>19924.758342349225</v>
      </c>
      <c r="J2" s="21">
        <f t="shared" si="0"/>
        <v>19676.485631286163</v>
      </c>
      <c r="K2" s="21">
        <f t="shared" si="0"/>
        <v>18952.911266420298</v>
      </c>
      <c r="L2" s="21">
        <f t="shared" si="0"/>
        <v>17623.408568076469</v>
      </c>
      <c r="M2" s="21">
        <f t="shared" si="0"/>
        <v>18186.861469535874</v>
      </c>
      <c r="N2" s="21">
        <f t="shared" si="0"/>
        <v>16598.51631621255</v>
      </c>
      <c r="O2" s="21">
        <f t="shared" si="0"/>
        <v>19991.644088298151</v>
      </c>
      <c r="P2" s="21">
        <f t="shared" si="0"/>
        <v>18552.460956598421</v>
      </c>
      <c r="Q2" s="21">
        <f t="shared" si="0"/>
        <v>18231.987503836721</v>
      </c>
      <c r="R2" s="21">
        <f t="shared" si="0"/>
        <v>19445.452527445435</v>
      </c>
      <c r="S2" s="21">
        <f t="shared" si="0"/>
        <v>19662.618597758406</v>
      </c>
      <c r="T2" s="21">
        <f t="shared" si="0"/>
        <v>19422.905311107344</v>
      </c>
      <c r="U2" s="21">
        <f t="shared" si="0"/>
        <v>19776.13227383481</v>
      </c>
      <c r="V2" s="21">
        <f t="shared" si="0"/>
        <v>19011.859161023211</v>
      </c>
      <c r="W2" s="21">
        <f t="shared" si="0"/>
        <v>16873.926745633671</v>
      </c>
      <c r="X2" s="21">
        <f t="shared" si="0"/>
        <v>17776.289928940092</v>
      </c>
      <c r="Y2" s="21">
        <f t="shared" ref="Y2:Z2" si="1">SUM(Y3,Y17,Y22,Y25,Y26,Y51,Y52)</f>
        <v>16504.276106398836</v>
      </c>
      <c r="Z2" s="21">
        <f t="shared" si="1"/>
        <v>16523.1046299103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234.18943413791294</v>
      </c>
      <c r="D3" s="24">
        <f t="shared" ref="D3:X3" si="3">SUM(D4,D8,D11)</f>
        <v>233.2200644552716</v>
      </c>
      <c r="E3" s="24">
        <f t="shared" si="3"/>
        <v>140.87040509079495</v>
      </c>
      <c r="F3" s="24">
        <f t="shared" si="3"/>
        <v>131.80529128063836</v>
      </c>
      <c r="G3" s="24">
        <f t="shared" si="3"/>
        <v>151.06614713746205</v>
      </c>
      <c r="H3" s="24">
        <f t="shared" si="3"/>
        <v>921.03717723573595</v>
      </c>
      <c r="I3" s="24">
        <f t="shared" si="3"/>
        <v>553.07195458922615</v>
      </c>
      <c r="J3" s="24">
        <f t="shared" si="3"/>
        <v>782.97430548616046</v>
      </c>
      <c r="K3" s="24">
        <f t="shared" si="3"/>
        <v>951.06408878029674</v>
      </c>
      <c r="L3" s="24">
        <f t="shared" si="3"/>
        <v>1325.5408573564675</v>
      </c>
      <c r="M3" s="24">
        <f t="shared" si="3"/>
        <v>1261.9646336158728</v>
      </c>
      <c r="N3" s="24">
        <f t="shared" si="3"/>
        <v>385.69036509254897</v>
      </c>
      <c r="O3" s="24">
        <f t="shared" si="3"/>
        <v>1410.8904506581544</v>
      </c>
      <c r="P3" s="24">
        <f t="shared" si="3"/>
        <v>115.85465615842305</v>
      </c>
      <c r="Q3" s="24">
        <f t="shared" si="3"/>
        <v>106.36271419671839</v>
      </c>
      <c r="R3" s="24">
        <f t="shared" si="3"/>
        <v>104.93011244543932</v>
      </c>
      <c r="S3" s="24">
        <f t="shared" si="3"/>
        <v>75.822676838402145</v>
      </c>
      <c r="T3" s="24">
        <f t="shared" si="3"/>
        <v>91.326488171942387</v>
      </c>
      <c r="U3" s="24">
        <f t="shared" si="3"/>
        <v>221.31305231671584</v>
      </c>
      <c r="V3" s="24">
        <f t="shared" si="3"/>
        <v>209.70296242153833</v>
      </c>
      <c r="W3" s="24">
        <f t="shared" si="3"/>
        <v>148.82378337166682</v>
      </c>
      <c r="X3" s="24">
        <f t="shared" si="3"/>
        <v>96.176283898511741</v>
      </c>
      <c r="Y3" s="24">
        <f t="shared" ref="Y3:Z3" si="4">SUM(Y4,Y8,Y11)</f>
        <v>103.24474937483349</v>
      </c>
      <c r="Z3" s="24">
        <f t="shared" si="4"/>
        <v>89.264779987876452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234.18943413791294</v>
      </c>
      <c r="D4" s="19">
        <f t="shared" ref="D4:X4" si="6">SUM(D5:D7)</f>
        <v>233.2200644552716</v>
      </c>
      <c r="E4" s="19">
        <f t="shared" si="6"/>
        <v>140.87040509079495</v>
      </c>
      <c r="F4" s="19">
        <f t="shared" si="6"/>
        <v>131.80529128063836</v>
      </c>
      <c r="G4" s="19">
        <f t="shared" si="6"/>
        <v>151.06614713746205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1.3168542779202888</v>
      </c>
      <c r="Y4" s="19">
        <f t="shared" ref="Y4:Z4" si="7">SUM(Y5:Y7)</f>
        <v>3.8936204221746737</v>
      </c>
      <c r="Z4" s="19">
        <f t="shared" si="7"/>
        <v>4.7707356328920261</v>
      </c>
    </row>
    <row r="5" spans="1:26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  <c r="Y5" s="8">
        <f>NRG_CM_E!Y5+NRG_OIL_NG_E!Y5+NRG_PF_E!Y5+NRG_CO_E!Y5+NRG_BKBPB_E!Y5+NRG_GW_E!Y5+NRG_BF_E!Y5+NRG_PR_E!Y5+NRG_NI_E!Y5+NRG_CL_E!Y5+NRG_LNG_E!Y5+NRG_BIOG_E!Y5+NRG_GTL_E!Y5+NRG_CPP_E!Y5+NRG_NSP_E!Y5</f>
        <v>0</v>
      </c>
      <c r="Z5" s="8">
        <f>NRG_CM_E!Z5+NRG_OIL_NG_E!Z5+NRG_PF_E!Z5+NRG_CO_E!Z5+NRG_BKBPB_E!Z5+NRG_GW_E!Z5+NRG_BF_E!Z5+NRG_PR_E!Z5+NRG_NI_E!Z5+NRG_CL_E!Z5+NRG_LNG_E!Z5+NRG_BIOG_E!Z5+NRG_GTL_E!Z5+NRG_CPP_E!Z5+NRG_NSP_E!Z5</f>
        <v>0</v>
      </c>
    </row>
    <row r="6" spans="1:26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  <c r="Y6" s="8">
        <f>NRG_CM_E!Y6+NRG_OIL_NG_E!Y6+NRG_PF_E!Y6+NRG_CO_E!Y6+NRG_BKBPB_E!Y6+NRG_GW_E!Y6+NRG_BF_E!Y6+NRG_PR_E!Y6+NRG_NI_E!Y6+NRG_CL_E!Y6+NRG_LNG_E!Y6+NRG_BIOG_E!Y6+NRG_GTL_E!Y6+NRG_CPP_E!Y6+NRG_NSP_E!Y6</f>
        <v>0</v>
      </c>
      <c r="Z6" s="8">
        <f>NRG_CM_E!Z6+NRG_OIL_NG_E!Z6+NRG_PF_E!Z6+NRG_CO_E!Z6+NRG_BKBPB_E!Z6+NRG_GW_E!Z6+NRG_BF_E!Z6+NRG_PR_E!Z6+NRG_NI_E!Z6+NRG_CL_E!Z6+NRG_LNG_E!Z6+NRG_BIOG_E!Z6+NRG_GTL_E!Z6+NRG_CPP_E!Z6+NRG_NSP_E!Z6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234.18943413791294</v>
      </c>
      <c r="D7" s="8">
        <f>NRG_CM_E!D7+NRG_OIL_NG_E!D7+NRG_PF_E!D7+NRG_CO_E!D7+NRG_BKBPB_E!D7+NRG_GW_E!D7+NRG_BF_E!D7+NRG_PR_E!D7+NRG_NI_E!D7+NRG_CL_E!D7+NRG_LNG_E!D7+NRG_BIOG_E!D7+NRG_GTL_E!D7+NRG_CPP_E!D7+NRG_NSP_E!D7</f>
        <v>233.2200644552716</v>
      </c>
      <c r="E7" s="8">
        <f>NRG_CM_E!E7+NRG_OIL_NG_E!E7+NRG_PF_E!E7+NRG_CO_E!E7+NRG_BKBPB_E!E7+NRG_GW_E!E7+NRG_BF_E!E7+NRG_PR_E!E7+NRG_NI_E!E7+NRG_CL_E!E7+NRG_LNG_E!E7+NRG_BIOG_E!E7+NRG_GTL_E!E7+NRG_CPP_E!E7+NRG_NSP_E!E7</f>
        <v>140.87040509079495</v>
      </c>
      <c r="F7" s="8">
        <f>NRG_CM_E!F7+NRG_OIL_NG_E!F7+NRG_PF_E!F7+NRG_CO_E!F7+NRG_BKBPB_E!F7+NRG_GW_E!F7+NRG_BF_E!F7+NRG_PR_E!F7+NRG_NI_E!F7+NRG_CL_E!F7+NRG_LNG_E!F7+NRG_BIOG_E!F7+NRG_GTL_E!F7+NRG_CPP_E!F7+NRG_NSP_E!F7</f>
        <v>131.80529128063836</v>
      </c>
      <c r="G7" s="8">
        <f>NRG_CM_E!G7+NRG_OIL_NG_E!G7+NRG_PF_E!G7+NRG_CO_E!G7+NRG_BKBPB_E!G7+NRG_GW_E!G7+NRG_BF_E!G7+NRG_PR_E!G7+NRG_NI_E!G7+NRG_CL_E!G7+NRG_LNG_E!G7+NRG_BIOG_E!G7+NRG_GTL_E!G7+NRG_CPP_E!G7+NRG_NSP_E!G7</f>
        <v>151.06614713746205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1.3168542779202888</v>
      </c>
      <c r="Y7" s="8">
        <f>NRG_CM_E!Y7+NRG_OIL_NG_E!Y7+NRG_PF_E!Y7+NRG_CO_E!Y7+NRG_BKBPB_E!Y7+NRG_GW_E!Y7+NRG_BF_E!Y7+NRG_PR_E!Y7+NRG_NI_E!Y7+NRG_CL_E!Y7+NRG_LNG_E!Y7+NRG_BIOG_E!Y7+NRG_GTL_E!Y7+NRG_CPP_E!Y7+NRG_NSP_E!Y7</f>
        <v>3.8936204221746737</v>
      </c>
      <c r="Z7" s="8">
        <f>NRG_CM_E!Z7+NRG_OIL_NG_E!Z7+NRG_PF_E!Z7+NRG_CO_E!Z7+NRG_BKBPB_E!Z7+NRG_GW_E!Z7+NRG_BF_E!Z7+NRG_PR_E!Z7+NRG_NI_E!Z7+NRG_CL_E!Z7+NRG_LNG_E!Z7+NRG_BIOG_E!Z7+NRG_GTL_E!Z7+NRG_CPP_E!Z7+NRG_NSP_E!Z7</f>
        <v>4.7707356328920261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  <c r="Y9" s="8">
        <f>NRG_CM_E!Y9+NRG_OIL_NG_E!Y9+NRG_PF_E!Y9+NRG_CO_E!Y9+NRG_BKBPB_E!Y9+NRG_GW_E!Y9+NRG_BF_E!Y9+NRG_PR_E!Y9+NRG_NI_E!Y9+NRG_CL_E!Y9+NRG_LNG_E!Y9+NRG_BIOG_E!Y9+NRG_GTL_E!Y9+NRG_CPP_E!Y9+NRG_NSP_E!Y9</f>
        <v>0</v>
      </c>
      <c r="Z9" s="8">
        <f>NRG_CM_E!Z9+NRG_OIL_NG_E!Z9+NRG_PF_E!Z9+NRG_CO_E!Z9+NRG_BKBPB_E!Z9+NRG_GW_E!Z9+NRG_BF_E!Z9+NRG_PR_E!Z9+NRG_NI_E!Z9+NRG_CL_E!Z9+NRG_LNG_E!Z9+NRG_BIOG_E!Z9+NRG_GTL_E!Z9+NRG_CPP_E!Z9+NRG_NSP_E!Z9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  <c r="Y10" s="8">
        <f>NRG_CM_E!Y10+NRG_OIL_NG_E!Y10+NRG_PF_E!Y10+NRG_CO_E!Y10+NRG_BKBPB_E!Y10+NRG_GW_E!Y10+NRG_BF_E!Y10+NRG_PR_E!Y10+NRG_NI_E!Y10+NRG_CL_E!Y10+NRG_LNG_E!Y10+NRG_BIOG_E!Y10+NRG_GTL_E!Y10+NRG_CPP_E!Y10+NRG_NSP_E!Y10</f>
        <v>0</v>
      </c>
      <c r="Z10" s="8">
        <f>NRG_CM_E!Z10+NRG_OIL_NG_E!Z10+NRG_PF_E!Z10+NRG_CO_E!Z10+NRG_BKBPB_E!Z10+NRG_GW_E!Z10+NRG_BF_E!Z10+NRG_PR_E!Z10+NRG_NI_E!Z10+NRG_CL_E!Z10+NRG_LNG_E!Z10+NRG_BIOG_E!Z10+NRG_GTL_E!Z10+NRG_CPP_E!Z10+NRG_NSP_E!Z10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921.03717723573595</v>
      </c>
      <c r="I11" s="19">
        <f t="shared" si="12"/>
        <v>553.07195458922615</v>
      </c>
      <c r="J11" s="19">
        <f t="shared" si="12"/>
        <v>782.97430548616046</v>
      </c>
      <c r="K11" s="19">
        <f t="shared" si="12"/>
        <v>951.06408878029674</v>
      </c>
      <c r="L11" s="19">
        <f t="shared" si="12"/>
        <v>1325.5408573564675</v>
      </c>
      <c r="M11" s="19">
        <f t="shared" si="12"/>
        <v>1261.9646336158728</v>
      </c>
      <c r="N11" s="19">
        <f t="shared" si="12"/>
        <v>385.69036509254897</v>
      </c>
      <c r="O11" s="19">
        <f t="shared" si="12"/>
        <v>1410.8904506581544</v>
      </c>
      <c r="P11" s="19">
        <f t="shared" si="12"/>
        <v>115.85465615842305</v>
      </c>
      <c r="Q11" s="19">
        <f t="shared" si="12"/>
        <v>106.36271419671839</v>
      </c>
      <c r="R11" s="19">
        <f t="shared" si="12"/>
        <v>104.93011244543932</v>
      </c>
      <c r="S11" s="19">
        <f t="shared" si="12"/>
        <v>75.822676838402145</v>
      </c>
      <c r="T11" s="19">
        <f t="shared" si="12"/>
        <v>91.326488171942387</v>
      </c>
      <c r="U11" s="19">
        <f t="shared" si="12"/>
        <v>221.31305231671584</v>
      </c>
      <c r="V11" s="19">
        <f t="shared" si="12"/>
        <v>209.70296242153833</v>
      </c>
      <c r="W11" s="19">
        <f t="shared" si="12"/>
        <v>148.82378337166682</v>
      </c>
      <c r="X11" s="19">
        <f t="shared" si="12"/>
        <v>94.859429620591456</v>
      </c>
      <c r="Y11" s="19">
        <f t="shared" ref="Y11:Z11" si="13">SUM(Y12:Y16)</f>
        <v>99.351128952658811</v>
      </c>
      <c r="Z11" s="19">
        <f t="shared" si="13"/>
        <v>84.494044354984425</v>
      </c>
    </row>
    <row r="12" spans="1:26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  <c r="Y12" s="8">
        <f>NRG_CM_E!Y12+NRG_OIL_NG_E!Y12+NRG_PF_E!Y12+NRG_CO_E!Y12+NRG_BKBPB_E!Y12+NRG_GW_E!Y12+NRG_BF_E!Y12+NRG_PR_E!Y12+NRG_NI_E!Y12+NRG_CL_E!Y12+NRG_LNG_E!Y12+NRG_BIOG_E!Y12+NRG_GTL_E!Y12+NRG_CPP_E!Y12+NRG_NSP_E!Y12</f>
        <v>0</v>
      </c>
      <c r="Z12" s="8">
        <f>NRG_CM_E!Z12+NRG_OIL_NG_E!Z12+NRG_PF_E!Z12+NRG_CO_E!Z12+NRG_BKBPB_E!Z12+NRG_GW_E!Z12+NRG_BF_E!Z12+NRG_PR_E!Z12+NRG_NI_E!Z12+NRG_CL_E!Z12+NRG_LNG_E!Z12+NRG_BIOG_E!Z12+NRG_GTL_E!Z12+NRG_CPP_E!Z12+NRG_NSP_E!Z12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921.03717723573595</v>
      </c>
      <c r="I13" s="8">
        <f>NRG_CM_E!I13+NRG_OIL_NG_E!I13+NRG_PF_E!I13+NRG_CO_E!I13+NRG_BKBPB_E!I13+NRG_GW_E!I13+NRG_BF_E!I13+NRG_PR_E!I13+NRG_NI_E!I13+NRG_CL_E!I13+NRG_LNG_E!I13+NRG_BIOG_E!I13+NRG_GTL_E!I13+NRG_CPP_E!I13+NRG_NSP_E!I13</f>
        <v>539.5142577492262</v>
      </c>
      <c r="J13" s="8">
        <f>NRG_CM_E!J13+NRG_OIL_NG_E!J13+NRG_PF_E!J13+NRG_CO_E!J13+NRG_BKBPB_E!J13+NRG_GW_E!J13+NRG_BF_E!J13+NRG_PR_E!J13+NRG_NI_E!J13+NRG_CL_E!J13+NRG_LNG_E!J13+NRG_BIOG_E!J13+NRG_GTL_E!J13+NRG_CPP_E!J13+NRG_NSP_E!J13</f>
        <v>776.1956023261605</v>
      </c>
      <c r="K13" s="8">
        <f>NRG_CM_E!K13+NRG_OIL_NG_E!K13+NRG_PF_E!K13+NRG_CO_E!K13+NRG_BKBPB_E!K13+NRG_GW_E!K13+NRG_BF_E!K13+NRG_PR_E!K13+NRG_NI_E!K13+NRG_CL_E!K13+NRG_LNG_E!K13+NRG_BIOG_E!K13+NRG_GTL_E!K13+NRG_CPP_E!K13+NRG_NSP_E!K13</f>
        <v>939.76605650029671</v>
      </c>
      <c r="L13" s="8">
        <f>NRG_CM_E!L13+NRG_OIL_NG_E!L13+NRG_PF_E!L13+NRG_CO_E!L13+NRG_BKBPB_E!L13+NRG_GW_E!L13+NRG_BF_E!L13+NRG_PR_E!L13+NRG_NI_E!L13+NRG_CL_E!L13+NRG_LNG_E!L13+NRG_BIOG_E!L13+NRG_GTL_E!L13+NRG_CPP_E!L13+NRG_NSP_E!L13</f>
        <v>1325.5408573564675</v>
      </c>
      <c r="M13" s="8">
        <f>NRG_CM_E!M13+NRG_OIL_NG_E!M13+NRG_PF_E!M13+NRG_CO_E!M13+NRG_BKBPB_E!M13+NRG_GW_E!M13+NRG_BF_E!M13+NRG_PR_E!M13+NRG_NI_E!M13+NRG_CL_E!M13+NRG_LNG_E!M13+NRG_BIOG_E!M13+NRG_GTL_E!M13+NRG_CPP_E!M13+NRG_NSP_E!M13</f>
        <v>1081.1966981758728</v>
      </c>
      <c r="N13" s="8">
        <f>NRG_CM_E!N13+NRG_OIL_NG_E!N13+NRG_PF_E!N13+NRG_CO_E!N13+NRG_BKBPB_E!N13+NRG_GW_E!N13+NRG_BF_E!N13+NRG_PR_E!N13+NRG_NI_E!N13+NRG_CL_E!N13+NRG_LNG_E!N13+NRG_BIOG_E!N13+NRG_GTL_E!N13+NRG_CPP_E!N13+NRG_NSP_E!N13</f>
        <v>345.01756509254892</v>
      </c>
      <c r="O13" s="8">
        <f>NRG_CM_E!O13+NRG_OIL_NG_E!O13+NRG_PF_E!O13+NRG_CO_E!O13+NRG_BKBPB_E!O13+NRG_GW_E!O13+NRG_BF_E!O13+NRG_PR_E!O13+NRG_NI_E!O13+NRG_CL_E!O13+NRG_LNG_E!O13+NRG_BIOG_E!O13+NRG_GTL_E!O13+NRG_CPP_E!O13+NRG_NSP_E!O13</f>
        <v>1388.2943860981543</v>
      </c>
      <c r="P13" s="8">
        <f>NRG_CM_E!P13+NRG_OIL_NG_E!P13+NRG_PF_E!P13+NRG_CO_E!P13+NRG_BKBPB_E!P13+NRG_GW_E!P13+NRG_BF_E!P13+NRG_PR_E!P13+NRG_NI_E!P13+NRG_CL_E!P13+NRG_LNG_E!P13+NRG_BIOG_E!P13+NRG_GTL_E!P13+NRG_CPP_E!P13+NRG_NSP_E!P13</f>
        <v>93.258591598423052</v>
      </c>
      <c r="Q13" s="8">
        <f>NRG_CM_E!Q13+NRG_OIL_NG_E!Q13+NRG_PF_E!Q13+NRG_CO_E!Q13+NRG_BKBPB_E!Q13+NRG_GW_E!Q13+NRG_BF_E!Q13+NRG_PR_E!Q13+NRG_NI_E!Q13+NRG_CL_E!Q13+NRG_LNG_E!Q13+NRG_BIOG_E!Q13+NRG_GTL_E!Q13+NRG_CPP_E!Q13+NRG_NSP_E!Q13</f>
        <v>79.247611036718382</v>
      </c>
      <c r="R13" s="8">
        <f>NRG_CM_E!R13+NRG_OIL_NG_E!R13+NRG_PF_E!R13+NRG_CO_E!R13+NRG_BKBPB_E!R13+NRG_GW_E!R13+NRG_BF_E!R13+NRG_PR_E!R13+NRG_NI_E!R13+NRG_CL_E!R13+NRG_LNG_E!R13+NRG_BIOG_E!R13+NRG_GTL_E!R13+NRG_CPP_E!R13+NRG_NSP_E!R13</f>
        <v>71.036015605439331</v>
      </c>
      <c r="S13" s="8">
        <f>NRG_CM_E!S13+NRG_OIL_NG_E!S13+NRG_PF_E!S13+NRG_CO_E!S13+NRG_BKBPB_E!S13+NRG_GW_E!S13+NRG_BF_E!S13+NRG_PR_E!S13+NRG_NI_E!S13+NRG_CL_E!S13+NRG_LNG_E!S13+NRG_BIOG_E!S13+NRG_GTL_E!S13+NRG_CPP_E!S13+NRG_NSP_E!S13</f>
        <v>75.822676838402145</v>
      </c>
      <c r="T13" s="8">
        <f>NRG_CM_E!T13+NRG_OIL_NG_E!T13+NRG_PF_E!T13+NRG_CO_E!T13+NRG_BKBPB_E!T13+NRG_GW_E!T13+NRG_BF_E!T13+NRG_PR_E!T13+NRG_NI_E!T13+NRG_CL_E!T13+NRG_LNG_E!T13+NRG_BIOG_E!T13+NRG_GTL_E!T13+NRG_CPP_E!T13+NRG_NSP_E!T13</f>
        <v>91.326488171942387</v>
      </c>
      <c r="U13" s="8">
        <f>NRG_CM_E!U13+NRG_OIL_NG_E!U13+NRG_PF_E!U13+NRG_CO_E!U13+NRG_BKBPB_E!U13+NRG_GW_E!U13+NRG_BF_E!U13+NRG_PR_E!U13+NRG_NI_E!U13+NRG_CL_E!U13+NRG_LNG_E!U13+NRG_BIOG_E!U13+NRG_GTL_E!U13+NRG_CPP_E!U13+NRG_NSP_E!U13</f>
        <v>221.31305231671584</v>
      </c>
      <c r="V13" s="8">
        <f>NRG_CM_E!V13+NRG_OIL_NG_E!V13+NRG_PF_E!V13+NRG_CO_E!V13+NRG_BKBPB_E!V13+NRG_GW_E!V13+NRG_BF_E!V13+NRG_PR_E!V13+NRG_NI_E!V13+NRG_CL_E!V13+NRG_LNG_E!V13+NRG_BIOG_E!V13+NRG_GTL_E!V13+NRG_CPP_E!V13+NRG_NSP_E!V13</f>
        <v>209.70296242153833</v>
      </c>
      <c r="W13" s="8">
        <f>NRG_CM_E!W13+NRG_OIL_NG_E!W13+NRG_PF_E!W13+NRG_CO_E!W13+NRG_BKBPB_E!W13+NRG_GW_E!W13+NRG_BF_E!W13+NRG_PR_E!W13+NRG_NI_E!W13+NRG_CL_E!W13+NRG_LNG_E!W13+NRG_BIOG_E!W13+NRG_GTL_E!W13+NRG_CPP_E!W13+NRG_NSP_E!W13</f>
        <v>148.82378337166682</v>
      </c>
      <c r="X13" s="8">
        <f>NRG_CM_E!X13+NRG_OIL_NG_E!X13+NRG_PF_E!X13+NRG_CO_E!X13+NRG_BKBPB_E!X13+NRG_GW_E!X13+NRG_BF_E!X13+NRG_PR_E!X13+NRG_NI_E!X13+NRG_CL_E!X13+NRG_LNG_E!X13+NRG_BIOG_E!X13+NRG_GTL_E!X13+NRG_CPP_E!X13+NRG_NSP_E!X13</f>
        <v>94.859429620591456</v>
      </c>
      <c r="Y13" s="8">
        <f>NRG_CM_E!Y13+NRG_OIL_NG_E!Y13+NRG_PF_E!Y13+NRG_CO_E!Y13+NRG_BKBPB_E!Y13+NRG_GW_E!Y13+NRG_BF_E!Y13+NRG_PR_E!Y13+NRG_NI_E!Y13+NRG_CL_E!Y13+NRG_LNG_E!Y13+NRG_BIOG_E!Y13+NRG_GTL_E!Y13+NRG_CPP_E!Y13+NRG_NSP_E!Y13</f>
        <v>99.351128952658811</v>
      </c>
      <c r="Z13" s="8">
        <f>NRG_CM_E!Z13+NRG_OIL_NG_E!Z13+NRG_PF_E!Z13+NRG_CO_E!Z13+NRG_BKBPB_E!Z13+NRG_GW_E!Z13+NRG_BF_E!Z13+NRG_PR_E!Z13+NRG_NI_E!Z13+NRG_CL_E!Z13+NRG_LNG_E!Z13+NRG_BIOG_E!Z13+NRG_GTL_E!Z13+NRG_CPP_E!Z13+NRG_NSP_E!Z13</f>
        <v>84.494044354984425</v>
      </c>
    </row>
    <row r="14" spans="1:26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  <c r="Y14" s="8">
        <f>NRG_CM_E!Y14+NRG_OIL_NG_E!Y14+NRG_PF_E!Y14+NRG_CO_E!Y14+NRG_BKBPB_E!Y14+NRG_GW_E!Y14+NRG_BF_E!Y14+NRG_PR_E!Y14+NRG_NI_E!Y14+NRG_CL_E!Y14+NRG_LNG_E!Y14+NRG_BIOG_E!Y14+NRG_GTL_E!Y14+NRG_CPP_E!Y14+NRG_NSP_E!Y14</f>
        <v>0</v>
      </c>
      <c r="Z14" s="8">
        <f>NRG_CM_E!Z14+NRG_OIL_NG_E!Z14+NRG_PF_E!Z14+NRG_CO_E!Z14+NRG_BKBPB_E!Z14+NRG_GW_E!Z14+NRG_BF_E!Z14+NRG_PR_E!Z14+NRG_NI_E!Z14+NRG_CL_E!Z14+NRG_LNG_E!Z14+NRG_BIOG_E!Z14+NRG_GTL_E!Z14+NRG_CPP_E!Z14+NRG_NSP_E!Z14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13.557696840000002</v>
      </c>
      <c r="J15" s="8">
        <f>NRG_CM_E!J15+NRG_OIL_NG_E!J15+NRG_PF_E!J15+NRG_CO_E!J15+NRG_BKBPB_E!J15+NRG_GW_E!J15+NRG_BF_E!J15+NRG_PR_E!J15+NRG_NI_E!J15+NRG_CL_E!J15+NRG_LNG_E!J15+NRG_BIOG_E!J15+NRG_GTL_E!J15+NRG_CPP_E!J15+NRG_NSP_E!J15</f>
        <v>6.7787031599999992</v>
      </c>
      <c r="K15" s="8">
        <f>NRG_CM_E!K15+NRG_OIL_NG_E!K15+NRG_PF_E!K15+NRG_CO_E!K15+NRG_BKBPB_E!K15+NRG_GW_E!K15+NRG_BF_E!K15+NRG_PR_E!K15+NRG_NI_E!K15+NRG_CL_E!K15+NRG_LNG_E!K15+NRG_BIOG_E!K15+NRG_GTL_E!K15+NRG_CPP_E!K15+NRG_NSP_E!K15</f>
        <v>11.298032279999999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180.76793544000003</v>
      </c>
      <c r="N15" s="8">
        <f>NRG_CM_E!N15+NRG_OIL_NG_E!N15+NRG_PF_E!N15+NRG_CO_E!N15+NRG_BKBPB_E!N15+NRG_GW_E!N15+NRG_BF_E!N15+NRG_PR_E!N15+NRG_NI_E!N15+NRG_CL_E!N15+NRG_LNG_E!N15+NRG_BIOG_E!N15+NRG_GTL_E!N15+NRG_CPP_E!N15+NRG_NSP_E!N15</f>
        <v>40.672800000000024</v>
      </c>
      <c r="O15" s="8">
        <f>NRG_CM_E!O15+NRG_OIL_NG_E!O15+NRG_PF_E!O15+NRG_CO_E!O15+NRG_BKBPB_E!O15+NRG_GW_E!O15+NRG_BF_E!O15+NRG_PR_E!O15+NRG_NI_E!O15+NRG_CL_E!O15+NRG_LNG_E!O15+NRG_BIOG_E!O15+NRG_GTL_E!O15+NRG_CPP_E!O15+NRG_NSP_E!O15</f>
        <v>22.596064559999999</v>
      </c>
      <c r="P15" s="8">
        <f>NRG_CM_E!P15+NRG_OIL_NG_E!P15+NRG_PF_E!P15+NRG_CO_E!P15+NRG_BKBPB_E!P15+NRG_GW_E!P15+NRG_BF_E!P15+NRG_PR_E!P15+NRG_NI_E!P15+NRG_CL_E!P15+NRG_LNG_E!P15+NRG_BIOG_E!P15+NRG_GTL_E!P15+NRG_CPP_E!P15+NRG_NSP_E!P15</f>
        <v>22.596064559999999</v>
      </c>
      <c r="Q15" s="8">
        <f>NRG_CM_E!Q15+NRG_OIL_NG_E!Q15+NRG_PF_E!Q15+NRG_CO_E!Q15+NRG_BKBPB_E!Q15+NRG_GW_E!Q15+NRG_BF_E!Q15+NRG_PR_E!Q15+NRG_NI_E!Q15+NRG_CL_E!Q15+NRG_LNG_E!Q15+NRG_BIOG_E!Q15+NRG_GTL_E!Q15+NRG_CPP_E!Q15+NRG_NSP_E!Q15</f>
        <v>27.11510316</v>
      </c>
      <c r="R15" s="8">
        <f>NRG_CM_E!R15+NRG_OIL_NG_E!R15+NRG_PF_E!R15+NRG_CO_E!R15+NRG_BKBPB_E!R15+NRG_GW_E!R15+NRG_BF_E!R15+NRG_PR_E!R15+NRG_NI_E!R15+NRG_CL_E!R15+NRG_LNG_E!R15+NRG_BIOG_E!R15+NRG_GTL_E!R15+NRG_CPP_E!R15+NRG_NSP_E!R15</f>
        <v>33.894096839999989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  <c r="Y15" s="8">
        <f>NRG_CM_E!Y15+NRG_OIL_NG_E!Y15+NRG_PF_E!Y15+NRG_CO_E!Y15+NRG_BKBPB_E!Y15+NRG_GW_E!Y15+NRG_BF_E!Y15+NRG_PR_E!Y15+NRG_NI_E!Y15+NRG_CL_E!Y15+NRG_LNG_E!Y15+NRG_BIOG_E!Y15+NRG_GTL_E!Y15+NRG_CPP_E!Y15+NRG_NSP_E!Y15</f>
        <v>0</v>
      </c>
      <c r="Z15" s="8">
        <f>NRG_CM_E!Z15+NRG_OIL_NG_E!Z15+NRG_PF_E!Z15+NRG_CO_E!Z15+NRG_BKBPB_E!Z15+NRG_GW_E!Z15+NRG_BF_E!Z15+NRG_PR_E!Z15+NRG_NI_E!Z15+NRG_CL_E!Z15+NRG_LNG_E!Z15+NRG_BIOG_E!Z15+NRG_GTL_E!Z15+NRG_CPP_E!Z15+NRG_NSP_E!Z15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  <c r="Y16" s="8">
        <f>NRG_CM_E!Y16+NRG_OIL_NG_E!Y16+NRG_PF_E!Y16+NRG_CO_E!Y16+NRG_BKBPB_E!Y16+NRG_GW_E!Y16+NRG_BF_E!Y16+NRG_PR_E!Y16+NRG_NI_E!Y16+NRG_CL_E!Y16+NRG_LNG_E!Y16+NRG_BIOG_E!Y16+NRG_GTL_E!Y16+NRG_CPP_E!Y16+NRG_NSP_E!Y16</f>
        <v>0</v>
      </c>
      <c r="Z16" s="8">
        <f>NRG_CM_E!Z16+NRG_OIL_NG_E!Z16+NRG_PF_E!Z16+NRG_CO_E!Z16+NRG_BKBPB_E!Z16+NRG_GW_E!Z16+NRG_BF_E!Z16+NRG_PR_E!Z16+NRG_NI_E!Z16+NRG_CL_E!Z16+NRG_LNG_E!Z16+NRG_BIOG_E!Z16+NRG_GTL_E!Z16+NRG_CPP_E!Z16+NRG_NSP_E!Z16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941.80831199999989</v>
      </c>
      <c r="D17" s="27">
        <f t="shared" ref="D17:X17" si="15">SUM(D18:D21)</f>
        <v>879.00386400000002</v>
      </c>
      <c r="E17" s="27">
        <f t="shared" si="15"/>
        <v>849.02810399999998</v>
      </c>
      <c r="F17" s="27">
        <f t="shared" si="15"/>
        <v>2469.3590879999997</v>
      </c>
      <c r="G17" s="27">
        <f t="shared" si="15"/>
        <v>2505.515688</v>
      </c>
      <c r="H17" s="27">
        <f t="shared" si="15"/>
        <v>2477.8474560000004</v>
      </c>
      <c r="I17" s="27">
        <f t="shared" si="15"/>
        <v>2474.5487760000005</v>
      </c>
      <c r="J17" s="27">
        <f t="shared" si="15"/>
        <v>2534.1639120000004</v>
      </c>
      <c r="K17" s="27">
        <f t="shared" si="15"/>
        <v>2496.2804639999995</v>
      </c>
      <c r="L17" s="27">
        <f t="shared" si="15"/>
        <v>1915.9467840000002</v>
      </c>
      <c r="M17" s="27">
        <f t="shared" si="15"/>
        <v>2330.7329520000003</v>
      </c>
      <c r="N17" s="27">
        <f t="shared" si="15"/>
        <v>2364.3745199999998</v>
      </c>
      <c r="O17" s="27">
        <f t="shared" si="15"/>
        <v>2288.3367599999992</v>
      </c>
      <c r="P17" s="27">
        <f t="shared" si="15"/>
        <v>2079.2823840000001</v>
      </c>
      <c r="Q17" s="27">
        <f t="shared" si="15"/>
        <v>1857.514968</v>
      </c>
      <c r="R17" s="27">
        <f t="shared" si="15"/>
        <v>1863.6920639999992</v>
      </c>
      <c r="S17" s="27">
        <f t="shared" si="15"/>
        <v>1696.929408</v>
      </c>
      <c r="T17" s="27">
        <f t="shared" si="15"/>
        <v>1808.338608</v>
      </c>
      <c r="U17" s="27">
        <f t="shared" si="15"/>
        <v>1855.482624</v>
      </c>
      <c r="V17" s="27">
        <f t="shared" si="15"/>
        <v>1763.1040319999997</v>
      </c>
      <c r="W17" s="27">
        <f t="shared" si="15"/>
        <v>1531.4505120000001</v>
      </c>
      <c r="X17" s="27">
        <f t="shared" si="15"/>
        <v>1604.3488559999996</v>
      </c>
      <c r="Y17" s="27">
        <f t="shared" ref="Y17:Z17" si="16">SUM(Y18:Y21)</f>
        <v>2193.7360319999998</v>
      </c>
      <c r="Z17" s="27">
        <f t="shared" si="16"/>
        <v>1988.1542807999999</v>
      </c>
    </row>
    <row r="18" spans="1:26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  <c r="Y18" s="8">
        <f>NRG_CM_E!Y18+NRG_OIL_NG_E!Y18+NRG_PF_E!Y18+NRG_CO_E!Y18+NRG_BKBPB_E!Y18+NRG_GW_E!Y18+NRG_BF_E!Y18+NRG_PR_E!Y18+NRG_NI_E!Y18+NRG_CL_E!Y18+NRG_LNG_E!Y18+NRG_BIOG_E!Y18+NRG_GTL_E!Y18+NRG_CPP_E!Y18+NRG_NSP_E!Y18</f>
        <v>0</v>
      </c>
      <c r="Z18" s="8">
        <f>NRG_CM_E!Z18+NRG_OIL_NG_E!Z18+NRG_PF_E!Z18+NRG_CO_E!Z18+NRG_BKBPB_E!Z18+NRG_GW_E!Z18+NRG_BF_E!Z18+NRG_PR_E!Z18+NRG_NI_E!Z18+NRG_CL_E!Z18+NRG_LNG_E!Z18+NRG_BIOG_E!Z18+NRG_GTL_E!Z18+NRG_CPP_E!Z18+NRG_NSP_E!Z18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371.62799999999999</v>
      </c>
      <c r="D19" s="8">
        <f>NRG_CM_E!D19+NRG_OIL_NG_E!D19+NRG_PF_E!D19+NRG_CO_E!D19+NRG_BKBPB_E!D19+NRG_GW_E!D19+NRG_BF_E!D19+NRG_PR_E!D19+NRG_NI_E!D19+NRG_CL_E!D19+NRG_LNG_E!D19+NRG_BIOG_E!D19+NRG_GTL_E!D19+NRG_CPP_E!D19+NRG_NSP_E!D19</f>
        <v>355.88376</v>
      </c>
      <c r="E19" s="8">
        <f>NRG_CM_E!E19+NRG_OIL_NG_E!E19+NRG_PF_E!E19+NRG_CO_E!E19+NRG_BKBPB_E!E19+NRG_GW_E!E19+NRG_BF_E!E19+NRG_PR_E!E19+NRG_NI_E!E19+NRG_CL_E!E19+NRG_LNG_E!E19+NRG_BIOG_E!E19+NRG_GTL_E!E19+NRG_CPP_E!E19+NRG_NSP_E!E19</f>
        <v>351.64800000000002</v>
      </c>
      <c r="F19" s="8">
        <f>NRG_CM_E!F19+NRG_OIL_NG_E!F19+NRG_PF_E!F19+NRG_CO_E!F19+NRG_BKBPB_E!F19+NRG_GW_E!F19+NRG_BF_E!F19+NRG_PR_E!F19+NRG_NI_E!F19+NRG_CL_E!F19+NRG_LNG_E!F19+NRG_BIOG_E!F19+NRG_GTL_E!F19+NRG_CPP_E!F19+NRG_NSP_E!F19</f>
        <v>360.75887999999998</v>
      </c>
      <c r="G19" s="8">
        <f>NRG_CM_E!G19+NRG_OIL_NG_E!G19+NRG_PF_E!G19+NRG_CO_E!G19+NRG_BKBPB_E!G19+NRG_GW_E!G19+NRG_BF_E!G19+NRG_PR_E!G19+NRG_NI_E!G19+NRG_CL_E!G19+NRG_LNG_E!G19+NRG_BIOG_E!G19+NRG_GTL_E!G19+NRG_CPP_E!G19+NRG_NSP_E!G19</f>
        <v>363.63599999999985</v>
      </c>
      <c r="H19" s="8">
        <f>NRG_CM_E!H19+NRG_OIL_NG_E!H19+NRG_PF_E!H19+NRG_CO_E!H19+NRG_BKBPB_E!H19+NRG_GW_E!H19+NRG_BF_E!H19+NRG_PR_E!H19+NRG_NI_E!H19+NRG_CL_E!H19+NRG_LNG_E!H19+NRG_BIOG_E!H19+NRG_GTL_E!H19+NRG_CPP_E!H19+NRG_NSP_E!H19</f>
        <v>352.60704000000004</v>
      </c>
      <c r="I19" s="8">
        <f>NRG_CM_E!I19+NRG_OIL_NG_E!I19+NRG_PF_E!I19+NRG_CO_E!I19+NRG_BKBPB_E!I19+NRG_GW_E!I19+NRG_BF_E!I19+NRG_PR_E!I19+NRG_NI_E!I19+NRG_CL_E!I19+NRG_LNG_E!I19+NRG_BIOG_E!I19+NRG_GTL_E!I19+NRG_CPP_E!I19+NRG_NSP_E!I19</f>
        <v>430.68887999999998</v>
      </c>
      <c r="J19" s="8">
        <f>NRG_CM_E!J19+NRG_OIL_NG_E!J19+NRG_PF_E!J19+NRG_CO_E!J19+NRG_BKBPB_E!J19+NRG_GW_E!J19+NRG_BF_E!J19+NRG_PR_E!J19+NRG_NI_E!J19+NRG_CL_E!J19+NRG_LNG_E!J19+NRG_BIOG_E!J19+NRG_GTL_E!J19+NRG_CPP_E!J19+NRG_NSP_E!J19</f>
        <v>435.96359999999987</v>
      </c>
      <c r="K19" s="8">
        <f>NRG_CM_E!K19+NRG_OIL_NG_E!K19+NRG_PF_E!K19+NRG_CO_E!K19+NRG_BKBPB_E!K19+NRG_GW_E!K19+NRG_BF_E!K19+NRG_PR_E!K19+NRG_NI_E!K19+NRG_CL_E!K19+NRG_LNG_E!K19+NRG_BIOG_E!K19+NRG_GTL_E!K19+NRG_CPP_E!K19+NRG_NSP_E!K19</f>
        <v>458.66088000000008</v>
      </c>
      <c r="L19" s="8">
        <f>NRG_CM_E!L19+NRG_OIL_NG_E!L19+NRG_PF_E!L19+NRG_CO_E!L19+NRG_BKBPB_E!L19+NRG_GW_E!L19+NRG_BF_E!L19+NRG_PR_E!L19+NRG_NI_E!L19+NRG_CL_E!L19+NRG_LNG_E!L19+NRG_BIOG_E!L19+NRG_GTL_E!L19+NRG_CPP_E!L19+NRG_NSP_E!L19</f>
        <v>292.50719999999995</v>
      </c>
      <c r="M19" s="8">
        <f>NRG_CM_E!M19+NRG_OIL_NG_E!M19+NRG_PF_E!M19+NRG_CO_E!M19+NRG_BKBPB_E!M19+NRG_GW_E!M19+NRG_BF_E!M19+NRG_PR_E!M19+NRG_NI_E!M19+NRG_CL_E!M19+NRG_LNG_E!M19+NRG_BIOG_E!M19+NRG_GTL_E!M19+NRG_CPP_E!M19+NRG_NSP_E!M19</f>
        <v>387.49211999999994</v>
      </c>
      <c r="N19" s="8">
        <f>NRG_CM_E!N19+NRG_OIL_NG_E!N19+NRG_PF_E!N19+NRG_CO_E!N19+NRG_BKBPB_E!N19+NRG_GW_E!N19+NRG_BF_E!N19+NRG_PR_E!N19+NRG_NI_E!N19+NRG_CL_E!N19+NRG_LNG_E!N19+NRG_BIOG_E!N19+NRG_GTL_E!N19+NRG_CPP_E!N19+NRG_NSP_E!N19</f>
        <v>304.65503999999999</v>
      </c>
      <c r="O19" s="8">
        <f>NRG_CM_E!O19+NRG_OIL_NG_E!O19+NRG_PF_E!O19+NRG_CO_E!O19+NRG_BKBPB_E!O19+NRG_GW_E!O19+NRG_BF_E!O19+NRG_PR_E!O19+NRG_NI_E!O19+NRG_CL_E!O19+NRG_LNG_E!O19+NRG_BIOG_E!O19+NRG_GTL_E!O19+NRG_CPP_E!O19+NRG_NSP_E!O19</f>
        <v>283.47623999999985</v>
      </c>
      <c r="P19" s="8">
        <f>NRG_CM_E!P19+NRG_OIL_NG_E!P19+NRG_PF_E!P19+NRG_CO_E!P19+NRG_BKBPB_E!P19+NRG_GW_E!P19+NRG_BF_E!P19+NRG_PR_E!P19+NRG_NI_E!P19+NRG_CL_E!P19+NRG_LNG_E!P19+NRG_BIOG_E!P19+NRG_GTL_E!P19+NRG_CPP_E!P19+NRG_NSP_E!P19</f>
        <v>257.46228000000002</v>
      </c>
      <c r="Q19" s="8">
        <f>NRG_CM_E!Q19+NRG_OIL_NG_E!Q19+NRG_PF_E!Q19+NRG_CO_E!Q19+NRG_BKBPB_E!Q19+NRG_GW_E!Q19+NRG_BF_E!Q19+NRG_PR_E!Q19+NRG_NI_E!Q19+NRG_CL_E!Q19+NRG_LNG_E!Q19+NRG_BIOG_E!Q19+NRG_GTL_E!Q19+NRG_CPP_E!Q19+NRG_NSP_E!Q19</f>
        <v>244.99476000000001</v>
      </c>
      <c r="R19" s="8">
        <f>NRG_CM_E!R19+NRG_OIL_NG_E!R19+NRG_PF_E!R19+NRG_CO_E!R19+NRG_BKBPB_E!R19+NRG_GW_E!R19+NRG_BF_E!R19+NRG_PR_E!R19+NRG_NI_E!R19+NRG_CL_E!R19+NRG_LNG_E!R19+NRG_BIOG_E!R19+NRG_GTL_E!R19+NRG_CPP_E!R19+NRG_NSP_E!R19</f>
        <v>247.27247999999992</v>
      </c>
      <c r="S19" s="8">
        <f>NRG_CM_E!S19+NRG_OIL_NG_E!S19+NRG_PF_E!S19+NRG_CO_E!S19+NRG_BKBPB_E!S19+NRG_GW_E!S19+NRG_BF_E!S19+NRG_PR_E!S19+NRG_NI_E!S19+NRG_CL_E!S19+NRG_LNG_E!S19+NRG_BIOG_E!S19+NRG_GTL_E!S19+NRG_CPP_E!S19+NRG_NSP_E!S19</f>
        <v>250.02972000000003</v>
      </c>
      <c r="T19" s="8">
        <f>NRG_CM_E!T19+NRG_OIL_NG_E!T19+NRG_PF_E!T19+NRG_CO_E!T19+NRG_BKBPB_E!T19+NRG_GW_E!T19+NRG_BF_E!T19+NRG_PR_E!T19+NRG_NI_E!T19+NRG_CL_E!T19+NRG_LNG_E!T19+NRG_BIOG_E!T19+NRG_GTL_E!T19+NRG_CPP_E!T19+NRG_NSP_E!T19</f>
        <v>260.81891999999993</v>
      </c>
      <c r="U19" s="8">
        <f>NRG_CM_E!U19+NRG_OIL_NG_E!U19+NRG_PF_E!U19+NRG_CO_E!U19+NRG_BKBPB_E!U19+NRG_GW_E!U19+NRG_BF_E!U19+NRG_PR_E!U19+NRG_NI_E!U19+NRG_CL_E!U19+NRG_LNG_E!U19+NRG_BIOG_E!U19+NRG_GTL_E!U19+NRG_CPP_E!U19+NRG_NSP_E!U19</f>
        <v>236.72303999999994</v>
      </c>
      <c r="V19" s="8">
        <f>NRG_CM_E!V19+NRG_OIL_NG_E!V19+NRG_PF_E!V19+NRG_CO_E!V19+NRG_BKBPB_E!V19+NRG_GW_E!V19+NRG_BF_E!V19+NRG_PR_E!V19+NRG_NI_E!V19+NRG_CL_E!V19+NRG_LNG_E!V19+NRG_BIOG_E!V19+NRG_GTL_E!V19+NRG_CPP_E!V19+NRG_NSP_E!V19</f>
        <v>196.08371999999994</v>
      </c>
      <c r="W19" s="8">
        <f>NRG_CM_E!W19+NRG_OIL_NG_E!W19+NRG_PF_E!W19+NRG_CO_E!W19+NRG_BKBPB_E!W19+NRG_GW_E!W19+NRG_BF_E!W19+NRG_PR_E!W19+NRG_NI_E!W19+NRG_CL_E!W19+NRG_LNG_E!W19+NRG_BIOG_E!W19+NRG_GTL_E!W19+NRG_CPP_E!W19+NRG_NSP_E!W19</f>
        <v>69.210719999999995</v>
      </c>
      <c r="X19" s="8">
        <f>NRG_CM_E!X19+NRG_OIL_NG_E!X19+NRG_PF_E!X19+NRG_CO_E!X19+NRG_BKBPB_E!X19+NRG_GW_E!X19+NRG_BF_E!X19+NRG_PR_E!X19+NRG_NI_E!X19+NRG_CL_E!X19+NRG_LNG_E!X19+NRG_BIOG_E!X19+NRG_GTL_E!X19+NRG_CPP_E!X19+NRG_NSP_E!X19</f>
        <v>251.30844000000005</v>
      </c>
      <c r="Y19" s="8">
        <f>NRG_CM_E!Y19+NRG_OIL_NG_E!Y19+NRG_PF_E!Y19+NRG_CO_E!Y19+NRG_BKBPB_E!Y19+NRG_GW_E!Y19+NRG_BF_E!Y19+NRG_PR_E!Y19+NRG_NI_E!Y19+NRG_CL_E!Y19+NRG_LNG_E!Y19+NRG_BIOG_E!Y19+NRG_GTL_E!Y19+NRG_CPP_E!Y19+NRG_NSP_E!Y19</f>
        <v>372.275352</v>
      </c>
      <c r="Z19" s="8">
        <f>NRG_CM_E!Z19+NRG_OIL_NG_E!Z19+NRG_PF_E!Z19+NRG_CO_E!Z19+NRG_BKBPB_E!Z19+NRG_GW_E!Z19+NRG_BF_E!Z19+NRG_PR_E!Z19+NRG_NI_E!Z19+NRG_CL_E!Z19+NRG_LNG_E!Z19+NRG_BIOG_E!Z19+NRG_GTL_E!Z19+NRG_CPP_E!Z19+NRG_NSP_E!Z19</f>
        <v>352.68616080000004</v>
      </c>
    </row>
    <row r="20" spans="1:26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570.18031199999996</v>
      </c>
      <c r="D20" s="8">
        <f>NRG_CM_E!D20+NRG_OIL_NG_E!D20+NRG_PF_E!D20+NRG_CO_E!D20+NRG_BKBPB_E!D20+NRG_GW_E!D20+NRG_BF_E!D20+NRG_PR_E!D20+NRG_NI_E!D20+NRG_CL_E!D20+NRG_LNG_E!D20+NRG_BIOG_E!D20+NRG_GTL_E!D20+NRG_CPP_E!D20+NRG_NSP_E!D20</f>
        <v>523.12010400000008</v>
      </c>
      <c r="E20" s="8">
        <f>NRG_CM_E!E20+NRG_OIL_NG_E!E20+NRG_PF_E!E20+NRG_CO_E!E20+NRG_BKBPB_E!E20+NRG_GW_E!E20+NRG_BF_E!E20+NRG_PR_E!E20+NRG_NI_E!E20+NRG_CL_E!E20+NRG_LNG_E!E20+NRG_BIOG_E!E20+NRG_GTL_E!E20+NRG_CPP_E!E20+NRG_NSP_E!E20</f>
        <v>497.38010400000002</v>
      </c>
      <c r="F20" s="8">
        <f>NRG_CM_E!F20+NRG_OIL_NG_E!F20+NRG_PF_E!F20+NRG_CO_E!F20+NRG_BKBPB_E!F20+NRG_GW_E!F20+NRG_BF_E!F20+NRG_PR_E!F20+NRG_NI_E!F20+NRG_CL_E!F20+NRG_LNG_E!F20+NRG_BIOG_E!F20+NRG_GTL_E!F20+NRG_CPP_E!F20+NRG_NSP_E!F20</f>
        <v>2108.6002079999998</v>
      </c>
      <c r="G20" s="8">
        <f>NRG_CM_E!G20+NRG_OIL_NG_E!G20+NRG_PF_E!G20+NRG_CO_E!G20+NRG_BKBPB_E!G20+NRG_GW_E!G20+NRG_BF_E!G20+NRG_PR_E!G20+NRG_NI_E!G20+NRG_CL_E!G20+NRG_LNG_E!G20+NRG_BIOG_E!G20+NRG_GTL_E!G20+NRG_CPP_E!G20+NRG_NSP_E!G20</f>
        <v>2141.879688</v>
      </c>
      <c r="H20" s="8">
        <f>NRG_CM_E!H20+NRG_OIL_NG_E!H20+NRG_PF_E!H20+NRG_CO_E!H20+NRG_BKBPB_E!H20+NRG_GW_E!H20+NRG_BF_E!H20+NRG_PR_E!H20+NRG_NI_E!H20+NRG_CL_E!H20+NRG_LNG_E!H20+NRG_BIOG_E!H20+NRG_GTL_E!H20+NRG_CPP_E!H20+NRG_NSP_E!H20</f>
        <v>2125.2404160000006</v>
      </c>
      <c r="I20" s="8">
        <f>NRG_CM_E!I20+NRG_OIL_NG_E!I20+NRG_PF_E!I20+NRG_CO_E!I20+NRG_BKBPB_E!I20+NRG_GW_E!I20+NRG_BF_E!I20+NRG_PR_E!I20+NRG_NI_E!I20+NRG_CL_E!I20+NRG_LNG_E!I20+NRG_BIOG_E!I20+NRG_GTL_E!I20+NRG_CPP_E!I20+NRG_NSP_E!I20</f>
        <v>2043.8598960000004</v>
      </c>
      <c r="J20" s="8">
        <f>NRG_CM_E!J20+NRG_OIL_NG_E!J20+NRG_PF_E!J20+NRG_CO_E!J20+NRG_BKBPB_E!J20+NRG_GW_E!J20+NRG_BF_E!J20+NRG_PR_E!J20+NRG_NI_E!J20+NRG_CL_E!J20+NRG_LNG_E!J20+NRG_BIOG_E!J20+NRG_GTL_E!J20+NRG_CPP_E!J20+NRG_NSP_E!J20</f>
        <v>2098.2003120000004</v>
      </c>
      <c r="K20" s="8">
        <f>NRG_CM_E!K20+NRG_OIL_NG_E!K20+NRG_PF_E!K20+NRG_CO_E!K20+NRG_BKBPB_E!K20+NRG_GW_E!K20+NRG_BF_E!K20+NRG_PR_E!K20+NRG_NI_E!K20+NRG_CL_E!K20+NRG_LNG_E!K20+NRG_BIOG_E!K20+NRG_GTL_E!K20+NRG_CPP_E!K20+NRG_NSP_E!K20</f>
        <v>2037.6195839999993</v>
      </c>
      <c r="L20" s="8">
        <f>NRG_CM_E!L20+NRG_OIL_NG_E!L20+NRG_PF_E!L20+NRG_CO_E!L20+NRG_BKBPB_E!L20+NRG_GW_E!L20+NRG_BF_E!L20+NRG_PR_E!L20+NRG_NI_E!L20+NRG_CL_E!L20+NRG_LNG_E!L20+NRG_BIOG_E!L20+NRG_GTL_E!L20+NRG_CPP_E!L20+NRG_NSP_E!L20</f>
        <v>1623.4395840000002</v>
      </c>
      <c r="M20" s="8">
        <f>NRG_CM_E!M20+NRG_OIL_NG_E!M20+NRG_PF_E!M20+NRG_CO_E!M20+NRG_BKBPB_E!M20+NRG_GW_E!M20+NRG_BF_E!M20+NRG_PR_E!M20+NRG_NI_E!M20+NRG_CL_E!M20+NRG_LNG_E!M20+NRG_BIOG_E!M20+NRG_GTL_E!M20+NRG_CPP_E!M20+NRG_NSP_E!M20</f>
        <v>1943.2408320000004</v>
      </c>
      <c r="N20" s="8">
        <f>NRG_CM_E!N20+NRG_OIL_NG_E!N20+NRG_PF_E!N20+NRG_CO_E!N20+NRG_BKBPB_E!N20+NRG_GW_E!N20+NRG_BF_E!N20+NRG_PR_E!N20+NRG_NI_E!N20+NRG_CL_E!N20+NRG_LNG_E!N20+NRG_BIOG_E!N20+NRG_GTL_E!N20+NRG_CPP_E!N20+NRG_NSP_E!N20</f>
        <v>2059.7194799999997</v>
      </c>
      <c r="O20" s="8">
        <f>NRG_CM_E!O20+NRG_OIL_NG_E!O20+NRG_PF_E!O20+NRG_CO_E!O20+NRG_BKBPB_E!O20+NRG_GW_E!O20+NRG_BF_E!O20+NRG_PR_E!O20+NRG_NI_E!O20+NRG_CL_E!O20+NRG_LNG_E!O20+NRG_BIOG_E!O20+NRG_GTL_E!O20+NRG_CPP_E!O20+NRG_NSP_E!O20</f>
        <v>2004.8605199999993</v>
      </c>
      <c r="P20" s="8">
        <f>NRG_CM_E!P20+NRG_OIL_NG_E!P20+NRG_PF_E!P20+NRG_CO_E!P20+NRG_BKBPB_E!P20+NRG_GW_E!P20+NRG_BF_E!P20+NRG_PR_E!P20+NRG_NI_E!P20+NRG_CL_E!P20+NRG_LNG_E!P20+NRG_BIOG_E!P20+NRG_GTL_E!P20+NRG_CPP_E!P20+NRG_NSP_E!P20</f>
        <v>1821.8201039999999</v>
      </c>
      <c r="Q20" s="8">
        <f>NRG_CM_E!Q20+NRG_OIL_NG_E!Q20+NRG_PF_E!Q20+NRG_CO_E!Q20+NRG_BKBPB_E!Q20+NRG_GW_E!Q20+NRG_BF_E!Q20+NRG_PR_E!Q20+NRG_NI_E!Q20+NRG_CL_E!Q20+NRG_LNG_E!Q20+NRG_BIOG_E!Q20+NRG_GTL_E!Q20+NRG_CPP_E!Q20+NRG_NSP_E!Q20</f>
        <v>1612.5202079999999</v>
      </c>
      <c r="R20" s="8">
        <f>NRG_CM_E!R20+NRG_OIL_NG_E!R20+NRG_PF_E!R20+NRG_CO_E!R20+NRG_BKBPB_E!R20+NRG_GW_E!R20+NRG_BF_E!R20+NRG_PR_E!R20+NRG_NI_E!R20+NRG_CL_E!R20+NRG_LNG_E!R20+NRG_BIOG_E!R20+NRG_GTL_E!R20+NRG_CPP_E!R20+NRG_NSP_E!R20</f>
        <v>1616.4195839999993</v>
      </c>
      <c r="S20" s="8">
        <f>NRG_CM_E!S20+NRG_OIL_NG_E!S20+NRG_PF_E!S20+NRG_CO_E!S20+NRG_BKBPB_E!S20+NRG_GW_E!S20+NRG_BF_E!S20+NRG_PR_E!S20+NRG_NI_E!S20+NRG_CL_E!S20+NRG_LNG_E!S20+NRG_BIOG_E!S20+NRG_GTL_E!S20+NRG_CPP_E!S20+NRG_NSP_E!S20</f>
        <v>1446.899688</v>
      </c>
      <c r="T20" s="8">
        <f>NRG_CM_E!T20+NRG_OIL_NG_E!T20+NRG_PF_E!T20+NRG_CO_E!T20+NRG_BKBPB_E!T20+NRG_GW_E!T20+NRG_BF_E!T20+NRG_PR_E!T20+NRG_NI_E!T20+NRG_CL_E!T20+NRG_LNG_E!T20+NRG_BIOG_E!T20+NRG_GTL_E!T20+NRG_CPP_E!T20+NRG_NSP_E!T20</f>
        <v>1547.5196880000001</v>
      </c>
      <c r="U20" s="8">
        <f>NRG_CM_E!U20+NRG_OIL_NG_E!U20+NRG_PF_E!U20+NRG_CO_E!U20+NRG_BKBPB_E!U20+NRG_GW_E!U20+NRG_BF_E!U20+NRG_PR_E!U20+NRG_NI_E!U20+NRG_CL_E!U20+NRG_LNG_E!U20+NRG_BIOG_E!U20+NRG_GTL_E!U20+NRG_CPP_E!U20+NRG_NSP_E!U20</f>
        <v>1618.7595840000001</v>
      </c>
      <c r="V20" s="8">
        <f>NRG_CM_E!V20+NRG_OIL_NG_E!V20+NRG_PF_E!V20+NRG_CO_E!V20+NRG_BKBPB_E!V20+NRG_GW_E!V20+NRG_BF_E!V20+NRG_PR_E!V20+NRG_NI_E!V20+NRG_CL_E!V20+NRG_LNG_E!V20+NRG_BIOG_E!V20+NRG_GTL_E!V20+NRG_CPP_E!V20+NRG_NSP_E!V20</f>
        <v>1567.0203119999999</v>
      </c>
      <c r="W20" s="8">
        <f>NRG_CM_E!W20+NRG_OIL_NG_E!W20+NRG_PF_E!W20+NRG_CO_E!W20+NRG_BKBPB_E!W20+NRG_GW_E!W20+NRG_BF_E!W20+NRG_PR_E!W20+NRG_NI_E!W20+NRG_CL_E!W20+NRG_LNG_E!W20+NRG_BIOG_E!W20+NRG_GTL_E!W20+NRG_CPP_E!W20+NRG_NSP_E!W20</f>
        <v>1462.2397920000001</v>
      </c>
      <c r="X20" s="8">
        <f>NRG_CM_E!X20+NRG_OIL_NG_E!X20+NRG_PF_E!X20+NRG_CO_E!X20+NRG_BKBPB_E!X20+NRG_GW_E!X20+NRG_BF_E!X20+NRG_PR_E!X20+NRG_NI_E!X20+NRG_CL_E!X20+NRG_LNG_E!X20+NRG_BIOG_E!X20+NRG_GTL_E!X20+NRG_CPP_E!X20+NRG_NSP_E!X20</f>
        <v>1353.0404159999996</v>
      </c>
      <c r="Y20" s="8">
        <f>NRG_CM_E!Y20+NRG_OIL_NG_E!Y20+NRG_PF_E!Y20+NRG_CO_E!Y20+NRG_BKBPB_E!Y20+NRG_GW_E!Y20+NRG_BF_E!Y20+NRG_PR_E!Y20+NRG_NI_E!Y20+NRG_CL_E!Y20+NRG_LNG_E!Y20+NRG_BIOG_E!Y20+NRG_GTL_E!Y20+NRG_CPP_E!Y20+NRG_NSP_E!Y20</f>
        <v>1821.4606799999999</v>
      </c>
      <c r="Z20" s="8">
        <f>NRG_CM_E!Z20+NRG_OIL_NG_E!Z20+NRG_PF_E!Z20+NRG_CO_E!Z20+NRG_BKBPB_E!Z20+NRG_GW_E!Z20+NRG_BF_E!Z20+NRG_PR_E!Z20+NRG_NI_E!Z20+NRG_CL_E!Z20+NRG_LNG_E!Z20+NRG_BIOG_E!Z20+NRG_GTL_E!Z20+NRG_CPP_E!Z20+NRG_NSP_E!Z20</f>
        <v>1635.46812</v>
      </c>
    </row>
    <row r="21" spans="1:26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  <c r="Y21" s="8">
        <f>NRG_CM_E!Y21+NRG_OIL_NG_E!Y21+NRG_PF_E!Y21+NRG_CO_E!Y21+NRG_BKBPB_E!Y21+NRG_GW_E!Y21+NRG_BF_E!Y21+NRG_PR_E!Y21+NRG_NI_E!Y21+NRG_CL_E!Y21+NRG_LNG_E!Y21+NRG_BIOG_E!Y21+NRG_GTL_E!Y21+NRG_CPP_E!Y21+NRG_NSP_E!Y21</f>
        <v>0</v>
      </c>
      <c r="Z21" s="8">
        <f>NRG_CM_E!Z21+NRG_OIL_NG_E!Z21+NRG_PF_E!Z21+NRG_CO_E!Z21+NRG_BKBPB_E!Z21+NRG_GW_E!Z21+NRG_BF_E!Z21+NRG_PR_E!Z21+NRG_NI_E!Z21+NRG_CL_E!Z21+NRG_LNG_E!Z21+NRG_BIOG_E!Z21+NRG_GTL_E!Z21+NRG_CPP_E!Z21+NRG_NSP_E!Z21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  <c r="Y23" s="8">
        <f>NRG_CM_E!Y23+NRG_OIL_NG_E!Y23+NRG_PF_E!Y23+NRG_CO_E!Y23+NRG_BKBPB_E!Y23+NRG_GW_E!Y23+NRG_BF_E!Y23+NRG_PR_E!Y23+NRG_NI_E!Y23+NRG_CL_E!Y23+NRG_LNG_E!Y23+NRG_BIOG_E!Y23+NRG_GTL_E!Y23+NRG_CPP_E!Y23+NRG_NSP_E!Y23</f>
        <v>0</v>
      </c>
      <c r="Z23" s="8">
        <f>NRG_CM_E!Z23+NRG_OIL_NG_E!Z23+NRG_PF_E!Z23+NRG_CO_E!Z23+NRG_BKBPB_E!Z23+NRG_GW_E!Z23+NRG_BF_E!Z23+NRG_PR_E!Z23+NRG_NI_E!Z23+NRG_CL_E!Z23+NRG_LNG_E!Z23+NRG_BIOG_E!Z23+NRG_GTL_E!Z23+NRG_CPP_E!Z23+NRG_NSP_E!Z23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  <c r="Y24" s="8">
        <f>NRG_CM_E!Y24+NRG_OIL_NG_E!Y24+NRG_PF_E!Y24+NRG_CO_E!Y24+NRG_BKBPB_E!Y24+NRG_GW_E!Y24+NRG_BF_E!Y24+NRG_PR_E!Y24+NRG_NI_E!Y24+NRG_CL_E!Y24+NRG_LNG_E!Y24+NRG_BIOG_E!Y24+NRG_GTL_E!Y24+NRG_CPP_E!Y24+NRG_NSP_E!Y24</f>
        <v>0</v>
      </c>
      <c r="Z24" s="8">
        <f>NRG_CM_E!Z24+NRG_OIL_NG_E!Z24+NRG_PF_E!Z24+NRG_CO_E!Z24+NRG_BKBPB_E!Z24+NRG_GW_E!Z24+NRG_BF_E!Z24+NRG_PR_E!Z24+NRG_NI_E!Z24+NRG_CL_E!Z24+NRG_LNG_E!Z24+NRG_BIOG_E!Z24+NRG_GTL_E!Z24+NRG_CPP_E!Z24+NRG_NSP_E!Z24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  <c r="Y25" s="27">
        <f>NRG_CM_E!Y25+NRG_OIL_NG_E!Y25+NRG_PF_E!Y25+NRG_CO_E!Y25+NRG_BKBPB_E!Y25+NRG_GW_E!Y25+NRG_BF_E!Y25+NRG_PR_E!Y25+NRG_NI_E!Y25+NRG_CL_E!Y25+NRG_LNG_E!Y25+NRG_BIOG_E!Y25+NRG_GTL_E!Y25+NRG_CPP_E!Y25+NRG_NSP_E!Y25</f>
        <v>0</v>
      </c>
      <c r="Z25" s="27">
        <f>NRG_CM_E!Z25+NRG_OIL_NG_E!Z25+NRG_PF_E!Z25+NRG_CO_E!Z25+NRG_BKBPB_E!Z25+NRG_GW_E!Z25+NRG_BF_E!Z25+NRG_PR_E!Z25+NRG_NI_E!Z25+NRG_CL_E!Z25+NRG_LNG_E!Z25+NRG_BIOG_E!Z25+NRG_GTL_E!Z25+NRG_CPP_E!Z25+NRG_NSP_E!Z25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12255.153757919999</v>
      </c>
      <c r="D26" s="27">
        <f t="shared" ref="D26:X26" si="21">SUM(D27,D33)</f>
        <v>11909.592453959998</v>
      </c>
      <c r="E26" s="27">
        <f t="shared" si="21"/>
        <v>10997.830146960003</v>
      </c>
      <c r="F26" s="27">
        <f t="shared" si="21"/>
        <v>12024.893050919998</v>
      </c>
      <c r="G26" s="27">
        <f t="shared" si="21"/>
        <v>12309.857559</v>
      </c>
      <c r="H26" s="27">
        <f t="shared" si="21"/>
        <v>12281.215272840003</v>
      </c>
      <c r="I26" s="27">
        <f t="shared" si="21"/>
        <v>12868.927265159997</v>
      </c>
      <c r="J26" s="27">
        <f t="shared" si="21"/>
        <v>12185.171688960001</v>
      </c>
      <c r="K26" s="27">
        <f t="shared" si="21"/>
        <v>11614.230515880001</v>
      </c>
      <c r="L26" s="27">
        <f t="shared" si="21"/>
        <v>11107.258683120001</v>
      </c>
      <c r="M26" s="27">
        <f t="shared" si="21"/>
        <v>11029.731249959999</v>
      </c>
      <c r="N26" s="27">
        <f t="shared" si="21"/>
        <v>11165.614791120001</v>
      </c>
      <c r="O26" s="27">
        <f t="shared" si="21"/>
        <v>11972.798447039999</v>
      </c>
      <c r="P26" s="27">
        <f t="shared" si="21"/>
        <v>12173.295774959999</v>
      </c>
      <c r="Q26" s="27">
        <f t="shared" si="21"/>
        <v>12213.656590680002</v>
      </c>
      <c r="R26" s="27">
        <f t="shared" si="21"/>
        <v>12557.953179</v>
      </c>
      <c r="S26" s="27">
        <f t="shared" si="21"/>
        <v>12589.281709560002</v>
      </c>
      <c r="T26" s="27">
        <f t="shared" si="21"/>
        <v>12164.562172800001</v>
      </c>
      <c r="U26" s="27">
        <f t="shared" si="21"/>
        <v>12034.680544800003</v>
      </c>
      <c r="V26" s="27">
        <f t="shared" si="21"/>
        <v>11653.664124600002</v>
      </c>
      <c r="W26" s="27">
        <f t="shared" si="21"/>
        <v>10726.197266520001</v>
      </c>
      <c r="X26" s="27">
        <f t="shared" si="21"/>
        <v>11085.786895679999</v>
      </c>
      <c r="Y26" s="27">
        <f t="shared" ref="Y26:Z26" si="22">SUM(Y27,Y33)</f>
        <v>11818.087763039997</v>
      </c>
      <c r="Z26" s="27">
        <f t="shared" si="22"/>
        <v>10942.57672056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  <c r="Y28" s="8">
        <f>NRG_CM_E!Y28+NRG_OIL_NG_E!Y28+NRG_PF_E!Y28+NRG_CO_E!Y28+NRG_BKBPB_E!Y28+NRG_GW_E!Y28+NRG_BF_E!Y28+NRG_PR_E!Y28+NRG_NI_E!Y28+NRG_CL_E!Y28+NRG_LNG_E!Y28+NRG_BIOG_E!Y28+NRG_GTL_E!Y28+NRG_CPP_E!Y28+NRG_NSP_E!Y28</f>
        <v>0</v>
      </c>
      <c r="Z28" s="8">
        <f>NRG_CM_E!Z28+NRG_OIL_NG_E!Z28+NRG_PF_E!Z28+NRG_CO_E!Z28+NRG_BKBPB_E!Z28+NRG_GW_E!Z28+NRG_BF_E!Z28+NRG_PR_E!Z28+NRG_NI_E!Z28+NRG_CL_E!Z28+NRG_LNG_E!Z28+NRG_BIOG_E!Z28+NRG_GTL_E!Z28+NRG_CPP_E!Z28+NRG_NSP_E!Z28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  <c r="Y29" s="8">
        <f>NRG_CM_E!Y29+NRG_OIL_NG_E!Y29+NRG_PF_E!Y29+NRG_CO_E!Y29+NRG_BKBPB_E!Y29+NRG_GW_E!Y29+NRG_BF_E!Y29+NRG_PR_E!Y29+NRG_NI_E!Y29+NRG_CL_E!Y29+NRG_LNG_E!Y29+NRG_BIOG_E!Y29+NRG_GTL_E!Y29+NRG_CPP_E!Y29+NRG_NSP_E!Y29</f>
        <v>0</v>
      </c>
      <c r="Z29" s="8">
        <f>NRG_CM_E!Z29+NRG_OIL_NG_E!Z29+NRG_PF_E!Z29+NRG_CO_E!Z29+NRG_BKBPB_E!Z29+NRG_GW_E!Z29+NRG_BF_E!Z29+NRG_PR_E!Z29+NRG_NI_E!Z29+NRG_CL_E!Z29+NRG_LNG_E!Z29+NRG_BIOG_E!Z29+NRG_GTL_E!Z29+NRG_CPP_E!Z29+NRG_NSP_E!Z29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  <c r="Y30" s="8">
        <f>NRG_CM_E!Y30+NRG_OIL_NG_E!Y30+NRG_PF_E!Y30+NRG_CO_E!Y30+NRG_BKBPB_E!Y30+NRG_GW_E!Y30+NRG_BF_E!Y30+NRG_PR_E!Y30+NRG_NI_E!Y30+NRG_CL_E!Y30+NRG_LNG_E!Y30+NRG_BIOG_E!Y30+NRG_GTL_E!Y30+NRG_CPP_E!Y30+NRG_NSP_E!Y30</f>
        <v>0</v>
      </c>
      <c r="Z30" s="8">
        <f>NRG_CM_E!Z30+NRG_OIL_NG_E!Z30+NRG_PF_E!Z30+NRG_CO_E!Z30+NRG_BKBPB_E!Z30+NRG_GW_E!Z30+NRG_BF_E!Z30+NRG_PR_E!Z30+NRG_NI_E!Z30+NRG_CL_E!Z30+NRG_LNG_E!Z30+NRG_BIOG_E!Z30+NRG_GTL_E!Z30+NRG_CPP_E!Z30+NRG_NSP_E!Z30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  <c r="Y31" s="8">
        <f>NRG_CM_E!Y31+NRG_OIL_NG_E!Y31+NRG_PF_E!Y31+NRG_CO_E!Y31+NRG_BKBPB_E!Y31+NRG_GW_E!Y31+NRG_BF_E!Y31+NRG_PR_E!Y31+NRG_NI_E!Y31+NRG_CL_E!Y31+NRG_LNG_E!Y31+NRG_BIOG_E!Y31+NRG_GTL_E!Y31+NRG_CPP_E!Y31+NRG_NSP_E!Y31</f>
        <v>0</v>
      </c>
      <c r="Z31" s="8">
        <f>NRG_CM_E!Z31+NRG_OIL_NG_E!Z31+NRG_PF_E!Z31+NRG_CO_E!Z31+NRG_BKBPB_E!Z31+NRG_GW_E!Z31+NRG_BF_E!Z31+NRG_PR_E!Z31+NRG_NI_E!Z31+NRG_CL_E!Z31+NRG_LNG_E!Z31+NRG_BIOG_E!Z31+NRG_GTL_E!Z31+NRG_CPP_E!Z31+NRG_NSP_E!Z31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  <c r="Y32" s="8">
        <f>NRG_CM_E!Y32+NRG_OIL_NG_E!Y32+NRG_PF_E!Y32+NRG_CO_E!Y32+NRG_BKBPB_E!Y32+NRG_GW_E!Y32+NRG_BF_E!Y32+NRG_PR_E!Y32+NRG_NI_E!Y32+NRG_CL_E!Y32+NRG_LNG_E!Y32+NRG_BIOG_E!Y32+NRG_GTL_E!Y32+NRG_CPP_E!Y32+NRG_NSP_E!Y32</f>
        <v>0</v>
      </c>
      <c r="Z32" s="8">
        <f>NRG_CM_E!Z32+NRG_OIL_NG_E!Z32+NRG_PF_E!Z32+NRG_CO_E!Z32+NRG_BKBPB_E!Z32+NRG_GW_E!Z32+NRG_BF_E!Z32+NRG_PR_E!Z32+NRG_NI_E!Z32+NRG_CL_E!Z32+NRG_LNG_E!Z32+NRG_BIOG_E!Z32+NRG_GTL_E!Z32+NRG_CPP_E!Z32+NRG_NSP_E!Z32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12255.153757919999</v>
      </c>
      <c r="D33" s="19">
        <f t="shared" ref="D33:X33" si="27">SUM(D34:D50)</f>
        <v>11909.592453959998</v>
      </c>
      <c r="E33" s="19">
        <f t="shared" si="27"/>
        <v>10997.830146960003</v>
      </c>
      <c r="F33" s="19">
        <f t="shared" si="27"/>
        <v>12024.893050919998</v>
      </c>
      <c r="G33" s="19">
        <f t="shared" si="27"/>
        <v>12309.857559</v>
      </c>
      <c r="H33" s="19">
        <f t="shared" si="27"/>
        <v>12281.215272840003</v>
      </c>
      <c r="I33" s="19">
        <f t="shared" si="27"/>
        <v>12868.927265159997</v>
      </c>
      <c r="J33" s="19">
        <f t="shared" si="27"/>
        <v>12185.171688960001</v>
      </c>
      <c r="K33" s="19">
        <f t="shared" si="27"/>
        <v>11614.230515880001</v>
      </c>
      <c r="L33" s="19">
        <f t="shared" si="27"/>
        <v>11107.258683120001</v>
      </c>
      <c r="M33" s="19">
        <f t="shared" si="27"/>
        <v>11029.731249959999</v>
      </c>
      <c r="N33" s="19">
        <f t="shared" si="27"/>
        <v>11165.614791120001</v>
      </c>
      <c r="O33" s="19">
        <f t="shared" si="27"/>
        <v>11972.798447039999</v>
      </c>
      <c r="P33" s="19">
        <f t="shared" si="27"/>
        <v>12173.295774959999</v>
      </c>
      <c r="Q33" s="19">
        <f t="shared" si="27"/>
        <v>12213.656590680002</v>
      </c>
      <c r="R33" s="19">
        <f t="shared" si="27"/>
        <v>12557.953179</v>
      </c>
      <c r="S33" s="19">
        <f t="shared" si="27"/>
        <v>12589.281709560002</v>
      </c>
      <c r="T33" s="19">
        <f t="shared" si="27"/>
        <v>12164.562172800001</v>
      </c>
      <c r="U33" s="19">
        <f t="shared" si="27"/>
        <v>12034.680544800003</v>
      </c>
      <c r="V33" s="19">
        <f t="shared" si="27"/>
        <v>11653.664124600002</v>
      </c>
      <c r="W33" s="19">
        <f t="shared" si="27"/>
        <v>10726.197266520001</v>
      </c>
      <c r="X33" s="19">
        <f t="shared" si="27"/>
        <v>11085.786895679999</v>
      </c>
      <c r="Y33" s="19">
        <f t="shared" ref="Y33:Z33" si="28">SUM(Y34:Y50)</f>
        <v>11818.087763039997</v>
      </c>
      <c r="Z33" s="19">
        <f t="shared" si="28"/>
        <v>10942.57672056</v>
      </c>
    </row>
    <row r="34" spans="1:26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4824.2303999999995</v>
      </c>
      <c r="D34" s="8">
        <f>NRG_CM_E!D34+NRG_OIL_NG_E!D34+NRG_PF_E!D34+NRG_CO_E!D34+NRG_BKBPB_E!D34+NRG_GW_E!D34+NRG_BF_E!D34+NRG_PR_E!D34+NRG_NI_E!D34+NRG_CL_E!D34+NRG_LNG_E!D34+NRG_BIOG_E!D34+NRG_GTL_E!D34+NRG_CPP_E!D34+NRG_NSP_E!D34</f>
        <v>4407.9552000000003</v>
      </c>
      <c r="E34" s="8">
        <f>NRG_CM_E!E34+NRG_OIL_NG_E!E34+NRG_PF_E!E34+NRG_CO_E!E34+NRG_BKBPB_E!E34+NRG_GW_E!E34+NRG_BF_E!E34+NRG_PR_E!E34+NRG_NI_E!E34+NRG_CL_E!E34+NRG_LNG_E!E34+NRG_BIOG_E!E34+NRG_GTL_E!E34+NRG_CPP_E!E34+NRG_NSP_E!E34</f>
        <v>4179.8592000000017</v>
      </c>
      <c r="F34" s="8">
        <f>NRG_CM_E!F34+NRG_OIL_NG_E!F34+NRG_PF_E!F34+NRG_CO_E!F34+NRG_BKBPB_E!F34+NRG_GW_E!F34+NRG_BF_E!F34+NRG_PR_E!F34+NRG_NI_E!F34+NRG_CL_E!F34+NRG_LNG_E!F34+NRG_BIOG_E!F34+NRG_GTL_E!F34+NRG_CPP_E!F34+NRG_NSP_E!F34</f>
        <v>5154.9695999999985</v>
      </c>
      <c r="G34" s="8">
        <f>NRG_CM_E!G34+NRG_OIL_NG_E!G34+NRG_PF_E!G34+NRG_CO_E!G34+NRG_BKBPB_E!G34+NRG_GW_E!G34+NRG_BF_E!G34+NRG_PR_E!G34+NRG_NI_E!G34+NRG_CL_E!G34+NRG_LNG_E!G34+NRG_BIOG_E!G34+NRG_GTL_E!G34+NRG_CPP_E!G34+NRG_NSP_E!G34</f>
        <v>5813.5968000000012</v>
      </c>
      <c r="H34" s="8">
        <f>NRG_CM_E!H34+NRG_OIL_NG_E!H34+NRG_PF_E!H34+NRG_CO_E!H34+NRG_BKBPB_E!H34+NRG_GW_E!H34+NRG_BF_E!H34+NRG_PR_E!H34+NRG_NI_E!H34+NRG_CL_E!H34+NRG_LNG_E!H34+NRG_BIOG_E!H34+NRG_GTL_E!H34+NRG_CPP_E!H34+NRG_NSP_E!H34</f>
        <v>6070.2048000000004</v>
      </c>
      <c r="I34" s="8">
        <f>NRG_CM_E!I34+NRG_OIL_NG_E!I34+NRG_PF_E!I34+NRG_CO_E!I34+NRG_BKBPB_E!I34+NRG_GW_E!I34+NRG_BF_E!I34+NRG_PR_E!I34+NRG_NI_E!I34+NRG_CL_E!I34+NRG_LNG_E!I34+NRG_BIOG_E!I34+NRG_GTL_E!I34+NRG_CPP_E!I34+NRG_NSP_E!I34</f>
        <v>6298.3007999999991</v>
      </c>
      <c r="J34" s="8">
        <f>NRG_CM_E!J34+NRG_OIL_NG_E!J34+NRG_PF_E!J34+NRG_CO_E!J34+NRG_BKBPB_E!J34+NRG_GW_E!J34+NRG_BF_E!J34+NRG_PR_E!J34+NRG_NI_E!J34+NRG_CL_E!J34+NRG_LNG_E!J34+NRG_BIOG_E!J34+NRG_GTL_E!J34+NRG_CPP_E!J34+NRG_NSP_E!J34</f>
        <v>6460.8192000000017</v>
      </c>
      <c r="K34" s="8">
        <f>NRG_CM_E!K34+NRG_OIL_NG_E!K34+NRG_PF_E!K34+NRG_CO_E!K34+NRG_BKBPB_E!K34+NRG_GW_E!K34+NRG_BF_E!K34+NRG_PR_E!K34+NRG_NI_E!K34+NRG_CL_E!K34+NRG_LNG_E!K34+NRG_BIOG_E!K34+NRG_GTL_E!K34+NRG_CPP_E!K34+NRG_NSP_E!K34</f>
        <v>6115.8240000000014</v>
      </c>
      <c r="L34" s="8">
        <f>NRG_CM_E!L34+NRG_OIL_NG_E!L34+NRG_PF_E!L34+NRG_CO_E!L34+NRG_BKBPB_E!L34+NRG_GW_E!L34+NRG_BF_E!L34+NRG_PR_E!L34+NRG_NI_E!L34+NRG_CL_E!L34+NRG_LNG_E!L34+NRG_BIOG_E!L34+NRG_GTL_E!L34+NRG_CPP_E!L34+NRG_NSP_E!L34</f>
        <v>6306.8544000000002</v>
      </c>
      <c r="M34" s="8">
        <f>NRG_CM_E!M34+NRG_OIL_NG_E!M34+NRG_PF_E!M34+NRG_CO_E!M34+NRG_BKBPB_E!M34+NRG_GW_E!M34+NRG_BF_E!M34+NRG_PR_E!M34+NRG_NI_E!M34+NRG_CL_E!M34+NRG_LNG_E!M34+NRG_BIOG_E!M34+NRG_GTL_E!M34+NRG_CPP_E!M34+NRG_NSP_E!M34</f>
        <v>7088.0831999999991</v>
      </c>
      <c r="N34" s="8">
        <f>NRG_CM_E!N34+NRG_OIL_NG_E!N34+NRG_PF_E!N34+NRG_CO_E!N34+NRG_BKBPB_E!N34+NRG_GW_E!N34+NRG_BF_E!N34+NRG_PR_E!N34+NRG_NI_E!N34+NRG_CL_E!N34+NRG_LNG_E!N34+NRG_BIOG_E!N34+NRG_GTL_E!N34+NRG_CPP_E!N34+NRG_NSP_E!N34</f>
        <v>8699.0112000000008</v>
      </c>
      <c r="O34" s="8">
        <f>NRG_CM_E!O34+NRG_OIL_NG_E!O34+NRG_PF_E!O34+NRG_CO_E!O34+NRG_BKBPB_E!O34+NRG_GW_E!O34+NRG_BF_E!O34+NRG_PR_E!O34+NRG_NI_E!O34+NRG_CL_E!O34+NRG_LNG_E!O34+NRG_BIOG_E!O34+NRG_GTL_E!O34+NRG_CPP_E!O34+NRG_NSP_E!O34</f>
        <v>10016.265599999999</v>
      </c>
      <c r="P34" s="8">
        <f>NRG_CM_E!P34+NRG_OIL_NG_E!P34+NRG_PF_E!P34+NRG_CO_E!P34+NRG_BKBPB_E!P34+NRG_GW_E!P34+NRG_BF_E!P34+NRG_PR_E!P34+NRG_NI_E!P34+NRG_CL_E!P34+NRG_LNG_E!P34+NRG_BIOG_E!P34+NRG_GTL_E!P34+NRG_CPP_E!P34+NRG_NSP_E!P34</f>
        <v>10158.8256</v>
      </c>
      <c r="Q34" s="8">
        <f>NRG_CM_E!Q34+NRG_OIL_NG_E!Q34+NRG_PF_E!Q34+NRG_CO_E!Q34+NRG_BKBPB_E!Q34+NRG_GW_E!Q34+NRG_BF_E!Q34+NRG_PR_E!Q34+NRG_NI_E!Q34+NRG_CL_E!Q34+NRG_LNG_E!Q34+NRG_BIOG_E!Q34+NRG_GTL_E!Q34+NRG_CPP_E!Q34+NRG_NSP_E!Q34</f>
        <v>10891.584000000001</v>
      </c>
      <c r="R34" s="8">
        <f>NRG_CM_E!R34+NRG_OIL_NG_E!R34+NRG_PF_E!R34+NRG_CO_E!R34+NRG_BKBPB_E!R34+NRG_GW_E!R34+NRG_BF_E!R34+NRG_PR_E!R34+NRG_NI_E!R34+NRG_CL_E!R34+NRG_LNG_E!R34+NRG_BIOG_E!R34+NRG_GTL_E!R34+NRG_CPP_E!R34+NRG_NSP_E!R34</f>
        <v>11236.5792</v>
      </c>
      <c r="S34" s="8">
        <f>NRG_CM_E!S34+NRG_OIL_NG_E!S34+NRG_PF_E!S34+NRG_CO_E!S34+NRG_BKBPB_E!S34+NRG_GW_E!S34+NRG_BF_E!S34+NRG_PR_E!S34+NRG_NI_E!S34+NRG_CL_E!S34+NRG_LNG_E!S34+NRG_BIOG_E!S34+NRG_GTL_E!S34+NRG_CPP_E!S34+NRG_NSP_E!S34</f>
        <v>11524.550400000002</v>
      </c>
      <c r="T34" s="8">
        <f>NRG_CM_E!T34+NRG_OIL_NG_E!T34+NRG_PF_E!T34+NRG_CO_E!T34+NRG_BKBPB_E!T34+NRG_GW_E!T34+NRG_BF_E!T34+NRG_PR_E!T34+NRG_NI_E!T34+NRG_CL_E!T34+NRG_LNG_E!T34+NRG_BIOG_E!T34+NRG_GTL_E!T34+NRG_CPP_E!T34+NRG_NSP_E!T34</f>
        <v>11299.3056</v>
      </c>
      <c r="U34" s="8">
        <f>NRG_CM_E!U34+NRG_OIL_NG_E!U34+NRG_PF_E!U34+NRG_CO_E!U34+NRG_BKBPB_E!U34+NRG_GW_E!U34+NRG_BF_E!U34+NRG_PR_E!U34+NRG_NI_E!U34+NRG_CL_E!U34+NRG_LNG_E!U34+NRG_BIOG_E!U34+NRG_GTL_E!U34+NRG_CPP_E!U34+NRG_NSP_E!U34</f>
        <v>11307.859200000001</v>
      </c>
      <c r="V34" s="8">
        <f>NRG_CM_E!V34+NRG_OIL_NG_E!V34+NRG_PF_E!V34+NRG_CO_E!V34+NRG_BKBPB_E!V34+NRG_GW_E!V34+NRG_BF_E!V34+NRG_PR_E!V34+NRG_NI_E!V34+NRG_CL_E!V34+NRG_LNG_E!V34+NRG_BIOG_E!V34+NRG_GTL_E!V34+NRG_CPP_E!V34+NRG_NSP_E!V34</f>
        <v>10977.12</v>
      </c>
      <c r="W34" s="8">
        <f>NRG_CM_E!W34+NRG_OIL_NG_E!W34+NRG_PF_E!W34+NRG_CO_E!W34+NRG_BKBPB_E!W34+NRG_GW_E!W34+NRG_BF_E!W34+NRG_PR_E!W34+NRG_NI_E!W34+NRG_CL_E!W34+NRG_LNG_E!W34+NRG_BIOG_E!W34+NRG_GTL_E!W34+NRG_CPP_E!W34+NRG_NSP_E!W34</f>
        <v>10087.545599999999</v>
      </c>
      <c r="X34" s="8">
        <f>NRG_CM_E!X34+NRG_OIL_NG_E!X34+NRG_PF_E!X34+NRG_CO_E!X34+NRG_BKBPB_E!X34+NRG_GW_E!X34+NRG_BF_E!X34+NRG_PR_E!X34+NRG_NI_E!X34+NRG_CL_E!X34+NRG_LNG_E!X34+NRG_BIOG_E!X34+NRG_GTL_E!X34+NRG_CPP_E!X34+NRG_NSP_E!X34</f>
        <v>10358.597882880002</v>
      </c>
      <c r="Y34" s="8">
        <f>NRG_CM_E!Y34+NRG_OIL_NG_E!Y34+NRG_PF_E!Y34+NRG_CO_E!Y34+NRG_BKBPB_E!Y34+NRG_GW_E!Y34+NRG_BF_E!Y34+NRG_PR_E!Y34+NRG_NI_E!Y34+NRG_CL_E!Y34+NRG_LNG_E!Y34+NRG_BIOG_E!Y34+NRG_GTL_E!Y34+NRG_CPP_E!Y34+NRG_NSP_E!Y34</f>
        <v>10368.494346239999</v>
      </c>
      <c r="Z34" s="8">
        <f>NRG_CM_E!Z34+NRG_OIL_NG_E!Z34+NRG_PF_E!Z34+NRG_CO_E!Z34+NRG_BKBPB_E!Z34+NRG_GW_E!Z34+NRG_BF_E!Z34+NRG_PR_E!Z34+NRG_NI_E!Z34+NRG_CL_E!Z34+NRG_LNG_E!Z34+NRG_BIOG_E!Z34+NRG_GTL_E!Z34+NRG_CPP_E!Z34+NRG_NSP_E!Z34</f>
        <v>9816.8155545600021</v>
      </c>
    </row>
    <row r="35" spans="1:26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  <c r="Y35" s="8">
        <f>NRG_CM_E!Y35+NRG_OIL_NG_E!Y35+NRG_PF_E!Y35+NRG_CO_E!Y35+NRG_BKBPB_E!Y35+NRG_GW_E!Y35+NRG_BF_E!Y35+NRG_PR_E!Y35+NRG_NI_E!Y35+NRG_CL_E!Y35+NRG_LNG_E!Y35+NRG_BIOG_E!Y35+NRG_GTL_E!Y35+NRG_CPP_E!Y35+NRG_NSP_E!Y35</f>
        <v>0</v>
      </c>
      <c r="Z35" s="8">
        <f>NRG_CM_E!Z35+NRG_OIL_NG_E!Z35+NRG_PF_E!Z35+NRG_CO_E!Z35+NRG_BKBPB_E!Z35+NRG_GW_E!Z35+NRG_BF_E!Z35+NRG_PR_E!Z35+NRG_NI_E!Z35+NRG_CL_E!Z35+NRG_LNG_E!Z35+NRG_BIOG_E!Z35+NRG_GTL_E!Z35+NRG_CPP_E!Z35+NRG_NSP_E!Z35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35.305207200000005</v>
      </c>
      <c r="Y36" s="8">
        <f>NRG_CM_E!Y36+NRG_OIL_NG_E!Y36+NRG_PF_E!Y36+NRG_CO_E!Y36+NRG_BKBPB_E!Y36+NRG_GW_E!Y36+NRG_BF_E!Y36+NRG_PR_E!Y36+NRG_NI_E!Y36+NRG_CL_E!Y36+NRG_LNG_E!Y36+NRG_BIOG_E!Y36+NRG_GTL_E!Y36+NRG_CPP_E!Y36+NRG_NSP_E!Y36</f>
        <v>146.86166592000001</v>
      </c>
      <c r="Z36" s="8">
        <f>NRG_CM_E!Z36+NRG_OIL_NG_E!Z36+NRG_PF_E!Z36+NRG_CO_E!Z36+NRG_BKBPB_E!Z36+NRG_GW_E!Z36+NRG_BF_E!Z36+NRG_PR_E!Z36+NRG_NI_E!Z36+NRG_CL_E!Z36+NRG_LNG_E!Z36+NRG_BIOG_E!Z36+NRG_GTL_E!Z36+NRG_CPP_E!Z36+NRG_NSP_E!Z36</f>
        <v>97.445279519999985</v>
      </c>
    </row>
    <row r="37" spans="1:26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2.0968793999999997</v>
      </c>
      <c r="Y37" s="8">
        <f>NRG_CM_E!Y37+NRG_OIL_NG_E!Y37+NRG_PF_E!Y37+NRG_CO_E!Y37+NRG_BKBPB_E!Y37+NRG_GW_E!Y37+NRG_BF_E!Y37+NRG_PR_E!Y37+NRG_NI_E!Y37+NRG_CL_E!Y37+NRG_LNG_E!Y37+NRG_BIOG_E!Y37+NRG_GTL_E!Y37+NRG_CPP_E!Y37+NRG_NSP_E!Y37</f>
        <v>2.4159643199999996</v>
      </c>
      <c r="Z37" s="8">
        <f>NRG_CM_E!Z37+NRG_OIL_NG_E!Z37+NRG_PF_E!Z37+NRG_CO_E!Z37+NRG_BKBPB_E!Z37+NRG_GW_E!Z37+NRG_BF_E!Z37+NRG_PR_E!Z37+NRG_NI_E!Z37+NRG_CL_E!Z37+NRG_LNG_E!Z37+NRG_BIOG_E!Z37+NRG_GTL_E!Z37+NRG_CPP_E!Z37+NRG_NSP_E!Z37</f>
        <v>3.5673145199999996</v>
      </c>
    </row>
    <row r="38" spans="1:26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  <c r="Y38" s="8">
        <f>NRG_CM_E!Y38+NRG_OIL_NG_E!Y38+NRG_PF_E!Y38+NRG_CO_E!Y38+NRG_BKBPB_E!Y38+NRG_GW_E!Y38+NRG_BF_E!Y38+NRG_PR_E!Y38+NRG_NI_E!Y38+NRG_CL_E!Y38+NRG_LNG_E!Y38+NRG_BIOG_E!Y38+NRG_GTL_E!Y38+NRG_CPP_E!Y38+NRG_NSP_E!Y38</f>
        <v>0</v>
      </c>
      <c r="Z38" s="8">
        <f>NRG_CM_E!Z38+NRG_OIL_NG_E!Z38+NRG_PF_E!Z38+NRG_CO_E!Z38+NRG_BKBPB_E!Z38+NRG_GW_E!Z38+NRG_BF_E!Z38+NRG_PR_E!Z38+NRG_NI_E!Z38+NRG_CL_E!Z38+NRG_LNG_E!Z38+NRG_BIOG_E!Z38+NRG_GTL_E!Z38+NRG_CPP_E!Z38+NRG_NSP_E!Z38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  <c r="Y39" s="8">
        <f>NRG_CM_E!Y39+NRG_OIL_NG_E!Y39+NRG_PF_E!Y39+NRG_CO_E!Y39+NRG_BKBPB_E!Y39+NRG_GW_E!Y39+NRG_BF_E!Y39+NRG_PR_E!Y39+NRG_NI_E!Y39+NRG_CL_E!Y39+NRG_LNG_E!Y39+NRG_BIOG_E!Y39+NRG_GTL_E!Y39+NRG_CPP_E!Y39+NRG_NSP_E!Y39</f>
        <v>0</v>
      </c>
      <c r="Z39" s="8">
        <f>NRG_CM_E!Z39+NRG_OIL_NG_E!Z39+NRG_PF_E!Z39+NRG_CO_E!Z39+NRG_BKBPB_E!Z39+NRG_GW_E!Z39+NRG_BF_E!Z39+NRG_PR_E!Z39+NRG_NI_E!Z39+NRG_CL_E!Z39+NRG_LNG_E!Z39+NRG_BIOG_E!Z39+NRG_GTL_E!Z39+NRG_CPP_E!Z39+NRG_NSP_E!Z39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2.8506049200000003</v>
      </c>
      <c r="Y40" s="8">
        <f>NRG_CM_E!Y40+NRG_OIL_NG_E!Y40+NRG_PF_E!Y40+NRG_CO_E!Y40+NRG_BKBPB_E!Y40+NRG_GW_E!Y40+NRG_BF_E!Y40+NRG_PR_E!Y40+NRG_NI_E!Y40+NRG_CL_E!Y40+NRG_LNG_E!Y40+NRG_BIOG_E!Y40+NRG_GTL_E!Y40+NRG_CPP_E!Y40+NRG_NSP_E!Y40</f>
        <v>4.1823367200000021</v>
      </c>
      <c r="Z40" s="8">
        <f>NRG_CM_E!Z40+NRG_OIL_NG_E!Z40+NRG_PF_E!Z40+NRG_CO_E!Z40+NRG_BKBPB_E!Z40+NRG_GW_E!Z40+NRG_BF_E!Z40+NRG_PR_E!Z40+NRG_NI_E!Z40+NRG_CL_E!Z40+NRG_LNG_E!Z40+NRG_BIOG_E!Z40+NRG_GTL_E!Z40+NRG_CPP_E!Z40+NRG_NSP_E!Z40</f>
        <v>4.3407467999999989</v>
      </c>
    </row>
    <row r="41" spans="1:26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  <c r="Y41" s="8">
        <f>NRG_CM_E!Y41+NRG_OIL_NG_E!Y41+NRG_PF_E!Y41+NRG_CO_E!Y41+NRG_BKBPB_E!Y41+NRG_GW_E!Y41+NRG_BF_E!Y41+NRG_PR_E!Y41+NRG_NI_E!Y41+NRG_CL_E!Y41+NRG_LNG_E!Y41+NRG_BIOG_E!Y41+NRG_GTL_E!Y41+NRG_CPP_E!Y41+NRG_NSP_E!Y41</f>
        <v>0</v>
      </c>
      <c r="Z41" s="8">
        <f>NRG_CM_E!Z41+NRG_OIL_NG_E!Z41+NRG_PF_E!Z41+NRG_CO_E!Z41+NRG_BKBPB_E!Z41+NRG_GW_E!Z41+NRG_BF_E!Z41+NRG_PR_E!Z41+NRG_NI_E!Z41+NRG_CL_E!Z41+NRG_LNG_E!Z41+NRG_BIOG_E!Z41+NRG_GTL_E!Z41+NRG_CPP_E!Z41+NRG_NSP_E!Z41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  <c r="Y42" s="8">
        <f>NRG_CM_E!Y42+NRG_OIL_NG_E!Y42+NRG_PF_E!Y42+NRG_CO_E!Y42+NRG_BKBPB_E!Y42+NRG_GW_E!Y42+NRG_BF_E!Y42+NRG_PR_E!Y42+NRG_NI_E!Y42+NRG_CL_E!Y42+NRG_LNG_E!Y42+NRG_BIOG_E!Y42+NRG_GTL_E!Y42+NRG_CPP_E!Y42+NRG_NSP_E!Y42</f>
        <v>0</v>
      </c>
      <c r="Z42" s="8">
        <f>NRG_CM_E!Z42+NRG_OIL_NG_E!Z42+NRG_PF_E!Z42+NRG_CO_E!Z42+NRG_BKBPB_E!Z42+NRG_GW_E!Z42+NRG_BF_E!Z42+NRG_PR_E!Z42+NRG_NI_E!Z42+NRG_CL_E!Z42+NRG_LNG_E!Z42+NRG_BIOG_E!Z42+NRG_GTL_E!Z42+NRG_CPP_E!Z42+NRG_NSP_E!Z42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0</v>
      </c>
      <c r="D43" s="8">
        <f>NRG_CM_E!D43+NRG_OIL_NG_E!D43+NRG_PF_E!D43+NRG_CO_E!D43+NRG_BKBPB_E!D43+NRG_GW_E!D43+NRG_BF_E!D43+NRG_PR_E!D43+NRG_NI_E!D43+NRG_CL_E!D43+NRG_LNG_E!D43+NRG_BIOG_E!D43+NRG_GTL_E!D43+NRG_CPP_E!D43+NRG_NSP_E!D43</f>
        <v>0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0</v>
      </c>
      <c r="G43" s="8">
        <f>NRG_CM_E!G43+NRG_OIL_NG_E!G43+NRG_PF_E!G43+NRG_CO_E!G43+NRG_BKBPB_E!G43+NRG_GW_E!G43+NRG_BF_E!G43+NRG_PR_E!G43+NRG_NI_E!G43+NRG_CL_E!G43+NRG_LNG_E!G43+NRG_BIOG_E!G43+NRG_GTL_E!G43+NRG_CPP_E!G43+NRG_NSP_E!G43</f>
        <v>0</v>
      </c>
      <c r="H43" s="8">
        <f>NRG_CM_E!H43+NRG_OIL_NG_E!H43+NRG_PF_E!H43+NRG_CO_E!H43+NRG_BKBPB_E!H43+NRG_GW_E!H43+NRG_BF_E!H43+NRG_PR_E!H43+NRG_NI_E!H43+NRG_CL_E!H43+NRG_LNG_E!H43+NRG_BIOG_E!H43+NRG_GTL_E!H43+NRG_CPP_E!H43+NRG_NSP_E!H43</f>
        <v>0</v>
      </c>
      <c r="I43" s="8">
        <f>NRG_CM_E!I43+NRG_OIL_NG_E!I43+NRG_PF_E!I43+NRG_CO_E!I43+NRG_BKBPB_E!I43+NRG_GW_E!I43+NRG_BF_E!I43+NRG_PR_E!I43+NRG_NI_E!I43+NRG_CL_E!I43+NRG_LNG_E!I43+NRG_BIOG_E!I43+NRG_GTL_E!I43+NRG_CPP_E!I43+NRG_NSP_E!I43</f>
        <v>0</v>
      </c>
      <c r="J43" s="8">
        <f>NRG_CM_E!J43+NRG_OIL_NG_E!J43+NRG_PF_E!J43+NRG_CO_E!J43+NRG_BKBPB_E!J43+NRG_GW_E!J43+NRG_BF_E!J43+NRG_PR_E!J43+NRG_NI_E!J43+NRG_CL_E!J43+NRG_LNG_E!J43+NRG_BIOG_E!J43+NRG_GTL_E!J43+NRG_CPP_E!J43+NRG_NSP_E!J43</f>
        <v>0</v>
      </c>
      <c r="K43" s="8">
        <f>NRG_CM_E!K43+NRG_OIL_NG_E!K43+NRG_PF_E!K43+NRG_CO_E!K43+NRG_BKBPB_E!K43+NRG_GW_E!K43+NRG_BF_E!K43+NRG_PR_E!K43+NRG_NI_E!K43+NRG_CL_E!K43+NRG_LNG_E!K43+NRG_BIOG_E!K43+NRG_GTL_E!K43+NRG_CPP_E!K43+NRG_NSP_E!K43</f>
        <v>0</v>
      </c>
      <c r="L43" s="8">
        <f>NRG_CM_E!L43+NRG_OIL_NG_E!L43+NRG_PF_E!L43+NRG_CO_E!L43+NRG_BKBPB_E!L43+NRG_GW_E!L43+NRG_BF_E!L43+NRG_PR_E!L43+NRG_NI_E!L43+NRG_CL_E!L43+NRG_LNG_E!L43+NRG_BIOG_E!L43+NRG_GTL_E!L43+NRG_CPP_E!L43+NRG_NSP_E!L43</f>
        <v>0</v>
      </c>
      <c r="M43" s="8">
        <f>NRG_CM_E!M43+NRG_OIL_NG_E!M43+NRG_PF_E!M43+NRG_CO_E!M43+NRG_BKBPB_E!M43+NRG_GW_E!M43+NRG_BF_E!M43+NRG_PR_E!M43+NRG_NI_E!M43+NRG_CL_E!M43+NRG_LNG_E!M43+NRG_BIOG_E!M43+NRG_GTL_E!M43+NRG_CPP_E!M43+NRG_NSP_E!M43</f>
        <v>0</v>
      </c>
      <c r="N43" s="8">
        <f>NRG_CM_E!N43+NRG_OIL_NG_E!N43+NRG_PF_E!N43+NRG_CO_E!N43+NRG_BKBPB_E!N43+NRG_GW_E!N43+NRG_BF_E!N43+NRG_PR_E!N43+NRG_NI_E!N43+NRG_CL_E!N43+NRG_LNG_E!N43+NRG_BIOG_E!N43+NRG_GTL_E!N43+NRG_CPP_E!N43+NRG_NSP_E!N43</f>
        <v>0</v>
      </c>
      <c r="O43" s="8">
        <f>NRG_CM_E!O43+NRG_OIL_NG_E!O43+NRG_PF_E!O43+NRG_CO_E!O43+NRG_BKBPB_E!O43+NRG_GW_E!O43+NRG_BF_E!O43+NRG_PR_E!O43+NRG_NI_E!O43+NRG_CL_E!O43+NRG_LNG_E!O43+NRG_BIOG_E!O43+NRG_GTL_E!O43+NRG_CPP_E!O43+NRG_NSP_E!O43</f>
        <v>0</v>
      </c>
      <c r="P43" s="8">
        <f>NRG_CM_E!P43+NRG_OIL_NG_E!P43+NRG_PF_E!P43+NRG_CO_E!P43+NRG_BKBPB_E!P43+NRG_GW_E!P43+NRG_BF_E!P43+NRG_PR_E!P43+NRG_NI_E!P43+NRG_CL_E!P43+NRG_LNG_E!P43+NRG_BIOG_E!P43+NRG_GTL_E!P43+NRG_CPP_E!P43+NRG_NSP_E!P43</f>
        <v>66.912211080000006</v>
      </c>
      <c r="Q43" s="8">
        <f>NRG_CM_E!Q43+NRG_OIL_NG_E!Q43+NRG_PF_E!Q43+NRG_CO_E!Q43+NRG_BKBPB_E!Q43+NRG_GW_E!Q43+NRG_BF_E!Q43+NRG_PR_E!Q43+NRG_NI_E!Q43+NRG_CL_E!Q43+NRG_LNG_E!Q43+NRG_BIOG_E!Q43+NRG_GTL_E!Q43+NRG_CPP_E!Q43+NRG_NSP_E!Q43</f>
        <v>63.726029640000014</v>
      </c>
      <c r="R43" s="8">
        <f>NRG_CM_E!R43+NRG_OIL_NG_E!R43+NRG_PF_E!R43+NRG_CO_E!R43+NRG_BKBPB_E!R43+NRG_GW_E!R43+NRG_BF_E!R43+NRG_PR_E!R43+NRG_NI_E!R43+NRG_CL_E!R43+NRG_LNG_E!R43+NRG_BIOG_E!R43+NRG_GTL_E!R43+NRG_CPP_E!R43+NRG_NSP_E!R43</f>
        <v>57.353400000000015</v>
      </c>
      <c r="S43" s="8">
        <f>NRG_CM_E!S43+NRG_OIL_NG_E!S43+NRG_PF_E!S43+NRG_CO_E!S43+NRG_BKBPB_E!S43+NRG_GW_E!S43+NRG_BF_E!S43+NRG_PR_E!S43+NRG_NI_E!S43+NRG_CL_E!S43+NRG_LNG_E!S43+NRG_BIOG_E!S43+NRG_GTL_E!S43+NRG_CPP_E!S43+NRG_NSP_E!S43</f>
        <v>60.539581440000013</v>
      </c>
      <c r="T43" s="8">
        <f>NRG_CM_E!T43+NRG_OIL_NG_E!T43+NRG_PF_E!T43+NRG_CO_E!T43+NRG_BKBPB_E!T43+NRG_GW_E!T43+NRG_BF_E!T43+NRG_PR_E!T43+NRG_NI_E!T43+NRG_CL_E!T43+NRG_LNG_E!T43+NRG_BIOG_E!T43+NRG_GTL_E!T43+NRG_CPP_E!T43+NRG_NSP_E!T43</f>
        <v>54.166951800000014</v>
      </c>
      <c r="U43" s="8">
        <f>NRG_CM_E!U43+NRG_OIL_NG_E!U43+NRG_PF_E!U43+NRG_CO_E!U43+NRG_BKBPB_E!U43+NRG_GW_E!U43+NRG_BF_E!U43+NRG_PR_E!U43+NRG_NI_E!U43+NRG_CL_E!U43+NRG_LNG_E!U43+NRG_BIOG_E!U43+NRG_GTL_E!U43+NRG_CPP_E!U43+NRG_NSP_E!U43</f>
        <v>47.794588919999995</v>
      </c>
      <c r="V43" s="8">
        <f>NRG_CM_E!V43+NRG_OIL_NG_E!V43+NRG_PF_E!V43+NRG_CO_E!V43+NRG_BKBPB_E!V43+NRG_GW_E!V43+NRG_BF_E!V43+NRG_PR_E!V43+NRG_NI_E!V43+NRG_CL_E!V43+NRG_LNG_E!V43+NRG_BIOG_E!V43+NRG_GTL_E!V43+NRG_CPP_E!V43+NRG_NSP_E!V43</f>
        <v>44.608140719999994</v>
      </c>
      <c r="W43" s="8">
        <f>NRG_CM_E!W43+NRG_OIL_NG_E!W43+NRG_PF_E!W43+NRG_CO_E!W43+NRG_BKBPB_E!W43+NRG_GW_E!W43+NRG_BF_E!W43+NRG_PR_E!W43+NRG_NI_E!W43+NRG_CL_E!W43+NRG_LNG_E!W43+NRG_BIOG_E!W43+NRG_GTL_E!W43+NRG_CPP_E!W43+NRG_NSP_E!W43</f>
        <v>6.3726296399999995</v>
      </c>
      <c r="X43" s="8">
        <f>NRG_CM_E!X43+NRG_OIL_NG_E!X43+NRG_PF_E!X43+NRG_CO_E!X43+NRG_BKBPB_E!X43+NRG_GW_E!X43+NRG_BF_E!X43+NRG_PR_E!X43+NRG_NI_E!X43+NRG_CL_E!X43+NRG_LNG_E!X43+NRG_BIOG_E!X43+NRG_GTL_E!X43+NRG_CPP_E!X43+NRG_NSP_E!X43</f>
        <v>14.313007800000001</v>
      </c>
      <c r="Y43" s="8">
        <f>NRG_CM_E!Y43+NRG_OIL_NG_E!Y43+NRG_PF_E!Y43+NRG_CO_E!Y43+NRG_BKBPB_E!Y43+NRG_GW_E!Y43+NRG_BF_E!Y43+NRG_PR_E!Y43+NRG_NI_E!Y43+NRG_CL_E!Y43+NRG_LNG_E!Y43+NRG_BIOG_E!Y43+NRG_GTL_E!Y43+NRG_CPP_E!Y43+NRG_NSP_E!Y43</f>
        <v>11.881757159999999</v>
      </c>
      <c r="Z43" s="8">
        <f>NRG_CM_E!Z43+NRG_OIL_NG_E!Z43+NRG_PF_E!Z43+NRG_CO_E!Z43+NRG_BKBPB_E!Z43+NRG_GW_E!Z43+NRG_BF_E!Z43+NRG_PR_E!Z43+NRG_NI_E!Z43+NRG_CL_E!Z43+NRG_LNG_E!Z43+NRG_BIOG_E!Z43+NRG_GTL_E!Z43+NRG_CPP_E!Z43+NRG_NSP_E!Z43</f>
        <v>5.4101595599999985</v>
      </c>
    </row>
    <row r="44" spans="1:26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6485.3150709600004</v>
      </c>
      <c r="D44" s="8">
        <f>NRG_CM_E!D44+NRG_OIL_NG_E!D44+NRG_PF_E!D44+NRG_CO_E!D44+NRG_BKBPB_E!D44+NRG_GW_E!D44+NRG_BF_E!D44+NRG_PR_E!D44+NRG_NI_E!D44+NRG_CL_E!D44+NRG_LNG_E!D44+NRG_BIOG_E!D44+NRG_GTL_E!D44+NRG_CPP_E!D44+NRG_NSP_E!D44</f>
        <v>5894.3196309599989</v>
      </c>
      <c r="E44" s="8">
        <f>NRG_CM_E!E44+NRG_OIL_NG_E!E44+NRG_PF_E!E44+NRG_CO_E!E44+NRG_BKBPB_E!E44+NRG_GW_E!E44+NRG_BF_E!E44+NRG_PR_E!E44+NRG_NI_E!E44+NRG_CL_E!E44+NRG_LNG_E!E44+NRG_BIOG_E!E44+NRG_GTL_E!E44+NRG_CPP_E!E44+NRG_NSP_E!E44</f>
        <v>5472.1800309600003</v>
      </c>
      <c r="F44" s="8">
        <f>NRG_CM_E!F44+NRG_OIL_NG_E!F44+NRG_PF_E!F44+NRG_CO_E!F44+NRG_BKBPB_E!F44+NRG_GW_E!F44+NRG_BF_E!F44+NRG_PR_E!F44+NRG_NI_E!F44+NRG_CL_E!F44+NRG_LNG_E!F44+NRG_BIOG_E!F44+NRG_GTL_E!F44+NRG_CPP_E!F44+NRG_NSP_E!F44</f>
        <v>3727.336350959999</v>
      </c>
      <c r="G44" s="8">
        <f>NRG_CM_E!G44+NRG_OIL_NG_E!G44+NRG_PF_E!G44+NRG_CO_E!G44+NRG_BKBPB_E!G44+NRG_GW_E!G44+NRG_BF_E!G44+NRG_PR_E!G44+NRG_NI_E!G44+NRG_CL_E!G44+NRG_LNG_E!G44+NRG_BIOG_E!G44+NRG_GTL_E!G44+NRG_CPP_E!G44+NRG_NSP_E!G44</f>
        <v>1760.47844904</v>
      </c>
      <c r="H44" s="8">
        <f>NRG_CM_E!H44+NRG_OIL_NG_E!H44+NRG_PF_E!H44+NRG_CO_E!H44+NRG_BKBPB_E!H44+NRG_GW_E!H44+NRG_BF_E!H44+NRG_PR_E!H44+NRG_NI_E!H44+NRG_CL_E!H44+NRG_LNG_E!H44+NRG_BIOG_E!H44+NRG_GTL_E!H44+NRG_CPP_E!H44+NRG_NSP_E!H44</f>
        <v>1457.1634838400003</v>
      </c>
      <c r="I44" s="8">
        <f>NRG_CM_E!I44+NRG_OIL_NG_E!I44+NRG_PF_E!I44+NRG_CO_E!I44+NRG_BKBPB_E!I44+NRG_GW_E!I44+NRG_BF_E!I44+NRG_PR_E!I44+NRG_NI_E!I44+NRG_CL_E!I44+NRG_LNG_E!I44+NRG_BIOG_E!I44+NRG_GTL_E!I44+NRG_CPP_E!I44+NRG_NSP_E!I44</f>
        <v>1357.1005161600001</v>
      </c>
      <c r="J44" s="8">
        <f>NRG_CM_E!J44+NRG_OIL_NG_E!J44+NRG_PF_E!J44+NRG_CO_E!J44+NRG_BKBPB_E!J44+NRG_GW_E!J44+NRG_BF_E!J44+NRG_PR_E!J44+NRG_NI_E!J44+NRG_CL_E!J44+NRG_LNG_E!J44+NRG_BIOG_E!J44+NRG_GTL_E!J44+NRG_CPP_E!J44+NRG_NSP_E!J44</f>
        <v>1350.8467200000002</v>
      </c>
      <c r="K44" s="8">
        <f>NRG_CM_E!K44+NRG_OIL_NG_E!K44+NRG_PF_E!K44+NRG_CO_E!K44+NRG_BKBPB_E!K44+NRG_GW_E!K44+NRG_BF_E!K44+NRG_PR_E!K44+NRG_NI_E!K44+NRG_CL_E!K44+NRG_LNG_E!K44+NRG_BIOG_E!K44+NRG_GTL_E!K44+NRG_CPP_E!K44+NRG_NSP_E!K44</f>
        <v>1544.7183019200002</v>
      </c>
      <c r="L44" s="8">
        <f>NRG_CM_E!L44+NRG_OIL_NG_E!L44+NRG_PF_E!L44+NRG_CO_E!L44+NRG_BKBPB_E!L44+NRG_GW_E!L44+NRG_BF_E!L44+NRG_PR_E!L44+NRG_NI_E!L44+NRG_CL_E!L44+NRG_LNG_E!L44+NRG_BIOG_E!L44+NRG_GTL_E!L44+NRG_CPP_E!L44+NRG_NSP_E!L44</f>
        <v>1213.2604180800001</v>
      </c>
      <c r="M44" s="8">
        <f>NRG_CM_E!M44+NRG_OIL_NG_E!M44+NRG_PF_E!M44+NRG_CO_E!M44+NRG_BKBPB_E!M44+NRG_GW_E!M44+NRG_BF_E!M44+NRG_PR_E!M44+NRG_NI_E!M44+NRG_CL_E!M44+NRG_LNG_E!M44+NRG_BIOG_E!M44+NRG_GTL_E!M44+NRG_CPP_E!M44+NRG_NSP_E!M44</f>
        <v>953.72286192000013</v>
      </c>
      <c r="N44" s="8">
        <f>NRG_CM_E!N44+NRG_OIL_NG_E!N44+NRG_PF_E!N44+NRG_CO_E!N44+NRG_BKBPB_E!N44+NRG_GW_E!N44+NRG_BF_E!N44+NRG_PR_E!N44+NRG_NI_E!N44+NRG_CL_E!N44+NRG_LNG_E!N44+NRG_BIOG_E!N44+NRG_GTL_E!N44+NRG_CPP_E!N44+NRG_NSP_E!N44</f>
        <v>762.97817808000025</v>
      </c>
      <c r="O44" s="8">
        <f>NRG_CM_E!O44+NRG_OIL_NG_E!O44+NRG_PF_E!O44+NRG_CO_E!O44+NRG_BKBPB_E!O44+NRG_GW_E!O44+NRG_BF_E!O44+NRG_PR_E!O44+NRG_NI_E!O44+NRG_CL_E!O44+NRG_LNG_E!O44+NRG_BIOG_E!O44+NRG_GTL_E!O44+NRG_CPP_E!O44+NRG_NSP_E!O44</f>
        <v>706.6928980800003</v>
      </c>
      <c r="P44" s="8">
        <f>NRG_CM_E!P44+NRG_OIL_NG_E!P44+NRG_PF_E!P44+NRG_CO_E!P44+NRG_BKBPB_E!P44+NRG_GW_E!P44+NRG_BF_E!P44+NRG_PR_E!P44+NRG_NI_E!P44+NRG_CL_E!P44+NRG_LNG_E!P44+NRG_BIOG_E!P44+NRG_GTL_E!P44+NRG_CPP_E!P44+NRG_NSP_E!P44</f>
        <v>584.74164384000005</v>
      </c>
      <c r="Q44" s="8">
        <f>NRG_CM_E!Q44+NRG_OIL_NG_E!Q44+NRG_PF_E!Q44+NRG_CO_E!Q44+NRG_BKBPB_E!Q44+NRG_GW_E!Q44+NRG_BF_E!Q44+NRG_PR_E!Q44+NRG_NI_E!Q44+NRG_CL_E!Q44+NRG_LNG_E!Q44+NRG_BIOG_E!Q44+NRG_GTL_E!Q44+NRG_CPP_E!Q44+NRG_NSP_E!Q44</f>
        <v>594.1223380800003</v>
      </c>
      <c r="R44" s="8">
        <f>NRG_CM_E!R44+NRG_OIL_NG_E!R44+NRG_PF_E!R44+NRG_CO_E!R44+NRG_BKBPB_E!R44+NRG_GW_E!R44+NRG_BF_E!R44+NRG_PR_E!R44+NRG_NI_E!R44+NRG_CL_E!R44+NRG_LNG_E!R44+NRG_BIOG_E!R44+NRG_GTL_E!R44+NRG_CPP_E!R44+NRG_NSP_E!R44</f>
        <v>490.93275096000013</v>
      </c>
      <c r="S44" s="8">
        <f>NRG_CM_E!S44+NRG_OIL_NG_E!S44+NRG_PF_E!S44+NRG_CO_E!S44+NRG_BKBPB_E!S44+NRG_GW_E!S44+NRG_BF_E!S44+NRG_PR_E!S44+NRG_NI_E!S44+NRG_CL_E!S44+NRG_LNG_E!S44+NRG_BIOG_E!S44+NRG_GTL_E!S44+NRG_CPP_E!S44+NRG_NSP_E!S44</f>
        <v>343.96547615999998</v>
      </c>
      <c r="T44" s="8">
        <f>NRG_CM_E!T44+NRG_OIL_NG_E!T44+NRG_PF_E!T44+NRG_CO_E!T44+NRG_BKBPB_E!T44+NRG_GW_E!T44+NRG_BF_E!T44+NRG_PR_E!T44+NRG_NI_E!T44+NRG_CL_E!T44+NRG_LNG_E!T44+NRG_BIOG_E!T44+NRG_GTL_E!T44+NRG_CPP_E!T44+NRG_NSP_E!T44</f>
        <v>237.64899096000002</v>
      </c>
      <c r="U44" s="8">
        <f>NRG_CM_E!U44+NRG_OIL_NG_E!U44+NRG_PF_E!U44+NRG_CO_E!U44+NRG_BKBPB_E!U44+NRG_GW_E!U44+NRG_BF_E!U44+NRG_PR_E!U44+NRG_NI_E!U44+NRG_CL_E!U44+NRG_LNG_E!U44+NRG_BIOG_E!U44+NRG_GTL_E!U44+NRG_CPP_E!U44+NRG_NSP_E!U44</f>
        <v>206.37945288000003</v>
      </c>
      <c r="V44" s="8">
        <f>NRG_CM_E!V44+NRG_OIL_NG_E!V44+NRG_PF_E!V44+NRG_CO_E!V44+NRG_BKBPB_E!V44+NRG_GW_E!V44+NRG_BF_E!V44+NRG_PR_E!V44+NRG_NI_E!V44+NRG_CL_E!V44+NRG_LNG_E!V44+NRG_BIOG_E!V44+NRG_GTL_E!V44+NRG_CPP_E!V44+NRG_NSP_E!V44</f>
        <v>78.174123840000021</v>
      </c>
      <c r="W44" s="8">
        <f>NRG_CM_E!W44+NRG_OIL_NG_E!W44+NRG_PF_E!W44+NRG_CO_E!W44+NRG_BKBPB_E!W44+NRG_GW_E!W44+NRG_BF_E!W44+NRG_PR_E!W44+NRG_NI_E!W44+NRG_CL_E!W44+NRG_LNG_E!W44+NRG_BIOG_E!W44+NRG_GTL_E!W44+NRG_CPP_E!W44+NRG_NSP_E!W44</f>
        <v>81.301021920000025</v>
      </c>
      <c r="X44" s="8">
        <f>NRG_CM_E!X44+NRG_OIL_NG_E!X44+NRG_PF_E!X44+NRG_CO_E!X44+NRG_BKBPB_E!X44+NRG_GW_E!X44+NRG_BF_E!X44+NRG_PR_E!X44+NRG_NI_E!X44+NRG_CL_E!X44+NRG_LNG_E!X44+NRG_BIOG_E!X44+NRG_GTL_E!X44+NRG_CPP_E!X44+NRG_NSP_E!X44</f>
        <v>107.14516055999998</v>
      </c>
      <c r="Y44" s="8">
        <f>NRG_CM_E!Y44+NRG_OIL_NG_E!Y44+NRG_PF_E!Y44+NRG_CO_E!Y44+NRG_BKBPB_E!Y44+NRG_GW_E!Y44+NRG_BF_E!Y44+NRG_PR_E!Y44+NRG_NI_E!Y44+NRG_CL_E!Y44+NRG_LNG_E!Y44+NRG_BIOG_E!Y44+NRG_GTL_E!Y44+NRG_CPP_E!Y44+NRG_NSP_E!Y44</f>
        <v>214.75342080000001</v>
      </c>
      <c r="Z44" s="8">
        <f>NRG_CM_E!Z44+NRG_OIL_NG_E!Z44+NRG_PF_E!Z44+NRG_CO_E!Z44+NRG_BKBPB_E!Z44+NRG_GW_E!Z44+NRG_BF_E!Z44+NRG_PR_E!Z44+NRG_NI_E!Z44+NRG_CL_E!Z44+NRG_LNG_E!Z44+NRG_BIOG_E!Z44+NRG_GTL_E!Z44+NRG_CPP_E!Z44+NRG_NSP_E!Z44</f>
        <v>74.068363440000027</v>
      </c>
    </row>
    <row r="45" spans="1:26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  <c r="Y45" s="8">
        <f>NRG_CM_E!Y45+NRG_OIL_NG_E!Y45+NRG_PF_E!Y45+NRG_CO_E!Y45+NRG_BKBPB_E!Y45+NRG_GW_E!Y45+NRG_BF_E!Y45+NRG_PR_E!Y45+NRG_NI_E!Y45+NRG_CL_E!Y45+NRG_LNG_E!Y45+NRG_BIOG_E!Y45+NRG_GTL_E!Y45+NRG_CPP_E!Y45+NRG_NSP_E!Y45</f>
        <v>0</v>
      </c>
      <c r="Z45" s="8">
        <f>NRG_CM_E!Z45+NRG_OIL_NG_E!Z45+NRG_PF_E!Z45+NRG_CO_E!Z45+NRG_BKBPB_E!Z45+NRG_GW_E!Z45+NRG_BF_E!Z45+NRG_PR_E!Z45+NRG_NI_E!Z45+NRG_CL_E!Z45+NRG_LNG_E!Z45+NRG_BIOG_E!Z45+NRG_GTL_E!Z45+NRG_CPP_E!Z45+NRG_NSP_E!Z45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  <c r="Y46" s="8">
        <f>NRG_CM_E!Y46+NRG_OIL_NG_E!Y46+NRG_PF_E!Y46+NRG_CO_E!Y46+NRG_BKBPB_E!Y46+NRG_GW_E!Y46+NRG_BF_E!Y46+NRG_PR_E!Y46+NRG_NI_E!Y46+NRG_CL_E!Y46+NRG_LNG_E!Y46+NRG_BIOG_E!Y46+NRG_GTL_E!Y46+NRG_CPP_E!Y46+NRG_NSP_E!Y46</f>
        <v>0</v>
      </c>
      <c r="Z46" s="8">
        <f>NRG_CM_E!Z46+NRG_OIL_NG_E!Z46+NRG_PF_E!Z46+NRG_CO_E!Z46+NRG_BKBPB_E!Z46+NRG_GW_E!Z46+NRG_BF_E!Z46+NRG_PR_E!Z46+NRG_NI_E!Z46+NRG_CL_E!Z46+NRG_LNG_E!Z46+NRG_BIOG_E!Z46+NRG_GTL_E!Z46+NRG_CPP_E!Z46+NRG_NSP_E!Z46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  <c r="Y47" s="8">
        <f>NRG_CM_E!Y47+NRG_OIL_NG_E!Y47+NRG_PF_E!Y47+NRG_CO_E!Y47+NRG_BKBPB_E!Y47+NRG_GW_E!Y47+NRG_BF_E!Y47+NRG_PR_E!Y47+NRG_NI_E!Y47+NRG_CL_E!Y47+NRG_LNG_E!Y47+NRG_BIOG_E!Y47+NRG_GTL_E!Y47+NRG_CPP_E!Y47+NRG_NSP_E!Y47</f>
        <v>0</v>
      </c>
      <c r="Z47" s="8">
        <f>NRG_CM_E!Z47+NRG_OIL_NG_E!Z47+NRG_PF_E!Z47+NRG_CO_E!Z47+NRG_BKBPB_E!Z47+NRG_GW_E!Z47+NRG_BF_E!Z47+NRG_PR_E!Z47+NRG_NI_E!Z47+NRG_CL_E!Z47+NRG_LNG_E!Z47+NRG_BIOG_E!Z47+NRG_GTL_E!Z47+NRG_CPP_E!Z47+NRG_NSP_E!Z47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500.66253899999992</v>
      </c>
      <c r="D48" s="8">
        <f>NRG_CM_E!D48+NRG_OIL_NG_E!D48+NRG_PF_E!D48+NRG_CO_E!D48+NRG_BKBPB_E!D48+NRG_GW_E!D48+NRG_BF_E!D48+NRG_PR_E!D48+NRG_NI_E!D48+NRG_CL_E!D48+NRG_LNG_E!D48+NRG_BIOG_E!D48+NRG_GTL_E!D48+NRG_CPP_E!D48+NRG_NSP_E!D48</f>
        <v>608.39988300000016</v>
      </c>
      <c r="E48" s="8">
        <f>NRG_CM_E!E48+NRG_OIL_NG_E!E48+NRG_PF_E!E48+NRG_CO_E!E48+NRG_BKBPB_E!E48+NRG_GW_E!E48+NRG_BF_E!E48+NRG_PR_E!E48+NRG_NI_E!E48+NRG_CL_E!E48+NRG_LNG_E!E48+NRG_BIOG_E!E48+NRG_GTL_E!E48+NRG_CPP_E!E48+NRG_NSP_E!E48</f>
        <v>576.71265600000004</v>
      </c>
      <c r="F48" s="8">
        <f>NRG_CM_E!F48+NRG_OIL_NG_E!F48+NRG_PF_E!F48+NRG_CO_E!F48+NRG_BKBPB_E!F48+NRG_GW_E!F48+NRG_BF_E!F48+NRG_PR_E!F48+NRG_NI_E!F48+NRG_CL_E!F48+NRG_LNG_E!F48+NRG_BIOG_E!F48+NRG_GTL_E!F48+NRG_CPP_E!F48+NRG_NSP_E!F48</f>
        <v>567.20617199999992</v>
      </c>
      <c r="G48" s="8">
        <f>NRG_CM_E!G48+NRG_OIL_NG_E!G48+NRG_PF_E!G48+NRG_CO_E!G48+NRG_BKBPB_E!G48+NRG_GW_E!G48+NRG_BF_E!G48+NRG_PR_E!G48+NRG_NI_E!G48+NRG_CL_E!G48+NRG_LNG_E!G48+NRG_BIOG_E!G48+NRG_GTL_E!G48+NRG_CPP_E!G48+NRG_NSP_E!G48</f>
        <v>595.72492200000011</v>
      </c>
      <c r="H48" s="8">
        <f>NRG_CM_E!H48+NRG_OIL_NG_E!H48+NRG_PF_E!H48+NRG_CO_E!H48+NRG_BKBPB_E!H48+NRG_GW_E!H48+NRG_BF_E!H48+NRG_PR_E!H48+NRG_NI_E!H48+NRG_CL_E!H48+NRG_LNG_E!H48+NRG_BIOG_E!H48+NRG_GTL_E!H48+NRG_CPP_E!H48+NRG_NSP_E!H48</f>
        <v>643.25628899999992</v>
      </c>
      <c r="I48" s="8">
        <f>NRG_CM_E!I48+NRG_OIL_NG_E!I48+NRG_PF_E!I48+NRG_CO_E!I48+NRG_BKBPB_E!I48+NRG_GW_E!I48+NRG_BF_E!I48+NRG_PR_E!I48+NRG_NI_E!I48+NRG_CL_E!I48+NRG_LNG_E!I48+NRG_BIOG_E!I48+NRG_GTL_E!I48+NRG_CPP_E!I48+NRG_NSP_E!I48</f>
        <v>643.25628899999992</v>
      </c>
      <c r="J48" s="8">
        <f>NRG_CM_E!J48+NRG_OIL_NG_E!J48+NRG_PF_E!J48+NRG_CO_E!J48+NRG_BKBPB_E!J48+NRG_GW_E!J48+NRG_BF_E!J48+NRG_PR_E!J48+NRG_NI_E!J48+NRG_CL_E!J48+NRG_LNG_E!J48+NRG_BIOG_E!J48+NRG_GTL_E!J48+NRG_CPP_E!J48+NRG_NSP_E!J48</f>
        <v>640.08746099999996</v>
      </c>
      <c r="K48" s="8">
        <f>NRG_CM_E!K48+NRG_OIL_NG_E!K48+NRG_PF_E!K48+NRG_CO_E!K48+NRG_BKBPB_E!K48+NRG_GW_E!K48+NRG_BF_E!K48+NRG_PR_E!K48+NRG_NI_E!K48+NRG_CL_E!K48+NRG_LNG_E!K48+NRG_BIOG_E!K48+NRG_GTL_E!K48+NRG_CPP_E!K48+NRG_NSP_E!K48</f>
        <v>662.26890600000013</v>
      </c>
      <c r="L48" s="8">
        <f>NRG_CM_E!L48+NRG_OIL_NG_E!L48+NRG_PF_E!L48+NRG_CO_E!L48+NRG_BKBPB_E!L48+NRG_GW_E!L48+NRG_BF_E!L48+NRG_PR_E!L48+NRG_NI_E!L48+NRG_CL_E!L48+NRG_LNG_E!L48+NRG_BIOG_E!L48+NRG_GTL_E!L48+NRG_CPP_E!L48+NRG_NSP_E!L48</f>
        <v>1150.2561329999999</v>
      </c>
      <c r="M48" s="8">
        <f>NRG_CM_E!M48+NRG_OIL_NG_E!M48+NRG_PF_E!M48+NRG_CO_E!M48+NRG_BKBPB_E!M48+NRG_GW_E!M48+NRG_BF_E!M48+NRG_PR_E!M48+NRG_NI_E!M48+NRG_CL_E!M48+NRG_LNG_E!M48+NRG_BIOG_E!M48+NRG_GTL_E!M48+NRG_CPP_E!M48+NRG_NSP_E!M48</f>
        <v>462.63765600000005</v>
      </c>
      <c r="N48" s="8">
        <f>NRG_CM_E!N48+NRG_OIL_NG_E!N48+NRG_PF_E!N48+NRG_CO_E!N48+NRG_BKBPB_E!N48+NRG_GW_E!N48+NRG_BF_E!N48+NRG_PR_E!N48+NRG_NI_E!N48+NRG_CL_E!N48+NRG_LNG_E!N48+NRG_BIOG_E!N48+NRG_GTL_E!N48+NRG_CPP_E!N48+NRG_NSP_E!N48</f>
        <v>468.97496100000012</v>
      </c>
      <c r="O48" s="8">
        <f>NRG_CM_E!O48+NRG_OIL_NG_E!O48+NRG_PF_E!O48+NRG_CO_E!O48+NRG_BKBPB_E!O48+NRG_GW_E!O48+NRG_BF_E!O48+NRG_PR_E!O48+NRG_NI_E!O48+NRG_CL_E!O48+NRG_LNG_E!O48+NRG_BIOG_E!O48+NRG_GTL_E!O48+NRG_CPP_E!O48+NRG_NSP_E!O48</f>
        <v>468.97496100000012</v>
      </c>
      <c r="P48" s="8">
        <f>NRG_CM_E!P48+NRG_OIL_NG_E!P48+NRG_PF_E!P48+NRG_CO_E!P48+NRG_BKBPB_E!P48+NRG_GW_E!P48+NRG_BF_E!P48+NRG_PR_E!P48+NRG_NI_E!P48+NRG_CL_E!P48+NRG_LNG_E!P48+NRG_BIOG_E!P48+NRG_GTL_E!P48+NRG_CPP_E!P48+NRG_NSP_E!P48</f>
        <v>1029.843828</v>
      </c>
      <c r="Q48" s="8">
        <f>NRG_CM_E!Q48+NRG_OIL_NG_E!Q48+NRG_PF_E!Q48+NRG_CO_E!Q48+NRG_BKBPB_E!Q48+NRG_GW_E!Q48+NRG_BF_E!Q48+NRG_PR_E!Q48+NRG_NI_E!Q48+NRG_CL_E!Q48+NRG_LNG_E!Q48+NRG_BIOG_E!Q48+NRG_GTL_E!Q48+NRG_CPP_E!Q48+NRG_NSP_E!Q48</f>
        <v>564.0376950000001</v>
      </c>
      <c r="R48" s="8">
        <f>NRG_CM_E!R48+NRG_OIL_NG_E!R48+NRG_PF_E!R48+NRG_CO_E!R48+NRG_BKBPB_E!R48+NRG_GW_E!R48+NRG_BF_E!R48+NRG_PR_E!R48+NRG_NI_E!R48+NRG_CL_E!R48+NRG_LNG_E!R48+NRG_BIOG_E!R48+NRG_GTL_E!R48+NRG_CPP_E!R48+NRG_NSP_E!R48</f>
        <v>519.67515600000013</v>
      </c>
      <c r="S48" s="8">
        <f>NRG_CM_E!S48+NRG_OIL_NG_E!S48+NRG_PF_E!S48+NRG_CO_E!S48+NRG_BKBPB_E!S48+NRG_GW_E!S48+NRG_BF_E!S48+NRG_PR_E!S48+NRG_NI_E!S48+NRG_CL_E!S48+NRG_LNG_E!S48+NRG_BIOG_E!S48+NRG_GTL_E!S48+NRG_CPP_E!S48+NRG_NSP_E!S48</f>
        <v>506.99984399999988</v>
      </c>
      <c r="T48" s="8">
        <f>NRG_CM_E!T48+NRG_OIL_NG_E!T48+NRG_PF_E!T48+NRG_CO_E!T48+NRG_BKBPB_E!T48+NRG_GW_E!T48+NRG_BF_E!T48+NRG_PR_E!T48+NRG_NI_E!T48+NRG_CL_E!T48+NRG_LNG_E!T48+NRG_BIOG_E!T48+NRG_GTL_E!T48+NRG_CPP_E!T48+NRG_NSP_E!T48</f>
        <v>487.98757799999981</v>
      </c>
      <c r="U48" s="8">
        <f>NRG_CM_E!U48+NRG_OIL_NG_E!U48+NRG_PF_E!U48+NRG_CO_E!U48+NRG_BKBPB_E!U48+NRG_GW_E!U48+NRG_BF_E!U48+NRG_PR_E!U48+NRG_NI_E!U48+NRG_CL_E!U48+NRG_LNG_E!U48+NRG_BIOG_E!U48+NRG_GTL_E!U48+NRG_CPP_E!U48+NRG_NSP_E!U48</f>
        <v>437.28738299999986</v>
      </c>
      <c r="V48" s="8">
        <f>NRG_CM_E!V48+NRG_OIL_NG_E!V48+NRG_PF_E!V48+NRG_CO_E!V48+NRG_BKBPB_E!V48+NRG_GW_E!V48+NRG_BF_E!V48+NRG_PR_E!V48+NRG_NI_E!V48+NRG_CL_E!V48+NRG_LNG_E!V48+NRG_BIOG_E!V48+NRG_GTL_E!V48+NRG_CPP_E!V48+NRG_NSP_E!V48</f>
        <v>459.46882800000009</v>
      </c>
      <c r="W48" s="8">
        <f>NRG_CM_E!W48+NRG_OIL_NG_E!W48+NRG_PF_E!W48+NRG_CO_E!W48+NRG_BKBPB_E!W48+NRG_GW_E!W48+NRG_BF_E!W48+NRG_PR_E!W48+NRG_NI_E!W48+NRG_CL_E!W48+NRG_LNG_E!W48+NRG_BIOG_E!W48+NRG_GTL_E!W48+NRG_CPP_E!W48+NRG_NSP_E!W48</f>
        <v>503.83136699999994</v>
      </c>
      <c r="X48" s="8">
        <f>NRG_CM_E!X48+NRG_OIL_NG_E!X48+NRG_PF_E!X48+NRG_CO_E!X48+NRG_BKBPB_E!X48+NRG_GW_E!X48+NRG_BF_E!X48+NRG_PR_E!X48+NRG_NI_E!X48+NRG_CL_E!X48+NRG_LNG_E!X48+NRG_BIOG_E!X48+NRG_GTL_E!X48+NRG_CPP_E!X48+NRG_NSP_E!X48</f>
        <v>547.59790800000007</v>
      </c>
      <c r="Y48" s="8">
        <f>NRG_CM_E!Y48+NRG_OIL_NG_E!Y48+NRG_PF_E!Y48+NRG_CO_E!Y48+NRG_BKBPB_E!Y48+NRG_GW_E!Y48+NRG_BF_E!Y48+NRG_PR_E!Y48+NRG_NI_E!Y48+NRG_CL_E!Y48+NRG_LNG_E!Y48+NRG_BIOG_E!Y48+NRG_GTL_E!Y48+NRG_CPP_E!Y48+NRG_NSP_E!Y48</f>
        <v>732.03506999999991</v>
      </c>
      <c r="Z48" s="8">
        <f>NRG_CM_E!Z48+NRG_OIL_NG_E!Z48+NRG_PF_E!Z48+NRG_CO_E!Z48+NRG_BKBPB_E!Z48+NRG_GW_E!Z48+NRG_BF_E!Z48+NRG_PR_E!Z48+NRG_NI_E!Z48+NRG_CL_E!Z48+NRG_LNG_E!Z48+NRG_BIOG_E!Z48+NRG_GTL_E!Z48+NRG_CPP_E!Z48+NRG_NSP_E!Z48</f>
        <v>657.40158899999994</v>
      </c>
    </row>
    <row r="49" spans="1:26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  <c r="Y49" s="8">
        <f>NRG_CM_E!Y49+NRG_OIL_NG_E!Y49+NRG_PF_E!Y49+NRG_CO_E!Y49+NRG_BKBPB_E!Y49+NRG_GW_E!Y49+NRG_BF_E!Y49+NRG_PR_E!Y49+NRG_NI_E!Y49+NRG_CL_E!Y49+NRG_LNG_E!Y49+NRG_BIOG_E!Y49+NRG_GTL_E!Y49+NRG_CPP_E!Y49+NRG_NSP_E!Y49</f>
        <v>0</v>
      </c>
      <c r="Z49" s="8">
        <f>NRG_CM_E!Z49+NRG_OIL_NG_E!Z49+NRG_PF_E!Z49+NRG_CO_E!Z49+NRG_BKBPB_E!Z49+NRG_GW_E!Z49+NRG_BF_E!Z49+NRG_PR_E!Z49+NRG_NI_E!Z49+NRG_CL_E!Z49+NRG_LNG_E!Z49+NRG_BIOG_E!Z49+NRG_GTL_E!Z49+NRG_CPP_E!Z49+NRG_NSP_E!Z49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444.94574795999995</v>
      </c>
      <c r="D50" s="8">
        <f>NRG_CM_E!D50+NRG_OIL_NG_E!D50+NRG_PF_E!D50+NRG_CO_E!D50+NRG_BKBPB_E!D50+NRG_GW_E!D50+NRG_BF_E!D50+NRG_PR_E!D50+NRG_NI_E!D50+NRG_CL_E!D50+NRG_LNG_E!D50+NRG_BIOG_E!D50+NRG_GTL_E!D50+NRG_CPP_E!D50+NRG_NSP_E!D50</f>
        <v>998.91773999999975</v>
      </c>
      <c r="E50" s="8">
        <f>NRG_CM_E!E50+NRG_OIL_NG_E!E50+NRG_PF_E!E50+NRG_CO_E!E50+NRG_BKBPB_E!E50+NRG_GW_E!E50+NRG_BF_E!E50+NRG_PR_E!E50+NRG_NI_E!E50+NRG_CL_E!E50+NRG_LNG_E!E50+NRG_BIOG_E!E50+NRG_GTL_E!E50+NRG_CPP_E!E50+NRG_NSP_E!E50</f>
        <v>769.07825999999989</v>
      </c>
      <c r="F50" s="8">
        <f>NRG_CM_E!F50+NRG_OIL_NG_E!F50+NRG_PF_E!F50+NRG_CO_E!F50+NRG_BKBPB_E!F50+NRG_GW_E!F50+NRG_BF_E!F50+NRG_PR_E!F50+NRG_NI_E!F50+NRG_CL_E!F50+NRG_LNG_E!F50+NRG_BIOG_E!F50+NRG_GTL_E!F50+NRG_CPP_E!F50+NRG_NSP_E!F50</f>
        <v>2575.3809279600005</v>
      </c>
      <c r="G50" s="8">
        <f>NRG_CM_E!G50+NRG_OIL_NG_E!G50+NRG_PF_E!G50+NRG_CO_E!G50+NRG_BKBPB_E!G50+NRG_GW_E!G50+NRG_BF_E!G50+NRG_PR_E!G50+NRG_NI_E!G50+NRG_CL_E!G50+NRG_LNG_E!G50+NRG_BIOG_E!G50+NRG_GTL_E!G50+NRG_CPP_E!G50+NRG_NSP_E!G50</f>
        <v>4140.0573879599988</v>
      </c>
      <c r="H50" s="8">
        <f>NRG_CM_E!H50+NRG_OIL_NG_E!H50+NRG_PF_E!H50+NRG_CO_E!H50+NRG_BKBPB_E!H50+NRG_GW_E!H50+NRG_BF_E!H50+NRG_PR_E!H50+NRG_NI_E!H50+NRG_CL_E!H50+NRG_LNG_E!H50+NRG_BIOG_E!H50+NRG_GTL_E!H50+NRG_CPP_E!H50+NRG_NSP_E!H50</f>
        <v>4110.5907000000016</v>
      </c>
      <c r="I50" s="8">
        <f>NRG_CM_E!I50+NRG_OIL_NG_E!I50+NRG_PF_E!I50+NRG_CO_E!I50+NRG_BKBPB_E!I50+NRG_GW_E!I50+NRG_BF_E!I50+NRG_PR_E!I50+NRG_NI_E!I50+NRG_CL_E!I50+NRG_LNG_E!I50+NRG_BIOG_E!I50+NRG_GTL_E!I50+NRG_CPP_E!I50+NRG_NSP_E!I50</f>
        <v>4570.269659999999</v>
      </c>
      <c r="J50" s="8">
        <f>NRG_CM_E!J50+NRG_OIL_NG_E!J50+NRG_PF_E!J50+NRG_CO_E!J50+NRG_BKBPB_E!J50+NRG_GW_E!J50+NRG_BF_E!J50+NRG_PR_E!J50+NRG_NI_E!J50+NRG_CL_E!J50+NRG_LNG_E!J50+NRG_BIOG_E!J50+NRG_GTL_E!J50+NRG_CPP_E!J50+NRG_NSP_E!J50</f>
        <v>3733.4183079599984</v>
      </c>
      <c r="K50" s="8">
        <f>NRG_CM_E!K50+NRG_OIL_NG_E!K50+NRG_PF_E!K50+NRG_CO_E!K50+NRG_BKBPB_E!K50+NRG_GW_E!K50+NRG_BF_E!K50+NRG_PR_E!K50+NRG_NI_E!K50+NRG_CL_E!K50+NRG_LNG_E!K50+NRG_BIOG_E!K50+NRG_GTL_E!K50+NRG_CPP_E!K50+NRG_NSP_E!K50</f>
        <v>3291.41930796</v>
      </c>
      <c r="L50" s="8">
        <f>NRG_CM_E!L50+NRG_OIL_NG_E!L50+NRG_PF_E!L50+NRG_CO_E!L50+NRG_BKBPB_E!L50+NRG_GW_E!L50+NRG_BF_E!L50+NRG_PR_E!L50+NRG_NI_E!L50+NRG_CL_E!L50+NRG_LNG_E!L50+NRG_BIOG_E!L50+NRG_GTL_E!L50+NRG_CPP_E!L50+NRG_NSP_E!L50</f>
        <v>2436.8877320400002</v>
      </c>
      <c r="M50" s="8">
        <f>NRG_CM_E!M50+NRG_OIL_NG_E!M50+NRG_PF_E!M50+NRG_CO_E!M50+NRG_BKBPB_E!M50+NRG_GW_E!M50+NRG_BF_E!M50+NRG_PR_E!M50+NRG_NI_E!M50+NRG_CL_E!M50+NRG_LNG_E!M50+NRG_BIOG_E!M50+NRG_GTL_E!M50+NRG_CPP_E!M50+NRG_NSP_E!M50</f>
        <v>2525.2875320400003</v>
      </c>
      <c r="N50" s="8">
        <f>NRG_CM_E!N50+NRG_OIL_NG_E!N50+NRG_PF_E!N50+NRG_CO_E!N50+NRG_BKBPB_E!N50+NRG_GW_E!N50+NRG_BF_E!N50+NRG_PR_E!N50+NRG_NI_E!N50+NRG_CL_E!N50+NRG_LNG_E!N50+NRG_BIOG_E!N50+NRG_GTL_E!N50+NRG_CPP_E!N50+NRG_NSP_E!N50</f>
        <v>1234.6504520399999</v>
      </c>
      <c r="O50" s="8">
        <f>NRG_CM_E!O50+NRG_OIL_NG_E!O50+NRG_PF_E!O50+NRG_CO_E!O50+NRG_BKBPB_E!O50+NRG_GW_E!O50+NRG_BF_E!O50+NRG_PR_E!O50+NRG_NI_E!O50+NRG_CL_E!O50+NRG_LNG_E!O50+NRG_BIOG_E!O50+NRG_GTL_E!O50+NRG_CPP_E!O50+NRG_NSP_E!O50</f>
        <v>780.86498796000001</v>
      </c>
      <c r="P50" s="8">
        <f>NRG_CM_E!P50+NRG_OIL_NG_E!P50+NRG_PF_E!P50+NRG_CO_E!P50+NRG_BKBPB_E!P50+NRG_GW_E!P50+NRG_BF_E!P50+NRG_PR_E!P50+NRG_NI_E!P50+NRG_CL_E!P50+NRG_LNG_E!P50+NRG_BIOG_E!P50+NRG_GTL_E!P50+NRG_CPP_E!P50+NRG_NSP_E!P50</f>
        <v>332.97249204000002</v>
      </c>
      <c r="Q50" s="8">
        <f>NRG_CM_E!Q50+NRG_OIL_NG_E!Q50+NRG_PF_E!Q50+NRG_CO_E!Q50+NRG_BKBPB_E!Q50+NRG_GW_E!Q50+NRG_BF_E!Q50+NRG_PR_E!Q50+NRG_NI_E!Q50+NRG_CL_E!Q50+NRG_LNG_E!Q50+NRG_BIOG_E!Q50+NRG_GTL_E!Q50+NRG_CPP_E!Q50+NRG_NSP_E!Q50</f>
        <v>100.18652795999999</v>
      </c>
      <c r="R50" s="8">
        <f>NRG_CM_E!R50+NRG_OIL_NG_E!R50+NRG_PF_E!R50+NRG_CO_E!R50+NRG_BKBPB_E!R50+NRG_GW_E!R50+NRG_BF_E!R50+NRG_PR_E!R50+NRG_NI_E!R50+NRG_CL_E!R50+NRG_LNG_E!R50+NRG_BIOG_E!R50+NRG_GTL_E!R50+NRG_CPP_E!R50+NRG_NSP_E!R50</f>
        <v>253.41267203999999</v>
      </c>
      <c r="S50" s="8">
        <f>NRG_CM_E!S50+NRG_OIL_NG_E!S50+NRG_PF_E!S50+NRG_CO_E!S50+NRG_BKBPB_E!S50+NRG_GW_E!S50+NRG_BF_E!S50+NRG_PR_E!S50+NRG_NI_E!S50+NRG_CL_E!S50+NRG_LNG_E!S50+NRG_BIOG_E!S50+NRG_GTL_E!S50+NRG_CPP_E!S50+NRG_NSP_E!S50</f>
        <v>153.22640795999999</v>
      </c>
      <c r="T50" s="8">
        <f>NRG_CM_E!T50+NRG_OIL_NG_E!T50+NRG_PF_E!T50+NRG_CO_E!T50+NRG_BKBPB_E!T50+NRG_GW_E!T50+NRG_BF_E!T50+NRG_PR_E!T50+NRG_NI_E!T50+NRG_CL_E!T50+NRG_LNG_E!T50+NRG_BIOG_E!T50+NRG_GTL_E!T50+NRG_CPP_E!T50+NRG_NSP_E!T50</f>
        <v>85.453052040000003</v>
      </c>
      <c r="U50" s="8">
        <f>NRG_CM_E!U50+NRG_OIL_NG_E!U50+NRG_PF_E!U50+NRG_CO_E!U50+NRG_BKBPB_E!U50+NRG_GW_E!U50+NRG_BF_E!U50+NRG_PR_E!U50+NRG_NI_E!U50+NRG_CL_E!U50+NRG_LNG_E!U50+NRG_BIOG_E!U50+NRG_GTL_E!U50+NRG_CPP_E!U50+NRG_NSP_E!U50</f>
        <v>35.359919999999988</v>
      </c>
      <c r="V50" s="8">
        <f>NRG_CM_E!V50+NRG_OIL_NG_E!V50+NRG_PF_E!V50+NRG_CO_E!V50+NRG_BKBPB_E!V50+NRG_GW_E!V50+NRG_BF_E!V50+NRG_PR_E!V50+NRG_NI_E!V50+NRG_CL_E!V50+NRG_LNG_E!V50+NRG_BIOG_E!V50+NRG_GTL_E!V50+NRG_CPP_E!V50+NRG_NSP_E!V50</f>
        <v>94.29303204</v>
      </c>
      <c r="W50" s="8">
        <f>NRG_CM_E!W50+NRG_OIL_NG_E!W50+NRG_PF_E!W50+NRG_CO_E!W50+NRG_BKBPB_E!W50+NRG_GW_E!W50+NRG_BF_E!W50+NRG_PR_E!W50+NRG_NI_E!W50+NRG_CL_E!W50+NRG_LNG_E!W50+NRG_BIOG_E!W50+NRG_GTL_E!W50+NRG_CPP_E!W50+NRG_NSP_E!W50</f>
        <v>47.146647959999996</v>
      </c>
      <c r="X50" s="8">
        <f>NRG_CM_E!X50+NRG_OIL_NG_E!X50+NRG_PF_E!X50+NRG_CO_E!X50+NRG_BKBPB_E!X50+NRG_GW_E!X50+NRG_BF_E!X50+NRG_PR_E!X50+NRG_NI_E!X50+NRG_CL_E!X50+NRG_LNG_E!X50+NRG_BIOG_E!X50+NRG_GTL_E!X50+NRG_CPP_E!X50+NRG_NSP_E!X50</f>
        <v>17.880244920000003</v>
      </c>
      <c r="Y50" s="8">
        <f>NRG_CM_E!Y50+NRG_OIL_NG_E!Y50+NRG_PF_E!Y50+NRG_CO_E!Y50+NRG_BKBPB_E!Y50+NRG_GW_E!Y50+NRG_BF_E!Y50+NRG_PR_E!Y50+NRG_NI_E!Y50+NRG_CL_E!Y50+NRG_LNG_E!Y50+NRG_BIOG_E!Y50+NRG_GTL_E!Y50+NRG_CPP_E!Y50+NRG_NSP_E!Y50</f>
        <v>337.46320187999993</v>
      </c>
      <c r="Z50" s="8">
        <f>NRG_CM_E!Z50+NRG_OIL_NG_E!Z50+NRG_PF_E!Z50+NRG_CO_E!Z50+NRG_BKBPB_E!Z50+NRG_GW_E!Z50+NRG_BF_E!Z50+NRG_PR_E!Z50+NRG_NI_E!Z50+NRG_CL_E!Z50+NRG_LNG_E!Z50+NRG_BIOG_E!Z50+NRG_GTL_E!Z50+NRG_CPP_E!Z50+NRG_NSP_E!Z50</f>
        <v>283.52771316000002</v>
      </c>
    </row>
    <row r="51" spans="1:26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42.259726080000014</v>
      </c>
      <c r="D51" s="27">
        <f>NRG_CM_E!D51+NRG_OIL_NG_E!D51+NRG_PF_E!D51+NRG_CO_E!D51+NRG_BKBPB_E!D51+NRG_GW_E!D51+NRG_BF_E!D51+NRG_PR_E!D51+NRG_NI_E!D51+NRG_CL_E!D51+NRG_LNG_E!D51+NRG_BIOG_E!D51+NRG_GTL_E!D51+NRG_CPP_E!D51+NRG_NSP_E!D51</f>
        <v>0</v>
      </c>
      <c r="E51" s="27">
        <f>NRG_CM_E!E51+NRG_OIL_NG_E!E51+NRG_PF_E!E51+NRG_CO_E!E51+NRG_BKBPB_E!E51+NRG_GW_E!E51+NRG_BF_E!E51+NRG_PR_E!E51+NRG_NI_E!E51+NRG_CL_E!E51+NRG_LNG_E!E51+NRG_BIOG_E!E51+NRG_GTL_E!E51+NRG_CPP_E!E51+NRG_NSP_E!E51</f>
        <v>0</v>
      </c>
      <c r="F51" s="27">
        <f>NRG_CM_E!F51+NRG_OIL_NG_E!F51+NRG_PF_E!F51+NRG_CO_E!F51+NRG_BKBPB_E!F51+NRG_GW_E!F51+NRG_BF_E!F51+NRG_PR_E!F51+NRG_NI_E!F51+NRG_CL_E!F51+NRG_LNG_E!F51+NRG_BIOG_E!F51+NRG_GTL_E!F51+NRG_CPP_E!F51+NRG_NSP_E!F51</f>
        <v>0</v>
      </c>
      <c r="G51" s="27">
        <f>NRG_CM_E!G51+NRG_OIL_NG_E!G51+NRG_PF_E!G51+NRG_CO_E!G51+NRG_BKBPB_E!G51+NRG_GW_E!G51+NRG_BF_E!G51+NRG_PR_E!G51+NRG_NI_E!G51+NRG_CL_E!G51+NRG_LNG_E!G51+NRG_BIOG_E!G51+NRG_GTL_E!G51+NRG_CPP_E!G51+NRG_NSP_E!G51</f>
        <v>0</v>
      </c>
      <c r="H51" s="27">
        <f>NRG_CM_E!H51+NRG_OIL_NG_E!H51+NRG_PF_E!H51+NRG_CO_E!H51+NRG_BKBPB_E!H51+NRG_GW_E!H51+NRG_BF_E!H51+NRG_PR_E!H51+NRG_NI_E!H51+NRG_CL_E!H51+NRG_LNG_E!H51+NRG_BIOG_E!H51+NRG_GTL_E!H51+NRG_CPP_E!H51+NRG_NSP_E!H51</f>
        <v>0</v>
      </c>
      <c r="I51" s="27">
        <f>NRG_CM_E!I51+NRG_OIL_NG_E!I51+NRG_PF_E!I51+NRG_CO_E!I51+NRG_BKBPB_E!I51+NRG_GW_E!I51+NRG_BF_E!I51+NRG_PR_E!I51+NRG_NI_E!I51+NRG_CL_E!I51+NRG_LNG_E!I51+NRG_BIOG_E!I51+NRG_GTL_E!I51+NRG_CPP_E!I51+NRG_NSP_E!I51</f>
        <v>4028.2103466000003</v>
      </c>
      <c r="J51" s="27">
        <f>NRG_CM_E!J51+NRG_OIL_NG_E!J51+NRG_PF_E!J51+NRG_CO_E!J51+NRG_BKBPB_E!J51+NRG_GW_E!J51+NRG_BF_E!J51+NRG_PR_E!J51+NRG_NI_E!J51+NRG_CL_E!J51+NRG_LNG_E!J51+NRG_BIOG_E!J51+NRG_GTL_E!J51+NRG_CPP_E!J51+NRG_NSP_E!J51</f>
        <v>4174.1757248400017</v>
      </c>
      <c r="K51" s="27">
        <f>NRG_CM_E!K51+NRG_OIL_NG_E!K51+NRG_PF_E!K51+NRG_CO_E!K51+NRG_BKBPB_E!K51+NRG_GW_E!K51+NRG_BF_E!K51+NRG_PR_E!K51+NRG_NI_E!K51+NRG_CL_E!K51+NRG_LNG_E!K51+NRG_BIOG_E!K51+NRG_GTL_E!K51+NRG_CPP_E!K51+NRG_NSP_E!K51</f>
        <v>3891.3361977600007</v>
      </c>
      <c r="L51" s="27">
        <f>NRG_CM_E!L51+NRG_OIL_NG_E!L51+NRG_PF_E!L51+NRG_CO_E!L51+NRG_BKBPB_E!L51+NRG_GW_E!L51+NRG_BF_E!L51+NRG_PR_E!L51+NRG_NI_E!L51+NRG_CL_E!L51+NRG_LNG_E!L51+NRG_BIOG_E!L51+NRG_GTL_E!L51+NRG_CPP_E!L51+NRG_NSP_E!L51</f>
        <v>3274.6622435999998</v>
      </c>
      <c r="M51" s="27">
        <f>NRG_CM_E!M51+NRG_OIL_NG_E!M51+NRG_PF_E!M51+NRG_CO_E!M51+NRG_BKBPB_E!M51+NRG_GW_E!M51+NRG_BF_E!M51+NRG_PR_E!M51+NRG_NI_E!M51+NRG_CL_E!M51+NRG_LNG_E!M51+NRG_BIOG_E!M51+NRG_GTL_E!M51+NRG_CPP_E!M51+NRG_NSP_E!M51</f>
        <v>3564.4326339599997</v>
      </c>
      <c r="N51" s="27">
        <f>NRG_CM_E!N51+NRG_OIL_NG_E!N51+NRG_PF_E!N51+NRG_CO_E!N51+NRG_BKBPB_E!N51+NRG_GW_E!N51+NRG_BF_E!N51+NRG_PR_E!N51+NRG_NI_E!N51+NRG_CL_E!N51+NRG_LNG_E!N51+NRG_BIOG_E!N51+NRG_GTL_E!N51+NRG_CPP_E!N51+NRG_NSP_E!N51</f>
        <v>2682.8366400000004</v>
      </c>
      <c r="O51" s="27">
        <f>NRG_CM_E!O51+NRG_OIL_NG_E!O51+NRG_PF_E!O51+NRG_CO_E!O51+NRG_BKBPB_E!O51+NRG_GW_E!O51+NRG_BF_E!O51+NRG_PR_E!O51+NRG_NI_E!O51+NRG_CL_E!O51+NRG_LNG_E!O51+NRG_BIOG_E!O51+NRG_GTL_E!O51+NRG_CPP_E!O51+NRG_NSP_E!O51</f>
        <v>4319.6184306000005</v>
      </c>
      <c r="P51" s="27">
        <f>NRG_CM_E!P51+NRG_OIL_NG_E!P51+NRG_PF_E!P51+NRG_CO_E!P51+NRG_BKBPB_E!P51+NRG_GW_E!P51+NRG_BF_E!P51+NRG_PR_E!P51+NRG_NI_E!P51+NRG_CL_E!P51+NRG_LNG_E!P51+NRG_BIOG_E!P51+NRG_GTL_E!P51+NRG_CPP_E!P51+NRG_NSP_E!P51</f>
        <v>4184.0281414800011</v>
      </c>
      <c r="Q51" s="27">
        <f>NRG_CM_E!Q51+NRG_OIL_NG_E!Q51+NRG_PF_E!Q51+NRG_CO_E!Q51+NRG_BKBPB_E!Q51+NRG_GW_E!Q51+NRG_BF_E!Q51+NRG_PR_E!Q51+NRG_NI_E!Q51+NRG_CL_E!Q51+NRG_LNG_E!Q51+NRG_BIOG_E!Q51+NRG_GTL_E!Q51+NRG_CPP_E!Q51+NRG_NSP_E!Q51</f>
        <v>4054.4532309599999</v>
      </c>
      <c r="R51" s="27">
        <f>NRG_CM_E!R51+NRG_OIL_NG_E!R51+NRG_PF_E!R51+NRG_CO_E!R51+NRG_BKBPB_E!R51+NRG_GW_E!R51+NRG_BF_E!R51+NRG_PR_E!R51+NRG_NI_E!R51+NRG_CL_E!R51+NRG_LNG_E!R51+NRG_BIOG_E!R51+NRG_GTL_E!R51+NRG_CPP_E!R51+NRG_NSP_E!R51</f>
        <v>4918.8771719999986</v>
      </c>
      <c r="S51" s="27">
        <f>NRG_CM_E!S51+NRG_OIL_NG_E!S51+NRG_PF_E!S51+NRG_CO_E!S51+NRG_BKBPB_E!S51+NRG_GW_E!S51+NRG_BF_E!S51+NRG_PR_E!S51+NRG_NI_E!S51+NRG_CL_E!S51+NRG_LNG_E!S51+NRG_BIOG_E!S51+NRG_GTL_E!S51+NRG_CPP_E!S51+NRG_NSP_E!S51</f>
        <v>5300.5848033600023</v>
      </c>
      <c r="T51" s="27">
        <f>NRG_CM_E!T51+NRG_OIL_NG_E!T51+NRG_PF_E!T51+NRG_CO_E!T51+NRG_BKBPB_E!T51+NRG_GW_E!T51+NRG_BF_E!T51+NRG_PR_E!T51+NRG_NI_E!T51+NRG_CL_E!T51+NRG_LNG_E!T51+NRG_BIOG_E!T51+NRG_GTL_E!T51+NRG_CPP_E!T51+NRG_NSP_E!T51</f>
        <v>5358.6780421354024</v>
      </c>
      <c r="U51" s="27">
        <f>NRG_CM_E!U51+NRG_OIL_NG_E!U51+NRG_PF_E!U51+NRG_CO_E!U51+NRG_BKBPB_E!U51+NRG_GW_E!U51+NRG_BF_E!U51+NRG_PR_E!U51+NRG_NI_E!U51+NRG_CL_E!U51+NRG_LNG_E!U51+NRG_BIOG_E!U51+NRG_GTL_E!U51+NRG_CPP_E!U51+NRG_NSP_E!U51</f>
        <v>5664.65605271809</v>
      </c>
      <c r="V51" s="27">
        <f>NRG_CM_E!V51+NRG_OIL_NG_E!V51+NRG_PF_E!V51+NRG_CO_E!V51+NRG_BKBPB_E!V51+NRG_GW_E!V51+NRG_BF_E!V51+NRG_PR_E!V51+NRG_NI_E!V51+NRG_CL_E!V51+NRG_LNG_E!V51+NRG_BIOG_E!V51+NRG_GTL_E!V51+NRG_CPP_E!V51+NRG_NSP_E!V51</f>
        <v>5385.3880420016685</v>
      </c>
      <c r="W51" s="27">
        <f>NRG_CM_E!W51+NRG_OIL_NG_E!W51+NRG_PF_E!W51+NRG_CO_E!W51+NRG_BKBPB_E!W51+NRG_GW_E!W51+NRG_BF_E!W51+NRG_PR_E!W51+NRG_NI_E!W51+NRG_CL_E!W51+NRG_LNG_E!W51+NRG_BIOG_E!W51+NRG_GTL_E!W51+NRG_CPP_E!W51+NRG_NSP_E!W51</f>
        <v>4467.4551837420049</v>
      </c>
      <c r="X51" s="27">
        <f>NRG_CM_E!X51+NRG_OIL_NG_E!X51+NRG_PF_E!X51+NRG_CO_E!X51+NRG_BKBPB_E!X51+NRG_GW_E!X51+NRG_BF_E!X51+NRG_PR_E!X51+NRG_NI_E!X51+NRG_CL_E!X51+NRG_LNG_E!X51+NRG_BIOG_E!X51+NRG_GTL_E!X51+NRG_CPP_E!X51+NRG_NSP_E!X51</f>
        <v>4989.9778933615817</v>
      </c>
      <c r="Y51" s="27">
        <f>NRG_CM_E!Y51+NRG_OIL_NG_E!Y51+NRG_PF_E!Y51+NRG_CO_E!Y51+NRG_BKBPB_E!Y51+NRG_GW_E!Y51+NRG_BF_E!Y51+NRG_PR_E!Y51+NRG_NI_E!Y51+NRG_CL_E!Y51+NRG_LNG_E!Y51+NRG_BIOG_E!Y51+NRG_GTL_E!Y51+NRG_CPP_E!Y51+NRG_NSP_E!Y51</f>
        <v>2389.2075619840043</v>
      </c>
      <c r="Z51" s="27">
        <f>NRG_CM_E!Z51+NRG_OIL_NG_E!Z51+NRG_PF_E!Z51+NRG_CO_E!Z51+NRG_BKBPB_E!Z51+NRG_GW_E!Z51+NRG_BF_E!Z51+NRG_PR_E!Z51+NRG_NI_E!Z51+NRG_CL_E!Z51+NRG_LNG_E!Z51+NRG_BIOG_E!Z51+NRG_GTL_E!Z51+NRG_CPP_E!Z51+NRG_NSP_E!Z51</f>
        <v>3503.1088485624246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  <c r="Y53" s="8">
        <f>NRG_CM_E!Y53+NRG_OIL_NG_E!Y53+NRG_PF_E!Y53+NRG_CO_E!Y53+NRG_BKBPB_E!Y53+NRG_GW_E!Y53+NRG_BF_E!Y53+NRG_PR_E!Y53+NRG_NI_E!Y53+NRG_CL_E!Y53+NRG_LNG_E!Y53+NRG_BIOG_E!Y53+NRG_GTL_E!Y53+NRG_CPP_E!Y53+NRG_NSP_E!Y53</f>
        <v>0</v>
      </c>
      <c r="Z53" s="8">
        <f>NRG_CM_E!Z53+NRG_OIL_NG_E!Z53+NRG_PF_E!Z53+NRG_CO_E!Z53+NRG_BKBPB_E!Z53+NRG_GW_E!Z53+NRG_BF_E!Z53+NRG_PR_E!Z53+NRG_NI_E!Z53+NRG_CL_E!Z53+NRG_LNG_E!Z53+NRG_BIOG_E!Z53+NRG_GTL_E!Z53+NRG_CPP_E!Z53+NRG_NSP_E!Z53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  <c r="Y54" s="45">
        <f>NRG_CM_E!Y54+NRG_OIL_NG_E!Y54+NRG_PF_E!Y54+NRG_CO_E!Y54+NRG_BKBPB_E!Y54+NRG_GW_E!Y54+NRG_BF_E!Y54+NRG_PR_E!Y54+NRG_NI_E!Y54+NRG_CL_E!Y54+NRG_LNG_E!Y54+NRG_BIOG_E!Y54+NRG_GTL_E!Y54+NRG_CPP_E!Y54+NRG_NSP_E!Y54</f>
        <v>0</v>
      </c>
      <c r="Z54" s="45">
        <f>NRG_CM_E!Z54+NRG_OIL_NG_E!Z54+NRG_PF_E!Z54+NRG_CO_E!Z54+NRG_BKBPB_E!Z54+NRG_GW_E!Z54+NRG_BF_E!Z54+NRG_PR_E!Z54+NRG_NI_E!Z54+NRG_CL_E!Z54+NRG_LNG_E!Z54+NRG_BIOG_E!Z54+NRG_GTL_E!Z54+NRG_CPP_E!Z54+NRG_NSP_E!Z54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827.83259999999973</v>
      </c>
      <c r="M61" s="49">
        <f t="shared" si="32"/>
        <v>684.85784472000012</v>
      </c>
      <c r="N61" s="49">
        <f t="shared" si="32"/>
        <v>696.97997712000006</v>
      </c>
      <c r="O61" s="49">
        <f t="shared" si="32"/>
        <v>666.74577815999965</v>
      </c>
      <c r="P61" s="49">
        <f t="shared" si="32"/>
        <v>1093.6841126399997</v>
      </c>
      <c r="Q61" s="49">
        <f t="shared" si="32"/>
        <v>954.20473343999981</v>
      </c>
      <c r="R61" s="49">
        <f t="shared" si="32"/>
        <v>1.6379344800000002</v>
      </c>
      <c r="S61" s="49">
        <f t="shared" si="32"/>
        <v>0.32766551999999988</v>
      </c>
      <c r="T61" s="49">
        <f t="shared" si="32"/>
        <v>1.312774939018613</v>
      </c>
      <c r="U61" s="49">
        <f t="shared" si="32"/>
        <v>1.4435590658162951</v>
      </c>
      <c r="V61" s="49">
        <f t="shared" si="32"/>
        <v>1.2546106721727743</v>
      </c>
      <c r="W61" s="49">
        <f t="shared" si="32"/>
        <v>1.5913365800798021</v>
      </c>
      <c r="X61" s="49">
        <f t="shared" si="32"/>
        <v>1.5554809648761485</v>
      </c>
      <c r="Y61" s="49">
        <f t="shared" ref="Y61:Z61" si="33">SUM(Y62:Y72)</f>
        <v>1.2411186692580212</v>
      </c>
      <c r="Z61" s="49">
        <f t="shared" si="33"/>
        <v>2.4128179112242663</v>
      </c>
    </row>
    <row r="62" spans="1:26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818.49599999999975</v>
      </c>
      <c r="M62" s="52">
        <f>NRG_CM_E!M62+NRG_OIL_NG_E!M62+NRG_PF_E!M62+NRG_CO_E!M62+NRG_BKBPB_E!M62+NRG_GW_E!M62+NRG_BF_E!M62+NRG_PR_E!M62+NRG_NI_E!M62+NRG_CL_E!M62+NRG_LNG_E!M62+NRG_BIOG_E!M62+NRG_GTL_E!M62+NRG_CPP_E!M62+NRG_NSP_E!M62</f>
        <v>640.30417920000014</v>
      </c>
      <c r="N62" s="52">
        <f>NRG_CM_E!N62+NRG_OIL_NG_E!N62+NRG_PF_E!N62+NRG_CO_E!N62+NRG_BKBPB_E!N62+NRG_GW_E!N62+NRG_BF_E!N62+NRG_PR_E!N62+NRG_NI_E!N62+NRG_CL_E!N62+NRG_LNG_E!N62+NRG_BIOG_E!N62+NRG_GTL_E!N62+NRG_CPP_E!N62+NRG_NSP_E!N62</f>
        <v>646.9118208000001</v>
      </c>
      <c r="O62" s="52">
        <f>NRG_CM_E!O62+NRG_OIL_NG_E!O62+NRG_PF_E!O62+NRG_CO_E!O62+NRG_BKBPB_E!O62+NRG_GW_E!O62+NRG_BF_E!O62+NRG_PR_E!O62+NRG_NI_E!O62+NRG_CL_E!O62+NRG_LNG_E!O62+NRG_BIOG_E!O62+NRG_GTL_E!O62+NRG_CPP_E!O62+NRG_NSP_E!O62</f>
        <v>616.89599999999962</v>
      </c>
      <c r="P62" s="52">
        <f>NRG_CM_E!P62+NRG_OIL_NG_E!P62+NRG_PF_E!P62+NRG_CO_E!P62+NRG_BKBPB_E!P62+NRG_GW_E!P62+NRG_BF_E!P62+NRG_PR_E!P62+NRG_NI_E!P62+NRG_CL_E!P62+NRG_LNG_E!P62+NRG_BIOG_E!P62+NRG_GTL_E!P62+NRG_CPP_E!P62+NRG_NSP_E!P62</f>
        <v>842.68799999999976</v>
      </c>
      <c r="Q62" s="52">
        <f>NRG_CM_E!Q62+NRG_OIL_NG_E!Q62+NRG_PF_E!Q62+NRG_CO_E!Q62+NRG_BKBPB_E!Q62+NRG_GW_E!Q62+NRG_BF_E!Q62+NRG_PR_E!Q62+NRG_NI_E!Q62+NRG_CL_E!Q62+NRG_LNG_E!Q62+NRG_BIOG_E!Q62+NRG_GTL_E!Q62+NRG_CPP_E!Q62+NRG_NSP_E!Q62</f>
        <v>854.55982079999978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  <c r="Y62" s="52">
        <f>NRG_CM_E!Y62+NRG_OIL_NG_E!Y62+NRG_PF_E!Y62+NRG_CO_E!Y62+NRG_BKBPB_E!Y62+NRG_GW_E!Y62+NRG_BF_E!Y62+NRG_PR_E!Y62+NRG_NI_E!Y62+NRG_CL_E!Y62+NRG_LNG_E!Y62+NRG_BIOG_E!Y62+NRG_GTL_E!Y62+NRG_CPP_E!Y62+NRG_NSP_E!Y62</f>
        <v>0</v>
      </c>
      <c r="Z62" s="52">
        <f>NRG_CM_E!Z62+NRG_OIL_NG_E!Z62+NRG_PF_E!Z62+NRG_CO_E!Z62+NRG_BKBPB_E!Z62+NRG_GW_E!Z62+NRG_BF_E!Z62+NRG_PR_E!Z62+NRG_NI_E!Z62+NRG_CL_E!Z62+NRG_LNG_E!Z62+NRG_BIOG_E!Z62+NRG_GTL_E!Z62+NRG_CPP_E!Z62+NRG_NSP_E!Z62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  <c r="Y63" s="52">
        <f>NRG_CM_E!Y63+NRG_OIL_NG_E!Y63+NRG_PF_E!Y63+NRG_CO_E!Y63+NRG_BKBPB_E!Y63+NRG_GW_E!Y63+NRG_BF_E!Y63+NRG_PR_E!Y63+NRG_NI_E!Y63+NRG_CL_E!Y63+NRG_LNG_E!Y63+NRG_BIOG_E!Y63+NRG_GTL_E!Y63+NRG_CPP_E!Y63+NRG_NSP_E!Y63</f>
        <v>0</v>
      </c>
      <c r="Z63" s="52">
        <f>NRG_CM_E!Z63+NRG_OIL_NG_E!Z63+NRG_PF_E!Z63+NRG_CO_E!Z63+NRG_BKBPB_E!Z63+NRG_GW_E!Z63+NRG_BF_E!Z63+NRG_PR_E!Z63+NRG_NI_E!Z63+NRG_CL_E!Z63+NRG_LNG_E!Z63+NRG_BIOG_E!Z63+NRG_GTL_E!Z63+NRG_CPP_E!Z63+NRG_NSP_E!Z63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9.3366000000000007</v>
      </c>
      <c r="M64" s="52">
        <f>NRG_CM_E!M64+NRG_OIL_NG_E!M64+NRG_PF_E!M64+NRG_CO_E!M64+NRG_BKBPB_E!M64+NRG_GW_E!M64+NRG_BF_E!M64+NRG_PR_E!M64+NRG_NI_E!M64+NRG_CL_E!M64+NRG_LNG_E!M64+NRG_BIOG_E!M64+NRG_GTL_E!M64+NRG_CPP_E!M64+NRG_NSP_E!M64</f>
        <v>44.553665519999996</v>
      </c>
      <c r="N64" s="52">
        <f>NRG_CM_E!N64+NRG_OIL_NG_E!N64+NRG_PF_E!N64+NRG_CO_E!N64+NRG_BKBPB_E!N64+NRG_GW_E!N64+NRG_BF_E!N64+NRG_PR_E!N64+NRG_NI_E!N64+NRG_CL_E!N64+NRG_LNG_E!N64+NRG_BIOG_E!N64+NRG_GTL_E!N64+NRG_CPP_E!N64+NRG_NSP_E!N64</f>
        <v>50.068156320000014</v>
      </c>
      <c r="O64" s="52">
        <f>NRG_CM_E!O64+NRG_OIL_NG_E!O64+NRG_PF_E!O64+NRG_CO_E!O64+NRG_BKBPB_E!O64+NRG_GW_E!O64+NRG_BF_E!O64+NRG_PR_E!O64+NRG_NI_E!O64+NRG_CL_E!O64+NRG_LNG_E!O64+NRG_BIOG_E!O64+NRG_GTL_E!O64+NRG_CPP_E!O64+NRG_NSP_E!O64</f>
        <v>49.84977816</v>
      </c>
      <c r="P64" s="52">
        <f>NRG_CM_E!P64+NRG_OIL_NG_E!P64+NRG_PF_E!P64+NRG_CO_E!P64+NRG_BKBPB_E!P64+NRG_GW_E!P64+NRG_BF_E!P64+NRG_PR_E!P64+NRG_NI_E!P64+NRG_CL_E!P64+NRG_LNG_E!P64+NRG_BIOG_E!P64+NRG_GTL_E!P64+NRG_CPP_E!P64+NRG_NSP_E!P64</f>
        <v>250.99611263999998</v>
      </c>
      <c r="Q64" s="52">
        <f>NRG_CM_E!Q64+NRG_OIL_NG_E!Q64+NRG_PF_E!Q64+NRG_CO_E!Q64+NRG_BKBPB_E!Q64+NRG_GW_E!Q64+NRG_BF_E!Q64+NRG_PR_E!Q64+NRG_NI_E!Q64+NRG_CL_E!Q64+NRG_LNG_E!Q64+NRG_BIOG_E!Q64+NRG_GTL_E!Q64+NRG_CPP_E!Q64+NRG_NSP_E!Q64</f>
        <v>99.644912640000001</v>
      </c>
      <c r="R64" s="52">
        <f>NRG_CM_E!R64+NRG_OIL_NG_E!R64+NRG_PF_E!R64+NRG_CO_E!R64+NRG_BKBPB_E!R64+NRG_GW_E!R64+NRG_BF_E!R64+NRG_PR_E!R64+NRG_NI_E!R64+NRG_CL_E!R64+NRG_LNG_E!R64+NRG_BIOG_E!R64+NRG_GTL_E!R64+NRG_CPP_E!R64+NRG_NSP_E!R64</f>
        <v>1.6379344800000002</v>
      </c>
      <c r="S64" s="52">
        <f>NRG_CM_E!S64+NRG_OIL_NG_E!S64+NRG_PF_E!S64+NRG_CO_E!S64+NRG_BKBPB_E!S64+NRG_GW_E!S64+NRG_BF_E!S64+NRG_PR_E!S64+NRG_NI_E!S64+NRG_CL_E!S64+NRG_LNG_E!S64+NRG_BIOG_E!S64+NRG_GTL_E!S64+NRG_CPP_E!S64+NRG_NSP_E!S64</f>
        <v>0.32766551999999988</v>
      </c>
      <c r="T64" s="52">
        <f>NRG_CM_E!T64+NRG_OIL_NG_E!T64+NRG_PF_E!T64+NRG_CO_E!T64+NRG_BKBPB_E!T64+NRG_GW_E!T64+NRG_BF_E!T64+NRG_PR_E!T64+NRG_NI_E!T64+NRG_CL_E!T64+NRG_LNG_E!T64+NRG_BIOG_E!T64+NRG_GTL_E!T64+NRG_CPP_E!T64+NRG_NSP_E!T64</f>
        <v>1.312774939018613</v>
      </c>
      <c r="U64" s="52">
        <f>NRG_CM_E!U64+NRG_OIL_NG_E!U64+NRG_PF_E!U64+NRG_CO_E!U64+NRG_BKBPB_E!U64+NRG_GW_E!U64+NRG_BF_E!U64+NRG_PR_E!U64+NRG_NI_E!U64+NRG_CL_E!U64+NRG_LNG_E!U64+NRG_BIOG_E!U64+NRG_GTL_E!U64+NRG_CPP_E!U64+NRG_NSP_E!U64</f>
        <v>1.4435590658162951</v>
      </c>
      <c r="V64" s="52">
        <f>NRG_CM_E!V64+NRG_OIL_NG_E!V64+NRG_PF_E!V64+NRG_CO_E!V64+NRG_BKBPB_E!V64+NRG_GW_E!V64+NRG_BF_E!V64+NRG_PR_E!V64+NRG_NI_E!V64+NRG_CL_E!V64+NRG_LNG_E!V64+NRG_BIOG_E!V64+NRG_GTL_E!V64+NRG_CPP_E!V64+NRG_NSP_E!V64</f>
        <v>1.2546106721727743</v>
      </c>
      <c r="W64" s="52">
        <f>NRG_CM_E!W64+NRG_OIL_NG_E!W64+NRG_PF_E!W64+NRG_CO_E!W64+NRG_BKBPB_E!W64+NRG_GW_E!W64+NRG_BF_E!W64+NRG_PR_E!W64+NRG_NI_E!W64+NRG_CL_E!W64+NRG_LNG_E!W64+NRG_BIOG_E!W64+NRG_GTL_E!W64+NRG_CPP_E!W64+NRG_NSP_E!W64</f>
        <v>1.5913365800798021</v>
      </c>
      <c r="X64" s="52">
        <f>NRG_CM_E!X64+NRG_OIL_NG_E!X64+NRG_PF_E!X64+NRG_CO_E!X64+NRG_BKBPB_E!X64+NRG_GW_E!X64+NRG_BF_E!X64+NRG_PR_E!X64+NRG_NI_E!X64+NRG_CL_E!X64+NRG_LNG_E!X64+NRG_BIOG_E!X64+NRG_GTL_E!X64+NRG_CPP_E!X64+NRG_NSP_E!X64</f>
        <v>1.5554809648761485</v>
      </c>
      <c r="Y64" s="52">
        <f>NRG_CM_E!Y64+NRG_OIL_NG_E!Y64+NRG_PF_E!Y64+NRG_CO_E!Y64+NRG_BKBPB_E!Y64+NRG_GW_E!Y64+NRG_BF_E!Y64+NRG_PR_E!Y64+NRG_NI_E!Y64+NRG_CL_E!Y64+NRG_LNG_E!Y64+NRG_BIOG_E!Y64+NRG_GTL_E!Y64+NRG_CPP_E!Y64+NRG_NSP_E!Y64</f>
        <v>1.2411186692580212</v>
      </c>
      <c r="Z64" s="52">
        <f>NRG_CM_E!Z64+NRG_OIL_NG_E!Z64+NRG_PF_E!Z64+NRG_CO_E!Z64+NRG_BKBPB_E!Z64+NRG_GW_E!Z64+NRG_BF_E!Z64+NRG_PR_E!Z64+NRG_NI_E!Z64+NRG_CL_E!Z64+NRG_LNG_E!Z64+NRG_BIOG_E!Z64+NRG_GTL_E!Z64+NRG_CPP_E!Z64+NRG_NSP_E!Z64</f>
        <v>2.4128179112242663</v>
      </c>
    </row>
    <row r="65" spans="1:26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  <c r="Y65" s="52">
        <f>NRG_CM_E!Y65+NRG_OIL_NG_E!Y65+NRG_PF_E!Y65+NRG_CO_E!Y65+NRG_BKBPB_E!Y65+NRG_GW_E!Y65+NRG_BF_E!Y65+NRG_PR_E!Y65+NRG_NI_E!Y65+NRG_CL_E!Y65+NRG_LNG_E!Y65+NRG_BIOG_E!Y65+NRG_GTL_E!Y65+NRG_CPP_E!Y65+NRG_NSP_E!Y65</f>
        <v>0</v>
      </c>
      <c r="Z65" s="52">
        <f>NRG_CM_E!Z65+NRG_OIL_NG_E!Z65+NRG_PF_E!Z65+NRG_CO_E!Z65+NRG_BKBPB_E!Z65+NRG_GW_E!Z65+NRG_BF_E!Z65+NRG_PR_E!Z65+NRG_NI_E!Z65+NRG_CL_E!Z65+NRG_LNG_E!Z65+NRG_BIOG_E!Z65+NRG_GTL_E!Z65+NRG_CPP_E!Z65+NRG_NSP_E!Z65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  <c r="Y66" s="52">
        <f>NRG_CM_E!Y66+NRG_OIL_NG_E!Y66+NRG_PF_E!Y66+NRG_CO_E!Y66+NRG_BKBPB_E!Y66+NRG_GW_E!Y66+NRG_BF_E!Y66+NRG_PR_E!Y66+NRG_NI_E!Y66+NRG_CL_E!Y66+NRG_LNG_E!Y66+NRG_BIOG_E!Y66+NRG_GTL_E!Y66+NRG_CPP_E!Y66+NRG_NSP_E!Y66</f>
        <v>0</v>
      </c>
      <c r="Z66" s="52">
        <f>NRG_CM_E!Z66+NRG_OIL_NG_E!Z66+NRG_PF_E!Z66+NRG_CO_E!Z66+NRG_BKBPB_E!Z66+NRG_GW_E!Z66+NRG_BF_E!Z66+NRG_PR_E!Z66+NRG_NI_E!Z66+NRG_CL_E!Z66+NRG_LNG_E!Z66+NRG_BIOG_E!Z66+NRG_GTL_E!Z66+NRG_CPP_E!Z66+NRG_NSP_E!Z66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  <c r="Y67" s="52">
        <f>NRG_CM_E!Y67+NRG_OIL_NG_E!Y67+NRG_PF_E!Y67+NRG_CO_E!Y67+NRG_BKBPB_E!Y67+NRG_GW_E!Y67+NRG_BF_E!Y67+NRG_PR_E!Y67+NRG_NI_E!Y67+NRG_CL_E!Y67+NRG_LNG_E!Y67+NRG_BIOG_E!Y67+NRG_GTL_E!Y67+NRG_CPP_E!Y67+NRG_NSP_E!Y67</f>
        <v>0</v>
      </c>
      <c r="Z67" s="52">
        <f>NRG_CM_E!Z67+NRG_OIL_NG_E!Z67+NRG_PF_E!Z67+NRG_CO_E!Z67+NRG_BKBPB_E!Z67+NRG_GW_E!Z67+NRG_BF_E!Z67+NRG_PR_E!Z67+NRG_NI_E!Z67+NRG_CL_E!Z67+NRG_LNG_E!Z67+NRG_BIOG_E!Z67+NRG_GTL_E!Z67+NRG_CPP_E!Z67+NRG_NSP_E!Z67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  <c r="Y68" s="52">
        <f>NRG_CM_E!Y68+NRG_OIL_NG_E!Y68+NRG_PF_E!Y68+NRG_CO_E!Y68+NRG_BKBPB_E!Y68+NRG_GW_E!Y68+NRG_BF_E!Y68+NRG_PR_E!Y68+NRG_NI_E!Y68+NRG_CL_E!Y68+NRG_LNG_E!Y68+NRG_BIOG_E!Y68+NRG_GTL_E!Y68+NRG_CPP_E!Y68+NRG_NSP_E!Y68</f>
        <v>0</v>
      </c>
      <c r="Z68" s="52">
        <f>NRG_CM_E!Z68+NRG_OIL_NG_E!Z68+NRG_PF_E!Z68+NRG_CO_E!Z68+NRG_BKBPB_E!Z68+NRG_GW_E!Z68+NRG_BF_E!Z68+NRG_PR_E!Z68+NRG_NI_E!Z68+NRG_CL_E!Z68+NRG_LNG_E!Z68+NRG_BIOG_E!Z68+NRG_GTL_E!Z68+NRG_CPP_E!Z68+NRG_NSP_E!Z68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  <c r="Y69" s="52">
        <f>NRG_CM_E!Y69+NRG_OIL_NG_E!Y69+NRG_PF_E!Y69+NRG_CO_E!Y69+NRG_BKBPB_E!Y69+NRG_GW_E!Y69+NRG_BF_E!Y69+NRG_PR_E!Y69+NRG_NI_E!Y69+NRG_CL_E!Y69+NRG_LNG_E!Y69+NRG_BIOG_E!Y69+NRG_GTL_E!Y69+NRG_CPP_E!Y69+NRG_NSP_E!Y69</f>
        <v>0</v>
      </c>
      <c r="Z69" s="52">
        <f>NRG_CM_E!Z69+NRG_OIL_NG_E!Z69+NRG_PF_E!Z69+NRG_CO_E!Z69+NRG_BKBPB_E!Z69+NRG_GW_E!Z69+NRG_BF_E!Z69+NRG_PR_E!Z69+NRG_NI_E!Z69+NRG_CL_E!Z69+NRG_LNG_E!Z69+NRG_BIOG_E!Z69+NRG_GTL_E!Z69+NRG_CPP_E!Z69+NRG_NSP_E!Z69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  <c r="Y70" s="52">
        <f>NRG_CM_E!Y70+NRG_OIL_NG_E!Y70+NRG_PF_E!Y70+NRG_CO_E!Y70+NRG_BKBPB_E!Y70+NRG_GW_E!Y70+NRG_BF_E!Y70+NRG_PR_E!Y70+NRG_NI_E!Y70+NRG_CL_E!Y70+NRG_LNG_E!Y70+NRG_BIOG_E!Y70+NRG_GTL_E!Y70+NRG_CPP_E!Y70+NRG_NSP_E!Y70</f>
        <v>0</v>
      </c>
      <c r="Z70" s="52">
        <f>NRG_CM_E!Z70+NRG_OIL_NG_E!Z70+NRG_PF_E!Z70+NRG_CO_E!Z70+NRG_BKBPB_E!Z70+NRG_GW_E!Z70+NRG_BF_E!Z70+NRG_PR_E!Z70+NRG_NI_E!Z70+NRG_CL_E!Z70+NRG_LNG_E!Z70+NRG_BIOG_E!Z70+NRG_GTL_E!Z70+NRG_CPP_E!Z70+NRG_NSP_E!Z70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  <c r="Y71" s="52">
        <f>NRG_CM_E!Y71+NRG_OIL_NG_E!Y71+NRG_PF_E!Y71+NRG_CO_E!Y71+NRG_BKBPB_E!Y71+NRG_GW_E!Y71+NRG_BF_E!Y71+NRG_PR_E!Y71+NRG_NI_E!Y71+NRG_CL_E!Y71+NRG_LNG_E!Y71+NRG_BIOG_E!Y71+NRG_GTL_E!Y71+NRG_CPP_E!Y71+NRG_NSP_E!Y71</f>
        <v>0</v>
      </c>
      <c r="Z71" s="52">
        <f>NRG_CM_E!Z71+NRG_OIL_NG_E!Z71+NRG_PF_E!Z71+NRG_CO_E!Z71+NRG_BKBPB_E!Z71+NRG_GW_E!Z71+NRG_BF_E!Z71+NRG_PR_E!Z71+NRG_NI_E!Z71+NRG_CL_E!Z71+NRG_LNG_E!Z71+NRG_BIOG_E!Z71+NRG_GTL_E!Z71+NRG_CPP_E!Z71+NRG_NSP_E!Z71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  <c r="Y72" s="55">
        <f>NRG_CM_E!Y72+NRG_OIL_NG_E!Y72+NRG_PF_E!Y72+NRG_CO_E!Y72+NRG_BKBPB_E!Y72+NRG_GW_E!Y72+NRG_BF_E!Y72+NRG_PR_E!Y72+NRG_NI_E!Y72+NRG_CL_E!Y72+NRG_LNG_E!Y72+NRG_BIOG_E!Y72+NRG_GTL_E!Y72+NRG_CPP_E!Y72+NRG_NSP_E!Y72</f>
        <v>0</v>
      </c>
      <c r="Z72" s="55">
        <f>NRG_CM_E!Z72+NRG_OIL_NG_E!Z72+NRG_PF_E!Z72+NRG_CO_E!Z72+NRG_BKBPB_E!Z72+NRG_GW_E!Z72+NRG_BF_E!Z72+NRG_PR_E!Z72+NRG_NI_E!Z72+NRG_CL_E!Z72+NRG_LNG_E!Z72+NRG_BIOG_E!Z72+NRG_GTL_E!Z72+NRG_CPP_E!Z72+NRG_NSP_E!Z72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234.18943413791294</v>
      </c>
      <c r="D2" s="21">
        <f t="shared" ref="D2:X2" si="0">SUM(D3,D17,D22,D25,D26,D51,D52)</f>
        <v>233.2200644552716</v>
      </c>
      <c r="E2" s="21">
        <f t="shared" si="0"/>
        <v>140.87040509079495</v>
      </c>
      <c r="F2" s="21">
        <f t="shared" si="0"/>
        <v>131.80529128063836</v>
      </c>
      <c r="G2" s="21">
        <f t="shared" si="0"/>
        <v>151.06614713746205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11.410740000000001</v>
      </c>
      <c r="O2" s="21">
        <f t="shared" si="0"/>
        <v>2.4235199999999995</v>
      </c>
      <c r="P2" s="21">
        <f t="shared" si="0"/>
        <v>62.306731440000007</v>
      </c>
      <c r="Q2" s="21">
        <f t="shared" si="0"/>
        <v>59.070060000000012</v>
      </c>
      <c r="R2" s="21">
        <f t="shared" si="0"/>
        <v>52.293510360000013</v>
      </c>
      <c r="S2" s="21">
        <f t="shared" si="0"/>
        <v>53.252820360000015</v>
      </c>
      <c r="T2" s="21">
        <f t="shared" si="0"/>
        <v>48.595778759072871</v>
      </c>
      <c r="U2" s="21">
        <f t="shared" si="0"/>
        <v>42.83528923826389</v>
      </c>
      <c r="V2" s="21">
        <f t="shared" si="0"/>
        <v>37.068410630045861</v>
      </c>
      <c r="W2" s="21">
        <f t="shared" si="0"/>
        <v>2.6751682434566755</v>
      </c>
      <c r="X2" s="21">
        <f t="shared" si="0"/>
        <v>2.1200084686289764</v>
      </c>
      <c r="Y2" s="21">
        <f t="shared" ref="Y2:Z2" si="1">SUM(Y3,Y17,Y22,Y25,Y26,Y51,Y52)</f>
        <v>1.3121994455748203</v>
      </c>
      <c r="Z2" s="21">
        <f t="shared" si="1"/>
        <v>0.15135723422504427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234.18943413791294</v>
      </c>
      <c r="D3" s="24">
        <f t="shared" si="2"/>
        <v>233.2200644552716</v>
      </c>
      <c r="E3" s="24">
        <f t="shared" si="2"/>
        <v>140.87040509079495</v>
      </c>
      <c r="F3" s="24">
        <f t="shared" si="2"/>
        <v>131.80529128063836</v>
      </c>
      <c r="G3" s="24">
        <f t="shared" si="2"/>
        <v>151.06614713746205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234.18943413791294</v>
      </c>
      <c r="D4" s="19">
        <f t="shared" si="4"/>
        <v>233.2200644552716</v>
      </c>
      <c r="E4" s="19">
        <f t="shared" si="4"/>
        <v>140.87040509079495</v>
      </c>
      <c r="F4" s="19">
        <f t="shared" si="4"/>
        <v>131.80529128063836</v>
      </c>
      <c r="G4" s="19">
        <f t="shared" si="4"/>
        <v>151.06614713746205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234.18943413791294</v>
      </c>
      <c r="D7" s="8">
        <v>233.2200644552716</v>
      </c>
      <c r="E7" s="8">
        <v>140.87040509079495</v>
      </c>
      <c r="F7" s="8">
        <v>131.80529128063836</v>
      </c>
      <c r="G7" s="8">
        <v>151.06614713746205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60.539581440000006</v>
      </c>
      <c r="Q26" s="27">
        <f t="shared" si="14"/>
        <v>57.353400000000015</v>
      </c>
      <c r="R26" s="27">
        <f t="shared" si="14"/>
        <v>50.980770360000015</v>
      </c>
      <c r="S26" s="27">
        <f t="shared" si="14"/>
        <v>50.980770360000015</v>
      </c>
      <c r="T26" s="27">
        <f t="shared" si="14"/>
        <v>44.608140720000016</v>
      </c>
      <c r="U26" s="27">
        <f t="shared" si="14"/>
        <v>41.421959279999996</v>
      </c>
      <c r="V26" s="27">
        <f t="shared" si="14"/>
        <v>35.049329639999996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60.539581440000006</v>
      </c>
      <c r="Q33" s="19">
        <f t="shared" si="18"/>
        <v>57.353400000000015</v>
      </c>
      <c r="R33" s="19">
        <f t="shared" si="18"/>
        <v>50.980770360000015</v>
      </c>
      <c r="S33" s="19">
        <f t="shared" si="18"/>
        <v>50.980770360000015</v>
      </c>
      <c r="T33" s="19">
        <f t="shared" si="18"/>
        <v>44.608140720000016</v>
      </c>
      <c r="U33" s="19">
        <f t="shared" si="18"/>
        <v>41.421959279999996</v>
      </c>
      <c r="V33" s="19">
        <f t="shared" si="18"/>
        <v>35.049329639999996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60.539581440000006</v>
      </c>
      <c r="Q43" s="8">
        <v>57.353400000000015</v>
      </c>
      <c r="R43" s="8">
        <v>50.980770360000015</v>
      </c>
      <c r="S43" s="8">
        <v>50.980770360000015</v>
      </c>
      <c r="T43" s="8">
        <v>44.608140720000016</v>
      </c>
      <c r="U43" s="8">
        <v>41.421959279999996</v>
      </c>
      <c r="V43" s="8">
        <v>35.049329639999996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11.410740000000001</v>
      </c>
      <c r="O51" s="27">
        <v>2.4235199999999995</v>
      </c>
      <c r="P51" s="27">
        <v>1.7671500000000002</v>
      </c>
      <c r="Q51" s="27">
        <v>1.7166600000000001</v>
      </c>
      <c r="R51" s="27">
        <v>1.31274</v>
      </c>
      <c r="S51" s="27">
        <v>2.2720500000000001</v>
      </c>
      <c r="T51" s="27">
        <v>3.9876380390728565</v>
      </c>
      <c r="U51" s="27">
        <v>1.4133299582638954</v>
      </c>
      <c r="V51" s="27">
        <v>2.0190809900458659</v>
      </c>
      <c r="W51" s="27">
        <v>2.6751682434566755</v>
      </c>
      <c r="X51" s="27">
        <v>2.1200084686289764</v>
      </c>
      <c r="Y51" s="27">
        <v>1.3121994455748203</v>
      </c>
      <c r="Z51" s="27">
        <v>0.15135723422504427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1.0432988702678374E-3</v>
      </c>
      <c r="U61" s="49">
        <f t="shared" si="22"/>
        <v>3.7961281267944201E-4</v>
      </c>
      <c r="V61" s="49">
        <f t="shared" si="22"/>
        <v>5.0513268263305093E-4</v>
      </c>
      <c r="W61" s="49">
        <f t="shared" si="22"/>
        <v>7.8031920259482158E-4</v>
      </c>
      <c r="X61" s="49">
        <f t="shared" si="22"/>
        <v>5.562497835632504E-4</v>
      </c>
      <c r="Y61" s="49">
        <f t="shared" ref="Y61:Z61" si="23">SUM(Y62:Y72)</f>
        <v>5.2610109830335933E-4</v>
      </c>
      <c r="Z61" s="49">
        <f t="shared" si="23"/>
        <v>1.0975064728313863E-4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1.0432988702678374E-3</v>
      </c>
      <c r="U64" s="52">
        <v>3.7961281267944201E-4</v>
      </c>
      <c r="V64" s="52">
        <v>5.0513268263305093E-4</v>
      </c>
      <c r="W64" s="52">
        <v>7.8031920259482158E-4</v>
      </c>
      <c r="X64" s="52">
        <v>5.562497835632504E-4</v>
      </c>
      <c r="Y64" s="52">
        <v>5.2610109830335933E-4</v>
      </c>
      <c r="Z64" s="52">
        <v>1.0975064728313863E-4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42.259726080000014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1.1107800000000001</v>
      </c>
      <c r="O2" s="21">
        <f t="shared" si="0"/>
        <v>11.057511960000003</v>
      </c>
      <c r="P2" s="21">
        <f t="shared" si="0"/>
        <v>19.954439639999997</v>
      </c>
      <c r="Q2" s="21">
        <f t="shared" si="0"/>
        <v>19.550721600000003</v>
      </c>
      <c r="R2" s="21">
        <f t="shared" si="0"/>
        <v>10.96721964</v>
      </c>
      <c r="S2" s="21">
        <f t="shared" si="0"/>
        <v>10.063711079999999</v>
      </c>
      <c r="T2" s="21">
        <f t="shared" si="0"/>
        <v>9.5588110799999999</v>
      </c>
      <c r="U2" s="21">
        <f t="shared" si="0"/>
        <v>7.1299796399999993</v>
      </c>
      <c r="V2" s="21">
        <f t="shared" si="0"/>
        <v>34.046461080000007</v>
      </c>
      <c r="W2" s="21">
        <f t="shared" si="0"/>
        <v>9.4020296399999985</v>
      </c>
      <c r="X2" s="21">
        <f t="shared" si="0"/>
        <v>8.3057173199999994</v>
      </c>
      <c r="Y2" s="21">
        <f t="shared" ref="Y2:Z2" si="1">SUM(Y3,Y17,Y22,Y25,Y26,Y51,Y52)</f>
        <v>0.38728583999999999</v>
      </c>
      <c r="Z2" s="21">
        <f t="shared" si="1"/>
        <v>4.3770855599999994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6.3726296399999995</v>
      </c>
      <c r="Q26" s="27">
        <f t="shared" si="14"/>
        <v>6.3726296399999995</v>
      </c>
      <c r="R26" s="27">
        <f t="shared" si="14"/>
        <v>6.3726296399999995</v>
      </c>
      <c r="S26" s="27">
        <f t="shared" si="14"/>
        <v>9.5588110799999999</v>
      </c>
      <c r="T26" s="27">
        <f t="shared" si="14"/>
        <v>9.5588110799999999</v>
      </c>
      <c r="U26" s="27">
        <f t="shared" si="14"/>
        <v>6.3726296399999995</v>
      </c>
      <c r="V26" s="27">
        <f t="shared" si="14"/>
        <v>9.5588110799999999</v>
      </c>
      <c r="W26" s="27">
        <f t="shared" si="14"/>
        <v>6.3726296399999995</v>
      </c>
      <c r="X26" s="27">
        <f t="shared" si="14"/>
        <v>8.2047373199999996</v>
      </c>
      <c r="Y26" s="27">
        <f t="shared" ref="Y26:Z26" si="15">SUM(Y27,Y33)</f>
        <v>0.23581584</v>
      </c>
      <c r="Z26" s="27">
        <f t="shared" si="15"/>
        <v>3.4945560000000007E-2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6.3726296399999995</v>
      </c>
      <c r="Q33" s="19">
        <f t="shared" si="18"/>
        <v>6.3726296399999995</v>
      </c>
      <c r="R33" s="19">
        <f t="shared" si="18"/>
        <v>6.3726296399999995</v>
      </c>
      <c r="S33" s="19">
        <f t="shared" si="18"/>
        <v>9.5588110799999999</v>
      </c>
      <c r="T33" s="19">
        <f t="shared" si="18"/>
        <v>9.5588110799999999</v>
      </c>
      <c r="U33" s="19">
        <f t="shared" si="18"/>
        <v>6.3726296399999995</v>
      </c>
      <c r="V33" s="19">
        <f t="shared" si="18"/>
        <v>9.5588110799999999</v>
      </c>
      <c r="W33" s="19">
        <f t="shared" si="18"/>
        <v>6.3726296399999995</v>
      </c>
      <c r="X33" s="19">
        <f t="shared" si="18"/>
        <v>8.2047373199999996</v>
      </c>
      <c r="Y33" s="19">
        <f t="shared" ref="Y33:Z33" si="19">SUM(Y34:Y50)</f>
        <v>0.23581584</v>
      </c>
      <c r="Z33" s="19">
        <f t="shared" si="19"/>
        <v>3.4945560000000007E-2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6.3726296399999995</v>
      </c>
      <c r="Q43" s="8">
        <v>6.3726296399999995</v>
      </c>
      <c r="R43" s="8">
        <v>6.3726296399999995</v>
      </c>
      <c r="S43" s="8">
        <v>9.5588110799999999</v>
      </c>
      <c r="T43" s="8">
        <v>9.5588110799999999</v>
      </c>
      <c r="U43" s="8">
        <v>6.3726296399999995</v>
      </c>
      <c r="V43" s="8">
        <v>9.5588110799999999</v>
      </c>
      <c r="W43" s="8">
        <v>6.3726296399999995</v>
      </c>
      <c r="X43" s="8">
        <v>8.2047373199999996</v>
      </c>
      <c r="Y43" s="8">
        <v>0.23581584</v>
      </c>
      <c r="Z43" s="8">
        <v>3.4945560000000007E-2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42.259726080000014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1.1107800000000001</v>
      </c>
      <c r="O51" s="27">
        <v>11.057511960000003</v>
      </c>
      <c r="P51" s="27">
        <v>13.581809999999999</v>
      </c>
      <c r="Q51" s="27">
        <v>13.178091960000001</v>
      </c>
      <c r="R51" s="27">
        <v>4.5945900000000011</v>
      </c>
      <c r="S51" s="27">
        <v>0.5048999999999999</v>
      </c>
      <c r="T51" s="27">
        <v>0</v>
      </c>
      <c r="U51" s="27">
        <v>0.75734999999999997</v>
      </c>
      <c r="V51" s="27">
        <v>24.487650000000009</v>
      </c>
      <c r="W51" s="27">
        <v>3.0293999999999999</v>
      </c>
      <c r="X51" s="27">
        <v>0.10098000000000001</v>
      </c>
      <c r="Y51" s="27">
        <v>0.15147000000000002</v>
      </c>
      <c r="Z51" s="27">
        <v>4.3421399999999997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941.80831199999989</v>
      </c>
      <c r="D2" s="21">
        <f t="shared" ref="D2:X2" si="0">SUM(D3,D17,D22,D25,D26,D51,D52)</f>
        <v>879.00386400000002</v>
      </c>
      <c r="E2" s="21">
        <f t="shared" si="0"/>
        <v>849.02810399999998</v>
      </c>
      <c r="F2" s="21">
        <f t="shared" si="0"/>
        <v>826.41887999999994</v>
      </c>
      <c r="G2" s="21">
        <f t="shared" si="0"/>
        <v>814.99579199999971</v>
      </c>
      <c r="H2" s="21">
        <f t="shared" si="0"/>
        <v>1811.8442172357361</v>
      </c>
      <c r="I2" s="21">
        <f t="shared" si="0"/>
        <v>1479.840834589226</v>
      </c>
      <c r="J2" s="21">
        <f t="shared" si="0"/>
        <v>1751.1578014861602</v>
      </c>
      <c r="K2" s="21">
        <f t="shared" si="0"/>
        <v>1935.7045527802968</v>
      </c>
      <c r="L2" s="21">
        <f t="shared" si="0"/>
        <v>2126.6077453564676</v>
      </c>
      <c r="M2" s="21">
        <f t="shared" si="0"/>
        <v>2031.3971696158728</v>
      </c>
      <c r="N2" s="21">
        <f t="shared" si="0"/>
        <v>1077.5688210925489</v>
      </c>
      <c r="O2" s="21">
        <f t="shared" si="0"/>
        <v>2065.2683546581543</v>
      </c>
      <c r="P2" s="21">
        <f t="shared" si="0"/>
        <v>659.39505815842313</v>
      </c>
      <c r="Q2" s="21">
        <f t="shared" si="0"/>
        <v>352.16531419671838</v>
      </c>
      <c r="R2" s="21">
        <f t="shared" si="0"/>
        <v>362.3510824454392</v>
      </c>
      <c r="S2" s="21">
        <f t="shared" si="0"/>
        <v>326.91268683840218</v>
      </c>
      <c r="T2" s="21">
        <f t="shared" si="0"/>
        <v>352.14540817194234</v>
      </c>
      <c r="U2" s="21">
        <f t="shared" si="0"/>
        <v>458.08656838665377</v>
      </c>
      <c r="V2" s="21">
        <f t="shared" si="0"/>
        <v>424.61461265371599</v>
      </c>
      <c r="W2" s="21">
        <f t="shared" si="0"/>
        <v>354.39834485236622</v>
      </c>
      <c r="X2" s="21">
        <f t="shared" si="0"/>
        <v>347.63615307484241</v>
      </c>
      <c r="Y2" s="21">
        <f t="shared" ref="Y2:Z2" si="1">SUM(Y3,Y17,Y22,Y25,Y26,Y51,Y52)</f>
        <v>742.14679364316908</v>
      </c>
      <c r="Z2" s="21">
        <f t="shared" si="1"/>
        <v>660.90568858210145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921.03717723573595</v>
      </c>
      <c r="I3" s="24">
        <f t="shared" si="3"/>
        <v>553.07195458922615</v>
      </c>
      <c r="J3" s="24">
        <f t="shared" si="3"/>
        <v>782.97430548616046</v>
      </c>
      <c r="K3" s="24">
        <f t="shared" si="3"/>
        <v>951.06408878029674</v>
      </c>
      <c r="L3" s="24">
        <f t="shared" si="3"/>
        <v>1325.5408573564675</v>
      </c>
      <c r="M3" s="24">
        <f t="shared" si="3"/>
        <v>1261.9646336158728</v>
      </c>
      <c r="N3" s="24">
        <f t="shared" si="3"/>
        <v>385.69036509254897</v>
      </c>
      <c r="O3" s="24">
        <f t="shared" si="3"/>
        <v>1410.8904506581544</v>
      </c>
      <c r="P3" s="24">
        <f t="shared" si="3"/>
        <v>115.85465615842305</v>
      </c>
      <c r="Q3" s="24">
        <f t="shared" si="3"/>
        <v>106.36271419671839</v>
      </c>
      <c r="R3" s="24">
        <f t="shared" si="3"/>
        <v>104.93011244543932</v>
      </c>
      <c r="S3" s="24">
        <f t="shared" si="3"/>
        <v>75.822676838402145</v>
      </c>
      <c r="T3" s="24">
        <f t="shared" si="3"/>
        <v>91.326488171942387</v>
      </c>
      <c r="U3" s="24">
        <f t="shared" si="3"/>
        <v>221.31305231671584</v>
      </c>
      <c r="V3" s="24">
        <f t="shared" si="3"/>
        <v>209.70296242153833</v>
      </c>
      <c r="W3" s="24">
        <f t="shared" si="3"/>
        <v>148.82378337166682</v>
      </c>
      <c r="X3" s="24">
        <f t="shared" si="3"/>
        <v>96.176283898511741</v>
      </c>
      <c r="Y3" s="24">
        <f t="shared" ref="Y3:Z3" si="4">SUM(Y4,Y8,Y11)</f>
        <v>103.24474937483349</v>
      </c>
      <c r="Z3" s="24">
        <f t="shared" si="4"/>
        <v>89.264779987876452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1.3168542779202888</v>
      </c>
      <c r="Y4" s="19">
        <f t="shared" ref="Y4:Z4" si="7">SUM(Y5:Y7)</f>
        <v>3.8936204221746737</v>
      </c>
      <c r="Z4" s="19">
        <f t="shared" si="7"/>
        <v>4.7707356328920261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1.3168542779202888</v>
      </c>
      <c r="Y7" s="8">
        <v>3.8936204221746737</v>
      </c>
      <c r="Z7" s="8">
        <v>4.7707356328920261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921.03717723573595</v>
      </c>
      <c r="I11" s="19">
        <f t="shared" si="12"/>
        <v>553.07195458922615</v>
      </c>
      <c r="J11" s="19">
        <f t="shared" si="12"/>
        <v>782.97430548616046</v>
      </c>
      <c r="K11" s="19">
        <f t="shared" si="12"/>
        <v>951.06408878029674</v>
      </c>
      <c r="L11" s="19">
        <f t="shared" si="12"/>
        <v>1325.5408573564675</v>
      </c>
      <c r="M11" s="19">
        <f t="shared" si="12"/>
        <v>1261.9646336158728</v>
      </c>
      <c r="N11" s="19">
        <f t="shared" si="12"/>
        <v>385.69036509254897</v>
      </c>
      <c r="O11" s="19">
        <f t="shared" si="12"/>
        <v>1410.8904506581544</v>
      </c>
      <c r="P11" s="19">
        <f t="shared" si="12"/>
        <v>115.85465615842305</v>
      </c>
      <c r="Q11" s="19">
        <f t="shared" si="12"/>
        <v>106.36271419671839</v>
      </c>
      <c r="R11" s="19">
        <f t="shared" si="12"/>
        <v>104.93011244543932</v>
      </c>
      <c r="S11" s="19">
        <f t="shared" si="12"/>
        <v>75.822676838402145</v>
      </c>
      <c r="T11" s="19">
        <f t="shared" si="12"/>
        <v>91.326488171942387</v>
      </c>
      <c r="U11" s="19">
        <f t="shared" si="12"/>
        <v>221.31305231671584</v>
      </c>
      <c r="V11" s="19">
        <f t="shared" si="12"/>
        <v>209.70296242153833</v>
      </c>
      <c r="W11" s="19">
        <f t="shared" si="12"/>
        <v>148.82378337166682</v>
      </c>
      <c r="X11" s="19">
        <f t="shared" si="12"/>
        <v>94.859429620591456</v>
      </c>
      <c r="Y11" s="19">
        <f t="shared" ref="Y11:Z11" si="13">SUM(Y12:Y16)</f>
        <v>99.351128952658811</v>
      </c>
      <c r="Z11" s="19">
        <f t="shared" si="13"/>
        <v>84.494044354984425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921.03717723573595</v>
      </c>
      <c r="I13" s="8">
        <v>539.5142577492262</v>
      </c>
      <c r="J13" s="8">
        <v>776.1956023261605</v>
      </c>
      <c r="K13" s="8">
        <v>939.76605650029671</v>
      </c>
      <c r="L13" s="8">
        <v>1325.5408573564675</v>
      </c>
      <c r="M13" s="8">
        <v>1081.1966981758728</v>
      </c>
      <c r="N13" s="8">
        <v>345.01756509254892</v>
      </c>
      <c r="O13" s="8">
        <v>1388.2943860981543</v>
      </c>
      <c r="P13" s="8">
        <v>93.258591598423052</v>
      </c>
      <c r="Q13" s="8">
        <v>79.247611036718382</v>
      </c>
      <c r="R13" s="8">
        <v>71.036015605439331</v>
      </c>
      <c r="S13" s="8">
        <v>75.822676838402145</v>
      </c>
      <c r="T13" s="8">
        <v>91.326488171942387</v>
      </c>
      <c r="U13" s="8">
        <v>221.31305231671584</v>
      </c>
      <c r="V13" s="8">
        <v>209.70296242153833</v>
      </c>
      <c r="W13" s="8">
        <v>148.82378337166682</v>
      </c>
      <c r="X13" s="8">
        <v>94.859429620591456</v>
      </c>
      <c r="Y13" s="8">
        <v>99.351128952658811</v>
      </c>
      <c r="Z13" s="8">
        <v>84.494044354984425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13.557696840000002</v>
      </c>
      <c r="J15" s="8">
        <v>6.7787031599999992</v>
      </c>
      <c r="K15" s="8">
        <v>11.298032279999999</v>
      </c>
      <c r="L15" s="8">
        <v>0</v>
      </c>
      <c r="M15" s="8">
        <v>180.76793544000003</v>
      </c>
      <c r="N15" s="8">
        <v>40.672800000000024</v>
      </c>
      <c r="O15" s="8">
        <v>22.596064559999999</v>
      </c>
      <c r="P15" s="8">
        <v>22.596064559999999</v>
      </c>
      <c r="Q15" s="8">
        <v>27.11510316</v>
      </c>
      <c r="R15" s="8">
        <v>33.894096839999989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941.80831199999989</v>
      </c>
      <c r="D17" s="27">
        <f t="shared" ref="D17:X17" si="15">SUM(D18:D21)</f>
        <v>879.00386400000002</v>
      </c>
      <c r="E17" s="27">
        <f t="shared" si="15"/>
        <v>849.02810399999998</v>
      </c>
      <c r="F17" s="27">
        <f t="shared" si="15"/>
        <v>826.41887999999994</v>
      </c>
      <c r="G17" s="27">
        <f t="shared" si="15"/>
        <v>814.99579199999971</v>
      </c>
      <c r="H17" s="27">
        <f t="shared" si="15"/>
        <v>890.80704000000014</v>
      </c>
      <c r="I17" s="27">
        <f t="shared" si="15"/>
        <v>926.76887999999985</v>
      </c>
      <c r="J17" s="27">
        <f t="shared" si="15"/>
        <v>968.18349599999988</v>
      </c>
      <c r="K17" s="27">
        <f t="shared" si="15"/>
        <v>984.64046400000007</v>
      </c>
      <c r="L17" s="27">
        <f t="shared" si="15"/>
        <v>801.06688799999984</v>
      </c>
      <c r="M17" s="27">
        <f t="shared" si="15"/>
        <v>769.43253599999991</v>
      </c>
      <c r="N17" s="27">
        <f t="shared" si="15"/>
        <v>689.45493599999998</v>
      </c>
      <c r="O17" s="27">
        <f t="shared" si="15"/>
        <v>652.15634399999988</v>
      </c>
      <c r="P17" s="27">
        <f t="shared" si="15"/>
        <v>542.68207200000006</v>
      </c>
      <c r="Q17" s="27">
        <f t="shared" si="15"/>
        <v>244.99476000000001</v>
      </c>
      <c r="R17" s="27">
        <f t="shared" si="15"/>
        <v>247.27247999999992</v>
      </c>
      <c r="S17" s="27">
        <f t="shared" si="15"/>
        <v>250.02972000000003</v>
      </c>
      <c r="T17" s="27">
        <f t="shared" si="15"/>
        <v>260.81891999999993</v>
      </c>
      <c r="U17" s="27">
        <f t="shared" si="15"/>
        <v>236.72303999999994</v>
      </c>
      <c r="V17" s="27">
        <f t="shared" si="15"/>
        <v>196.08371999999994</v>
      </c>
      <c r="W17" s="27">
        <f t="shared" si="15"/>
        <v>170.09092800000002</v>
      </c>
      <c r="X17" s="27">
        <f t="shared" si="15"/>
        <v>251.30844000000005</v>
      </c>
      <c r="Y17" s="27">
        <f t="shared" ref="Y17:Z17" si="16">SUM(Y18:Y21)</f>
        <v>638.75063664000004</v>
      </c>
      <c r="Z17" s="27">
        <f t="shared" si="16"/>
        <v>571.48955135999995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371.62799999999999</v>
      </c>
      <c r="D19" s="8">
        <v>355.88376</v>
      </c>
      <c r="E19" s="8">
        <v>351.64800000000002</v>
      </c>
      <c r="F19" s="8">
        <v>360.75887999999998</v>
      </c>
      <c r="G19" s="8">
        <v>363.63599999999985</v>
      </c>
      <c r="H19" s="8">
        <v>352.60704000000004</v>
      </c>
      <c r="I19" s="8">
        <v>430.68887999999998</v>
      </c>
      <c r="J19" s="8">
        <v>435.96359999999987</v>
      </c>
      <c r="K19" s="8">
        <v>458.66088000000008</v>
      </c>
      <c r="L19" s="8">
        <v>292.50719999999995</v>
      </c>
      <c r="M19" s="8">
        <v>387.49211999999994</v>
      </c>
      <c r="N19" s="8">
        <v>304.65503999999999</v>
      </c>
      <c r="O19" s="8">
        <v>283.47623999999985</v>
      </c>
      <c r="P19" s="8">
        <v>257.46228000000002</v>
      </c>
      <c r="Q19" s="8">
        <v>244.99476000000001</v>
      </c>
      <c r="R19" s="8">
        <v>247.27247999999992</v>
      </c>
      <c r="S19" s="8">
        <v>250.02972000000003</v>
      </c>
      <c r="T19" s="8">
        <v>260.81891999999993</v>
      </c>
      <c r="U19" s="8">
        <v>236.72303999999994</v>
      </c>
      <c r="V19" s="8">
        <v>196.08371999999994</v>
      </c>
      <c r="W19" s="8">
        <v>69.210719999999995</v>
      </c>
      <c r="X19" s="8">
        <v>251.30844000000005</v>
      </c>
      <c r="Y19" s="8">
        <v>247.23587664000001</v>
      </c>
      <c r="Z19" s="8">
        <v>194.71772736</v>
      </c>
    </row>
    <row r="20" spans="1:26" ht="11.25" customHeight="1" x14ac:dyDescent="0.2">
      <c r="A20" s="29" t="s">
        <v>30</v>
      </c>
      <c r="B20" s="7" t="s">
        <v>31</v>
      </c>
      <c r="C20" s="8">
        <v>570.18031199999996</v>
      </c>
      <c r="D20" s="8">
        <v>523.12010400000008</v>
      </c>
      <c r="E20" s="8">
        <v>497.38010400000002</v>
      </c>
      <c r="F20" s="8">
        <v>465.66</v>
      </c>
      <c r="G20" s="8">
        <v>451.35979199999991</v>
      </c>
      <c r="H20" s="8">
        <v>538.20000000000005</v>
      </c>
      <c r="I20" s="8">
        <v>496.07999999999993</v>
      </c>
      <c r="J20" s="8">
        <v>532.21989599999995</v>
      </c>
      <c r="K20" s="8">
        <v>525.97958399999993</v>
      </c>
      <c r="L20" s="8">
        <v>508.55968799999994</v>
      </c>
      <c r="M20" s="8">
        <v>381.94041599999997</v>
      </c>
      <c r="N20" s="8">
        <v>384.79989599999999</v>
      </c>
      <c r="O20" s="8">
        <v>368.68010400000003</v>
      </c>
      <c r="P20" s="8">
        <v>285.21979199999998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100.88020800000001</v>
      </c>
      <c r="X20" s="8">
        <v>0</v>
      </c>
      <c r="Y20" s="8">
        <v>391.51476000000002</v>
      </c>
      <c r="Z20" s="8">
        <v>376.77182399999992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2.4235199999999995</v>
      </c>
      <c r="O51" s="27">
        <v>2.2215600000000002</v>
      </c>
      <c r="P51" s="27">
        <v>0.85832999999999982</v>
      </c>
      <c r="Q51" s="27">
        <v>0.80783999999999989</v>
      </c>
      <c r="R51" s="27">
        <v>10.148490000000001</v>
      </c>
      <c r="S51" s="27">
        <v>1.0602900000000002</v>
      </c>
      <c r="T51" s="27">
        <v>0</v>
      </c>
      <c r="U51" s="27">
        <v>5.0476069937996262E-2</v>
      </c>
      <c r="V51" s="27">
        <v>18.827930232177703</v>
      </c>
      <c r="W51" s="27">
        <v>35.483633480699403</v>
      </c>
      <c r="X51" s="27">
        <v>0.15142917633064118</v>
      </c>
      <c r="Y51" s="27">
        <v>0.15140762833555621</v>
      </c>
      <c r="Z51" s="27">
        <v>0.15135723422504427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1.3557600452837212E-5</v>
      </c>
      <c r="V61" s="49">
        <f t="shared" si="32"/>
        <v>4.7103622655532019E-3</v>
      </c>
      <c r="W61" s="49">
        <f t="shared" si="32"/>
        <v>1.0350212795232997E-2</v>
      </c>
      <c r="X61" s="49">
        <f t="shared" si="32"/>
        <v>3.973212739737503E-5</v>
      </c>
      <c r="Y61" s="49">
        <f t="shared" ref="Y61:Z61" si="33">SUM(Y62:Y72)</f>
        <v>6.0703972881156845E-5</v>
      </c>
      <c r="Z61" s="49">
        <f t="shared" si="33"/>
        <v>1.0975064728313863E-4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1.3557600452837212E-5</v>
      </c>
      <c r="V64" s="52">
        <v>4.7103622655532019E-3</v>
      </c>
      <c r="W64" s="52">
        <v>1.0350212795232997E-2</v>
      </c>
      <c r="X64" s="52">
        <v>3.973212739737503E-5</v>
      </c>
      <c r="Y64" s="52">
        <v>6.0703972881156845E-5</v>
      </c>
      <c r="Z64" s="52">
        <v>1.0975064728313863E-4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1.6379344800000002</v>
      </c>
      <c r="S61" s="49">
        <f t="shared" si="22"/>
        <v>0.32766551999999988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0.32766551999999988</v>
      </c>
      <c r="X61" s="49">
        <f t="shared" si="22"/>
        <v>0.32766551999999988</v>
      </c>
      <c r="Y61" s="49">
        <f t="shared" ref="Y61:Z61" si="23">SUM(Y62:Y72)</f>
        <v>0.32766551999999988</v>
      </c>
      <c r="Z61" s="49">
        <f t="shared" si="23"/>
        <v>0.16373447999999999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1.6379344800000002</v>
      </c>
      <c r="S64" s="52">
        <v>0.32766551999999988</v>
      </c>
      <c r="T64" s="52">
        <v>0</v>
      </c>
      <c r="U64" s="52">
        <v>0</v>
      </c>
      <c r="V64" s="52">
        <v>0</v>
      </c>
      <c r="W64" s="52">
        <v>0.32766551999999988</v>
      </c>
      <c r="X64" s="52">
        <v>0.32766551999999988</v>
      </c>
      <c r="Y64" s="52">
        <v>0.32766551999999988</v>
      </c>
      <c r="Z64" s="52">
        <v>0.16373447999999999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1642.940208</v>
      </c>
      <c r="G2" s="21">
        <f t="shared" si="0"/>
        <v>1690.5198960000002</v>
      </c>
      <c r="H2" s="21">
        <f t="shared" si="0"/>
        <v>1587.0404160000003</v>
      </c>
      <c r="I2" s="21">
        <f t="shared" si="0"/>
        <v>1547.7798960000005</v>
      </c>
      <c r="J2" s="21">
        <f t="shared" si="0"/>
        <v>1565.9804160000006</v>
      </c>
      <c r="K2" s="21">
        <f t="shared" si="0"/>
        <v>1511.6399999999994</v>
      </c>
      <c r="L2" s="21">
        <f t="shared" si="0"/>
        <v>1114.8798960000001</v>
      </c>
      <c r="M2" s="21">
        <f t="shared" si="0"/>
        <v>1561.3004160000005</v>
      </c>
      <c r="N2" s="21">
        <f t="shared" si="0"/>
        <v>1674.919584</v>
      </c>
      <c r="O2" s="21">
        <f t="shared" si="0"/>
        <v>1636.1804159999992</v>
      </c>
      <c r="P2" s="21">
        <f t="shared" si="0"/>
        <v>2110.1441399999999</v>
      </c>
      <c r="Q2" s="21">
        <f t="shared" si="0"/>
        <v>1660.051575</v>
      </c>
      <c r="R2" s="21">
        <f t="shared" si="0"/>
        <v>1616.4195839999993</v>
      </c>
      <c r="S2" s="21">
        <f t="shared" si="0"/>
        <v>1446.899688</v>
      </c>
      <c r="T2" s="21">
        <f t="shared" si="0"/>
        <v>1547.5196880000001</v>
      </c>
      <c r="U2" s="21">
        <f t="shared" si="0"/>
        <v>1618.7595840000001</v>
      </c>
      <c r="V2" s="21">
        <f t="shared" si="0"/>
        <v>1567.0203119999999</v>
      </c>
      <c r="W2" s="21">
        <f t="shared" si="0"/>
        <v>1361.359584</v>
      </c>
      <c r="X2" s="21">
        <f t="shared" si="0"/>
        <v>1353.0404159999996</v>
      </c>
      <c r="Y2" s="21">
        <f t="shared" ref="Y2:Z2" si="1">SUM(Y3,Y17,Y22,Y25,Y26,Y51,Y52)</f>
        <v>1554.98539536</v>
      </c>
      <c r="Z2" s="21">
        <f t="shared" si="1"/>
        <v>1416.66472944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1642.940208</v>
      </c>
      <c r="G17" s="27">
        <f t="shared" si="10"/>
        <v>1690.5198960000002</v>
      </c>
      <c r="H17" s="27">
        <f t="shared" si="10"/>
        <v>1587.0404160000003</v>
      </c>
      <c r="I17" s="27">
        <f t="shared" si="10"/>
        <v>1547.7798960000005</v>
      </c>
      <c r="J17" s="27">
        <f t="shared" si="10"/>
        <v>1565.9804160000006</v>
      </c>
      <c r="K17" s="27">
        <f t="shared" si="10"/>
        <v>1511.6399999999994</v>
      </c>
      <c r="L17" s="27">
        <f t="shared" si="10"/>
        <v>1114.8798960000001</v>
      </c>
      <c r="M17" s="27">
        <f t="shared" si="10"/>
        <v>1561.3004160000005</v>
      </c>
      <c r="N17" s="27">
        <f t="shared" si="10"/>
        <v>1674.919584</v>
      </c>
      <c r="O17" s="27">
        <f t="shared" si="10"/>
        <v>1636.1804159999992</v>
      </c>
      <c r="P17" s="27">
        <f t="shared" si="10"/>
        <v>1536.600312</v>
      </c>
      <c r="Q17" s="27">
        <f t="shared" si="10"/>
        <v>1612.5202079999999</v>
      </c>
      <c r="R17" s="27">
        <f t="shared" si="10"/>
        <v>1616.4195839999993</v>
      </c>
      <c r="S17" s="27">
        <f t="shared" si="10"/>
        <v>1446.899688</v>
      </c>
      <c r="T17" s="27">
        <f t="shared" si="10"/>
        <v>1547.5196880000001</v>
      </c>
      <c r="U17" s="27">
        <f t="shared" si="10"/>
        <v>1618.7595840000001</v>
      </c>
      <c r="V17" s="27">
        <f t="shared" si="10"/>
        <v>1567.0203119999999</v>
      </c>
      <c r="W17" s="27">
        <f t="shared" si="10"/>
        <v>1361.359584</v>
      </c>
      <c r="X17" s="27">
        <f t="shared" si="10"/>
        <v>1353.0404159999996</v>
      </c>
      <c r="Y17" s="27">
        <f t="shared" ref="Y17:Z17" si="11">SUM(Y18:Y21)</f>
        <v>1554.98539536</v>
      </c>
      <c r="Z17" s="27">
        <f t="shared" si="11"/>
        <v>1416.66472944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125.03947536</v>
      </c>
      <c r="Z19" s="8">
        <v>157.96843344000001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1642.940208</v>
      </c>
      <c r="G20" s="8">
        <v>1690.5198960000002</v>
      </c>
      <c r="H20" s="8">
        <v>1587.0404160000003</v>
      </c>
      <c r="I20" s="8">
        <v>1547.7798960000005</v>
      </c>
      <c r="J20" s="8">
        <v>1565.9804160000006</v>
      </c>
      <c r="K20" s="8">
        <v>1511.6399999999994</v>
      </c>
      <c r="L20" s="8">
        <v>1114.8798960000001</v>
      </c>
      <c r="M20" s="8">
        <v>1561.3004160000005</v>
      </c>
      <c r="N20" s="8">
        <v>1674.919584</v>
      </c>
      <c r="O20" s="8">
        <v>1636.1804159999992</v>
      </c>
      <c r="P20" s="8">
        <v>1536.600312</v>
      </c>
      <c r="Q20" s="8">
        <v>1612.5202079999999</v>
      </c>
      <c r="R20" s="8">
        <v>1616.4195839999993</v>
      </c>
      <c r="S20" s="8">
        <v>1446.899688</v>
      </c>
      <c r="T20" s="8">
        <v>1547.5196880000001</v>
      </c>
      <c r="U20" s="8">
        <v>1618.7595840000001</v>
      </c>
      <c r="V20" s="8">
        <v>1567.0203119999999</v>
      </c>
      <c r="W20" s="8">
        <v>1361.359584</v>
      </c>
      <c r="X20" s="8">
        <v>1353.0404159999996</v>
      </c>
      <c r="Y20" s="8">
        <v>1429.9459199999999</v>
      </c>
      <c r="Z20" s="8">
        <v>1258.6962960000001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573.54382799999996</v>
      </c>
      <c r="Q26" s="27">
        <f t="shared" si="14"/>
        <v>47.531366999999996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573.54382799999996</v>
      </c>
      <c r="Q33" s="19">
        <f t="shared" si="18"/>
        <v>47.531366999999996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573.54382799999996</v>
      </c>
      <c r="Q48" s="8">
        <v>47.531366999999996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12255.153757919999</v>
      </c>
      <c r="D2" s="21">
        <f t="shared" ref="D2:X2" si="0">SUM(D3,D17,D22,D25,D26,D51,D52)</f>
        <v>11909.592453959998</v>
      </c>
      <c r="E2" s="21">
        <f t="shared" si="0"/>
        <v>10997.830146960003</v>
      </c>
      <c r="F2" s="21">
        <f t="shared" si="0"/>
        <v>12024.893050919998</v>
      </c>
      <c r="G2" s="21">
        <f t="shared" si="0"/>
        <v>12309.857559</v>
      </c>
      <c r="H2" s="21">
        <f t="shared" si="0"/>
        <v>12281.215272840003</v>
      </c>
      <c r="I2" s="21">
        <f t="shared" si="0"/>
        <v>16897.137611759998</v>
      </c>
      <c r="J2" s="21">
        <f t="shared" si="0"/>
        <v>16359.347413800002</v>
      </c>
      <c r="K2" s="21">
        <f t="shared" si="0"/>
        <v>15505.566713640001</v>
      </c>
      <c r="L2" s="21">
        <f t="shared" si="0"/>
        <v>14381.92092672</v>
      </c>
      <c r="M2" s="21">
        <f t="shared" si="0"/>
        <v>14594.163883919999</v>
      </c>
      <c r="N2" s="21">
        <f t="shared" si="0"/>
        <v>13833.506391120001</v>
      </c>
      <c r="O2" s="21">
        <f t="shared" si="0"/>
        <v>16276.714285679998</v>
      </c>
      <c r="P2" s="21">
        <f t="shared" si="0"/>
        <v>15700.66058736</v>
      </c>
      <c r="Q2" s="21">
        <f t="shared" si="0"/>
        <v>16141.149833040001</v>
      </c>
      <c r="R2" s="21">
        <f t="shared" si="0"/>
        <v>17403.421130999999</v>
      </c>
      <c r="S2" s="21">
        <f t="shared" si="0"/>
        <v>17825.489691480005</v>
      </c>
      <c r="T2" s="21">
        <f t="shared" si="0"/>
        <v>17465.08562509633</v>
      </c>
      <c r="U2" s="21">
        <f t="shared" si="0"/>
        <v>17649.32085256989</v>
      </c>
      <c r="V2" s="21">
        <f t="shared" si="0"/>
        <v>16949.109364659445</v>
      </c>
      <c r="W2" s="21">
        <f t="shared" si="0"/>
        <v>15146.09161889785</v>
      </c>
      <c r="X2" s="21">
        <f t="shared" si="0"/>
        <v>15966.32821407662</v>
      </c>
      <c r="Y2" s="21">
        <f t="shared" ref="Y2:Z2" si="1">SUM(Y3,Y17,Y22,Y25,Y26,Y51,Y52)</f>
        <v>14200.445922110091</v>
      </c>
      <c r="Z2" s="21">
        <f t="shared" si="1"/>
        <v>14418.537719093974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12255.153757919999</v>
      </c>
      <c r="D26" s="27">
        <f t="shared" si="14"/>
        <v>11909.592453959998</v>
      </c>
      <c r="E26" s="27">
        <f t="shared" si="14"/>
        <v>10997.830146960003</v>
      </c>
      <c r="F26" s="27">
        <f t="shared" si="14"/>
        <v>12024.893050919998</v>
      </c>
      <c r="G26" s="27">
        <f t="shared" si="14"/>
        <v>12309.857559</v>
      </c>
      <c r="H26" s="27">
        <f t="shared" si="14"/>
        <v>12281.215272840003</v>
      </c>
      <c r="I26" s="27">
        <f t="shared" si="14"/>
        <v>12868.927265159997</v>
      </c>
      <c r="J26" s="27">
        <f t="shared" si="14"/>
        <v>12185.171688960001</v>
      </c>
      <c r="K26" s="27">
        <f t="shared" si="14"/>
        <v>11614.230515880001</v>
      </c>
      <c r="L26" s="27">
        <f t="shared" si="14"/>
        <v>11107.258683120001</v>
      </c>
      <c r="M26" s="27">
        <f t="shared" si="14"/>
        <v>11029.731249959999</v>
      </c>
      <c r="N26" s="27">
        <f t="shared" si="14"/>
        <v>11165.614791120001</v>
      </c>
      <c r="O26" s="27">
        <f t="shared" si="14"/>
        <v>11972.798447039999</v>
      </c>
      <c r="P26" s="27">
        <f t="shared" si="14"/>
        <v>11532.839735879999</v>
      </c>
      <c r="Q26" s="27">
        <f t="shared" si="14"/>
        <v>12102.399194040001</v>
      </c>
      <c r="R26" s="27">
        <f t="shared" si="14"/>
        <v>12500.599779</v>
      </c>
      <c r="S26" s="27">
        <f t="shared" si="14"/>
        <v>12528.742128120002</v>
      </c>
      <c r="T26" s="27">
        <f t="shared" si="14"/>
        <v>12110.395221000001</v>
      </c>
      <c r="U26" s="27">
        <f t="shared" si="14"/>
        <v>11986.885955880001</v>
      </c>
      <c r="V26" s="27">
        <f t="shared" si="14"/>
        <v>11609.055983880002</v>
      </c>
      <c r="W26" s="27">
        <f t="shared" si="14"/>
        <v>10719.824636880001</v>
      </c>
      <c r="X26" s="27">
        <f t="shared" si="14"/>
        <v>11077.582158359999</v>
      </c>
      <c r="Y26" s="27">
        <f t="shared" ref="Y26:Z26" si="15">SUM(Y27,Y33)</f>
        <v>11817.851947199997</v>
      </c>
      <c r="Z26" s="27">
        <f t="shared" si="15"/>
        <v>10942.541775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12255.153757919999</v>
      </c>
      <c r="D33" s="19">
        <f t="shared" si="18"/>
        <v>11909.592453959998</v>
      </c>
      <c r="E33" s="19">
        <f t="shared" si="18"/>
        <v>10997.830146960003</v>
      </c>
      <c r="F33" s="19">
        <f t="shared" si="18"/>
        <v>12024.893050919998</v>
      </c>
      <c r="G33" s="19">
        <f t="shared" si="18"/>
        <v>12309.857559</v>
      </c>
      <c r="H33" s="19">
        <f t="shared" si="18"/>
        <v>12281.215272840003</v>
      </c>
      <c r="I33" s="19">
        <f t="shared" si="18"/>
        <v>12868.927265159997</v>
      </c>
      <c r="J33" s="19">
        <f t="shared" si="18"/>
        <v>12185.171688960001</v>
      </c>
      <c r="K33" s="19">
        <f t="shared" si="18"/>
        <v>11614.230515880001</v>
      </c>
      <c r="L33" s="19">
        <f t="shared" si="18"/>
        <v>11107.258683120001</v>
      </c>
      <c r="M33" s="19">
        <f t="shared" si="18"/>
        <v>11029.731249959999</v>
      </c>
      <c r="N33" s="19">
        <f t="shared" si="18"/>
        <v>11165.614791120001</v>
      </c>
      <c r="O33" s="19">
        <f t="shared" si="18"/>
        <v>11972.798447039999</v>
      </c>
      <c r="P33" s="19">
        <f t="shared" si="18"/>
        <v>11532.839735879999</v>
      </c>
      <c r="Q33" s="19">
        <f t="shared" si="18"/>
        <v>12102.399194040001</v>
      </c>
      <c r="R33" s="19">
        <f t="shared" si="18"/>
        <v>12500.599779</v>
      </c>
      <c r="S33" s="19">
        <f t="shared" si="18"/>
        <v>12528.742128120002</v>
      </c>
      <c r="T33" s="19">
        <f t="shared" si="18"/>
        <v>12110.395221000001</v>
      </c>
      <c r="U33" s="19">
        <f t="shared" si="18"/>
        <v>11986.885955880001</v>
      </c>
      <c r="V33" s="19">
        <f t="shared" si="18"/>
        <v>11609.055983880002</v>
      </c>
      <c r="W33" s="19">
        <f t="shared" si="18"/>
        <v>10719.824636880001</v>
      </c>
      <c r="X33" s="19">
        <f t="shared" si="18"/>
        <v>11077.582158359999</v>
      </c>
      <c r="Y33" s="19">
        <f t="shared" ref="Y33:Z33" si="19">SUM(Y34:Y50)</f>
        <v>11817.851947199997</v>
      </c>
      <c r="Z33" s="19">
        <f t="shared" si="19"/>
        <v>10942.541775</v>
      </c>
    </row>
    <row r="34" spans="1:26" ht="11.25" customHeight="1" x14ac:dyDescent="0.2">
      <c r="A34" s="28" t="s">
        <v>54</v>
      </c>
      <c r="B34" s="7" t="s">
        <v>55</v>
      </c>
      <c r="C34" s="8">
        <v>4824.2303999999995</v>
      </c>
      <c r="D34" s="8">
        <v>4407.9552000000003</v>
      </c>
      <c r="E34" s="8">
        <v>4179.8592000000017</v>
      </c>
      <c r="F34" s="8">
        <v>5154.9695999999985</v>
      </c>
      <c r="G34" s="8">
        <v>5813.5968000000012</v>
      </c>
      <c r="H34" s="8">
        <v>6070.2048000000004</v>
      </c>
      <c r="I34" s="8">
        <v>6298.3007999999991</v>
      </c>
      <c r="J34" s="8">
        <v>6460.8192000000017</v>
      </c>
      <c r="K34" s="8">
        <v>6115.8240000000014</v>
      </c>
      <c r="L34" s="8">
        <v>6306.8544000000002</v>
      </c>
      <c r="M34" s="8">
        <v>7088.0831999999991</v>
      </c>
      <c r="N34" s="8">
        <v>8699.0112000000008</v>
      </c>
      <c r="O34" s="8">
        <v>10016.265599999999</v>
      </c>
      <c r="P34" s="8">
        <v>10158.8256</v>
      </c>
      <c r="Q34" s="8">
        <v>10891.584000000001</v>
      </c>
      <c r="R34" s="8">
        <v>11236.5792</v>
      </c>
      <c r="S34" s="8">
        <v>11524.550400000002</v>
      </c>
      <c r="T34" s="8">
        <v>11299.3056</v>
      </c>
      <c r="U34" s="8">
        <v>11307.859200000001</v>
      </c>
      <c r="V34" s="8">
        <v>10977.12</v>
      </c>
      <c r="W34" s="8">
        <v>10087.545599999999</v>
      </c>
      <c r="X34" s="8">
        <v>10358.597882880002</v>
      </c>
      <c r="Y34" s="8">
        <v>10368.494346239999</v>
      </c>
      <c r="Z34" s="8">
        <v>9816.8155545600021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35.305207200000005</v>
      </c>
      <c r="Y36" s="8">
        <v>146.86166592000001</v>
      </c>
      <c r="Z36" s="8">
        <v>97.445279519999985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2.0968793999999997</v>
      </c>
      <c r="Y37" s="8">
        <v>2.4159643199999996</v>
      </c>
      <c r="Z37" s="8">
        <v>3.5673145199999996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2.8506049200000003</v>
      </c>
      <c r="Y40" s="8">
        <v>4.1823367200000021</v>
      </c>
      <c r="Z40" s="8">
        <v>4.3407467999999989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6.1082704800000016</v>
      </c>
      <c r="Y43" s="8">
        <v>11.645941319999999</v>
      </c>
      <c r="Z43" s="8">
        <v>5.3752139999999988</v>
      </c>
    </row>
    <row r="44" spans="1:26" ht="11.25" customHeight="1" x14ac:dyDescent="0.2">
      <c r="A44" s="28" t="s">
        <v>74</v>
      </c>
      <c r="B44" s="7" t="s">
        <v>75</v>
      </c>
      <c r="C44" s="8">
        <v>6485.3150709600004</v>
      </c>
      <c r="D44" s="8">
        <v>5894.3196309599989</v>
      </c>
      <c r="E44" s="8">
        <v>5472.1800309600003</v>
      </c>
      <c r="F44" s="8">
        <v>3727.336350959999</v>
      </c>
      <c r="G44" s="8">
        <v>1760.47844904</v>
      </c>
      <c r="H44" s="8">
        <v>1457.1634838400003</v>
      </c>
      <c r="I44" s="8">
        <v>1357.1005161600001</v>
      </c>
      <c r="J44" s="8">
        <v>1350.8467200000002</v>
      </c>
      <c r="K44" s="8">
        <v>1544.7183019200002</v>
      </c>
      <c r="L44" s="8">
        <v>1213.2604180800001</v>
      </c>
      <c r="M44" s="8">
        <v>953.72286192000013</v>
      </c>
      <c r="N44" s="8">
        <v>762.97817808000025</v>
      </c>
      <c r="O44" s="8">
        <v>706.6928980800003</v>
      </c>
      <c r="P44" s="8">
        <v>584.74164384000005</v>
      </c>
      <c r="Q44" s="8">
        <v>594.1223380800003</v>
      </c>
      <c r="R44" s="8">
        <v>490.93275096000013</v>
      </c>
      <c r="S44" s="8">
        <v>343.96547615999998</v>
      </c>
      <c r="T44" s="8">
        <v>237.64899096000002</v>
      </c>
      <c r="U44" s="8">
        <v>206.37945288000003</v>
      </c>
      <c r="V44" s="8">
        <v>78.174123840000021</v>
      </c>
      <c r="W44" s="8">
        <v>81.301021920000025</v>
      </c>
      <c r="X44" s="8">
        <v>107.14516055999998</v>
      </c>
      <c r="Y44" s="8">
        <v>214.75342080000001</v>
      </c>
      <c r="Z44" s="8">
        <v>74.068363440000027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500.66253899999992</v>
      </c>
      <c r="D48" s="8">
        <v>608.39988300000016</v>
      </c>
      <c r="E48" s="8">
        <v>576.71265600000004</v>
      </c>
      <c r="F48" s="8">
        <v>567.20617199999992</v>
      </c>
      <c r="G48" s="8">
        <v>595.72492200000011</v>
      </c>
      <c r="H48" s="8">
        <v>643.25628899999992</v>
      </c>
      <c r="I48" s="8">
        <v>643.25628899999992</v>
      </c>
      <c r="J48" s="8">
        <v>640.08746099999996</v>
      </c>
      <c r="K48" s="8">
        <v>662.26890600000013</v>
      </c>
      <c r="L48" s="8">
        <v>1150.2561329999999</v>
      </c>
      <c r="M48" s="8">
        <v>462.63765600000005</v>
      </c>
      <c r="N48" s="8">
        <v>468.97496100000012</v>
      </c>
      <c r="O48" s="8">
        <v>468.97496100000012</v>
      </c>
      <c r="P48" s="8">
        <v>456.3</v>
      </c>
      <c r="Q48" s="8">
        <v>516.50632800000005</v>
      </c>
      <c r="R48" s="8">
        <v>519.67515600000013</v>
      </c>
      <c r="S48" s="8">
        <v>506.99984399999988</v>
      </c>
      <c r="T48" s="8">
        <v>487.98757799999981</v>
      </c>
      <c r="U48" s="8">
        <v>437.28738299999986</v>
      </c>
      <c r="V48" s="8">
        <v>459.46882800000009</v>
      </c>
      <c r="W48" s="8">
        <v>503.83136699999994</v>
      </c>
      <c r="X48" s="8">
        <v>547.59790800000007</v>
      </c>
      <c r="Y48" s="8">
        <v>732.03506999999991</v>
      </c>
      <c r="Z48" s="8">
        <v>657.40158899999994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444.94574795999995</v>
      </c>
      <c r="D50" s="8">
        <v>998.91773999999975</v>
      </c>
      <c r="E50" s="8">
        <v>769.07825999999989</v>
      </c>
      <c r="F50" s="8">
        <v>2575.3809279600005</v>
      </c>
      <c r="G50" s="8">
        <v>4140.0573879599988</v>
      </c>
      <c r="H50" s="8">
        <v>4110.5907000000016</v>
      </c>
      <c r="I50" s="8">
        <v>4570.269659999999</v>
      </c>
      <c r="J50" s="8">
        <v>3733.4183079599984</v>
      </c>
      <c r="K50" s="8">
        <v>3291.41930796</v>
      </c>
      <c r="L50" s="8">
        <v>2436.8877320400002</v>
      </c>
      <c r="M50" s="8">
        <v>2525.2875320400003</v>
      </c>
      <c r="N50" s="8">
        <v>1234.6504520399999</v>
      </c>
      <c r="O50" s="8">
        <v>780.86498796000001</v>
      </c>
      <c r="P50" s="8">
        <v>332.97249204000002</v>
      </c>
      <c r="Q50" s="8">
        <v>100.18652795999999</v>
      </c>
      <c r="R50" s="8">
        <v>253.41267203999999</v>
      </c>
      <c r="S50" s="8">
        <v>153.22640795999999</v>
      </c>
      <c r="T50" s="8">
        <v>85.453052040000003</v>
      </c>
      <c r="U50" s="8">
        <v>35.359919999999988</v>
      </c>
      <c r="V50" s="8">
        <v>94.29303204</v>
      </c>
      <c r="W50" s="8">
        <v>47.146647959999996</v>
      </c>
      <c r="X50" s="8">
        <v>17.880244920000003</v>
      </c>
      <c r="Y50" s="8">
        <v>337.46320187999993</v>
      </c>
      <c r="Z50" s="8">
        <v>283.52771316000002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4028.2103466000003</v>
      </c>
      <c r="J51" s="27">
        <v>4174.1757248400017</v>
      </c>
      <c r="K51" s="27">
        <v>3891.3361977600007</v>
      </c>
      <c r="L51" s="27">
        <v>3274.6622435999998</v>
      </c>
      <c r="M51" s="27">
        <v>3564.4326339599997</v>
      </c>
      <c r="N51" s="27">
        <v>2667.8916000000004</v>
      </c>
      <c r="O51" s="27">
        <v>4303.9158386400004</v>
      </c>
      <c r="P51" s="27">
        <v>4167.8208514800008</v>
      </c>
      <c r="Q51" s="27">
        <v>4038.7506389999999</v>
      </c>
      <c r="R51" s="27">
        <v>4902.821351999999</v>
      </c>
      <c r="S51" s="27">
        <v>5296.7475633600025</v>
      </c>
      <c r="T51" s="27">
        <v>5354.69040409633</v>
      </c>
      <c r="U51" s="27">
        <v>5662.4348966898879</v>
      </c>
      <c r="V51" s="27">
        <v>5340.0533807794445</v>
      </c>
      <c r="W51" s="27">
        <v>4426.2669820178489</v>
      </c>
      <c r="X51" s="27">
        <v>4888.7460557166223</v>
      </c>
      <c r="Y51" s="27">
        <v>2382.5939749100939</v>
      </c>
      <c r="Z51" s="27">
        <v>3475.9959440939747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827.83259999999973</v>
      </c>
      <c r="M61" s="49">
        <f t="shared" si="22"/>
        <v>684.85784472000012</v>
      </c>
      <c r="N61" s="49">
        <f t="shared" si="22"/>
        <v>696.97997712000006</v>
      </c>
      <c r="O61" s="49">
        <f t="shared" si="22"/>
        <v>666.74577815999965</v>
      </c>
      <c r="P61" s="49">
        <f t="shared" si="22"/>
        <v>1093.6841126399997</v>
      </c>
      <c r="Q61" s="49">
        <f t="shared" si="22"/>
        <v>954.20473343999981</v>
      </c>
      <c r="R61" s="49">
        <f t="shared" si="22"/>
        <v>0</v>
      </c>
      <c r="S61" s="49">
        <f t="shared" si="22"/>
        <v>0</v>
      </c>
      <c r="T61" s="49">
        <f t="shared" si="22"/>
        <v>1.3117316401483452</v>
      </c>
      <c r="U61" s="49">
        <f t="shared" si="22"/>
        <v>1.4431658954031628</v>
      </c>
      <c r="V61" s="49">
        <f t="shared" si="22"/>
        <v>1.2493951772245881</v>
      </c>
      <c r="W61" s="49">
        <f t="shared" si="22"/>
        <v>1.2525405280819744</v>
      </c>
      <c r="X61" s="49">
        <f t="shared" si="22"/>
        <v>1.227219462965188</v>
      </c>
      <c r="Y61" s="49">
        <f t="shared" ref="Y61:Z61" si="23">SUM(Y62:Y72)</f>
        <v>0.91286634418683665</v>
      </c>
      <c r="Z61" s="49">
        <f t="shared" si="23"/>
        <v>2.2488639299297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818.49599999999975</v>
      </c>
      <c r="M62" s="52">
        <v>640.30417920000014</v>
      </c>
      <c r="N62" s="52">
        <v>646.9118208000001</v>
      </c>
      <c r="O62" s="52">
        <v>616.89599999999962</v>
      </c>
      <c r="P62" s="52">
        <v>842.68799999999976</v>
      </c>
      <c r="Q62" s="52">
        <v>854.55982079999978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9.3366000000000007</v>
      </c>
      <c r="M64" s="52">
        <v>44.553665519999996</v>
      </c>
      <c r="N64" s="52">
        <v>50.068156320000014</v>
      </c>
      <c r="O64" s="52">
        <v>49.84977816</v>
      </c>
      <c r="P64" s="52">
        <v>250.99611263999998</v>
      </c>
      <c r="Q64" s="52">
        <v>99.644912640000001</v>
      </c>
      <c r="R64" s="52">
        <v>0</v>
      </c>
      <c r="S64" s="52">
        <v>0</v>
      </c>
      <c r="T64" s="52">
        <v>1.3117316401483452</v>
      </c>
      <c r="U64" s="52">
        <v>1.4431658954031628</v>
      </c>
      <c r="V64" s="52">
        <v>1.2493951772245881</v>
      </c>
      <c r="W64" s="52">
        <v>1.2525405280819744</v>
      </c>
      <c r="X64" s="52">
        <v>1.227219462965188</v>
      </c>
      <c r="Y64" s="52">
        <v>0.91286634418683665</v>
      </c>
      <c r="Z64" s="52">
        <v>2.2488639299297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98.85942</v>
      </c>
      <c r="Y2" s="21">
        <f t="shared" ref="Y2:Z2" si="1">SUM(Y3,Y17,Y22,Y25,Y26,Y51,Y52)</f>
        <v>4.9985100000000005</v>
      </c>
      <c r="Z2" s="21">
        <f t="shared" si="1"/>
        <v>22.468050000000002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98.85942</v>
      </c>
      <c r="Y51" s="27">
        <v>4.9985100000000005</v>
      </c>
      <c r="Z51" s="27">
        <v>22.468050000000002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168299.84915865751</v>
      </c>
      <c r="D2" s="21">
        <f t="shared" ref="D2:X2" si="0">SUM(D3,D17,D22,D25,D26,D51,D52)</f>
        <v>176289.16091383767</v>
      </c>
      <c r="E2" s="21">
        <f t="shared" si="0"/>
        <v>178400.62056786715</v>
      </c>
      <c r="F2" s="21">
        <f t="shared" si="0"/>
        <v>188461.04890208272</v>
      </c>
      <c r="G2" s="21">
        <f t="shared" si="0"/>
        <v>196226.57951781238</v>
      </c>
      <c r="H2" s="21">
        <f t="shared" si="0"/>
        <v>201745.30788870645</v>
      </c>
      <c r="I2" s="21">
        <f t="shared" si="0"/>
        <v>195092.6180496201</v>
      </c>
      <c r="J2" s="21">
        <f t="shared" si="0"/>
        <v>200294.84202329759</v>
      </c>
      <c r="K2" s="21">
        <f t="shared" si="0"/>
        <v>188928.40089785389</v>
      </c>
      <c r="L2" s="21">
        <f t="shared" si="0"/>
        <v>173007.49612725622</v>
      </c>
      <c r="M2" s="21">
        <f t="shared" si="0"/>
        <v>173928.65446711524</v>
      </c>
      <c r="N2" s="21">
        <f t="shared" si="0"/>
        <v>163877.01961954348</v>
      </c>
      <c r="O2" s="21">
        <f t="shared" si="0"/>
        <v>151429.41446114064</v>
      </c>
      <c r="P2" s="21">
        <f t="shared" si="0"/>
        <v>148174.85554742478</v>
      </c>
      <c r="Q2" s="21">
        <f t="shared" si="0"/>
        <v>145495.28587051385</v>
      </c>
      <c r="R2" s="21">
        <f t="shared" si="0"/>
        <v>148432.32118925714</v>
      </c>
      <c r="S2" s="21">
        <f t="shared" si="0"/>
        <v>153739.98872942373</v>
      </c>
      <c r="T2" s="21">
        <f t="shared" si="0"/>
        <v>157237.58171612656</v>
      </c>
      <c r="U2" s="21">
        <f t="shared" si="0"/>
        <v>161008.69297131899</v>
      </c>
      <c r="V2" s="21">
        <f t="shared" si="0"/>
        <v>160751.18918428512</v>
      </c>
      <c r="W2" s="21">
        <f t="shared" si="0"/>
        <v>137860.44668688675</v>
      </c>
      <c r="X2" s="21">
        <f t="shared" si="0"/>
        <v>153076.33773412358</v>
      </c>
      <c r="Y2" s="21">
        <f t="shared" ref="Y2:Z2" si="1">SUM(Y3,Y17,Y22,Y25,Y26,Y51,Y52)</f>
        <v>152778.74136454269</v>
      </c>
      <c r="Z2" s="21">
        <f t="shared" si="1"/>
        <v>147287.18815039619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3407.8645620975476</v>
      </c>
      <c r="D3" s="24">
        <f t="shared" si="2"/>
        <v>3278.9934073976801</v>
      </c>
      <c r="E3" s="24">
        <f t="shared" si="2"/>
        <v>3263.3785030271583</v>
      </c>
      <c r="F3" s="24">
        <f t="shared" si="2"/>
        <v>3408.2826702827138</v>
      </c>
      <c r="G3" s="24">
        <f t="shared" si="2"/>
        <v>3019.8629220923835</v>
      </c>
      <c r="H3" s="24">
        <f t="shared" si="2"/>
        <v>3156.6892129864245</v>
      </c>
      <c r="I3" s="24">
        <f t="shared" si="2"/>
        <v>3173.2750219400732</v>
      </c>
      <c r="J3" s="24">
        <f t="shared" si="2"/>
        <v>3522.7321926576287</v>
      </c>
      <c r="K3" s="24">
        <f t="shared" si="2"/>
        <v>3264.4191780538877</v>
      </c>
      <c r="L3" s="24">
        <f t="shared" si="2"/>
        <v>2492.736975456236</v>
      </c>
      <c r="M3" s="24">
        <f t="shared" si="2"/>
        <v>2214.2019198752114</v>
      </c>
      <c r="N3" s="24">
        <f t="shared" si="2"/>
        <v>3389.7563793435138</v>
      </c>
      <c r="O3" s="24">
        <f t="shared" si="2"/>
        <v>2153.4815858606485</v>
      </c>
      <c r="P3" s="24">
        <f t="shared" si="2"/>
        <v>1876.7484691447812</v>
      </c>
      <c r="Q3" s="24">
        <f t="shared" si="2"/>
        <v>1829.986364353786</v>
      </c>
      <c r="R3" s="24">
        <f t="shared" si="2"/>
        <v>1789.4883770971114</v>
      </c>
      <c r="S3" s="24">
        <f t="shared" si="2"/>
        <v>1700.2270340637251</v>
      </c>
      <c r="T3" s="24">
        <f t="shared" si="2"/>
        <v>2046.423654436056</v>
      </c>
      <c r="U3" s="24">
        <f t="shared" si="2"/>
        <v>2046.0276921959353</v>
      </c>
      <c r="V3" s="24">
        <f t="shared" si="2"/>
        <v>1577.5136281355085</v>
      </c>
      <c r="W3" s="24">
        <f t="shared" si="2"/>
        <v>1463.9054518642827</v>
      </c>
      <c r="X3" s="24">
        <f t="shared" si="2"/>
        <v>1676.6822150282096</v>
      </c>
      <c r="Y3" s="24">
        <f t="shared" ref="Y3:Z3" si="3">SUM(Y4,Y8,Y11)</f>
        <v>1856.9848096110798</v>
      </c>
      <c r="Z3" s="24">
        <f t="shared" si="3"/>
        <v>1604.2060844561238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2027.107315090163</v>
      </c>
      <c r="D4" s="19">
        <f t="shared" si="4"/>
        <v>2408.2981544702006</v>
      </c>
      <c r="E4" s="19">
        <f t="shared" si="4"/>
        <v>2348.4029479463024</v>
      </c>
      <c r="F4" s="19">
        <f t="shared" si="4"/>
        <v>2163.6851715968955</v>
      </c>
      <c r="G4" s="19">
        <f t="shared" si="4"/>
        <v>2129.831682936031</v>
      </c>
      <c r="H4" s="19">
        <f t="shared" si="4"/>
        <v>2207.7418182586966</v>
      </c>
      <c r="I4" s="19">
        <f t="shared" si="4"/>
        <v>2222.1081667594094</v>
      </c>
      <c r="J4" s="19">
        <f t="shared" si="4"/>
        <v>2540.7979969438115</v>
      </c>
      <c r="K4" s="19">
        <f t="shared" si="4"/>
        <v>2343.3859971358143</v>
      </c>
      <c r="L4" s="19">
        <f t="shared" si="4"/>
        <v>1529.5292596170086</v>
      </c>
      <c r="M4" s="19">
        <f t="shared" si="4"/>
        <v>1514.2362494494892</v>
      </c>
      <c r="N4" s="19">
        <f t="shared" si="4"/>
        <v>2262.8025916308816</v>
      </c>
      <c r="O4" s="19">
        <f t="shared" si="4"/>
        <v>1523.7774184441319</v>
      </c>
      <c r="P4" s="19">
        <f t="shared" si="4"/>
        <v>1286.9540968187594</v>
      </c>
      <c r="Q4" s="19">
        <f t="shared" si="4"/>
        <v>1312.7545937958805</v>
      </c>
      <c r="R4" s="19">
        <f t="shared" si="4"/>
        <v>1184.7507318246826</v>
      </c>
      <c r="S4" s="19">
        <f t="shared" si="4"/>
        <v>1141.0215165872087</v>
      </c>
      <c r="T4" s="19">
        <f t="shared" si="4"/>
        <v>1148.6084482130718</v>
      </c>
      <c r="U4" s="19">
        <f t="shared" si="4"/>
        <v>1183.7592172762302</v>
      </c>
      <c r="V4" s="19">
        <f t="shared" si="4"/>
        <v>1068.8100654731734</v>
      </c>
      <c r="W4" s="19">
        <f t="shared" si="4"/>
        <v>903.42476323618371</v>
      </c>
      <c r="X4" s="19">
        <f t="shared" si="4"/>
        <v>869.77791414997944</v>
      </c>
      <c r="Y4" s="19">
        <f t="shared" ref="Y4:Z4" si="5">SUM(Y5:Y7)</f>
        <v>1036.8384591815573</v>
      </c>
      <c r="Z4" s="19">
        <f t="shared" si="5"/>
        <v>806.44475839338747</v>
      </c>
    </row>
    <row r="5" spans="1:26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561.19458203999989</v>
      </c>
      <c r="H5" s="8">
        <f>FC_IND_E!H5+FC_TRA_E!H5+FC_OTH_E!H5</f>
        <v>656.02946771999962</v>
      </c>
      <c r="I5" s="8">
        <f>FC_IND_E!I5+FC_TRA_E!I5+FC_OTH_E!I5</f>
        <v>963.8215520399998</v>
      </c>
      <c r="J5" s="8">
        <f>FC_IND_E!J5+FC_TRA_E!J5+FC_OTH_E!J5</f>
        <v>804.95384975999946</v>
      </c>
      <c r="K5" s="8">
        <f>FC_IND_E!K5+FC_TRA_E!K5+FC_OTH_E!K5</f>
        <v>838.05649271999948</v>
      </c>
      <c r="L5" s="8">
        <f>FC_IND_E!L5+FC_TRA_E!L5+FC_OTH_E!L5</f>
        <v>791.3956453199994</v>
      </c>
      <c r="M5" s="8">
        <f>FC_IND_E!M5+FC_TRA_E!M5+FC_OTH_E!M5</f>
        <v>722.3083606799994</v>
      </c>
      <c r="N5" s="8">
        <f>FC_IND_E!N5+FC_TRA_E!N5+FC_OTH_E!N5</f>
        <v>921.10505111999964</v>
      </c>
      <c r="O5" s="8">
        <f>FC_IND_E!O5+FC_TRA_E!O5+FC_OTH_E!O5</f>
        <v>708.64470000000006</v>
      </c>
      <c r="P5" s="8">
        <f>FC_IND_E!P5+FC_TRA_E!P5+FC_OTH_E!P5</f>
        <v>603.73414295999999</v>
      </c>
      <c r="Q5" s="8">
        <f>FC_IND_E!Q5+FC_TRA_E!Q5+FC_OTH_E!Q5</f>
        <v>590.86175795999998</v>
      </c>
      <c r="R5" s="8">
        <f>FC_IND_E!R5+FC_TRA_E!R5+FC_OTH_E!R5</f>
        <v>542.07550728000001</v>
      </c>
      <c r="S5" s="8">
        <f>FC_IND_E!S5+FC_TRA_E!S5+FC_OTH_E!S5</f>
        <v>480.01875659999985</v>
      </c>
      <c r="T5" s="8">
        <f>FC_IND_E!T5+FC_TRA_E!T5+FC_OTH_E!T5</f>
        <v>554.05788407999989</v>
      </c>
      <c r="U5" s="8">
        <f>FC_IND_E!U5+FC_TRA_E!U5+FC_OTH_E!U5</f>
        <v>491.03787203999985</v>
      </c>
      <c r="V5" s="8">
        <f>FC_IND_E!V5+FC_TRA_E!V5+FC_OTH_E!V5</f>
        <v>472.98043727999982</v>
      </c>
      <c r="W5" s="8">
        <f>FC_IND_E!W5+FC_TRA_E!W5+FC_OTH_E!W5</f>
        <v>372.42932795999985</v>
      </c>
      <c r="X5" s="8">
        <f>FC_IND_E!X5+FC_TRA_E!X5+FC_OTH_E!X5</f>
        <v>341.38131227999997</v>
      </c>
      <c r="Y5" s="8">
        <f>FC_IND_E!Y5+FC_TRA_E!Y5+FC_OTH_E!Y5</f>
        <v>340.35045983999998</v>
      </c>
      <c r="Z5" s="8">
        <f>FC_IND_E!Z5+FC_TRA_E!Z5+FC_OTH_E!Z5</f>
        <v>239.75299223999997</v>
      </c>
    </row>
    <row r="6" spans="1:26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  <c r="Y6" s="8">
        <f>FC_IND_E!Y6+FC_TRA_E!Y6+FC_OTH_E!Y6</f>
        <v>0</v>
      </c>
      <c r="Z6" s="8">
        <f>FC_IND_E!Z6+FC_TRA_E!Z6+FC_OTH_E!Z6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FC_IND_E!C7+FC_TRA_E!C7+FC_OTH_E!C7</f>
        <v>2027.107315090163</v>
      </c>
      <c r="D7" s="8">
        <f>FC_IND_E!D7+FC_TRA_E!D7+FC_OTH_E!D7</f>
        <v>2408.2981544702006</v>
      </c>
      <c r="E7" s="8">
        <f>FC_IND_E!E7+FC_TRA_E!E7+FC_OTH_E!E7</f>
        <v>2348.4029479463024</v>
      </c>
      <c r="F7" s="8">
        <f>FC_IND_E!F7+FC_TRA_E!F7+FC_OTH_E!F7</f>
        <v>2163.6851715968955</v>
      </c>
      <c r="G7" s="8">
        <f>FC_IND_E!G7+FC_TRA_E!G7+FC_OTH_E!G7</f>
        <v>1568.6371008960309</v>
      </c>
      <c r="H7" s="8">
        <f>FC_IND_E!H7+FC_TRA_E!H7+FC_OTH_E!H7</f>
        <v>1551.7123505386971</v>
      </c>
      <c r="I7" s="8">
        <f>FC_IND_E!I7+FC_TRA_E!I7+FC_OTH_E!I7</f>
        <v>1258.2866147194095</v>
      </c>
      <c r="J7" s="8">
        <f>FC_IND_E!J7+FC_TRA_E!J7+FC_OTH_E!J7</f>
        <v>1735.8441471838121</v>
      </c>
      <c r="K7" s="8">
        <f>FC_IND_E!K7+FC_TRA_E!K7+FC_OTH_E!K7</f>
        <v>1505.3295044158149</v>
      </c>
      <c r="L7" s="8">
        <f>FC_IND_E!L7+FC_TRA_E!L7+FC_OTH_E!L7</f>
        <v>738.13361429700922</v>
      </c>
      <c r="M7" s="8">
        <f>FC_IND_E!M7+FC_TRA_E!M7+FC_OTH_E!M7</f>
        <v>791.92788876948964</v>
      </c>
      <c r="N7" s="8">
        <f>FC_IND_E!N7+FC_TRA_E!N7+FC_OTH_E!N7</f>
        <v>1341.6975405108822</v>
      </c>
      <c r="O7" s="8">
        <f>FC_IND_E!O7+FC_TRA_E!O7+FC_OTH_E!O7</f>
        <v>815.13271844413191</v>
      </c>
      <c r="P7" s="8">
        <f>FC_IND_E!P7+FC_TRA_E!P7+FC_OTH_E!P7</f>
        <v>683.21995385875925</v>
      </c>
      <c r="Q7" s="8">
        <f>FC_IND_E!Q7+FC_TRA_E!Q7+FC_OTH_E!Q7</f>
        <v>721.89283583588053</v>
      </c>
      <c r="R7" s="8">
        <f>FC_IND_E!R7+FC_TRA_E!R7+FC_OTH_E!R7</f>
        <v>642.67522454468258</v>
      </c>
      <c r="S7" s="8">
        <f>FC_IND_E!S7+FC_TRA_E!S7+FC_OTH_E!S7</f>
        <v>661.00275998720895</v>
      </c>
      <c r="T7" s="8">
        <f>FC_IND_E!T7+FC_TRA_E!T7+FC_OTH_E!T7</f>
        <v>594.55056413307193</v>
      </c>
      <c r="U7" s="8">
        <f>FC_IND_E!U7+FC_TRA_E!U7+FC_OTH_E!U7</f>
        <v>692.72134523623038</v>
      </c>
      <c r="V7" s="8">
        <f>FC_IND_E!V7+FC_TRA_E!V7+FC_OTH_E!V7</f>
        <v>595.82962819317368</v>
      </c>
      <c r="W7" s="8">
        <f>FC_IND_E!W7+FC_TRA_E!W7+FC_OTH_E!W7</f>
        <v>530.99543527618391</v>
      </c>
      <c r="X7" s="8">
        <f>FC_IND_E!X7+FC_TRA_E!X7+FC_OTH_E!X7</f>
        <v>528.39660186997946</v>
      </c>
      <c r="Y7" s="8">
        <f>FC_IND_E!Y7+FC_TRA_E!Y7+FC_OTH_E!Y7</f>
        <v>696.48799934155727</v>
      </c>
      <c r="Z7" s="8">
        <f>FC_IND_E!Z7+FC_TRA_E!Z7+FC_OTH_E!Z7</f>
        <v>566.69176615338756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  <c r="Y9" s="8">
        <f>FC_IND_E!Y9+FC_TRA_E!Y9+FC_OTH_E!Y9</f>
        <v>0</v>
      </c>
      <c r="Z9" s="8">
        <f>FC_IND_E!Z9+FC_TRA_E!Z9+FC_OTH_E!Z9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FC_IND_E!C10+FC_TRA_E!C10+FC_OTH_E!C10</f>
        <v>0</v>
      </c>
      <c r="D10" s="8">
        <f>FC_IND_E!D10+FC_TRA_E!D10+FC_OTH_E!D10</f>
        <v>0</v>
      </c>
      <c r="E10" s="8">
        <f>FC_IND_E!E10+FC_TRA_E!E10+FC_OTH_E!E10</f>
        <v>0</v>
      </c>
      <c r="F10" s="8">
        <f>FC_IND_E!F10+FC_TRA_E!F10+FC_OTH_E!F10</f>
        <v>0</v>
      </c>
      <c r="G10" s="8">
        <f>FC_IND_E!G10+FC_TRA_E!G10+FC_OTH_E!G10</f>
        <v>0</v>
      </c>
      <c r="H10" s="8">
        <f>FC_IND_E!H10+FC_TRA_E!H10+FC_OTH_E!H10</f>
        <v>0</v>
      </c>
      <c r="I10" s="8">
        <f>FC_IND_E!I10+FC_TRA_E!I10+FC_OTH_E!I10</f>
        <v>0</v>
      </c>
      <c r="J10" s="8">
        <f>FC_IND_E!J10+FC_TRA_E!J10+FC_OTH_E!J10</f>
        <v>0</v>
      </c>
      <c r="K10" s="8">
        <f>FC_IND_E!K10+FC_TRA_E!K10+FC_OTH_E!K10</f>
        <v>0</v>
      </c>
      <c r="L10" s="8">
        <f>FC_IND_E!L10+FC_TRA_E!L10+FC_OTH_E!L10</f>
        <v>0</v>
      </c>
      <c r="M10" s="8">
        <f>FC_IND_E!M10+FC_TRA_E!M10+FC_OTH_E!M10</f>
        <v>0</v>
      </c>
      <c r="N10" s="8">
        <f>FC_IND_E!N10+FC_TRA_E!N10+FC_OTH_E!N10</f>
        <v>0</v>
      </c>
      <c r="O10" s="8">
        <f>FC_IND_E!O10+FC_TRA_E!O10+FC_OTH_E!O10</f>
        <v>0</v>
      </c>
      <c r="P10" s="8">
        <f>FC_IND_E!P10+FC_TRA_E!P10+FC_OTH_E!P10</f>
        <v>0</v>
      </c>
      <c r="Q10" s="8">
        <f>FC_IND_E!Q10+FC_TRA_E!Q10+FC_OTH_E!Q10</f>
        <v>0</v>
      </c>
      <c r="R10" s="8">
        <f>FC_IND_E!R10+FC_TRA_E!R10+FC_OTH_E!R10</f>
        <v>0</v>
      </c>
      <c r="S10" s="8">
        <f>FC_IND_E!S10+FC_TRA_E!S10+FC_OTH_E!S10</f>
        <v>0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  <c r="Y10" s="8">
        <f>FC_IND_E!Y10+FC_TRA_E!Y10+FC_OTH_E!Y10</f>
        <v>0</v>
      </c>
      <c r="Z10" s="8">
        <f>FC_IND_E!Z10+FC_TRA_E!Z10+FC_OTH_E!Z10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1380.7572470073846</v>
      </c>
      <c r="D11" s="19">
        <f t="shared" si="8"/>
        <v>870.69525292747926</v>
      </c>
      <c r="E11" s="19">
        <f t="shared" si="8"/>
        <v>914.975555080856</v>
      </c>
      <c r="F11" s="19">
        <f t="shared" si="8"/>
        <v>1244.5974986858182</v>
      </c>
      <c r="G11" s="19">
        <f t="shared" si="8"/>
        <v>890.03123915635263</v>
      </c>
      <c r="H11" s="19">
        <f t="shared" si="8"/>
        <v>948.94739472772801</v>
      </c>
      <c r="I11" s="19">
        <f t="shared" si="8"/>
        <v>951.1668551806639</v>
      </c>
      <c r="J11" s="19">
        <f t="shared" si="8"/>
        <v>981.93419571381742</v>
      </c>
      <c r="K11" s="19">
        <f t="shared" si="8"/>
        <v>921.03318091807353</v>
      </c>
      <c r="L11" s="19">
        <f t="shared" si="8"/>
        <v>963.2077158392276</v>
      </c>
      <c r="M11" s="19">
        <f t="shared" si="8"/>
        <v>699.96567042572201</v>
      </c>
      <c r="N11" s="19">
        <f t="shared" si="8"/>
        <v>1126.953787712632</v>
      </c>
      <c r="O11" s="19">
        <f t="shared" si="8"/>
        <v>629.70416741651673</v>
      </c>
      <c r="P11" s="19">
        <f t="shared" si="8"/>
        <v>589.79437232602174</v>
      </c>
      <c r="Q11" s="19">
        <f t="shared" si="8"/>
        <v>517.23177055790541</v>
      </c>
      <c r="R11" s="19">
        <f t="shared" si="8"/>
        <v>604.73764527242895</v>
      </c>
      <c r="S11" s="19">
        <f t="shared" si="8"/>
        <v>559.20551747651655</v>
      </c>
      <c r="T11" s="19">
        <f t="shared" si="8"/>
        <v>897.81520622298422</v>
      </c>
      <c r="U11" s="19">
        <f t="shared" si="8"/>
        <v>862.26847491970511</v>
      </c>
      <c r="V11" s="19">
        <f t="shared" si="8"/>
        <v>508.70356266233523</v>
      </c>
      <c r="W11" s="19">
        <f t="shared" si="8"/>
        <v>560.48068862809896</v>
      </c>
      <c r="X11" s="19">
        <f t="shared" ref="X11:Z11" si="9">SUM(X12:X16)</f>
        <v>806.90430087823029</v>
      </c>
      <c r="Y11" s="19">
        <f t="shared" si="9"/>
        <v>820.1463504295225</v>
      </c>
      <c r="Z11" s="19">
        <f t="shared" si="9"/>
        <v>797.76132606273632</v>
      </c>
    </row>
    <row r="12" spans="1:26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  <c r="Y12" s="8">
        <f>FC_IND_E!Y12+FC_TRA_E!Y12+FC_OTH_E!Y12</f>
        <v>0</v>
      </c>
      <c r="Z12" s="8">
        <f>FC_IND_E!Z12+FC_TRA_E!Z12+FC_OTH_E!Z12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FC_IND_E!C13+FC_TRA_E!C13+FC_OTH_E!C13</f>
        <v>1380.7572470073846</v>
      </c>
      <c r="D13" s="8">
        <f>FC_IND_E!D13+FC_TRA_E!D13+FC_OTH_E!D13</f>
        <v>870.69525292747926</v>
      </c>
      <c r="E13" s="8">
        <f>FC_IND_E!E13+FC_TRA_E!E13+FC_OTH_E!E13</f>
        <v>914.975555080856</v>
      </c>
      <c r="F13" s="8">
        <f>FC_IND_E!F13+FC_TRA_E!F13+FC_OTH_E!F13</f>
        <v>1244.5974986858182</v>
      </c>
      <c r="G13" s="8">
        <f>FC_IND_E!G13+FC_TRA_E!G13+FC_OTH_E!G13</f>
        <v>890.03123915635263</v>
      </c>
      <c r="H13" s="8">
        <f>FC_IND_E!H13+FC_TRA_E!H13+FC_OTH_E!H13</f>
        <v>948.94739472772801</v>
      </c>
      <c r="I13" s="8">
        <f>FC_IND_E!I13+FC_TRA_E!I13+FC_OTH_E!I13</f>
        <v>951.1668551806639</v>
      </c>
      <c r="J13" s="8">
        <f>FC_IND_E!J13+FC_TRA_E!J13+FC_OTH_E!J13</f>
        <v>981.93419571381742</v>
      </c>
      <c r="K13" s="8">
        <f>FC_IND_E!K13+FC_TRA_E!K13+FC_OTH_E!K13</f>
        <v>921.03318091807353</v>
      </c>
      <c r="L13" s="8">
        <f>FC_IND_E!L13+FC_TRA_E!L13+FC_OTH_E!L13</f>
        <v>811.81454811922754</v>
      </c>
      <c r="M13" s="8">
        <f>FC_IND_E!M13+FC_TRA_E!M13+FC_OTH_E!M13</f>
        <v>699.96567042572201</v>
      </c>
      <c r="N13" s="8">
        <f>FC_IND_E!N13+FC_TRA_E!N13+FC_OTH_E!N13</f>
        <v>991.377690872632</v>
      </c>
      <c r="O13" s="8">
        <f>FC_IND_E!O13+FC_TRA_E!O13+FC_OTH_E!O13</f>
        <v>500.90706425651672</v>
      </c>
      <c r="P13" s="8">
        <f>FC_IND_E!P13+FC_TRA_E!P13+FC_OTH_E!P13</f>
        <v>465.51630776602167</v>
      </c>
      <c r="Q13" s="8">
        <f>FC_IND_E!Q13+FC_TRA_E!Q13+FC_OTH_E!Q13</f>
        <v>404.25173827790536</v>
      </c>
      <c r="R13" s="8">
        <f>FC_IND_E!R13+FC_TRA_E!R13+FC_OTH_E!R13</f>
        <v>491.75761299242896</v>
      </c>
      <c r="S13" s="8">
        <f>FC_IND_E!S13+FC_TRA_E!S13+FC_OTH_E!S13</f>
        <v>559.20551747651655</v>
      </c>
      <c r="T13" s="8">
        <f>FC_IND_E!T13+FC_TRA_E!T13+FC_OTH_E!T13</f>
        <v>897.81520622298422</v>
      </c>
      <c r="U13" s="8">
        <f>FC_IND_E!U13+FC_TRA_E!U13+FC_OTH_E!U13</f>
        <v>862.26847491970511</v>
      </c>
      <c r="V13" s="8">
        <f>FC_IND_E!V13+FC_TRA_E!V13+FC_OTH_E!V13</f>
        <v>508.70356266233523</v>
      </c>
      <c r="W13" s="8">
        <f>FC_IND_E!W13+FC_TRA_E!W13+FC_OTH_E!W13</f>
        <v>560.48068862809896</v>
      </c>
      <c r="X13" s="8">
        <f>FC_IND_E!X13+FC_TRA_E!X13+FC_OTH_E!X13</f>
        <v>806.90430087823029</v>
      </c>
      <c r="Y13" s="8">
        <f>FC_IND_E!Y13+FC_TRA_E!Y13+FC_OTH_E!Y13</f>
        <v>820.1463504295225</v>
      </c>
      <c r="Z13" s="8">
        <f>FC_IND_E!Z13+FC_TRA_E!Z13+FC_OTH_E!Z13</f>
        <v>797.76132606273632</v>
      </c>
    </row>
    <row r="14" spans="1:26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  <c r="Y14" s="8">
        <f>FC_IND_E!Y14+FC_TRA_E!Y14+FC_OTH_E!Y14</f>
        <v>0</v>
      </c>
      <c r="Z14" s="8">
        <f>FC_IND_E!Z14+FC_TRA_E!Z14+FC_OTH_E!Z14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151.39316772000001</v>
      </c>
      <c r="M15" s="8">
        <f>FC_IND_E!M15+FC_TRA_E!M15+FC_OTH_E!M15</f>
        <v>0</v>
      </c>
      <c r="N15" s="8">
        <f>FC_IND_E!N15+FC_TRA_E!N15+FC_OTH_E!N15</f>
        <v>135.57609683999999</v>
      </c>
      <c r="O15" s="8">
        <f>FC_IND_E!O15+FC_TRA_E!O15+FC_OTH_E!O15</f>
        <v>128.79710316000003</v>
      </c>
      <c r="P15" s="8">
        <f>FC_IND_E!P15+FC_TRA_E!P15+FC_OTH_E!P15</f>
        <v>124.27806456000003</v>
      </c>
      <c r="Q15" s="8">
        <f>FC_IND_E!Q15+FC_TRA_E!Q15+FC_OTH_E!Q15</f>
        <v>112.98003228</v>
      </c>
      <c r="R15" s="8">
        <f>FC_IND_E!R15+FC_TRA_E!R15+FC_OTH_E!R15</f>
        <v>112.98003228000002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  <c r="Y15" s="8">
        <f>FC_IND_E!Y15+FC_TRA_E!Y15+FC_OTH_E!Y15</f>
        <v>0</v>
      </c>
      <c r="Z15" s="8">
        <f>FC_IND_E!Z15+FC_TRA_E!Z15+FC_OTH_E!Z15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FC_IND_E!C16+FC_TRA_E!C16+FC_OTH_E!C16</f>
        <v>0</v>
      </c>
      <c r="D16" s="8">
        <f>FC_IND_E!D16+FC_TRA_E!D16+FC_OTH_E!D16</f>
        <v>0</v>
      </c>
      <c r="E16" s="8">
        <f>FC_IND_E!E16+FC_TRA_E!E16+FC_OTH_E!E16</f>
        <v>0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  <c r="Y16" s="8">
        <f>FC_IND_E!Y16+FC_TRA_E!Y16+FC_OTH_E!Y16</f>
        <v>0</v>
      </c>
      <c r="Z16" s="8">
        <f>FC_IND_E!Z16+FC_TRA_E!Z16+FC_OTH_E!Z16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2003.7914639999995</v>
      </c>
      <c r="D17" s="27">
        <f t="shared" si="10"/>
        <v>2614.9939920000006</v>
      </c>
      <c r="E17" s="27">
        <f t="shared" si="10"/>
        <v>2497.616712</v>
      </c>
      <c r="F17" s="27">
        <f t="shared" si="10"/>
        <v>563.66330399999993</v>
      </c>
      <c r="G17" s="27">
        <f t="shared" si="10"/>
        <v>608.65185599999995</v>
      </c>
      <c r="H17" s="27">
        <f t="shared" si="10"/>
        <v>515.44375200000002</v>
      </c>
      <c r="I17" s="27">
        <f t="shared" si="10"/>
        <v>383.60455199999996</v>
      </c>
      <c r="J17" s="27">
        <f t="shared" si="10"/>
        <v>513.48088799999982</v>
      </c>
      <c r="K17" s="27">
        <f t="shared" si="10"/>
        <v>522.66434400000003</v>
      </c>
      <c r="L17" s="27">
        <f t="shared" si="10"/>
        <v>399.38450399999988</v>
      </c>
      <c r="M17" s="27">
        <f t="shared" si="10"/>
        <v>435.84314399999988</v>
      </c>
      <c r="N17" s="27">
        <f t="shared" si="10"/>
        <v>452.50473600000009</v>
      </c>
      <c r="O17" s="27">
        <f t="shared" si="10"/>
        <v>408.32395200000002</v>
      </c>
      <c r="P17" s="27">
        <f t="shared" si="10"/>
        <v>400.81708800000001</v>
      </c>
      <c r="Q17" s="27">
        <f t="shared" si="10"/>
        <v>336.23906399999998</v>
      </c>
      <c r="R17" s="27">
        <f t="shared" si="10"/>
        <v>327.26836799999995</v>
      </c>
      <c r="S17" s="27">
        <f t="shared" si="10"/>
        <v>500.36702399999996</v>
      </c>
      <c r="T17" s="27">
        <f t="shared" si="10"/>
        <v>491.50886400000007</v>
      </c>
      <c r="U17" s="27">
        <f t="shared" si="10"/>
        <v>477.67348800000002</v>
      </c>
      <c r="V17" s="27">
        <f t="shared" si="10"/>
        <v>445.6477440000001</v>
      </c>
      <c r="W17" s="27">
        <f t="shared" si="10"/>
        <v>387.08294400000005</v>
      </c>
      <c r="X17" s="27">
        <f t="shared" ref="X17:Z17" si="11">SUM(X18:X21)</f>
        <v>435.1471919999999</v>
      </c>
      <c r="Y17" s="27">
        <f t="shared" si="11"/>
        <v>371.23268111999994</v>
      </c>
      <c r="Z17" s="27">
        <f t="shared" si="11"/>
        <v>291.97519055999993</v>
      </c>
    </row>
    <row r="18" spans="1:26" ht="11.25" customHeight="1" x14ac:dyDescent="0.2">
      <c r="A18" s="29" t="s">
        <v>26</v>
      </c>
      <c r="B18" s="7" t="s">
        <v>27</v>
      </c>
      <c r="C18" s="8">
        <f>FC_IND_E!C18+FC_TRA_E!C18+FC_OTH_E!C18</f>
        <v>159.16067999999996</v>
      </c>
      <c r="D18" s="8">
        <f>FC_IND_E!D18+FC_TRA_E!D18+FC_OTH_E!D18</f>
        <v>62.057880000000004</v>
      </c>
      <c r="E18" s="8">
        <f>FC_IND_E!E18+FC_TRA_E!E18+FC_OTH_E!E18</f>
        <v>60.739200000000011</v>
      </c>
      <c r="F18" s="8">
        <f>FC_IND_E!F18+FC_TRA_E!F18+FC_OTH_E!F18</f>
        <v>63.896039999999985</v>
      </c>
      <c r="G18" s="8">
        <f>FC_IND_E!G18+FC_TRA_E!G18+FC_OTH_E!G18</f>
        <v>71.088839999999976</v>
      </c>
      <c r="H18" s="8">
        <f>FC_IND_E!H18+FC_TRA_E!H18+FC_OTH_E!H18</f>
        <v>77.162759999999992</v>
      </c>
      <c r="I18" s="8">
        <f>FC_IND_E!I18+FC_TRA_E!I18+FC_OTH_E!I18</f>
        <v>71.808119999999974</v>
      </c>
      <c r="J18" s="8">
        <f>FC_IND_E!J18+FC_TRA_E!J18+FC_OTH_E!J18</f>
        <v>78.641279999999966</v>
      </c>
      <c r="K18" s="8">
        <f>FC_IND_E!K18+FC_TRA_E!K18+FC_OTH_E!K18</f>
        <v>81.638279999999995</v>
      </c>
      <c r="L18" s="8">
        <f>FC_IND_E!L18+FC_TRA_E!L18+FC_OTH_E!L18</f>
        <v>72.727199999999954</v>
      </c>
      <c r="M18" s="8">
        <f>FC_IND_E!M18+FC_TRA_E!M18+FC_OTH_E!M18</f>
        <v>61.578360000000011</v>
      </c>
      <c r="N18" s="8">
        <f>FC_IND_E!N18+FC_TRA_E!N18+FC_OTH_E!N18</f>
        <v>5.9540400000000009</v>
      </c>
      <c r="O18" s="8">
        <f>FC_IND_E!O18+FC_TRA_E!O18+FC_OTH_E!O18</f>
        <v>2.8371600000000012</v>
      </c>
      <c r="P18" s="8">
        <f>FC_IND_E!P18+FC_TRA_E!P18+FC_OTH_E!P18</f>
        <v>1.0389600000000005</v>
      </c>
      <c r="Q18" s="8">
        <f>FC_IND_E!Q18+FC_TRA_E!Q18+FC_OTH_E!Q18</f>
        <v>0.55943999999999994</v>
      </c>
      <c r="R18" s="8">
        <f>FC_IND_E!R18+FC_TRA_E!R18+FC_OTH_E!R18</f>
        <v>0.39960000000000007</v>
      </c>
      <c r="S18" s="8">
        <f>FC_IND_E!S18+FC_TRA_E!S18+FC_OTH_E!S18</f>
        <v>0.55943999999999983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  <c r="Y18" s="8">
        <f>FC_IND_E!Y18+FC_TRA_E!Y18+FC_OTH_E!Y18</f>
        <v>0</v>
      </c>
      <c r="Z18" s="8">
        <f>FC_IND_E!Z18+FC_TRA_E!Z18+FC_OTH_E!Z18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FC_IND_E!C19+FC_TRA_E!C19+FC_OTH_E!C19</f>
        <v>149.17067999999998</v>
      </c>
      <c r="D19" s="8">
        <f>FC_IND_E!D19+FC_TRA_E!D19+FC_OTH_E!D19</f>
        <v>283.91579999999993</v>
      </c>
      <c r="E19" s="8">
        <f>FC_IND_E!E19+FC_TRA_E!E19+FC_OTH_E!E19</f>
        <v>281.99772000000007</v>
      </c>
      <c r="F19" s="8">
        <f>FC_IND_E!F19+FC_TRA_E!F19+FC_OTH_E!F19</f>
        <v>292.02767999999992</v>
      </c>
      <c r="G19" s="8">
        <f>FC_IND_E!G19+FC_TRA_E!G19+FC_OTH_E!G19</f>
        <v>317.08259999999996</v>
      </c>
      <c r="H19" s="8">
        <f>FC_IND_E!H19+FC_TRA_E!H19+FC_OTH_E!H19</f>
        <v>219.10068000000007</v>
      </c>
      <c r="I19" s="8">
        <f>FC_IND_E!I19+FC_TRA_E!I19+FC_OTH_E!I19</f>
        <v>223.65611999999999</v>
      </c>
      <c r="J19" s="8">
        <f>FC_IND_E!J19+FC_TRA_E!J19+FC_OTH_E!J19</f>
        <v>240.35939999999997</v>
      </c>
      <c r="K19" s="8">
        <f>FC_IND_E!K19+FC_TRA_E!K19+FC_OTH_E!K19</f>
        <v>233.28647999999998</v>
      </c>
      <c r="L19" s="8">
        <f>FC_IND_E!L19+FC_TRA_E!L19+FC_OTH_E!L19</f>
        <v>182.09771999999998</v>
      </c>
      <c r="M19" s="8">
        <f>FC_IND_E!M19+FC_TRA_E!M19+FC_OTH_E!M19</f>
        <v>195.1246799999999</v>
      </c>
      <c r="N19" s="8">
        <f>FC_IND_E!N19+FC_TRA_E!N19+FC_OTH_E!N19</f>
        <v>248.95080000000007</v>
      </c>
      <c r="O19" s="8">
        <f>FC_IND_E!O19+FC_TRA_E!O19+FC_OTH_E!O19</f>
        <v>192.80699999999999</v>
      </c>
      <c r="P19" s="8">
        <f>FC_IND_E!P19+FC_TRA_E!P19+FC_OTH_E!P19</f>
        <v>181.89792</v>
      </c>
      <c r="Q19" s="8">
        <f>FC_IND_E!Q19+FC_TRA_E!Q19+FC_OTH_E!Q19</f>
        <v>100.37951999999999</v>
      </c>
      <c r="R19" s="8">
        <f>FC_IND_E!R19+FC_TRA_E!R19+FC_OTH_E!R19</f>
        <v>111.32855999999998</v>
      </c>
      <c r="S19" s="8">
        <f>FC_IND_E!S19+FC_TRA_E!S19+FC_OTH_E!S19</f>
        <v>111.88799999999998</v>
      </c>
      <c r="T19" s="8">
        <f>FC_IND_E!T19+FC_TRA_E!T19+FC_OTH_E!T19</f>
        <v>110.60928</v>
      </c>
      <c r="U19" s="8">
        <f>FC_IND_E!U19+FC_TRA_E!U19+FC_OTH_E!U19</f>
        <v>86.113799999999998</v>
      </c>
      <c r="V19" s="8">
        <f>FC_IND_E!V19+FC_TRA_E!V19+FC_OTH_E!V19</f>
        <v>71.768159999999995</v>
      </c>
      <c r="W19" s="8">
        <f>FC_IND_E!W19+FC_TRA_E!W19+FC_OTH_E!W19</f>
        <v>36.603359999999995</v>
      </c>
      <c r="X19" s="8">
        <f>FC_IND_E!X19+FC_TRA_E!X19+FC_OTH_E!X19</f>
        <v>112.48739999999998</v>
      </c>
      <c r="Y19" s="8">
        <f>FC_IND_E!Y19+FC_TRA_E!Y19+FC_OTH_E!Y19</f>
        <v>119.54321711999998</v>
      </c>
      <c r="Z19" s="8">
        <f>FC_IND_E!Z19+FC_TRA_E!Z19+FC_OTH_E!Z19</f>
        <v>112.16116655999997</v>
      </c>
    </row>
    <row r="20" spans="1:26" ht="11.25" customHeight="1" x14ac:dyDescent="0.2">
      <c r="A20" s="29" t="s">
        <v>30</v>
      </c>
      <c r="B20" s="7" t="s">
        <v>31</v>
      </c>
      <c r="C20" s="8">
        <f>FC_IND_E!C20+FC_TRA_E!C20+FC_OTH_E!C20</f>
        <v>1695.4601039999995</v>
      </c>
      <c r="D20" s="8">
        <f>FC_IND_E!D20+FC_TRA_E!D20+FC_OTH_E!D20</f>
        <v>2269.0203120000006</v>
      </c>
      <c r="E20" s="8">
        <f>FC_IND_E!E20+FC_TRA_E!E20+FC_OTH_E!E20</f>
        <v>2154.8797920000002</v>
      </c>
      <c r="F20" s="8">
        <f>FC_IND_E!F20+FC_TRA_E!F20+FC_OTH_E!F20</f>
        <v>207.73958399999998</v>
      </c>
      <c r="G20" s="8">
        <f>FC_IND_E!G20+FC_TRA_E!G20+FC_OTH_E!G20</f>
        <v>220.48041600000005</v>
      </c>
      <c r="H20" s="8">
        <f>FC_IND_E!H20+FC_TRA_E!H20+FC_OTH_E!H20</f>
        <v>219.18031199999993</v>
      </c>
      <c r="I20" s="8">
        <f>FC_IND_E!I20+FC_TRA_E!I20+FC_OTH_E!I20</f>
        <v>88.140311999999994</v>
      </c>
      <c r="J20" s="8">
        <f>FC_IND_E!J20+FC_TRA_E!J20+FC_OTH_E!J20</f>
        <v>194.48020799999995</v>
      </c>
      <c r="K20" s="8">
        <f>FC_IND_E!K20+FC_TRA_E!K20+FC_OTH_E!K20</f>
        <v>207.73958400000001</v>
      </c>
      <c r="L20" s="8">
        <f>FC_IND_E!L20+FC_TRA_E!L20+FC_OTH_E!L20</f>
        <v>144.55958399999997</v>
      </c>
      <c r="M20" s="8">
        <f>FC_IND_E!M20+FC_TRA_E!M20+FC_OTH_E!M20</f>
        <v>179.14010399999995</v>
      </c>
      <c r="N20" s="8">
        <f>FC_IND_E!N20+FC_TRA_E!N20+FC_OTH_E!N20</f>
        <v>197.59989600000003</v>
      </c>
      <c r="O20" s="8">
        <f>FC_IND_E!O20+FC_TRA_E!O20+FC_OTH_E!O20</f>
        <v>212.67979200000002</v>
      </c>
      <c r="P20" s="8">
        <f>FC_IND_E!P20+FC_TRA_E!P20+FC_OTH_E!P20</f>
        <v>217.88020800000004</v>
      </c>
      <c r="Q20" s="8">
        <f>FC_IND_E!Q20+FC_TRA_E!Q20+FC_OTH_E!Q20</f>
        <v>235.300104</v>
      </c>
      <c r="R20" s="8">
        <f>FC_IND_E!R20+FC_TRA_E!R20+FC_OTH_E!R20</f>
        <v>215.54020799999995</v>
      </c>
      <c r="S20" s="8">
        <f>FC_IND_E!S20+FC_TRA_E!S20+FC_OTH_E!S20</f>
        <v>387.91958399999999</v>
      </c>
      <c r="T20" s="8">
        <f>FC_IND_E!T20+FC_TRA_E!T20+FC_OTH_E!T20</f>
        <v>380.89958400000006</v>
      </c>
      <c r="U20" s="8">
        <f>FC_IND_E!U20+FC_TRA_E!U20+FC_OTH_E!U20</f>
        <v>391.55968799999999</v>
      </c>
      <c r="V20" s="8">
        <f>FC_IND_E!V20+FC_TRA_E!V20+FC_OTH_E!V20</f>
        <v>373.87958400000008</v>
      </c>
      <c r="W20" s="8">
        <f>FC_IND_E!W20+FC_TRA_E!W20+FC_OTH_E!W20</f>
        <v>350.47958400000005</v>
      </c>
      <c r="X20" s="8">
        <f>FC_IND_E!X20+FC_TRA_E!X20+FC_OTH_E!X20</f>
        <v>322.65979199999992</v>
      </c>
      <c r="Y20" s="8">
        <f>FC_IND_E!Y20+FC_TRA_E!Y20+FC_OTH_E!Y20</f>
        <v>251.68946399999999</v>
      </c>
      <c r="Z20" s="8">
        <f>FC_IND_E!Z20+FC_TRA_E!Z20+FC_OTH_E!Z20</f>
        <v>179.81402399999996</v>
      </c>
    </row>
    <row r="21" spans="1:26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  <c r="Y21" s="8">
        <f>FC_IND_E!Y21+FC_TRA_E!Y21+FC_OTH_E!Y21</f>
        <v>0</v>
      </c>
      <c r="Z21" s="8">
        <f>FC_IND_E!Z21+FC_TRA_E!Z21+FC_OTH_E!Z21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  <c r="Y23" s="8">
        <f>FC_IND_E!Y23+FC_TRA_E!Y23+FC_OTH_E!Y23</f>
        <v>0</v>
      </c>
      <c r="Z23" s="8">
        <f>FC_IND_E!Z23+FC_TRA_E!Z23+FC_OTH_E!Z23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  <c r="Y24" s="8">
        <f>FC_IND_E!Y24+FC_TRA_E!Y24+FC_OTH_E!Y24</f>
        <v>0</v>
      </c>
      <c r="Z24" s="8">
        <f>FC_IND_E!Z24+FC_TRA_E!Z24+FC_OTH_E!Z24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  <c r="Y25" s="27">
        <f>FC_IND_E!Y25+FC_TRA_E!Y25+FC_OTH_E!Y25</f>
        <v>0</v>
      </c>
      <c r="Z25" s="27">
        <f>FC_IND_E!Z25+FC_TRA_E!Z25+FC_OTH_E!Z25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135127.65793499997</v>
      </c>
      <c r="D26" s="27">
        <f t="shared" si="14"/>
        <v>139839.33298031997</v>
      </c>
      <c r="E26" s="27">
        <f t="shared" si="14"/>
        <v>140469.48097415999</v>
      </c>
      <c r="F26" s="27">
        <f t="shared" si="14"/>
        <v>148501.44176076</v>
      </c>
      <c r="G26" s="27">
        <f t="shared" si="14"/>
        <v>154144.34049671999</v>
      </c>
      <c r="H26" s="27">
        <f t="shared" si="14"/>
        <v>156609.81751572</v>
      </c>
      <c r="I26" s="27">
        <f t="shared" si="14"/>
        <v>155919.17577924003</v>
      </c>
      <c r="J26" s="27">
        <f t="shared" si="14"/>
        <v>159357.61074419998</v>
      </c>
      <c r="K26" s="27">
        <f t="shared" si="14"/>
        <v>150651.45801359997</v>
      </c>
      <c r="L26" s="27">
        <f t="shared" si="14"/>
        <v>138922.14555000002</v>
      </c>
      <c r="M26" s="27">
        <f t="shared" si="14"/>
        <v>136679.58544968002</v>
      </c>
      <c r="N26" s="27">
        <f t="shared" si="14"/>
        <v>126063.86662619998</v>
      </c>
      <c r="O26" s="27">
        <f t="shared" si="14"/>
        <v>113468.04194291998</v>
      </c>
      <c r="P26" s="27">
        <f t="shared" si="14"/>
        <v>110237.52731327999</v>
      </c>
      <c r="Q26" s="27">
        <f t="shared" si="14"/>
        <v>108719.36673588003</v>
      </c>
      <c r="R26" s="27">
        <f t="shared" si="14"/>
        <v>113293.85424840002</v>
      </c>
      <c r="S26" s="27">
        <f t="shared" si="14"/>
        <v>117161.86725108</v>
      </c>
      <c r="T26" s="27">
        <f t="shared" si="14"/>
        <v>119841.1701786</v>
      </c>
      <c r="U26" s="27">
        <f t="shared" si="14"/>
        <v>122127.19604640003</v>
      </c>
      <c r="V26" s="27">
        <f t="shared" si="14"/>
        <v>121863.63981348</v>
      </c>
      <c r="W26" s="27">
        <f t="shared" si="14"/>
        <v>100544.82088067998</v>
      </c>
      <c r="X26" s="27">
        <f t="shared" si="14"/>
        <v>113266.85215356003</v>
      </c>
      <c r="Y26" s="27">
        <f t="shared" ref="Y26:Z26" si="15">SUM(Y27,Y33)</f>
        <v>118251.96267887999</v>
      </c>
      <c r="Z26" s="27">
        <f t="shared" si="15"/>
        <v>113978.19746844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37.207079999999983</v>
      </c>
      <c r="D27" s="19">
        <f t="shared" si="16"/>
        <v>37.207079999999991</v>
      </c>
      <c r="E27" s="19">
        <f t="shared" si="16"/>
        <v>37.207079999999991</v>
      </c>
      <c r="F27" s="19">
        <f t="shared" si="16"/>
        <v>37.207079999999991</v>
      </c>
      <c r="G27" s="19">
        <f t="shared" si="16"/>
        <v>37.207079999999991</v>
      </c>
      <c r="H27" s="19">
        <f t="shared" si="16"/>
        <v>37.207079999999983</v>
      </c>
      <c r="I27" s="19">
        <f t="shared" si="16"/>
        <v>37.207079999999983</v>
      </c>
      <c r="J27" s="19">
        <f t="shared" si="16"/>
        <v>37.207079999999991</v>
      </c>
      <c r="K27" s="19">
        <f t="shared" si="16"/>
        <v>37.207079999999991</v>
      </c>
      <c r="L27" s="19">
        <f t="shared" si="16"/>
        <v>37.207079999999983</v>
      </c>
      <c r="M27" s="19">
        <f t="shared" si="16"/>
        <v>37.207079999999991</v>
      </c>
      <c r="N27" s="19">
        <f t="shared" si="16"/>
        <v>37.207079999999991</v>
      </c>
      <c r="O27" s="19">
        <f t="shared" si="16"/>
        <v>37.207079999999976</v>
      </c>
      <c r="P27" s="19">
        <f t="shared" si="16"/>
        <v>37.207080000000005</v>
      </c>
      <c r="Q27" s="19">
        <f t="shared" si="16"/>
        <v>21.704129999999999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FC_IND_E!C28+FC_TRA_E!C28+FC_OTH_E!C28</f>
        <v>37.207079999999983</v>
      </c>
      <c r="D28" s="8">
        <f>FC_IND_E!D28+FC_TRA_E!D28+FC_OTH_E!D28</f>
        <v>37.207079999999991</v>
      </c>
      <c r="E28" s="8">
        <f>FC_IND_E!E28+FC_TRA_E!E28+FC_OTH_E!E28</f>
        <v>37.207079999999991</v>
      </c>
      <c r="F28" s="8">
        <f>FC_IND_E!F28+FC_TRA_E!F28+FC_OTH_E!F28</f>
        <v>37.207079999999991</v>
      </c>
      <c r="G28" s="8">
        <f>FC_IND_E!G28+FC_TRA_E!G28+FC_OTH_E!G28</f>
        <v>37.207079999999991</v>
      </c>
      <c r="H28" s="8">
        <f>FC_IND_E!H28+FC_TRA_E!H28+FC_OTH_E!H28</f>
        <v>37.207079999999983</v>
      </c>
      <c r="I28" s="8">
        <f>FC_IND_E!I28+FC_TRA_E!I28+FC_OTH_E!I28</f>
        <v>37.207079999999983</v>
      </c>
      <c r="J28" s="8">
        <f>FC_IND_E!J28+FC_TRA_E!J28+FC_OTH_E!J28</f>
        <v>37.207079999999991</v>
      </c>
      <c r="K28" s="8">
        <f>FC_IND_E!K28+FC_TRA_E!K28+FC_OTH_E!K28</f>
        <v>37.207079999999991</v>
      </c>
      <c r="L28" s="8">
        <f>FC_IND_E!L28+FC_TRA_E!L28+FC_OTH_E!L28</f>
        <v>37.207079999999983</v>
      </c>
      <c r="M28" s="8">
        <f>FC_IND_E!M28+FC_TRA_E!M28+FC_OTH_E!M28</f>
        <v>37.207079999999991</v>
      </c>
      <c r="N28" s="8">
        <f>FC_IND_E!N28+FC_TRA_E!N28+FC_OTH_E!N28</f>
        <v>37.207079999999991</v>
      </c>
      <c r="O28" s="8">
        <f>FC_IND_E!O28+FC_TRA_E!O28+FC_OTH_E!O28</f>
        <v>37.207079999999976</v>
      </c>
      <c r="P28" s="8">
        <f>FC_IND_E!P28+FC_TRA_E!P28+FC_OTH_E!P28</f>
        <v>37.207080000000005</v>
      </c>
      <c r="Q28" s="8">
        <f>FC_IND_E!Q28+FC_TRA_E!Q28+FC_OTH_E!Q28</f>
        <v>21.704129999999999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  <c r="Y28" s="8">
        <f>FC_IND_E!Y28+FC_TRA_E!Y28+FC_OTH_E!Y28</f>
        <v>0</v>
      </c>
      <c r="Z28" s="8">
        <f>FC_IND_E!Z28+FC_TRA_E!Z28+FC_OTH_E!Z28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  <c r="Y29" s="8">
        <f>FC_IND_E!Y29+FC_TRA_E!Y29+FC_OTH_E!Y29</f>
        <v>0</v>
      </c>
      <c r="Z29" s="8">
        <f>FC_IND_E!Z29+FC_TRA_E!Z29+FC_OTH_E!Z29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  <c r="Y30" s="8">
        <f>FC_IND_E!Y30+FC_TRA_E!Y30+FC_OTH_E!Y30</f>
        <v>0</v>
      </c>
      <c r="Z30" s="8">
        <f>FC_IND_E!Z30+FC_TRA_E!Z30+FC_OTH_E!Z30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  <c r="Y31" s="8">
        <f>FC_IND_E!Y31+FC_TRA_E!Y31+FC_OTH_E!Y31</f>
        <v>0</v>
      </c>
      <c r="Z31" s="8">
        <f>FC_IND_E!Z31+FC_TRA_E!Z31+FC_OTH_E!Z31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  <c r="Y32" s="8">
        <f>FC_IND_E!Y32+FC_TRA_E!Y32+FC_OTH_E!Y32</f>
        <v>0</v>
      </c>
      <c r="Z32" s="8">
        <f>FC_IND_E!Z32+FC_TRA_E!Z32+FC_OTH_E!Z32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135090.45085499997</v>
      </c>
      <c r="D33" s="19">
        <f t="shared" si="18"/>
        <v>139802.12590031998</v>
      </c>
      <c r="E33" s="19">
        <f t="shared" si="18"/>
        <v>140432.27389416</v>
      </c>
      <c r="F33" s="19">
        <f t="shared" si="18"/>
        <v>148464.23468076001</v>
      </c>
      <c r="G33" s="19">
        <f t="shared" si="18"/>
        <v>154107.13341672</v>
      </c>
      <c r="H33" s="19">
        <f t="shared" si="18"/>
        <v>156572.61043572001</v>
      </c>
      <c r="I33" s="19">
        <f t="shared" si="18"/>
        <v>155881.96869924004</v>
      </c>
      <c r="J33" s="19">
        <f t="shared" si="18"/>
        <v>159320.40366419998</v>
      </c>
      <c r="K33" s="19">
        <f t="shared" si="18"/>
        <v>150614.25093359998</v>
      </c>
      <c r="L33" s="19">
        <f t="shared" si="18"/>
        <v>138884.93847000002</v>
      </c>
      <c r="M33" s="19">
        <f t="shared" si="18"/>
        <v>136642.37836968002</v>
      </c>
      <c r="N33" s="19">
        <f t="shared" si="18"/>
        <v>126026.65954619998</v>
      </c>
      <c r="O33" s="19">
        <f t="shared" si="18"/>
        <v>113430.83486291999</v>
      </c>
      <c r="P33" s="19">
        <f t="shared" si="18"/>
        <v>110200.32023328</v>
      </c>
      <c r="Q33" s="19">
        <f t="shared" si="18"/>
        <v>108697.66260588003</v>
      </c>
      <c r="R33" s="19">
        <f t="shared" si="18"/>
        <v>113293.85424840002</v>
      </c>
      <c r="S33" s="19">
        <f t="shared" si="18"/>
        <v>117161.86725108</v>
      </c>
      <c r="T33" s="19">
        <f t="shared" si="18"/>
        <v>119841.1701786</v>
      </c>
      <c r="U33" s="19">
        <f t="shared" si="18"/>
        <v>122127.19604640003</v>
      </c>
      <c r="V33" s="19">
        <f t="shared" si="18"/>
        <v>121863.63981348</v>
      </c>
      <c r="W33" s="19">
        <f t="shared" si="18"/>
        <v>100544.82088067998</v>
      </c>
      <c r="X33" s="19">
        <f t="shared" ref="X33:Z33" si="19">SUM(X34:X50)</f>
        <v>113266.85215356003</v>
      </c>
      <c r="Y33" s="19">
        <f t="shared" si="19"/>
        <v>118251.96267887999</v>
      </c>
      <c r="Z33" s="19">
        <f t="shared" si="19"/>
        <v>113978.19746844</v>
      </c>
    </row>
    <row r="34" spans="1:26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  <c r="Y34" s="8">
        <f>FC_IND_E!Y34+FC_TRA_E!Y34+FC_OTH_E!Y34</f>
        <v>0</v>
      </c>
      <c r="Z34" s="8">
        <f>FC_IND_E!Z34+FC_TRA_E!Z34+FC_OTH_E!Z34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  <c r="Y35" s="8">
        <f>FC_IND_E!Y35+FC_TRA_E!Y35+FC_OTH_E!Y35</f>
        <v>0</v>
      </c>
      <c r="Z35" s="8">
        <f>FC_IND_E!Z35+FC_TRA_E!Z35+FC_OTH_E!Z35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FC_IND_E!C36+FC_TRA_E!C36+FC_OTH_E!C36</f>
        <v>7330.2510276000012</v>
      </c>
      <c r="D36" s="8">
        <f>FC_IND_E!D36+FC_TRA_E!D36+FC_OTH_E!D36</f>
        <v>6876.5875200000019</v>
      </c>
      <c r="E36" s="8">
        <f>FC_IND_E!E36+FC_TRA_E!E36+FC_OTH_E!E36</f>
        <v>6870.6184366800017</v>
      </c>
      <c r="F36" s="8">
        <f>FC_IND_E!F36+FC_TRA_E!F36+FC_OTH_E!F36</f>
        <v>6766.1561847599996</v>
      </c>
      <c r="G36" s="8">
        <f>FC_IND_E!G36+FC_TRA_E!G36+FC_OTH_E!G36</f>
        <v>6921.3568942800011</v>
      </c>
      <c r="H36" s="8">
        <f>FC_IND_E!H36+FC_TRA_E!H36+FC_OTH_E!H36</f>
        <v>6682.5865195200004</v>
      </c>
      <c r="I36" s="8">
        <f>FC_IND_E!I36+FC_TRA_E!I36+FC_OTH_E!I36</f>
        <v>6151.3222028400005</v>
      </c>
      <c r="J36" s="8">
        <f>FC_IND_E!J36+FC_TRA_E!J36+FC_OTH_E!J36</f>
        <v>6079.6916128800021</v>
      </c>
      <c r="K36" s="8">
        <f>FC_IND_E!K36+FC_TRA_E!K36+FC_OTH_E!K36</f>
        <v>5861.8131433200024</v>
      </c>
      <c r="L36" s="8">
        <f>FC_IND_E!L36+FC_TRA_E!L36+FC_OTH_E!L36</f>
        <v>5440.9806162000023</v>
      </c>
      <c r="M36" s="8">
        <f>FC_IND_E!M36+FC_TRA_E!M36+FC_OTH_E!M36</f>
        <v>5449.9345819200007</v>
      </c>
      <c r="N36" s="8">
        <f>FC_IND_E!N36+FC_TRA_E!N36+FC_OTH_E!N36</f>
        <v>4885.8397390800001</v>
      </c>
      <c r="O36" s="8">
        <f>FC_IND_E!O36+FC_TRA_E!O36+FC_OTH_E!O36</f>
        <v>4733.6232304800014</v>
      </c>
      <c r="P36" s="8">
        <f>FC_IND_E!P36+FC_TRA_E!P36+FC_OTH_E!P36</f>
        <v>4017.3125605199994</v>
      </c>
      <c r="Q36" s="8">
        <f>FC_IND_E!Q36+FC_TRA_E!Q36+FC_OTH_E!Q36</f>
        <v>3844.2032380799992</v>
      </c>
      <c r="R36" s="8">
        <f>FC_IND_E!R36+FC_TRA_E!R36+FC_OTH_E!R36</f>
        <v>3963.5883118799993</v>
      </c>
      <c r="S36" s="8">
        <f>FC_IND_E!S36+FC_TRA_E!S36+FC_OTH_E!S36</f>
        <v>4318.7595595200019</v>
      </c>
      <c r="T36" s="8">
        <f>FC_IND_E!T36+FC_TRA_E!T36+FC_OTH_E!T36</f>
        <v>3933.7424409599989</v>
      </c>
      <c r="U36" s="8">
        <f>FC_IND_E!U36+FC_TRA_E!U36+FC_OTH_E!U36</f>
        <v>4085.9582680799986</v>
      </c>
      <c r="V36" s="8">
        <f>FC_IND_E!V36+FC_TRA_E!V36+FC_OTH_E!V36</f>
        <v>3662.140631400001</v>
      </c>
      <c r="W36" s="8">
        <f>FC_IND_E!W36+FC_TRA_E!W36+FC_OTH_E!W36</f>
        <v>3211.4622333599991</v>
      </c>
      <c r="X36" s="8">
        <f>FC_IND_E!X36+FC_TRA_E!X36+FC_OTH_E!X36</f>
        <v>3344.3462901599996</v>
      </c>
      <c r="Y36" s="8">
        <f>FC_IND_E!Y36+FC_TRA_E!Y36+FC_OTH_E!Y36</f>
        <v>3941.4097724400017</v>
      </c>
      <c r="Z36" s="8">
        <f>FC_IND_E!Z36+FC_TRA_E!Z36+FC_OTH_E!Z36</f>
        <v>3738.5088703200004</v>
      </c>
    </row>
    <row r="37" spans="1:26" ht="11.25" customHeight="1" x14ac:dyDescent="0.2">
      <c r="A37" s="28" t="s">
        <v>60</v>
      </c>
      <c r="B37" s="7" t="s">
        <v>61</v>
      </c>
      <c r="C37" s="8">
        <f>FC_IND_E!C37+FC_TRA_E!C37+FC_OTH_E!C37</f>
        <v>26168.594870880002</v>
      </c>
      <c r="D37" s="8">
        <f>FC_IND_E!D37+FC_TRA_E!D37+FC_OTH_E!D37</f>
        <v>26036.585273159995</v>
      </c>
      <c r="E37" s="8">
        <f>FC_IND_E!E37+FC_TRA_E!E37+FC_OTH_E!E37</f>
        <v>24848.499143159999</v>
      </c>
      <c r="F37" s="8">
        <f>FC_IND_E!F37+FC_TRA_E!F37+FC_OTH_E!F37</f>
        <v>24209.941112280001</v>
      </c>
      <c r="G37" s="8">
        <f>FC_IND_E!G37+FC_TRA_E!G37+FC_OTH_E!G37</f>
        <v>23129.304770879997</v>
      </c>
      <c r="H37" s="8">
        <f>FC_IND_E!H37+FC_TRA_E!H37+FC_OTH_E!H37</f>
        <v>22288.127316840004</v>
      </c>
      <c r="I37" s="8">
        <f>FC_IND_E!I37+FC_TRA_E!I37+FC_OTH_E!I37</f>
        <v>21268.890747720001</v>
      </c>
      <c r="J37" s="8">
        <f>FC_IND_E!J37+FC_TRA_E!J37+FC_OTH_E!J37</f>
        <v>20473.763309999998</v>
      </c>
      <c r="K37" s="8">
        <f>FC_IND_E!K37+FC_TRA_E!K37+FC_OTH_E!K37</f>
        <v>18858.948625439996</v>
      </c>
      <c r="L37" s="8">
        <f>FC_IND_E!L37+FC_TRA_E!L37+FC_OTH_E!L37</f>
        <v>17698.49240544</v>
      </c>
      <c r="M37" s="8">
        <f>FC_IND_E!M37+FC_TRA_E!M37+FC_OTH_E!M37</f>
        <v>16304.717000879999</v>
      </c>
      <c r="N37" s="8">
        <f>FC_IND_E!N37+FC_TRA_E!N37+FC_OTH_E!N37</f>
        <v>15168.820590000001</v>
      </c>
      <c r="O37" s="8">
        <f>FC_IND_E!O37+FC_TRA_E!O37+FC_OTH_E!O37</f>
        <v>14137.30411632</v>
      </c>
      <c r="P37" s="8">
        <f>FC_IND_E!P37+FC_TRA_E!P37+FC_OTH_E!P37</f>
        <v>13468.046074560003</v>
      </c>
      <c r="Q37" s="8">
        <f>FC_IND_E!Q37+FC_TRA_E!Q37+FC_OTH_E!Q37</f>
        <v>13265.426900879998</v>
      </c>
      <c r="R37" s="8">
        <f>FC_IND_E!R37+FC_TRA_E!R37+FC_OTH_E!R37</f>
        <v>13351.386482280006</v>
      </c>
      <c r="S37" s="8">
        <f>FC_IND_E!S37+FC_TRA_E!S37+FC_OTH_E!S37</f>
        <v>13953.104799480001</v>
      </c>
      <c r="T37" s="8">
        <f>FC_IND_E!T37+FC_TRA_E!T37+FC_OTH_E!T37</f>
        <v>14266.243613160001</v>
      </c>
      <c r="U37" s="8">
        <f>FC_IND_E!U37+FC_TRA_E!U37+FC_OTH_E!U37</f>
        <v>14883.311436839998</v>
      </c>
      <c r="V37" s="8">
        <f>FC_IND_E!V37+FC_TRA_E!V37+FC_OTH_E!V37</f>
        <v>15881.058048239998</v>
      </c>
      <c r="W37" s="8">
        <f>FC_IND_E!W37+FC_TRA_E!W37+FC_OTH_E!W37</f>
        <v>12614.588965440005</v>
      </c>
      <c r="X37" s="8">
        <f>FC_IND_E!X37+FC_TRA_E!X37+FC_OTH_E!X37</f>
        <v>15554.801326679999</v>
      </c>
      <c r="Y37" s="8">
        <f>FC_IND_E!Y37+FC_TRA_E!Y37+FC_OTH_E!Y37</f>
        <v>17164.943500319998</v>
      </c>
      <c r="Z37" s="8">
        <f>FC_IND_E!Z37+FC_TRA_E!Z37+FC_OTH_E!Z37</f>
        <v>17875.542124439995</v>
      </c>
    </row>
    <row r="38" spans="1:26" ht="11.25" customHeight="1" x14ac:dyDescent="0.2">
      <c r="A38" s="28" t="s">
        <v>62</v>
      </c>
      <c r="B38" s="7" t="s">
        <v>63</v>
      </c>
      <c r="C38" s="8">
        <f>FC_IND_E!C38+FC_TRA_E!C38+FC_OTH_E!C38</f>
        <v>31.010112000000003</v>
      </c>
      <c r="D38" s="8">
        <f>FC_IND_E!D38+FC_TRA_E!D38+FC_OTH_E!D38</f>
        <v>34.110972000000004</v>
      </c>
      <c r="E38" s="8">
        <f>FC_IND_E!E38+FC_TRA_E!E38+FC_OTH_E!E38</f>
        <v>40.312944000000002</v>
      </c>
      <c r="F38" s="8">
        <f>FC_IND_E!F38+FC_TRA_E!F38+FC_OTH_E!F38</f>
        <v>34.110971999999997</v>
      </c>
      <c r="G38" s="8">
        <f>FC_IND_E!G38+FC_TRA_E!G38+FC_OTH_E!G38</f>
        <v>31.010112000000003</v>
      </c>
      <c r="H38" s="8">
        <f>FC_IND_E!H38+FC_TRA_E!H38+FC_OTH_E!H38</f>
        <v>31.010111999999999</v>
      </c>
      <c r="I38" s="8">
        <f>FC_IND_E!I38+FC_TRA_E!I38+FC_OTH_E!I38</f>
        <v>31.010112000000003</v>
      </c>
      <c r="J38" s="8">
        <f>FC_IND_E!J38+FC_TRA_E!J38+FC_OTH_E!J38</f>
        <v>34.110971999999997</v>
      </c>
      <c r="K38" s="8">
        <f>FC_IND_E!K38+FC_TRA_E!K38+FC_OTH_E!K38</f>
        <v>34.110971999999997</v>
      </c>
      <c r="L38" s="8">
        <f>FC_IND_E!L38+FC_TRA_E!L38+FC_OTH_E!L38</f>
        <v>31.010111999999999</v>
      </c>
      <c r="M38" s="8">
        <f>FC_IND_E!M38+FC_TRA_E!M38+FC_OTH_E!M38</f>
        <v>24.807888000000002</v>
      </c>
      <c r="N38" s="8">
        <f>FC_IND_E!N38+FC_TRA_E!N38+FC_OTH_E!N38</f>
        <v>18.605916000000001</v>
      </c>
      <c r="O38" s="8">
        <f>FC_IND_E!O38+FC_TRA_E!O38+FC_OTH_E!O38</f>
        <v>15.505056</v>
      </c>
      <c r="P38" s="8">
        <f>FC_IND_E!P38+FC_TRA_E!P38+FC_OTH_E!P38</f>
        <v>15.505056</v>
      </c>
      <c r="Q38" s="8">
        <f>FC_IND_E!Q38+FC_TRA_E!Q38+FC_OTH_E!Q38</f>
        <v>9.3030840000000001</v>
      </c>
      <c r="R38" s="8">
        <f>FC_IND_E!R38+FC_TRA_E!R38+FC_OTH_E!R38</f>
        <v>12.403944000000001</v>
      </c>
      <c r="S38" s="8">
        <f>FC_IND_E!S38+FC_TRA_E!S38+FC_OTH_E!S38</f>
        <v>12.403944000000003</v>
      </c>
      <c r="T38" s="8">
        <f>FC_IND_E!T38+FC_TRA_E!T38+FC_OTH_E!T38</f>
        <v>12.403944000000001</v>
      </c>
      <c r="U38" s="8">
        <f>FC_IND_E!U38+FC_TRA_E!U38+FC_OTH_E!U38</f>
        <v>12.403944000000001</v>
      </c>
      <c r="V38" s="8">
        <f>FC_IND_E!V38+FC_TRA_E!V38+FC_OTH_E!V38</f>
        <v>15.505056000000003</v>
      </c>
      <c r="W38" s="8">
        <f>FC_IND_E!W38+FC_TRA_E!W38+FC_OTH_E!W38</f>
        <v>12.403944000000005</v>
      </c>
      <c r="X38" s="8">
        <f>FC_IND_E!X38+FC_TRA_E!X38+FC_OTH_E!X38</f>
        <v>14.388695999999999</v>
      </c>
      <c r="Y38" s="8">
        <f>FC_IND_E!Y38+FC_TRA_E!Y38+FC_OTH_E!Y38</f>
        <v>13.7592</v>
      </c>
      <c r="Z38" s="8">
        <f>FC_IND_E!Z38+FC_TRA_E!Z38+FC_OTH_E!Z38</f>
        <v>12.745151999999999</v>
      </c>
    </row>
    <row r="39" spans="1:26" ht="11.25" customHeight="1" x14ac:dyDescent="0.2">
      <c r="A39" s="28" t="s">
        <v>64</v>
      </c>
      <c r="B39" s="7" t="s">
        <v>65</v>
      </c>
      <c r="C39" s="8">
        <f>FC_IND_E!C39+FC_TRA_E!C39+FC_OTH_E!C39</f>
        <v>318.51711504000014</v>
      </c>
      <c r="D39" s="8">
        <f>FC_IND_E!D39+FC_TRA_E!D39+FC_OTH_E!D39</f>
        <v>187.92508752000001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  <c r="Y39" s="8">
        <f>FC_IND_E!Y39+FC_TRA_E!Y39+FC_OTH_E!Y39</f>
        <v>0</v>
      </c>
      <c r="Z39" s="8">
        <f>FC_IND_E!Z39+FC_TRA_E!Z39+FC_OTH_E!Z39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FC_IND_E!C40+FC_TRA_E!C40+FC_OTH_E!C40</f>
        <v>5165.2169100000019</v>
      </c>
      <c r="D40" s="8">
        <f>FC_IND_E!D40+FC_TRA_E!D40+FC_OTH_E!D40</f>
        <v>5263.5114000000012</v>
      </c>
      <c r="E40" s="8">
        <f>FC_IND_E!E40+FC_TRA_E!E40+FC_OTH_E!E40</f>
        <v>5060.5808399999996</v>
      </c>
      <c r="F40" s="8">
        <f>FC_IND_E!F40+FC_TRA_E!F40+FC_OTH_E!F40</f>
        <v>5311.0732499999986</v>
      </c>
      <c r="G40" s="8">
        <f>FC_IND_E!G40+FC_TRA_E!G40+FC_OTH_E!G40</f>
        <v>5888.1570299999994</v>
      </c>
      <c r="H40" s="8">
        <f>FC_IND_E!H40+FC_TRA_E!H40+FC_OTH_E!H40</f>
        <v>6867.9311399999979</v>
      </c>
      <c r="I40" s="8">
        <f>FC_IND_E!I40+FC_TRA_E!I40+FC_OTH_E!I40</f>
        <v>7219.888829999999</v>
      </c>
      <c r="J40" s="8">
        <f>FC_IND_E!J40+FC_TRA_E!J40+FC_OTH_E!J40</f>
        <v>7597.2128400000011</v>
      </c>
      <c r="K40" s="8">
        <f>FC_IND_E!K40+FC_TRA_E!K40+FC_OTH_E!K40</f>
        <v>7327.6956900000014</v>
      </c>
      <c r="L40" s="8">
        <f>FC_IND_E!L40+FC_TRA_E!L40+FC_OTH_E!L40</f>
        <v>6484.2655500000028</v>
      </c>
      <c r="M40" s="8">
        <f>FC_IND_E!M40+FC_TRA_E!M40+FC_OTH_E!M40</f>
        <v>7238.9135700000006</v>
      </c>
      <c r="N40" s="8">
        <f>FC_IND_E!N40+FC_TRA_E!N40+FC_OTH_E!N40</f>
        <v>6493.7779199999986</v>
      </c>
      <c r="O40" s="8">
        <f>FC_IND_E!O40+FC_TRA_E!O40+FC_OTH_E!O40</f>
        <v>5621.8106700000017</v>
      </c>
      <c r="P40" s="8">
        <f>FC_IND_E!P40+FC_TRA_E!P40+FC_OTH_E!P40</f>
        <v>5187.412440000001</v>
      </c>
      <c r="Q40" s="8">
        <f>FC_IND_E!Q40+FC_TRA_E!Q40+FC_OTH_E!Q40</f>
        <v>5422.0509000000011</v>
      </c>
      <c r="R40" s="8">
        <f>FC_IND_E!R40+FC_TRA_E!R40+FC_OTH_E!R40</f>
        <v>5634.4938300000003</v>
      </c>
      <c r="S40" s="8">
        <f>FC_IND_E!S40+FC_TRA_E!S40+FC_OTH_E!S40</f>
        <v>6056.2088999999987</v>
      </c>
      <c r="T40" s="8">
        <f>FC_IND_E!T40+FC_TRA_E!T40+FC_OTH_E!T40</f>
        <v>6541.3397700000023</v>
      </c>
      <c r="U40" s="8">
        <f>FC_IND_E!U40+FC_TRA_E!U40+FC_OTH_E!U40</f>
        <v>6839.3940300000022</v>
      </c>
      <c r="V40" s="8">
        <f>FC_IND_E!V40+FC_TRA_E!V40+FC_OTH_E!V40</f>
        <v>7223.0596200000009</v>
      </c>
      <c r="W40" s="8">
        <f>FC_IND_E!W40+FC_TRA_E!W40+FC_OTH_E!W40</f>
        <v>2923.4683800000007</v>
      </c>
      <c r="X40" s="8">
        <f>FC_IND_E!X40+FC_TRA_E!X40+FC_OTH_E!X40</f>
        <v>5033.2677843600013</v>
      </c>
      <c r="Y40" s="8">
        <f>FC_IND_E!Y40+FC_TRA_E!Y40+FC_OTH_E!Y40</f>
        <v>7580.2236177600007</v>
      </c>
      <c r="Z40" s="8">
        <f>FC_IND_E!Z40+FC_TRA_E!Z40+FC_OTH_E!Z40</f>
        <v>8185.7559844799989</v>
      </c>
    </row>
    <row r="41" spans="1:26" ht="11.25" customHeight="1" x14ac:dyDescent="0.2">
      <c r="A41" s="28" t="s">
        <v>68</v>
      </c>
      <c r="B41" s="7" t="s">
        <v>69</v>
      </c>
      <c r="C41" s="8">
        <f>FC_IND_E!C41+FC_TRA_E!C41+FC_OTH_E!C41</f>
        <v>9.4476600000000026</v>
      </c>
      <c r="D41" s="8">
        <f>FC_IND_E!D41+FC_TRA_E!D41+FC_OTH_E!D41</f>
        <v>31.492286280000013</v>
      </c>
      <c r="E41" s="8">
        <f>FC_IND_E!E41+FC_TRA_E!E41+FC_OTH_E!E41</f>
        <v>25.193673720000003</v>
      </c>
      <c r="F41" s="8">
        <f>FC_IND_E!F41+FC_TRA_E!F41+FC_OTH_E!F41</f>
        <v>3.1493062799999985</v>
      </c>
      <c r="G41" s="8">
        <f>FC_IND_E!G41+FC_TRA_E!G41+FC_OTH_E!G41</f>
        <v>0</v>
      </c>
      <c r="H41" s="8">
        <f>FC_IND_E!H41+FC_TRA_E!H41+FC_OTH_E!H41</f>
        <v>0</v>
      </c>
      <c r="I41" s="8">
        <f>FC_IND_E!I41+FC_TRA_E!I41+FC_OTH_E!I41</f>
        <v>0</v>
      </c>
      <c r="J41" s="8">
        <f>FC_IND_E!J41+FC_TRA_E!J41+FC_OTH_E!J41</f>
        <v>0</v>
      </c>
      <c r="K41" s="8">
        <f>FC_IND_E!K41+FC_TRA_E!K41+FC_OTH_E!K41</f>
        <v>0</v>
      </c>
      <c r="L41" s="8">
        <f>FC_IND_E!L41+FC_TRA_E!L41+FC_OTH_E!L41</f>
        <v>0</v>
      </c>
      <c r="M41" s="8">
        <f>FC_IND_E!M41+FC_TRA_E!M41+FC_OTH_E!M41</f>
        <v>0</v>
      </c>
      <c r="N41" s="8">
        <f>FC_IND_E!N41+FC_TRA_E!N41+FC_OTH_E!N41</f>
        <v>0</v>
      </c>
      <c r="O41" s="8">
        <f>FC_IND_E!O41+FC_TRA_E!O41+FC_OTH_E!O41</f>
        <v>0</v>
      </c>
      <c r="P41" s="8">
        <f>FC_IND_E!P41+FC_TRA_E!P41+FC_OTH_E!P41</f>
        <v>0</v>
      </c>
      <c r="Q41" s="8">
        <f>FC_IND_E!Q41+FC_TRA_E!Q41+FC_OTH_E!Q41</f>
        <v>0</v>
      </c>
      <c r="R41" s="8">
        <f>FC_IND_E!R41+FC_TRA_E!R41+FC_OTH_E!R41</f>
        <v>0</v>
      </c>
      <c r="S41" s="8">
        <f>FC_IND_E!S41+FC_TRA_E!S41+FC_OTH_E!S41</f>
        <v>0</v>
      </c>
      <c r="T41" s="8">
        <f>FC_IND_E!T41+FC_TRA_E!T41+FC_OTH_E!T41</f>
        <v>0</v>
      </c>
      <c r="U41" s="8">
        <f>FC_IND_E!U41+FC_TRA_E!U41+FC_OTH_E!U41</f>
        <v>0</v>
      </c>
      <c r="V41" s="8">
        <f>FC_IND_E!V41+FC_TRA_E!V41+FC_OTH_E!V41</f>
        <v>0</v>
      </c>
      <c r="W41" s="8">
        <f>FC_IND_E!W41+FC_TRA_E!W41+FC_OTH_E!W41</f>
        <v>0</v>
      </c>
      <c r="X41" s="8">
        <f>FC_IND_E!X41+FC_TRA_E!X41+FC_OTH_E!X41</f>
        <v>0.66133620000000004</v>
      </c>
      <c r="Y41" s="8">
        <f>FC_IND_E!Y41+FC_TRA_E!Y41+FC_OTH_E!Y41</f>
        <v>0.44416944000000003</v>
      </c>
      <c r="Z41" s="8">
        <f>FC_IND_E!Z41+FC_TRA_E!Z41+FC_OTH_E!Z41</f>
        <v>0.48532500000000001</v>
      </c>
    </row>
    <row r="42" spans="1:26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  <c r="Y42" s="8">
        <f>FC_IND_E!Y42+FC_TRA_E!Y42+FC_OTH_E!Y42</f>
        <v>0</v>
      </c>
      <c r="Z42" s="8">
        <f>FC_IND_E!Z42+FC_TRA_E!Z42+FC_OTH_E!Z42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FC_IND_E!C43+FC_TRA_E!C43+FC_OTH_E!C43</f>
        <v>78344.744666759987</v>
      </c>
      <c r="D43" s="8">
        <f>FC_IND_E!D43+FC_TRA_E!D43+FC_OTH_E!D43</f>
        <v>82999.928611079973</v>
      </c>
      <c r="E43" s="8">
        <f>FC_IND_E!E43+FC_TRA_E!E43+FC_OTH_E!E43</f>
        <v>85816.617840719977</v>
      </c>
      <c r="F43" s="8">
        <f>FC_IND_E!F43+FC_TRA_E!F43+FC_OTH_E!F43</f>
        <v>93317.168248200018</v>
      </c>
      <c r="G43" s="8">
        <f>FC_IND_E!G43+FC_TRA_E!G43+FC_OTH_E!G43</f>
        <v>101767.23513684</v>
      </c>
      <c r="H43" s="8">
        <f>FC_IND_E!H43+FC_TRA_E!H43+FC_OTH_E!H43</f>
        <v>106263.10440719999</v>
      </c>
      <c r="I43" s="8">
        <f>FC_IND_E!I43+FC_TRA_E!I43+FC_OTH_E!I43</f>
        <v>103506.95529252001</v>
      </c>
      <c r="J43" s="8">
        <f>FC_IND_E!J43+FC_TRA_E!J43+FC_OTH_E!J43</f>
        <v>108079.29638532001</v>
      </c>
      <c r="K43" s="8">
        <f>FC_IND_E!K43+FC_TRA_E!K43+FC_OTH_E!K43</f>
        <v>102299.34717755998</v>
      </c>
      <c r="L43" s="8">
        <f>FC_IND_E!L43+FC_TRA_E!L43+FC_OTH_E!L43</f>
        <v>94919.877266760013</v>
      </c>
      <c r="M43" s="8">
        <f>FC_IND_E!M43+FC_TRA_E!M43+FC_OTH_E!M43</f>
        <v>93052.705051800032</v>
      </c>
      <c r="N43" s="8">
        <f>FC_IND_E!N43+FC_TRA_E!N43+FC_OTH_E!N43</f>
        <v>86068.335777839995</v>
      </c>
      <c r="O43" s="8">
        <f>FC_IND_E!O43+FC_TRA_E!O43+FC_OTH_E!O43</f>
        <v>79042.544011079997</v>
      </c>
      <c r="P43" s="8">
        <f>FC_IND_E!P43+FC_TRA_E!P43+FC_OTH_E!P43</f>
        <v>80383.976281440002</v>
      </c>
      <c r="Q43" s="8">
        <f>FC_IND_E!Q43+FC_TRA_E!Q43+FC_OTH_E!Q43</f>
        <v>79772.206770360033</v>
      </c>
      <c r="R43" s="8">
        <f>FC_IND_E!R43+FC_TRA_E!R43+FC_OTH_E!R43</f>
        <v>84096.015840720007</v>
      </c>
      <c r="S43" s="8">
        <f>FC_IND_E!S43+FC_TRA_E!S43+FC_OTH_E!S43</f>
        <v>85698.72565955999</v>
      </c>
      <c r="T43" s="8">
        <f>FC_IND_E!T43+FC_TRA_E!T43+FC_OTH_E!T43</f>
        <v>87266.384281439998</v>
      </c>
      <c r="U43" s="8">
        <f>FC_IND_E!U43+FC_TRA_E!U43+FC_OTH_E!U43</f>
        <v>88161.734344320008</v>
      </c>
      <c r="V43" s="8">
        <f>FC_IND_E!V43+FC_TRA_E!V43+FC_OTH_E!V43</f>
        <v>87119.814599999998</v>
      </c>
      <c r="W43" s="8">
        <f>FC_IND_E!W43+FC_TRA_E!W43+FC_OTH_E!W43</f>
        <v>75709.673914679981</v>
      </c>
      <c r="X43" s="8">
        <f>FC_IND_E!X43+FC_TRA_E!X43+FC_OTH_E!X43</f>
        <v>83606.753458800027</v>
      </c>
      <c r="Y43" s="8">
        <f>FC_IND_E!Y43+FC_TRA_E!Y43+FC_OTH_E!Y43</f>
        <v>84180.048175079995</v>
      </c>
      <c r="Z43" s="8">
        <f>FC_IND_E!Z43+FC_TRA_E!Z43+FC_OTH_E!Z43</f>
        <v>78815.023340040018</v>
      </c>
    </row>
    <row r="44" spans="1:26" ht="11.25" customHeight="1" x14ac:dyDescent="0.2">
      <c r="A44" s="28" t="s">
        <v>74</v>
      </c>
      <c r="B44" s="7" t="s">
        <v>75</v>
      </c>
      <c r="C44" s="8">
        <f>FC_IND_E!C44+FC_TRA_E!C44+FC_OTH_E!C44</f>
        <v>7598.5122427200004</v>
      </c>
      <c r="D44" s="8">
        <f>FC_IND_E!D44+FC_TRA_E!D44+FC_OTH_E!D44</f>
        <v>7145.1033832800003</v>
      </c>
      <c r="E44" s="8">
        <f>FC_IND_E!E44+FC_TRA_E!E44+FC_OTH_E!E44</f>
        <v>7579.7511328799992</v>
      </c>
      <c r="F44" s="8">
        <f>FC_IND_E!F44+FC_TRA_E!F44+FC_OTH_E!F44</f>
        <v>7804.8919742400003</v>
      </c>
      <c r="G44" s="8">
        <f>FC_IND_E!G44+FC_TRA_E!G44+FC_OTH_E!G44</f>
        <v>4956.231816720001</v>
      </c>
      <c r="H44" s="8">
        <f>FC_IND_E!H44+FC_TRA_E!H44+FC_OTH_E!H44</f>
        <v>3330.2130501600013</v>
      </c>
      <c r="I44" s="8">
        <f>FC_IND_E!I44+FC_TRA_E!I44+FC_OTH_E!I44</f>
        <v>6394.6330761600011</v>
      </c>
      <c r="J44" s="8">
        <f>FC_IND_E!J44+FC_TRA_E!J44+FC_OTH_E!J44</f>
        <v>5769.2412000000004</v>
      </c>
      <c r="K44" s="8">
        <f>FC_IND_E!K44+FC_TRA_E!K44+FC_OTH_E!K44</f>
        <v>5540.9729032800014</v>
      </c>
      <c r="L44" s="8">
        <f>FC_IND_E!L44+FC_TRA_E!L44+FC_OTH_E!L44</f>
        <v>4487.1879096000002</v>
      </c>
      <c r="M44" s="8">
        <f>FC_IND_E!M44+FC_TRA_E!M44+FC_OTH_E!M44</f>
        <v>3689.8127380800006</v>
      </c>
      <c r="N44" s="8">
        <f>FC_IND_E!N44+FC_TRA_E!N44+FC_OTH_E!N44</f>
        <v>3545.97319728</v>
      </c>
      <c r="O44" s="8">
        <f>FC_IND_E!O44+FC_TRA_E!O44+FC_OTH_E!O44</f>
        <v>2379.6165290400004</v>
      </c>
      <c r="P44" s="8">
        <f>FC_IND_E!P44+FC_TRA_E!P44+FC_OTH_E!P44</f>
        <v>2492.1865317600004</v>
      </c>
      <c r="Q44" s="8">
        <f>FC_IND_E!Q44+FC_TRA_E!Q44+FC_OTH_E!Q44</f>
        <v>1938.7155405599999</v>
      </c>
      <c r="R44" s="8">
        <f>FC_IND_E!R44+FC_TRA_E!R44+FC_OTH_E!R44</f>
        <v>1669.7970115200001</v>
      </c>
      <c r="S44" s="8">
        <f>FC_IND_E!S44+FC_TRA_E!S44+FC_OTH_E!S44</f>
        <v>1948.0956775200002</v>
      </c>
      <c r="T44" s="8">
        <f>FC_IND_E!T44+FC_TRA_E!T44+FC_OTH_E!T44</f>
        <v>2801.7561290399999</v>
      </c>
      <c r="U44" s="8">
        <f>FC_IND_E!U44+FC_TRA_E!U44+FC_OTH_E!U44</f>
        <v>2792.3751561600006</v>
      </c>
      <c r="V44" s="8">
        <f>FC_IND_E!V44+FC_TRA_E!V44+FC_OTH_E!V44</f>
        <v>2920.5807638400001</v>
      </c>
      <c r="W44" s="8">
        <f>FC_IND_E!W44+FC_TRA_E!W44+FC_OTH_E!W44</f>
        <v>1991.8733652000003</v>
      </c>
      <c r="X44" s="8">
        <f>FC_IND_E!X44+FC_TRA_E!X44+FC_OTH_E!X44</f>
        <v>2074.0844253599998</v>
      </c>
      <c r="Y44" s="8">
        <f>FC_IND_E!Y44+FC_TRA_E!Y44+FC_OTH_E!Y44</f>
        <v>2317.5620078400002</v>
      </c>
      <c r="Z44" s="8">
        <f>FC_IND_E!Z44+FC_TRA_E!Z44+FC_OTH_E!Z44</f>
        <v>1939.9596681599996</v>
      </c>
    </row>
    <row r="45" spans="1:26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  <c r="Y45" s="8">
        <f>FC_IND_E!Y45+FC_TRA_E!Y45+FC_OTH_E!Y45</f>
        <v>0</v>
      </c>
      <c r="Z45" s="8">
        <f>FC_IND_E!Z45+FC_TRA_E!Z45+FC_OTH_E!Z45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  <c r="Y46" s="8">
        <f>FC_IND_E!Y46+FC_TRA_E!Y46+FC_OTH_E!Y46</f>
        <v>0</v>
      </c>
      <c r="Z46" s="8">
        <f>FC_IND_E!Z46+FC_TRA_E!Z46+FC_OTH_E!Z46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  <c r="Y47" s="8">
        <f>FC_IND_E!Y47+FC_TRA_E!Y47+FC_OTH_E!Y47</f>
        <v>0</v>
      </c>
      <c r="Z47" s="8">
        <f>FC_IND_E!Z47+FC_TRA_E!Z47+FC_OTH_E!Z47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FC_IND_E!C48+FC_TRA_E!C48+FC_OTH_E!C48</f>
        <v>10124.156249999996</v>
      </c>
      <c r="D48" s="8">
        <f>FC_IND_E!D48+FC_TRA_E!D48+FC_OTH_E!D48</f>
        <v>11226.881366999998</v>
      </c>
      <c r="E48" s="8">
        <f>FC_IND_E!E48+FC_TRA_E!E48+FC_OTH_E!E48</f>
        <v>10190.699883000001</v>
      </c>
      <c r="F48" s="8">
        <f>FC_IND_E!F48+FC_TRA_E!F48+FC_OTH_E!F48</f>
        <v>11017.743633000002</v>
      </c>
      <c r="G48" s="8">
        <f>FC_IND_E!G48+FC_TRA_E!G48+FC_OTH_E!G48</f>
        <v>11413.837656</v>
      </c>
      <c r="H48" s="8">
        <f>FC_IND_E!H48+FC_TRA_E!H48+FC_OTH_E!H48</f>
        <v>11109.63789</v>
      </c>
      <c r="I48" s="8">
        <f>FC_IND_E!I48+FC_TRA_E!I48+FC_OTH_E!I48</f>
        <v>11309.268437999997</v>
      </c>
      <c r="J48" s="8">
        <f>FC_IND_E!J48+FC_TRA_E!J48+FC_OTH_E!J48</f>
        <v>11287.087344000001</v>
      </c>
      <c r="K48" s="8">
        <f>FC_IND_E!K48+FC_TRA_E!K48+FC_OTH_E!K48</f>
        <v>10691.362421999998</v>
      </c>
      <c r="L48" s="8">
        <f>FC_IND_E!L48+FC_TRA_E!L48+FC_OTH_E!L48</f>
        <v>9823.1246099999971</v>
      </c>
      <c r="M48" s="8">
        <f>FC_IND_E!M48+FC_TRA_E!M48+FC_OTH_E!M48</f>
        <v>10881.487538999998</v>
      </c>
      <c r="N48" s="8">
        <f>FC_IND_E!N48+FC_TRA_E!N48+FC_OTH_E!N48</f>
        <v>9845.3064059999961</v>
      </c>
      <c r="O48" s="8">
        <f>FC_IND_E!O48+FC_TRA_E!O48+FC_OTH_E!O48</f>
        <v>7500.4312500000015</v>
      </c>
      <c r="P48" s="8">
        <f>FC_IND_E!P48+FC_TRA_E!P48+FC_OTH_E!P48</f>
        <v>4635.8812890000017</v>
      </c>
      <c r="Q48" s="8">
        <f>FC_IND_E!Q48+FC_TRA_E!Q48+FC_OTH_E!Q48</f>
        <v>4445.7561719999985</v>
      </c>
      <c r="R48" s="8">
        <f>FC_IND_E!R48+FC_TRA_E!R48+FC_OTH_E!R48</f>
        <v>4566.1688280000017</v>
      </c>
      <c r="S48" s="8">
        <f>FC_IND_E!S48+FC_TRA_E!S48+FC_OTH_E!S48</f>
        <v>5174.5687110000008</v>
      </c>
      <c r="T48" s="8">
        <f>FC_IND_E!T48+FC_TRA_E!T48+FC_OTH_E!T48</f>
        <v>5019.2999999999993</v>
      </c>
      <c r="U48" s="8">
        <f>FC_IND_E!U48+FC_TRA_E!U48+FC_OTH_E!U48</f>
        <v>5352.0188670000007</v>
      </c>
      <c r="V48" s="8">
        <f>FC_IND_E!V48+FC_TRA_E!V48+FC_OTH_E!V48</f>
        <v>5041.4810940000007</v>
      </c>
      <c r="W48" s="8">
        <f>FC_IND_E!W48+FC_TRA_E!W48+FC_OTH_E!W48</f>
        <v>4081.3500779999995</v>
      </c>
      <c r="X48" s="8">
        <f>FC_IND_E!X48+FC_TRA_E!X48+FC_OTH_E!X48</f>
        <v>3638.5488360000008</v>
      </c>
      <c r="Y48" s="8">
        <f>FC_IND_E!Y48+FC_TRA_E!Y48+FC_OTH_E!Y48</f>
        <v>3053.572236</v>
      </c>
      <c r="Z48" s="8">
        <f>FC_IND_E!Z48+FC_TRA_E!Z48+FC_OTH_E!Z48</f>
        <v>3410.1770040000001</v>
      </c>
    </row>
    <row r="49" spans="1:26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  <c r="Y49" s="8">
        <f>FC_IND_E!Y49+FC_TRA_E!Y49+FC_OTH_E!Y49</f>
        <v>0</v>
      </c>
      <c r="Z49" s="8">
        <f>FC_IND_E!Z49+FC_TRA_E!Z49+FC_OTH_E!Z49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  <c r="Y50" s="8">
        <f>FC_IND_E!Y50+FC_TRA_E!Y50+FC_OTH_E!Y50</f>
        <v>0</v>
      </c>
      <c r="Z50" s="8">
        <f>FC_IND_E!Z50+FC_TRA_E!Z50+FC_OTH_E!Z50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FC_IND_E!C51+FC_TRA_E!C51+FC_OTH_E!C51</f>
        <v>27760.535197560002</v>
      </c>
      <c r="D51" s="27">
        <f>FC_IND_E!D51+FC_TRA_E!D51+FC_OTH_E!D51</f>
        <v>30555.840534120005</v>
      </c>
      <c r="E51" s="27">
        <f>FC_IND_E!E51+FC_TRA_E!E51+FC_OTH_E!E51</f>
        <v>32170.144378680001</v>
      </c>
      <c r="F51" s="27">
        <f>FC_IND_E!F51+FC_TRA_E!F51+FC_OTH_E!F51</f>
        <v>35987.661167040002</v>
      </c>
      <c r="G51" s="27">
        <f>FC_IND_E!G51+FC_TRA_E!G51+FC_OTH_E!G51</f>
        <v>38453.724243000004</v>
      </c>
      <c r="H51" s="27">
        <f>FC_IND_E!H51+FC_TRA_E!H51+FC_OTH_E!H51</f>
        <v>41463.357408000011</v>
      </c>
      <c r="I51" s="27">
        <f>FC_IND_E!I51+FC_TRA_E!I51+FC_OTH_E!I51</f>
        <v>35616.56269644</v>
      </c>
      <c r="J51" s="27">
        <f>FC_IND_E!J51+FC_TRA_E!J51+FC_OTH_E!J51</f>
        <v>36901.018198439997</v>
      </c>
      <c r="K51" s="27">
        <f>FC_IND_E!K51+FC_TRA_E!K51+FC_OTH_E!K51</f>
        <v>34489.859362200004</v>
      </c>
      <c r="L51" s="27">
        <f>FC_IND_E!L51+FC_TRA_E!L51+FC_OTH_E!L51</f>
        <v>30552.3401634</v>
      </c>
      <c r="M51" s="27">
        <f>FC_IND_E!M51+FC_TRA_E!M51+FC_OTH_E!M51</f>
        <v>33712.585200360001</v>
      </c>
      <c r="N51" s="27">
        <f>FC_IND_E!N51+FC_TRA_E!N51+FC_OTH_E!N51</f>
        <v>32897.567340000001</v>
      </c>
      <c r="O51" s="27">
        <f>FC_IND_E!O51+FC_TRA_E!O51+FC_OTH_E!O51</f>
        <v>34384.724237160008</v>
      </c>
      <c r="P51" s="27">
        <f>FC_IND_E!P51+FC_TRA_E!P51+FC_OTH_E!P51</f>
        <v>34744.177492200004</v>
      </c>
      <c r="Q51" s="27">
        <f>FC_IND_E!Q51+FC_TRA_E!Q51+FC_OTH_E!Q51</f>
        <v>33590.59974468001</v>
      </c>
      <c r="R51" s="27">
        <f>FC_IND_E!R51+FC_TRA_E!R51+FC_OTH_E!R51</f>
        <v>32044.398629760006</v>
      </c>
      <c r="S51" s="27">
        <f>FC_IND_E!S51+FC_TRA_E!S51+FC_OTH_E!S51</f>
        <v>33137.062211880002</v>
      </c>
      <c r="T51" s="27">
        <f>FC_IND_E!T51+FC_TRA_E!T51+FC_OTH_E!T51</f>
        <v>33558.563135890494</v>
      </c>
      <c r="U51" s="27">
        <f>FC_IND_E!U51+FC_TRA_E!U51+FC_OTH_E!U51</f>
        <v>35011.161154323025</v>
      </c>
      <c r="V51" s="27">
        <f>FC_IND_E!V51+FC_TRA_E!V51+FC_OTH_E!V51</f>
        <v>35573.885101469612</v>
      </c>
      <c r="W51" s="27">
        <f>FC_IND_E!W51+FC_TRA_E!W51+FC_OTH_E!W51</f>
        <v>34316.78889314246</v>
      </c>
      <c r="X51" s="27">
        <f>FC_IND_E!X51+FC_TRA_E!X51+FC_OTH_E!X51</f>
        <v>36433.159414735346</v>
      </c>
      <c r="Y51" s="27">
        <f>FC_IND_E!Y51+FC_TRA_E!Y51+FC_OTH_E!Y51</f>
        <v>31044.634850931601</v>
      </c>
      <c r="Z51" s="27">
        <f>FC_IND_E!Z51+FC_TRA_E!Z51+FC_OTH_E!Z51</f>
        <v>30148.999246140076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640.88893440000015</v>
      </c>
      <c r="M52" s="27">
        <f t="shared" si="20"/>
        <v>886.43875320000029</v>
      </c>
      <c r="N52" s="27">
        <f t="shared" si="20"/>
        <v>1073.3245379999996</v>
      </c>
      <c r="O52" s="27">
        <f t="shared" si="20"/>
        <v>1014.8427432000001</v>
      </c>
      <c r="P52" s="27">
        <f t="shared" si="20"/>
        <v>915.58518480000043</v>
      </c>
      <c r="Q52" s="27">
        <f t="shared" si="20"/>
        <v>1019.0939616000005</v>
      </c>
      <c r="R52" s="27">
        <f t="shared" si="20"/>
        <v>977.31156600000008</v>
      </c>
      <c r="S52" s="27">
        <f t="shared" si="20"/>
        <v>1240.4652083999999</v>
      </c>
      <c r="T52" s="27">
        <f t="shared" si="20"/>
        <v>1299.9158832000001</v>
      </c>
      <c r="U52" s="27">
        <f t="shared" si="20"/>
        <v>1346.6345903999998</v>
      </c>
      <c r="V52" s="27">
        <f t="shared" si="20"/>
        <v>1290.5028972000002</v>
      </c>
      <c r="W52" s="27">
        <f t="shared" si="20"/>
        <v>1147.8485172000005</v>
      </c>
      <c r="X52" s="27">
        <f t="shared" ref="X52:Z52" si="21">SUM(X53:X54)</f>
        <v>1264.4967588000004</v>
      </c>
      <c r="Y52" s="27">
        <f t="shared" si="21"/>
        <v>1253.9263440000002</v>
      </c>
      <c r="Z52" s="27">
        <f t="shared" si="21"/>
        <v>1263.8101608000002</v>
      </c>
    </row>
    <row r="53" spans="1:26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0</v>
      </c>
      <c r="G53" s="8">
        <f>FC_IND_E!G53+FC_TRA_E!G53+FC_OTH_E!G53</f>
        <v>0</v>
      </c>
      <c r="H53" s="8">
        <f>FC_IND_E!H53+FC_TRA_E!H53+FC_OTH_E!H53</f>
        <v>0</v>
      </c>
      <c r="I53" s="8">
        <f>FC_IND_E!I53+FC_TRA_E!I53+FC_OTH_E!I53</f>
        <v>0</v>
      </c>
      <c r="J53" s="8">
        <f>FC_IND_E!J53+FC_TRA_E!J53+FC_OTH_E!J53</f>
        <v>0</v>
      </c>
      <c r="K53" s="8">
        <f>FC_IND_E!K53+FC_TRA_E!K53+FC_OTH_E!K53</f>
        <v>0</v>
      </c>
      <c r="L53" s="8">
        <f>FC_IND_E!L53+FC_TRA_E!L53+FC_OTH_E!L53</f>
        <v>640.88893440000015</v>
      </c>
      <c r="M53" s="8">
        <f>FC_IND_E!M53+FC_TRA_E!M53+FC_OTH_E!M53</f>
        <v>886.43875320000029</v>
      </c>
      <c r="N53" s="8">
        <f>FC_IND_E!N53+FC_TRA_E!N53+FC_OTH_E!N53</f>
        <v>1073.3245379999996</v>
      </c>
      <c r="O53" s="8">
        <f>FC_IND_E!O53+FC_TRA_E!O53+FC_OTH_E!O53</f>
        <v>1014.8427432000001</v>
      </c>
      <c r="P53" s="8">
        <f>FC_IND_E!P53+FC_TRA_E!P53+FC_OTH_E!P53</f>
        <v>915.58518480000043</v>
      </c>
      <c r="Q53" s="8">
        <f>FC_IND_E!Q53+FC_TRA_E!Q53+FC_OTH_E!Q53</f>
        <v>1019.0939616000005</v>
      </c>
      <c r="R53" s="8">
        <f>FC_IND_E!R53+FC_TRA_E!R53+FC_OTH_E!R53</f>
        <v>968.05308600000012</v>
      </c>
      <c r="S53" s="8">
        <f>FC_IND_E!S53+FC_TRA_E!S53+FC_OTH_E!S53</f>
        <v>1218.8317284</v>
      </c>
      <c r="T53" s="8">
        <f>FC_IND_E!T53+FC_TRA_E!T53+FC_OTH_E!T53</f>
        <v>1273.1951232000001</v>
      </c>
      <c r="U53" s="8">
        <f>FC_IND_E!U53+FC_TRA_E!U53+FC_OTH_E!U53</f>
        <v>1330.4094803999997</v>
      </c>
      <c r="V53" s="8">
        <f>FC_IND_E!V53+FC_TRA_E!V53+FC_OTH_E!V53</f>
        <v>1272.0780072000002</v>
      </c>
      <c r="W53" s="8">
        <f>FC_IND_E!W53+FC_TRA_E!W53+FC_OTH_E!W53</f>
        <v>1129.9288572000005</v>
      </c>
      <c r="X53" s="8">
        <f>FC_IND_E!X53+FC_TRA_E!X53+FC_OTH_E!X53</f>
        <v>1242.2412288000003</v>
      </c>
      <c r="Y53" s="8">
        <f>FC_IND_E!Y53+FC_TRA_E!Y53+FC_OTH_E!Y53</f>
        <v>1226.1017340000003</v>
      </c>
      <c r="Z53" s="8">
        <f>FC_IND_E!Z53+FC_TRA_E!Z53+FC_OTH_E!Z53</f>
        <v>1239.9194808000002</v>
      </c>
    </row>
    <row r="54" spans="1:26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0</v>
      </c>
      <c r="R54" s="45">
        <f>FC_IND_E!R54+FC_TRA_E!R54+FC_OTH_E!R54</f>
        <v>9.2584800000000005</v>
      </c>
      <c r="S54" s="45">
        <f>FC_IND_E!S54+FC_TRA_E!S54+FC_OTH_E!S54</f>
        <v>21.633480000000002</v>
      </c>
      <c r="T54" s="45">
        <f>FC_IND_E!T54+FC_TRA_E!T54+FC_OTH_E!T54</f>
        <v>26.720760000000006</v>
      </c>
      <c r="U54" s="45">
        <f>FC_IND_E!U54+FC_TRA_E!U54+FC_OTH_E!U54</f>
        <v>16.225110000000004</v>
      </c>
      <c r="V54" s="45">
        <f>FC_IND_E!V54+FC_TRA_E!V54+FC_OTH_E!V54</f>
        <v>18.424890000000008</v>
      </c>
      <c r="W54" s="45">
        <f>FC_IND_E!W54+FC_TRA_E!W54+FC_OTH_E!W54</f>
        <v>17.919659999999986</v>
      </c>
      <c r="X54" s="45">
        <f>FC_IND_E!X54+FC_TRA_E!X54+FC_OTH_E!X54</f>
        <v>22.255530000000032</v>
      </c>
      <c r="Y54" s="45">
        <f>FC_IND_E!Y54+FC_TRA_E!Y54+FC_OTH_E!Y54</f>
        <v>27.824609999999993</v>
      </c>
      <c r="Z54" s="45">
        <f>FC_IND_E!Z54+FC_TRA_E!Z54+FC_OTH_E!Z54</f>
        <v>23.89068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15912.625453919998</v>
      </c>
      <c r="D61" s="49">
        <f t="shared" si="22"/>
        <v>15971.928724799998</v>
      </c>
      <c r="E61" s="49">
        <f t="shared" si="22"/>
        <v>16333.314125759996</v>
      </c>
      <c r="F61" s="49">
        <f t="shared" si="22"/>
        <v>16512.179700959994</v>
      </c>
      <c r="G61" s="49">
        <f t="shared" si="22"/>
        <v>16647.57537912</v>
      </c>
      <c r="H61" s="49">
        <f t="shared" si="22"/>
        <v>16959.810914640002</v>
      </c>
      <c r="I61" s="49">
        <f t="shared" si="22"/>
        <v>17956.431490320003</v>
      </c>
      <c r="J61" s="49">
        <f t="shared" si="22"/>
        <v>18766.4116536</v>
      </c>
      <c r="K61" s="49">
        <f t="shared" si="22"/>
        <v>18928.80019296</v>
      </c>
      <c r="L61" s="49">
        <f t="shared" si="22"/>
        <v>20795.027902560003</v>
      </c>
      <c r="M61" s="49">
        <f t="shared" si="22"/>
        <v>21676.754016719999</v>
      </c>
      <c r="N61" s="49">
        <f t="shared" si="22"/>
        <v>23187.832577280002</v>
      </c>
      <c r="O61" s="49">
        <f t="shared" si="22"/>
        <v>24684.967823759998</v>
      </c>
      <c r="P61" s="49">
        <f t="shared" si="22"/>
        <v>20695.315826160004</v>
      </c>
      <c r="Q61" s="49">
        <f t="shared" si="22"/>
        <v>20802.689952480003</v>
      </c>
      <c r="R61" s="49">
        <f t="shared" si="22"/>
        <v>21656.816419679999</v>
      </c>
      <c r="S61" s="49">
        <f t="shared" si="22"/>
        <v>20509.819997759998</v>
      </c>
      <c r="T61" s="49">
        <f t="shared" si="22"/>
        <v>21286.990459691606</v>
      </c>
      <c r="U61" s="49">
        <f t="shared" si="22"/>
        <v>22634.3358224685</v>
      </c>
      <c r="V61" s="49">
        <f t="shared" si="22"/>
        <v>23084.331595525411</v>
      </c>
      <c r="W61" s="49">
        <f t="shared" si="22"/>
        <v>21600.456242408934</v>
      </c>
      <c r="X61" s="49">
        <f t="shared" si="22"/>
        <v>21873.961849197476</v>
      </c>
      <c r="Y61" s="49">
        <f t="shared" ref="Y61:Z61" si="23">SUM(Y62:Y72)</f>
        <v>22304.398865548064</v>
      </c>
      <c r="Z61" s="49">
        <f t="shared" si="23"/>
        <v>25343.165605155642</v>
      </c>
    </row>
    <row r="62" spans="1:26" ht="11.25" customHeight="1" x14ac:dyDescent="0.2">
      <c r="A62" s="50" t="s">
        <v>92</v>
      </c>
      <c r="B62" s="51" t="s">
        <v>93</v>
      </c>
      <c r="C62" s="52">
        <f>FC_IND_E!C62+FC_TRA_E!C62+FC_OTH_E!C62</f>
        <v>15645.727641599999</v>
      </c>
      <c r="D62" s="52">
        <f>FC_IND_E!D62+FC_TRA_E!D62+FC_OTH_E!D62</f>
        <v>15704.976268799999</v>
      </c>
      <c r="E62" s="52">
        <f>FC_IND_E!E62+FC_TRA_E!E62+FC_OTH_E!E62</f>
        <v>15851.472134399995</v>
      </c>
      <c r="F62" s="52">
        <f>FC_IND_E!F62+FC_TRA_E!F62+FC_OTH_E!F62</f>
        <v>15874.655731199997</v>
      </c>
      <c r="G62" s="52">
        <f>FC_IND_E!G62+FC_TRA_E!G62+FC_OTH_E!G62</f>
        <v>16055.9840448</v>
      </c>
      <c r="H62" s="52">
        <f>FC_IND_E!H62+FC_TRA_E!H62+FC_OTH_E!H62</f>
        <v>16133.375865600001</v>
      </c>
      <c r="I62" s="52">
        <f>FC_IND_E!I62+FC_TRA_E!I62+FC_OTH_E!I62</f>
        <v>17296.159910400002</v>
      </c>
      <c r="J62" s="52">
        <f>FC_IND_E!J62+FC_TRA_E!J62+FC_OTH_E!J62</f>
        <v>17446.688179199999</v>
      </c>
      <c r="K62" s="52">
        <f>FC_IND_E!K62+FC_TRA_E!K62+FC_OTH_E!K62</f>
        <v>17006.415148799999</v>
      </c>
      <c r="L62" s="52">
        <f>FC_IND_E!L62+FC_TRA_E!L62+FC_OTH_E!L62</f>
        <v>17387.8883136</v>
      </c>
      <c r="M62" s="52">
        <f>FC_IND_E!M62+FC_TRA_E!M62+FC_OTH_E!M62</f>
        <v>17124.128582399997</v>
      </c>
      <c r="N62" s="52">
        <f>FC_IND_E!N62+FC_TRA_E!N62+FC_OTH_E!N62</f>
        <v>17772.943910400001</v>
      </c>
      <c r="O62" s="52">
        <f>FC_IND_E!O62+FC_TRA_E!O62+FC_OTH_E!O62</f>
        <v>18051.152313599996</v>
      </c>
      <c r="P62" s="52">
        <f>FC_IND_E!P62+FC_TRA_E!P62+FC_OTH_E!P62</f>
        <v>17559.024134400002</v>
      </c>
      <c r="Q62" s="52">
        <f>FC_IND_E!Q62+FC_TRA_E!Q62+FC_OTH_E!Q62</f>
        <v>17511.199372800002</v>
      </c>
      <c r="R62" s="52">
        <f>FC_IND_E!R62+FC_TRA_E!R62+FC_OTH_E!R62</f>
        <v>18410.112403200001</v>
      </c>
      <c r="S62" s="52">
        <f>FC_IND_E!S62+FC_TRA_E!S62+FC_OTH_E!S62</f>
        <v>16858.464537600001</v>
      </c>
      <c r="T62" s="52">
        <f>FC_IND_E!T62+FC_TRA_E!T62+FC_OTH_E!T62</f>
        <v>17095.680000000004</v>
      </c>
      <c r="U62" s="52">
        <f>FC_IND_E!U62+FC_TRA_E!U62+FC_OTH_E!U62</f>
        <v>17257.296672000004</v>
      </c>
      <c r="V62" s="52">
        <f>FC_IND_E!V62+FC_TRA_E!V62+FC_OTH_E!V62</f>
        <v>17855.264851200005</v>
      </c>
      <c r="W62" s="52">
        <f>FC_IND_E!W62+FC_TRA_E!W62+FC_OTH_E!W62</f>
        <v>17085.152447999997</v>
      </c>
      <c r="X62" s="52">
        <f>FC_IND_E!X62+FC_TRA_E!X62+FC_OTH_E!X62</f>
        <v>17391.584448000001</v>
      </c>
      <c r="Y62" s="52">
        <f>FC_IND_E!Y62+FC_TRA_E!Y62+FC_OTH_E!Y62</f>
        <v>17893.456761599999</v>
      </c>
      <c r="Z62" s="52">
        <f>FC_IND_E!Z62+FC_TRA_E!Z62+FC_OTH_E!Z62</f>
        <v>19337.248223999999</v>
      </c>
    </row>
    <row r="63" spans="1:26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124.18560000000002</v>
      </c>
      <c r="M63" s="52">
        <f>FC_IND_E!M63+FC_TRA_E!M63+FC_OTH_E!M63</f>
        <v>124.18560000000001</v>
      </c>
      <c r="N63" s="52">
        <f>FC_IND_E!N63+FC_TRA_E!N63+FC_OTH_E!N63</f>
        <v>124.18560000000001</v>
      </c>
      <c r="O63" s="52">
        <f>FC_IND_E!O63+FC_TRA_E!O63+FC_OTH_E!O63</f>
        <v>124.18560000000005</v>
      </c>
      <c r="P63" s="52">
        <f>FC_IND_E!P63+FC_TRA_E!P63+FC_OTH_E!P63</f>
        <v>124.18560000000001</v>
      </c>
      <c r="Q63" s="52">
        <f>FC_IND_E!Q63+FC_TRA_E!Q63+FC_OTH_E!Q63</f>
        <v>124.18560000000009</v>
      </c>
      <c r="R63" s="52">
        <f>FC_IND_E!R63+FC_TRA_E!R63+FC_OTH_E!R63</f>
        <v>124.18560000000002</v>
      </c>
      <c r="S63" s="52">
        <f>FC_IND_E!S63+FC_TRA_E!S63+FC_OTH_E!S63</f>
        <v>48.489638400000011</v>
      </c>
      <c r="T63" s="52">
        <f>FC_IND_E!T63+FC_TRA_E!T63+FC_OTH_E!T63</f>
        <v>48.489638400000011</v>
      </c>
      <c r="U63" s="52">
        <f>FC_IND_E!U63+FC_TRA_E!U63+FC_OTH_E!U63</f>
        <v>48.489638400000018</v>
      </c>
      <c r="V63" s="52">
        <f>FC_IND_E!V63+FC_TRA_E!V63+FC_OTH_E!V63</f>
        <v>48.489638400000032</v>
      </c>
      <c r="W63" s="52">
        <f>FC_IND_E!W63+FC_TRA_E!W63+FC_OTH_E!W63</f>
        <v>48.489638400000011</v>
      </c>
      <c r="X63" s="52">
        <f>FC_IND_E!X63+FC_TRA_E!X63+FC_OTH_E!X63</f>
        <v>48.489638400000011</v>
      </c>
      <c r="Y63" s="52">
        <f>FC_IND_E!Y63+FC_TRA_E!Y63+FC_OTH_E!Y63</f>
        <v>48.489638399999997</v>
      </c>
      <c r="Z63" s="52">
        <f>FC_IND_E!Z63+FC_TRA_E!Z63+FC_OTH_E!Z63</f>
        <v>48.489638400000004</v>
      </c>
    </row>
    <row r="64" spans="1:26" ht="11.25" customHeight="1" x14ac:dyDescent="0.2">
      <c r="A64" s="50" t="s">
        <v>96</v>
      </c>
      <c r="B64" s="51" t="s">
        <v>97</v>
      </c>
      <c r="C64" s="52">
        <f>FC_IND_E!C64+FC_TRA_E!C64+FC_OTH_E!C64</f>
        <v>57.329868959999992</v>
      </c>
      <c r="D64" s="52">
        <f>FC_IND_E!D64+FC_TRA_E!D64+FC_OTH_E!D64</f>
        <v>57.38451263999999</v>
      </c>
      <c r="E64" s="52">
        <f>FC_IND_E!E64+FC_TRA_E!E64+FC_OTH_E!E64</f>
        <v>65.792956319999988</v>
      </c>
      <c r="F64" s="52">
        <f>FC_IND_E!F64+FC_TRA_E!F64+FC_OTH_E!F64</f>
        <v>65.792956319999988</v>
      </c>
      <c r="G64" s="52">
        <f>FC_IND_E!G64+FC_TRA_E!G64+FC_OTH_E!G64</f>
        <v>65.574578160000002</v>
      </c>
      <c r="H64" s="52">
        <f>FC_IND_E!H64+FC_TRA_E!H64+FC_OTH_E!H64</f>
        <v>51.870021840000007</v>
      </c>
      <c r="I64" s="52">
        <f>FC_IND_E!I64+FC_TRA_E!I64+FC_OTH_E!I64</f>
        <v>148.45724711999998</v>
      </c>
      <c r="J64" s="52">
        <f>FC_IND_E!J64+FC_TRA_E!J64+FC_OTH_E!J64</f>
        <v>165.49251263999997</v>
      </c>
      <c r="K64" s="52">
        <f>FC_IND_E!K64+FC_TRA_E!K64+FC_OTH_E!K64</f>
        <v>63.827356320000007</v>
      </c>
      <c r="L64" s="52">
        <f>FC_IND_E!L64+FC_TRA_E!L64+FC_OTH_E!L64</f>
        <v>64.537331040000012</v>
      </c>
      <c r="M64" s="52">
        <f>FC_IND_E!M64+FC_TRA_E!M64+FC_OTH_E!M64</f>
        <v>121.32135288000003</v>
      </c>
      <c r="N64" s="52">
        <f>FC_IND_E!N64+FC_TRA_E!N64+FC_OTH_E!N64</f>
        <v>126.45373104000002</v>
      </c>
      <c r="O64" s="52">
        <f>FC_IND_E!O64+FC_TRA_E!O64+FC_OTH_E!O64</f>
        <v>126.67210920000002</v>
      </c>
      <c r="P64" s="52">
        <f>FC_IND_E!P64+FC_TRA_E!P64+FC_OTH_E!P64</f>
        <v>285.99499656000012</v>
      </c>
      <c r="Q64" s="52">
        <f>FC_IND_E!Q64+FC_TRA_E!Q64+FC_OTH_E!Q64</f>
        <v>230.90335632</v>
      </c>
      <c r="R64" s="52">
        <f>FC_IND_E!R64+FC_TRA_E!R64+FC_OTH_E!R64</f>
        <v>135.08035632000002</v>
      </c>
      <c r="S64" s="52">
        <f>FC_IND_E!S64+FC_TRA_E!S64+FC_OTH_E!S64</f>
        <v>188.75224367999994</v>
      </c>
      <c r="T64" s="52">
        <f>FC_IND_E!T64+FC_TRA_E!T64+FC_OTH_E!T64</f>
        <v>201.08117185160319</v>
      </c>
      <c r="U64" s="52">
        <f>FC_IND_E!U64+FC_TRA_E!U64+FC_OTH_E!U64</f>
        <v>204.8719184684964</v>
      </c>
      <c r="V64" s="52">
        <f>FC_IND_E!V64+FC_TRA_E!V64+FC_OTH_E!V64</f>
        <v>204.53170064540939</v>
      </c>
      <c r="W64" s="52">
        <f>FC_IND_E!W64+FC_TRA_E!W64+FC_OTH_E!W64</f>
        <v>287.05056192893801</v>
      </c>
      <c r="X64" s="52">
        <f>FC_IND_E!X64+FC_TRA_E!X64+FC_OTH_E!X64</f>
        <v>244.7219810374753</v>
      </c>
      <c r="Y64" s="52">
        <f>FC_IND_E!Y64+FC_TRA_E!Y64+FC_OTH_E!Y64</f>
        <v>249.84739562807241</v>
      </c>
      <c r="Z64" s="52">
        <f>FC_IND_E!Z64+FC_TRA_E!Z64+FC_OTH_E!Z64</f>
        <v>272.25715987564405</v>
      </c>
    </row>
    <row r="65" spans="1:26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10.100160000000001</v>
      </c>
      <c r="S65" s="52">
        <f>FC_IND_E!S65+FC_TRA_E!S65+FC_OTH_E!S65</f>
        <v>23.600159999999999</v>
      </c>
      <c r="T65" s="52">
        <f>FC_IND_E!T65+FC_TRA_E!T65+FC_OTH_E!T65</f>
        <v>29.149920000000005</v>
      </c>
      <c r="U65" s="52">
        <f>FC_IND_E!U65+FC_TRA_E!U65+FC_OTH_E!U65</f>
        <v>17.700120000000002</v>
      </c>
      <c r="V65" s="52">
        <f>FC_IND_E!V65+FC_TRA_E!V65+FC_OTH_E!V65</f>
        <v>20.099880000000006</v>
      </c>
      <c r="W65" s="52">
        <f>FC_IND_E!W65+FC_TRA_E!W65+FC_OTH_E!W65</f>
        <v>19.548719999999985</v>
      </c>
      <c r="X65" s="52">
        <f>FC_IND_E!X65+FC_TRA_E!X65+FC_OTH_E!X65</f>
        <v>28.999080000000031</v>
      </c>
      <c r="Y65" s="52">
        <f>FC_IND_E!Y65+FC_TRA_E!Y65+FC_OTH_E!Y65</f>
        <v>36.255959999999995</v>
      </c>
      <c r="Z65" s="52">
        <f>FC_IND_E!Z65+FC_TRA_E!Z65+FC_OTH_E!Z65</f>
        <v>31.092479999999995</v>
      </c>
    </row>
    <row r="66" spans="1:26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0.14145840000000001</v>
      </c>
      <c r="R66" s="52">
        <f>FC_IND_E!R66+FC_TRA_E!R66+FC_OTH_E!R66</f>
        <v>4.5878400000000021E-2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0.8143416</v>
      </c>
      <c r="V66" s="52">
        <f>FC_IND_E!V66+FC_TRA_E!V66+FC_OTH_E!V66</f>
        <v>1.6574846399999996</v>
      </c>
      <c r="W66" s="52">
        <f>FC_IND_E!W66+FC_TRA_E!W66+FC_OTH_E!W66</f>
        <v>0.84314303999999995</v>
      </c>
      <c r="X66" s="52">
        <f>FC_IND_E!X66+FC_TRA_E!X66+FC_OTH_E!X66</f>
        <v>3.0585599999999991E-2</v>
      </c>
      <c r="Y66" s="52">
        <f>FC_IND_E!Y66+FC_TRA_E!Y66+FC_OTH_E!Y66</f>
        <v>1.52928E-2</v>
      </c>
      <c r="Z66" s="52">
        <f>FC_IND_E!Z66+FC_TRA_E!Z66+FC_OTH_E!Z66</f>
        <v>8.2326240000000009E-2</v>
      </c>
    </row>
    <row r="67" spans="1:26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214.09920000000005</v>
      </c>
      <c r="F67" s="52">
        <f>FC_IND_E!F67+FC_TRA_E!F67+FC_OTH_E!F67</f>
        <v>294.38639999999998</v>
      </c>
      <c r="G67" s="52">
        <f>FC_IND_E!G67+FC_TRA_E!G67+FC_OTH_E!G67</f>
        <v>221.7456</v>
      </c>
      <c r="H67" s="52">
        <f>FC_IND_E!H67+FC_TRA_E!H67+FC_OTH_E!H67</f>
        <v>338.35319999999996</v>
      </c>
      <c r="I67" s="52">
        <f>FC_IND_E!I67+FC_TRA_E!I67+FC_OTH_E!I67</f>
        <v>342.17640000000006</v>
      </c>
      <c r="J67" s="52">
        <f>FC_IND_E!J67+FC_TRA_E!J67+FC_OTH_E!J67</f>
        <v>338.35319999999996</v>
      </c>
      <c r="K67" s="52">
        <f>FC_IND_E!K67+FC_TRA_E!K67+FC_OTH_E!K67</f>
        <v>275.27039999999994</v>
      </c>
      <c r="L67" s="52">
        <f>FC_IND_E!L67+FC_TRA_E!L67+FC_OTH_E!L67</f>
        <v>453.04919999999993</v>
      </c>
      <c r="M67" s="52">
        <f>FC_IND_E!M67+FC_TRA_E!M67+FC_OTH_E!M67</f>
        <v>688.17599999999993</v>
      </c>
      <c r="N67" s="52">
        <f>FC_IND_E!N67+FC_TRA_E!N67+FC_OTH_E!N67</f>
        <v>672.88319999999999</v>
      </c>
      <c r="O67" s="52">
        <f>FC_IND_E!O67+FC_TRA_E!O67+FC_OTH_E!O67</f>
        <v>596.41919999999982</v>
      </c>
      <c r="P67" s="52">
        <f>FC_IND_E!P67+FC_TRA_E!P67+FC_OTH_E!P67</f>
        <v>504.6624000000001</v>
      </c>
      <c r="Q67" s="52">
        <f>FC_IND_E!Q67+FC_TRA_E!Q67+FC_OTH_E!Q67</f>
        <v>562.0104</v>
      </c>
      <c r="R67" s="52">
        <f>FC_IND_E!R67+FC_TRA_E!R67+FC_OTH_E!R67</f>
        <v>568.95333119999987</v>
      </c>
      <c r="S67" s="52">
        <f>FC_IND_E!S67+FC_TRA_E!S67+FC_OTH_E!S67</f>
        <v>401.71127040000005</v>
      </c>
      <c r="T67" s="52">
        <f>FC_IND_E!T67+FC_TRA_E!T67+FC_OTH_E!T67</f>
        <v>414.8171999999999</v>
      </c>
      <c r="U67" s="52">
        <f>FC_IND_E!U67+FC_TRA_E!U67+FC_OTH_E!U67</f>
        <v>459.24099984000009</v>
      </c>
      <c r="V67" s="52">
        <f>FC_IND_E!V67+FC_TRA_E!V67+FC_OTH_E!V67</f>
        <v>386.4663878400001</v>
      </c>
      <c r="W67" s="52">
        <f>FC_IND_E!W67+FC_TRA_E!W67+FC_OTH_E!W67</f>
        <v>256.48905744000007</v>
      </c>
      <c r="X67" s="52">
        <f>FC_IND_E!X67+FC_TRA_E!X67+FC_OTH_E!X67</f>
        <v>337.47055055999999</v>
      </c>
      <c r="Y67" s="52">
        <f>FC_IND_E!Y67+FC_TRA_E!Y67+FC_OTH_E!Y67</f>
        <v>304.77454415999995</v>
      </c>
      <c r="Z67" s="52">
        <f>FC_IND_E!Z67+FC_TRA_E!Z67+FC_OTH_E!Z67</f>
        <v>460.38260736000018</v>
      </c>
    </row>
    <row r="68" spans="1:26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18.167336640000002</v>
      </c>
      <c r="R68" s="52">
        <f>FC_IND_E!R68+FC_TRA_E!R68+FC_OTH_E!R68</f>
        <v>9.074237759999999</v>
      </c>
      <c r="S68" s="52">
        <f>FC_IND_E!S68+FC_TRA_E!S68+FC_OTH_E!S68</f>
        <v>12.20314464</v>
      </c>
      <c r="T68" s="52">
        <f>FC_IND_E!T68+FC_TRA_E!T68+FC_OTH_E!T68</f>
        <v>43.082621280000012</v>
      </c>
      <c r="U68" s="52">
        <f>FC_IND_E!U68+FC_TRA_E!U68+FC_OTH_E!U68</f>
        <v>122.76677520000001</v>
      </c>
      <c r="V68" s="52">
        <f>FC_IND_E!V68+FC_TRA_E!V68+FC_OTH_E!V68</f>
        <v>85.303748160000026</v>
      </c>
      <c r="W68" s="52">
        <f>FC_IND_E!W68+FC_TRA_E!W68+FC_OTH_E!W68</f>
        <v>103.55188176000001</v>
      </c>
      <c r="X68" s="52">
        <f>FC_IND_E!X68+FC_TRA_E!X68+FC_OTH_E!X68</f>
        <v>63.266823360000018</v>
      </c>
      <c r="Y68" s="52">
        <f>FC_IND_E!Y68+FC_TRA_E!Y68+FC_OTH_E!Y68</f>
        <v>44.695501919999991</v>
      </c>
      <c r="Z68" s="52">
        <f>FC_IND_E!Z68+FC_TRA_E!Z68+FC_OTH_E!Z68</f>
        <v>10.687118399999999</v>
      </c>
    </row>
    <row r="69" spans="1:26" ht="11.25" customHeight="1" x14ac:dyDescent="0.2">
      <c r="A69" s="50" t="s">
        <v>106</v>
      </c>
      <c r="B69" s="51" t="s">
        <v>107</v>
      </c>
      <c r="C69" s="52">
        <f>FC_IND_E!C69+FC_TRA_E!C69+FC_OTH_E!C69</f>
        <v>209.56794336000002</v>
      </c>
      <c r="D69" s="52">
        <f>FC_IND_E!D69+FC_TRA_E!D69+FC_OTH_E!D69</f>
        <v>209.56794335999996</v>
      </c>
      <c r="E69" s="52">
        <f>FC_IND_E!E69+FC_TRA_E!E69+FC_OTH_E!E69</f>
        <v>201.94983504000001</v>
      </c>
      <c r="F69" s="52">
        <f>FC_IND_E!F69+FC_TRA_E!F69+FC_OTH_E!F69</f>
        <v>277.34461343999999</v>
      </c>
      <c r="G69" s="52">
        <f>FC_IND_E!G69+FC_TRA_E!G69+FC_OTH_E!G69</f>
        <v>304.27115615999998</v>
      </c>
      <c r="H69" s="52">
        <f>FC_IND_E!H69+FC_TRA_E!H69+FC_OTH_E!H69</f>
        <v>436.21182720000002</v>
      </c>
      <c r="I69" s="52">
        <f>FC_IND_E!I69+FC_TRA_E!I69+FC_OTH_E!I69</f>
        <v>169.63793279999996</v>
      </c>
      <c r="J69" s="52">
        <f>FC_IND_E!J69+FC_TRA_E!J69+FC_OTH_E!J69</f>
        <v>815.87776176000011</v>
      </c>
      <c r="K69" s="52">
        <f>FC_IND_E!K69+FC_TRA_E!K69+FC_OTH_E!K69</f>
        <v>1583.2872878399999</v>
      </c>
      <c r="L69" s="52">
        <f>FC_IND_E!L69+FC_TRA_E!L69+FC_OTH_E!L69</f>
        <v>2765.3674579199997</v>
      </c>
      <c r="M69" s="52">
        <f>FC_IND_E!M69+FC_TRA_E!M69+FC_OTH_E!M69</f>
        <v>3618.9424814399999</v>
      </c>
      <c r="N69" s="52">
        <f>FC_IND_E!N69+FC_TRA_E!N69+FC_OTH_E!N69</f>
        <v>4491.3661358399977</v>
      </c>
      <c r="O69" s="52">
        <f>FC_IND_E!O69+FC_TRA_E!O69+FC_OTH_E!O69</f>
        <v>5786.5386009600015</v>
      </c>
      <c r="P69" s="52">
        <f>FC_IND_E!P69+FC_TRA_E!P69+FC_OTH_E!P69</f>
        <v>2221.4486952000002</v>
      </c>
      <c r="Q69" s="52">
        <f>FC_IND_E!Q69+FC_TRA_E!Q69+FC_OTH_E!Q69</f>
        <v>2356.0824283200004</v>
      </c>
      <c r="R69" s="52">
        <f>FC_IND_E!R69+FC_TRA_E!R69+FC_OTH_E!R69</f>
        <v>2399.2644528000001</v>
      </c>
      <c r="S69" s="52">
        <f>FC_IND_E!S69+FC_TRA_E!S69+FC_OTH_E!S69</f>
        <v>2976.5990030399994</v>
      </c>
      <c r="T69" s="52">
        <f>FC_IND_E!T69+FC_TRA_E!T69+FC_OTH_E!T69</f>
        <v>3454.6899081600013</v>
      </c>
      <c r="U69" s="52">
        <f>FC_IND_E!U69+FC_TRA_E!U69+FC_OTH_E!U69</f>
        <v>4522.3154496000006</v>
      </c>
      <c r="V69" s="52">
        <f>FC_IND_E!V69+FC_TRA_E!V69+FC_OTH_E!V69</f>
        <v>4481.6424638399994</v>
      </c>
      <c r="W69" s="52">
        <f>FC_IND_E!W69+FC_TRA_E!W69+FC_OTH_E!W69</f>
        <v>3798.2928715199996</v>
      </c>
      <c r="X69" s="52">
        <f>FC_IND_E!X69+FC_TRA_E!X69+FC_OTH_E!X69</f>
        <v>3758.3608219199991</v>
      </c>
      <c r="Y69" s="52">
        <f>FC_IND_E!Y69+FC_TRA_E!Y69+FC_OTH_E!Y69</f>
        <v>3725.8493486399998</v>
      </c>
      <c r="Z69" s="52">
        <f>FC_IND_E!Z69+FC_TRA_E!Z69+FC_OTH_E!Z69</f>
        <v>5176.5363360000001</v>
      </c>
    </row>
    <row r="70" spans="1:26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  <c r="Y70" s="52">
        <f>FC_IND_E!Y70+FC_TRA_E!Y70+FC_OTH_E!Y70</f>
        <v>0</v>
      </c>
      <c r="Z70" s="52">
        <f>FC_IND_E!Z70+FC_TRA_E!Z70+FC_OTH_E!Z70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  <c r="Y71" s="52">
        <f>FC_IND_E!Y71+FC_TRA_E!Y71+FC_OTH_E!Y71</f>
        <v>0</v>
      </c>
      <c r="Z71" s="52">
        <f>FC_IND_E!Z71+FC_TRA_E!Z71+FC_OTH_E!Z71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0.83990735999999999</v>
      </c>
      <c r="V72" s="55">
        <f>FC_IND_E!V72+FC_TRA_E!V72+FC_OTH_E!V72</f>
        <v>0.8754407999999998</v>
      </c>
      <c r="W72" s="55">
        <f>FC_IND_E!W72+FC_TRA_E!W72+FC_OTH_E!W72</f>
        <v>1.03792032</v>
      </c>
      <c r="X72" s="55">
        <f>FC_IND_E!X72+FC_TRA_E!X72+FC_OTH_E!X72</f>
        <v>1.03792032</v>
      </c>
      <c r="Y72" s="55">
        <f>FC_IND_E!Y72+FC_TRA_E!Y72+FC_OTH_E!Y72</f>
        <v>1.0144223999999999</v>
      </c>
      <c r="Z72" s="55">
        <f>FC_IND_E!Z72+FC_TRA_E!Z72+FC_OTH_E!Z72</f>
        <v>6.3897148799999988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46473.481468525177</v>
      </c>
      <c r="D2" s="21">
        <f t="shared" ref="D2:X2" si="0">SUM(D3,D17,D22,D25,D26,D51,D52)</f>
        <v>50003.362192009299</v>
      </c>
      <c r="E2" s="21">
        <f t="shared" si="0"/>
        <v>49832.707661477842</v>
      </c>
      <c r="F2" s="21">
        <f t="shared" si="0"/>
        <v>52316.397209079209</v>
      </c>
      <c r="G2" s="21">
        <f t="shared" si="0"/>
        <v>52433.754795181507</v>
      </c>
      <c r="H2" s="21">
        <f t="shared" si="0"/>
        <v>53766.904763226965</v>
      </c>
      <c r="I2" s="21">
        <f t="shared" si="0"/>
        <v>42592.95551002436</v>
      </c>
      <c r="J2" s="21">
        <f t="shared" si="0"/>
        <v>47015.661062951142</v>
      </c>
      <c r="K2" s="21">
        <f t="shared" si="0"/>
        <v>43940.134073942623</v>
      </c>
      <c r="L2" s="21">
        <f t="shared" si="0"/>
        <v>37355.273126200969</v>
      </c>
      <c r="M2" s="21">
        <f t="shared" si="0"/>
        <v>38869.666967347825</v>
      </c>
      <c r="N2" s="21">
        <f t="shared" si="0"/>
        <v>38209.716209630205</v>
      </c>
      <c r="O2" s="21">
        <f t="shared" si="0"/>
        <v>35358.331328624852</v>
      </c>
      <c r="P2" s="21">
        <f t="shared" si="0"/>
        <v>33421.928688047214</v>
      </c>
      <c r="Q2" s="21">
        <f t="shared" si="0"/>
        <v>32305.249232615028</v>
      </c>
      <c r="R2" s="21">
        <f t="shared" si="0"/>
        <v>31238.717995441173</v>
      </c>
      <c r="S2" s="21">
        <f t="shared" si="0"/>
        <v>33438.885607405333</v>
      </c>
      <c r="T2" s="21">
        <f t="shared" si="0"/>
        <v>33791.000156518625</v>
      </c>
      <c r="U2" s="21">
        <f t="shared" si="0"/>
        <v>34609.717397031811</v>
      </c>
      <c r="V2" s="21">
        <f t="shared" si="0"/>
        <v>34787.424034723415</v>
      </c>
      <c r="W2" s="21">
        <f t="shared" si="0"/>
        <v>31853.125023765911</v>
      </c>
      <c r="X2" s="21">
        <f t="shared" si="0"/>
        <v>33123.832611750186</v>
      </c>
      <c r="Y2" s="21">
        <f t="shared" ref="Y2:Z2" si="1">SUM(Y3,Y17,Y22,Y25,Y26,Y51,Y52)</f>
        <v>28591.121373977228</v>
      </c>
      <c r="Z2" s="21">
        <f t="shared" si="1"/>
        <v>27830.81779585512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2727.8145483251828</v>
      </c>
      <c r="D3" s="24">
        <f t="shared" si="2"/>
        <v>2543.7953524093018</v>
      </c>
      <c r="E3" s="24">
        <f t="shared" si="2"/>
        <v>2463.5991753178459</v>
      </c>
      <c r="F3" s="24">
        <f t="shared" si="2"/>
        <v>2683.353568239203</v>
      </c>
      <c r="G3" s="24">
        <f t="shared" si="2"/>
        <v>2081.0027979015013</v>
      </c>
      <c r="H3" s="24">
        <f t="shared" si="2"/>
        <v>2173.7152361469584</v>
      </c>
      <c r="I3" s="24">
        <f t="shared" si="2"/>
        <v>2170.4495287043574</v>
      </c>
      <c r="J3" s="24">
        <f t="shared" si="2"/>
        <v>2704.4540503911467</v>
      </c>
      <c r="K3" s="24">
        <f t="shared" si="2"/>
        <v>2400.1475019026179</v>
      </c>
      <c r="L3" s="24">
        <f t="shared" si="2"/>
        <v>1530.0470328409729</v>
      </c>
      <c r="M3" s="24">
        <f t="shared" si="2"/>
        <v>1379.5600120278268</v>
      </c>
      <c r="N3" s="24">
        <f t="shared" si="2"/>
        <v>2606.2857206302106</v>
      </c>
      <c r="O3" s="24">
        <f t="shared" si="2"/>
        <v>1440.9453333448487</v>
      </c>
      <c r="P3" s="24">
        <f t="shared" si="2"/>
        <v>1357.4718058072137</v>
      </c>
      <c r="Q3" s="24">
        <f t="shared" si="2"/>
        <v>1345.4663871350203</v>
      </c>
      <c r="R3" s="24">
        <f t="shared" si="2"/>
        <v>1345.1826985211728</v>
      </c>
      <c r="S3" s="24">
        <f t="shared" si="2"/>
        <v>1296.1742878453279</v>
      </c>
      <c r="T3" s="24">
        <f t="shared" si="2"/>
        <v>1284.4994014901151</v>
      </c>
      <c r="U3" s="24">
        <f t="shared" si="2"/>
        <v>1173.4068664556639</v>
      </c>
      <c r="V3" s="24">
        <f t="shared" si="2"/>
        <v>1032.2433152111294</v>
      </c>
      <c r="W3" s="24">
        <f t="shared" si="2"/>
        <v>948.78436041095927</v>
      </c>
      <c r="X3" s="24">
        <f t="shared" ref="X3:Z3" si="3">SUM(X4,X8,X11)</f>
        <v>1356.0087292272976</v>
      </c>
      <c r="Y3" s="24">
        <f t="shared" si="3"/>
        <v>1508.4027653446401</v>
      </c>
      <c r="Z3" s="24">
        <f t="shared" si="3"/>
        <v>1265.5949537544575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1347.0573013177984</v>
      </c>
      <c r="D4" s="19">
        <f t="shared" si="4"/>
        <v>1673.1000994818223</v>
      </c>
      <c r="E4" s="19">
        <f t="shared" si="4"/>
        <v>1548.6236202369901</v>
      </c>
      <c r="F4" s="19">
        <f t="shared" si="4"/>
        <v>1438.756069553385</v>
      </c>
      <c r="G4" s="19">
        <f t="shared" si="4"/>
        <v>1190.9715587451487</v>
      </c>
      <c r="H4" s="19">
        <f t="shared" si="4"/>
        <v>1224.7678414192305</v>
      </c>
      <c r="I4" s="19">
        <f t="shared" si="4"/>
        <v>1219.2826735236933</v>
      </c>
      <c r="J4" s="19">
        <f t="shared" si="4"/>
        <v>1722.5198546773295</v>
      </c>
      <c r="K4" s="19">
        <f t="shared" si="4"/>
        <v>1479.1143209845445</v>
      </c>
      <c r="L4" s="19">
        <f t="shared" si="4"/>
        <v>566.83931700174537</v>
      </c>
      <c r="M4" s="19">
        <f t="shared" si="4"/>
        <v>679.59434160210492</v>
      </c>
      <c r="N4" s="19">
        <f t="shared" si="4"/>
        <v>1596.308602926033</v>
      </c>
      <c r="O4" s="19">
        <f t="shared" si="4"/>
        <v>869.48615520136968</v>
      </c>
      <c r="P4" s="19">
        <f t="shared" si="4"/>
        <v>797.14066129892103</v>
      </c>
      <c r="Q4" s="19">
        <f t="shared" si="4"/>
        <v>857.74220767189877</v>
      </c>
      <c r="R4" s="19">
        <f t="shared" si="4"/>
        <v>770.06916408267102</v>
      </c>
      <c r="S4" s="19">
        <f t="shared" si="4"/>
        <v>766.24671296916563</v>
      </c>
      <c r="T4" s="19">
        <f t="shared" si="4"/>
        <v>773.16093966771768</v>
      </c>
      <c r="U4" s="19">
        <f t="shared" si="4"/>
        <v>850.05618836074143</v>
      </c>
      <c r="V4" s="19">
        <f t="shared" si="4"/>
        <v>762.92966438987401</v>
      </c>
      <c r="W4" s="19">
        <f t="shared" si="4"/>
        <v>686.43169764885351</v>
      </c>
      <c r="X4" s="19">
        <f t="shared" ref="X4:Z4" si="5">SUM(X5:X7)</f>
        <v>818.45554273464836</v>
      </c>
      <c r="Y4" s="19">
        <f t="shared" si="5"/>
        <v>983.45036544126924</v>
      </c>
      <c r="Z4" s="19">
        <f t="shared" si="5"/>
        <v>765.22378232316782</v>
      </c>
    </row>
    <row r="5" spans="1:26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124.10359271999998</v>
      </c>
      <c r="J5" s="8">
        <f>FC_IND_IS_E!J5+FC_IND_NFM_E!J5+FC_IND_CPC_E!J5+FC_IND_NMM_E!J5+FC_IND_PPP_E!J5+FC_IND_FBT_E!J5+FC_IND_TE_E!J5+FC_IND_MAC_E!J5+FC_IND_TL_E!J5+FC_IND_WP_E!J5+FC_IND_MQ_E!J5+FC_IND_CON_E!J5+FC_IND_NSP_E!J5</f>
        <v>148.92438204000001</v>
      </c>
      <c r="K5" s="8">
        <f>FC_IND_IS_E!K5+FC_IND_NFM_E!K5+FC_IND_CPC_E!K5+FC_IND_NMM_E!K5+FC_IND_PPP_E!K5+FC_IND_FBT_E!K5+FC_IND_TE_E!K5+FC_IND_MAC_E!K5+FC_IND_TL_E!K5+FC_IND_WP_E!K5+FC_IND_MQ_E!K5+FC_IND_CON_E!K5+FC_IND_NSP_E!K5</f>
        <v>124.10359271999997</v>
      </c>
      <c r="L5" s="8">
        <f>FC_IND_IS_E!L5+FC_IND_NFM_E!L5+FC_IND_CPC_E!L5+FC_IND_NMM_E!L5+FC_IND_PPP_E!L5+FC_IND_FBT_E!L5+FC_IND_TE_E!L5+FC_IND_MAC_E!L5+FC_IND_TL_E!L5+FC_IND_WP_E!L5+FC_IND_MQ_E!L5+FC_IND_CON_E!L5+FC_IND_NSP_E!L5</f>
        <v>28.85148251999999</v>
      </c>
      <c r="M5" s="8">
        <f>FC_IND_IS_E!M5+FC_IND_NFM_E!M5+FC_IND_CPC_E!M5+FC_IND_NMM_E!M5+FC_IND_PPP_E!M5+FC_IND_FBT_E!M5+FC_IND_TE_E!M5+FC_IND_MAC_E!M5+FC_IND_TL_E!M5+FC_IND_WP_E!M5+FC_IND_MQ_E!M5+FC_IND_CON_E!M5+FC_IND_NSP_E!M5</f>
        <v>74.46236795999998</v>
      </c>
      <c r="N5" s="8">
        <f>FC_IND_IS_E!N5+FC_IND_NFM_E!N5+FC_IND_CPC_E!N5+FC_IND_NMM_E!N5+FC_IND_PPP_E!N5+FC_IND_FBT_E!N5+FC_IND_TE_E!N5+FC_IND_MAC_E!N5+FC_IND_TL_E!N5+FC_IND_WP_E!N5+FC_IND_MQ_E!N5+FC_IND_CON_E!N5+FC_IND_NSP_E!N5</f>
        <v>451.2996251999997</v>
      </c>
      <c r="O5" s="8">
        <f>FC_IND_IS_E!O5+FC_IND_NFM_E!O5+FC_IND_CPC_E!O5+FC_IND_NMM_E!O5+FC_IND_PPP_E!O5+FC_IND_FBT_E!O5+FC_IND_TE_E!O5+FC_IND_MAC_E!O5+FC_IND_TL_E!O5+FC_IND_WP_E!O5+FC_IND_MQ_E!O5+FC_IND_CON_E!O5+FC_IND_NSP_E!O5</f>
        <v>323.80020000000002</v>
      </c>
      <c r="P5" s="8">
        <f>FC_IND_IS_E!P5+FC_IND_NFM_E!P5+FC_IND_CPC_E!P5+FC_IND_NMM_E!P5+FC_IND_PPP_E!P5+FC_IND_FBT_E!P5+FC_IND_TE_E!P5+FC_IND_MAC_E!P5+FC_IND_TL_E!P5+FC_IND_WP_E!P5+FC_IND_MQ_E!P5+FC_IND_CON_E!P5+FC_IND_NSP_E!P5</f>
        <v>279.22122863999994</v>
      </c>
      <c r="Q5" s="8">
        <f>FC_IND_IS_E!Q5+FC_IND_NFM_E!Q5+FC_IND_CPC_E!Q5+FC_IND_NMM_E!Q5+FC_IND_PPP_E!Q5+FC_IND_FBT_E!Q5+FC_IND_TE_E!Q5+FC_IND_MAC_E!Q5+FC_IND_TL_E!Q5+FC_IND_WP_E!Q5+FC_IND_MQ_E!Q5+FC_IND_CON_E!Q5+FC_IND_NSP_E!Q5</f>
        <v>279.44735795999998</v>
      </c>
      <c r="R5" s="8">
        <f>FC_IND_IS_E!R5+FC_IND_NFM_E!R5+FC_IND_CPC_E!R5+FC_IND_NMM_E!R5+FC_IND_PPP_E!R5+FC_IND_FBT_E!R5+FC_IND_TE_E!R5+FC_IND_MAC_E!R5+FC_IND_TL_E!R5+FC_IND_WP_E!R5+FC_IND_MQ_E!R5+FC_IND_CON_E!R5+FC_IND_NSP_E!R5</f>
        <v>230.66110727999995</v>
      </c>
      <c r="S5" s="8">
        <f>FC_IND_IS_E!S5+FC_IND_NFM_E!S5+FC_IND_CPC_E!S5+FC_IND_NMM_E!S5+FC_IND_PPP_E!S5+FC_IND_FBT_E!S5+FC_IND_TE_E!S5+FC_IND_MAC_E!S5+FC_IND_TL_E!S5+FC_IND_WP_E!S5+FC_IND_MQ_E!S5+FC_IND_CON_E!S5+FC_IND_NSP_E!S5</f>
        <v>194.55543864000003</v>
      </c>
      <c r="T5" s="8">
        <f>FC_IND_IS_E!T5+FC_IND_NFM_E!T5+FC_IND_CPC_E!T5+FC_IND_NMM_E!T5+FC_IND_PPP_E!T5+FC_IND_FBT_E!T5+FC_IND_TE_E!T5+FC_IND_MAC_E!T5+FC_IND_TL_E!T5+FC_IND_WP_E!T5+FC_IND_MQ_E!T5+FC_IND_CON_E!T5+FC_IND_NSP_E!T5</f>
        <v>267.51346271999995</v>
      </c>
      <c r="U5" s="8">
        <f>FC_IND_IS_E!U5+FC_IND_NFM_E!U5+FC_IND_CPC_E!U5+FC_IND_NMM_E!U5+FC_IND_PPP_E!U5+FC_IND_FBT_E!U5+FC_IND_TE_E!U5+FC_IND_MAC_E!U5+FC_IND_TL_E!U5+FC_IND_WP_E!U5+FC_IND_MQ_E!U5+FC_IND_CON_E!U5+FC_IND_NSP_E!U5</f>
        <v>231.03445067999996</v>
      </c>
      <c r="V5" s="8">
        <f>FC_IND_IS_E!V5+FC_IND_NFM_E!V5+FC_IND_CPC_E!V5+FC_IND_NMM_E!V5+FC_IND_PPP_E!V5+FC_IND_FBT_E!V5+FC_IND_TE_E!V5+FC_IND_MAC_E!V5+FC_IND_TL_E!V5+FC_IND_WP_E!V5+FC_IND_MQ_E!V5+FC_IND_CON_E!V5+FC_IND_NSP_E!V5</f>
        <v>218.87477999999996</v>
      </c>
      <c r="W5" s="8">
        <f>FC_IND_IS_E!W5+FC_IND_NFM_E!W5+FC_IND_CPC_E!W5+FC_IND_NMM_E!W5+FC_IND_PPP_E!W5+FC_IND_FBT_E!W5+FC_IND_TE_E!W5+FC_IND_MAC_E!W5+FC_IND_TL_E!W5+FC_IND_WP_E!W5+FC_IND_MQ_E!W5+FC_IND_CON_E!W5+FC_IND_NSP_E!W5</f>
        <v>194.55543864000003</v>
      </c>
      <c r="X5" s="8">
        <f>FC_IND_IS_E!X5+FC_IND_NFM_E!X5+FC_IND_CPC_E!X5+FC_IND_NMM_E!X5+FC_IND_PPP_E!X5+FC_IND_FBT_E!X5+FC_IND_TE_E!X5+FC_IND_MAC_E!X5+FC_IND_TL_E!X5+FC_IND_WP_E!X5+FC_IND_MQ_E!X5+FC_IND_CON_E!X5+FC_IND_NSP_E!X5</f>
        <v>341.38131227999997</v>
      </c>
      <c r="Y5" s="8">
        <f>FC_IND_IS_E!Y5+FC_IND_NFM_E!Y5+FC_IND_CPC_E!Y5+FC_IND_NMM_E!Y5+FC_IND_PPP_E!Y5+FC_IND_FBT_E!Y5+FC_IND_TE_E!Y5+FC_IND_MAC_E!Y5+FC_IND_TL_E!Y5+FC_IND_WP_E!Y5+FC_IND_MQ_E!Y5+FC_IND_CON_E!Y5+FC_IND_NSP_E!Y5</f>
        <v>340.35045983999998</v>
      </c>
      <c r="Z5" s="8">
        <f>FC_IND_IS_E!Z5+FC_IND_NFM_E!Z5+FC_IND_CPC_E!Z5+FC_IND_NMM_E!Z5+FC_IND_PPP_E!Z5+FC_IND_FBT_E!Z5+FC_IND_TE_E!Z5+FC_IND_MAC_E!Z5+FC_IND_TL_E!Z5+FC_IND_WP_E!Z5+FC_IND_MQ_E!Z5+FC_IND_CON_E!Z5+FC_IND_NSP_E!Z5</f>
        <v>239.75299223999997</v>
      </c>
    </row>
    <row r="6" spans="1:26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  <c r="Y6" s="8">
        <f>FC_IND_IS_E!Y6+FC_IND_NFM_E!Y6+FC_IND_CPC_E!Y6+FC_IND_NMM_E!Y6+FC_IND_PPP_E!Y6+FC_IND_FBT_E!Y6+FC_IND_TE_E!Y6+FC_IND_MAC_E!Y6+FC_IND_TL_E!Y6+FC_IND_WP_E!Y6+FC_IND_MQ_E!Y6+FC_IND_CON_E!Y6+FC_IND_NSP_E!Y6</f>
        <v>0</v>
      </c>
      <c r="Z6" s="8">
        <f>FC_IND_IS_E!Z6+FC_IND_NFM_E!Z6+FC_IND_CPC_E!Z6+FC_IND_NMM_E!Z6+FC_IND_PPP_E!Z6+FC_IND_FBT_E!Z6+FC_IND_TE_E!Z6+FC_IND_MAC_E!Z6+FC_IND_TL_E!Z6+FC_IND_WP_E!Z6+FC_IND_MQ_E!Z6+FC_IND_CON_E!Z6+FC_IND_NSP_E!Z6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1347.0573013177984</v>
      </c>
      <c r="D7" s="8">
        <f>FC_IND_IS_E!D7+FC_IND_NFM_E!D7+FC_IND_CPC_E!D7+FC_IND_NMM_E!D7+FC_IND_PPP_E!D7+FC_IND_FBT_E!D7+FC_IND_TE_E!D7+FC_IND_MAC_E!D7+FC_IND_TL_E!D7+FC_IND_WP_E!D7+FC_IND_MQ_E!D7+FC_IND_CON_E!D7+FC_IND_NSP_E!D7</f>
        <v>1673.1000994818223</v>
      </c>
      <c r="E7" s="8">
        <f>FC_IND_IS_E!E7+FC_IND_NFM_E!E7+FC_IND_CPC_E!E7+FC_IND_NMM_E!E7+FC_IND_PPP_E!E7+FC_IND_FBT_E!E7+FC_IND_TE_E!E7+FC_IND_MAC_E!E7+FC_IND_TL_E!E7+FC_IND_WP_E!E7+FC_IND_MQ_E!E7+FC_IND_CON_E!E7+FC_IND_NSP_E!E7</f>
        <v>1548.6236202369901</v>
      </c>
      <c r="F7" s="8">
        <f>FC_IND_IS_E!F7+FC_IND_NFM_E!F7+FC_IND_CPC_E!F7+FC_IND_NMM_E!F7+FC_IND_PPP_E!F7+FC_IND_FBT_E!F7+FC_IND_TE_E!F7+FC_IND_MAC_E!F7+FC_IND_TL_E!F7+FC_IND_WP_E!F7+FC_IND_MQ_E!F7+FC_IND_CON_E!F7+FC_IND_NSP_E!F7</f>
        <v>1438.756069553385</v>
      </c>
      <c r="G7" s="8">
        <f>FC_IND_IS_E!G7+FC_IND_NFM_E!G7+FC_IND_CPC_E!G7+FC_IND_NMM_E!G7+FC_IND_PPP_E!G7+FC_IND_FBT_E!G7+FC_IND_TE_E!G7+FC_IND_MAC_E!G7+FC_IND_TL_E!G7+FC_IND_WP_E!G7+FC_IND_MQ_E!G7+FC_IND_CON_E!G7+FC_IND_NSP_E!G7</f>
        <v>1190.9715587451487</v>
      </c>
      <c r="H7" s="8">
        <f>FC_IND_IS_E!H7+FC_IND_NFM_E!H7+FC_IND_CPC_E!H7+FC_IND_NMM_E!H7+FC_IND_PPP_E!H7+FC_IND_FBT_E!H7+FC_IND_TE_E!H7+FC_IND_MAC_E!H7+FC_IND_TL_E!H7+FC_IND_WP_E!H7+FC_IND_MQ_E!H7+FC_IND_CON_E!H7+FC_IND_NSP_E!H7</f>
        <v>1224.7678414192305</v>
      </c>
      <c r="I7" s="8">
        <f>FC_IND_IS_E!I7+FC_IND_NFM_E!I7+FC_IND_CPC_E!I7+FC_IND_NMM_E!I7+FC_IND_PPP_E!I7+FC_IND_FBT_E!I7+FC_IND_TE_E!I7+FC_IND_MAC_E!I7+FC_IND_TL_E!I7+FC_IND_WP_E!I7+FC_IND_MQ_E!I7+FC_IND_CON_E!I7+FC_IND_NSP_E!I7</f>
        <v>1095.1790808036933</v>
      </c>
      <c r="J7" s="8">
        <f>FC_IND_IS_E!J7+FC_IND_NFM_E!J7+FC_IND_CPC_E!J7+FC_IND_NMM_E!J7+FC_IND_PPP_E!J7+FC_IND_FBT_E!J7+FC_IND_TE_E!J7+FC_IND_MAC_E!J7+FC_IND_TL_E!J7+FC_IND_WP_E!J7+FC_IND_MQ_E!J7+FC_IND_CON_E!J7+FC_IND_NSP_E!J7</f>
        <v>1573.5954726373295</v>
      </c>
      <c r="K7" s="8">
        <f>FC_IND_IS_E!K7+FC_IND_NFM_E!K7+FC_IND_CPC_E!K7+FC_IND_NMM_E!K7+FC_IND_PPP_E!K7+FC_IND_FBT_E!K7+FC_IND_TE_E!K7+FC_IND_MAC_E!K7+FC_IND_TL_E!K7+FC_IND_WP_E!K7+FC_IND_MQ_E!K7+FC_IND_CON_E!K7+FC_IND_NSP_E!K7</f>
        <v>1355.0107282645445</v>
      </c>
      <c r="L7" s="8">
        <f>FC_IND_IS_E!L7+FC_IND_NFM_E!L7+FC_IND_CPC_E!L7+FC_IND_NMM_E!L7+FC_IND_PPP_E!L7+FC_IND_FBT_E!L7+FC_IND_TE_E!L7+FC_IND_MAC_E!L7+FC_IND_TL_E!L7+FC_IND_WP_E!L7+FC_IND_MQ_E!L7+FC_IND_CON_E!L7+FC_IND_NSP_E!L7</f>
        <v>537.98783448174538</v>
      </c>
      <c r="M7" s="8">
        <f>FC_IND_IS_E!M7+FC_IND_NFM_E!M7+FC_IND_CPC_E!M7+FC_IND_NMM_E!M7+FC_IND_PPP_E!M7+FC_IND_FBT_E!M7+FC_IND_TE_E!M7+FC_IND_MAC_E!M7+FC_IND_TL_E!M7+FC_IND_WP_E!M7+FC_IND_MQ_E!M7+FC_IND_CON_E!M7+FC_IND_NSP_E!M7</f>
        <v>605.13197364210498</v>
      </c>
      <c r="N7" s="8">
        <f>FC_IND_IS_E!N7+FC_IND_NFM_E!N7+FC_IND_CPC_E!N7+FC_IND_NMM_E!N7+FC_IND_PPP_E!N7+FC_IND_FBT_E!N7+FC_IND_TE_E!N7+FC_IND_MAC_E!N7+FC_IND_TL_E!N7+FC_IND_WP_E!N7+FC_IND_MQ_E!N7+FC_IND_CON_E!N7+FC_IND_NSP_E!N7</f>
        <v>1145.0089777260334</v>
      </c>
      <c r="O7" s="8">
        <f>FC_IND_IS_E!O7+FC_IND_NFM_E!O7+FC_IND_CPC_E!O7+FC_IND_NMM_E!O7+FC_IND_PPP_E!O7+FC_IND_FBT_E!O7+FC_IND_TE_E!O7+FC_IND_MAC_E!O7+FC_IND_TL_E!O7+FC_IND_WP_E!O7+FC_IND_MQ_E!O7+FC_IND_CON_E!O7+FC_IND_NSP_E!O7</f>
        <v>545.68595520136967</v>
      </c>
      <c r="P7" s="8">
        <f>FC_IND_IS_E!P7+FC_IND_NFM_E!P7+FC_IND_CPC_E!P7+FC_IND_NMM_E!P7+FC_IND_PPP_E!P7+FC_IND_FBT_E!P7+FC_IND_TE_E!P7+FC_IND_MAC_E!P7+FC_IND_TL_E!P7+FC_IND_WP_E!P7+FC_IND_MQ_E!P7+FC_IND_CON_E!P7+FC_IND_NSP_E!P7</f>
        <v>517.9194326589211</v>
      </c>
      <c r="Q7" s="8">
        <f>FC_IND_IS_E!Q7+FC_IND_NFM_E!Q7+FC_IND_CPC_E!Q7+FC_IND_NMM_E!Q7+FC_IND_PPP_E!Q7+FC_IND_FBT_E!Q7+FC_IND_TE_E!Q7+FC_IND_MAC_E!Q7+FC_IND_TL_E!Q7+FC_IND_WP_E!Q7+FC_IND_MQ_E!Q7+FC_IND_CON_E!Q7+FC_IND_NSP_E!Q7</f>
        <v>578.29484971189879</v>
      </c>
      <c r="R7" s="8">
        <f>FC_IND_IS_E!R7+FC_IND_NFM_E!R7+FC_IND_CPC_E!R7+FC_IND_NMM_E!R7+FC_IND_PPP_E!R7+FC_IND_FBT_E!R7+FC_IND_TE_E!R7+FC_IND_MAC_E!R7+FC_IND_TL_E!R7+FC_IND_WP_E!R7+FC_IND_MQ_E!R7+FC_IND_CON_E!R7+FC_IND_NSP_E!R7</f>
        <v>539.40805680267113</v>
      </c>
      <c r="S7" s="8">
        <f>FC_IND_IS_E!S7+FC_IND_NFM_E!S7+FC_IND_CPC_E!S7+FC_IND_NMM_E!S7+FC_IND_PPP_E!S7+FC_IND_FBT_E!S7+FC_IND_TE_E!S7+FC_IND_MAC_E!S7+FC_IND_TL_E!S7+FC_IND_WP_E!S7+FC_IND_MQ_E!S7+FC_IND_CON_E!S7+FC_IND_NSP_E!S7</f>
        <v>571.69127432916559</v>
      </c>
      <c r="T7" s="8">
        <f>FC_IND_IS_E!T7+FC_IND_NFM_E!T7+FC_IND_CPC_E!T7+FC_IND_NMM_E!T7+FC_IND_PPP_E!T7+FC_IND_FBT_E!T7+FC_IND_TE_E!T7+FC_IND_MAC_E!T7+FC_IND_TL_E!T7+FC_IND_WP_E!T7+FC_IND_MQ_E!T7+FC_IND_CON_E!T7+FC_IND_NSP_E!T7</f>
        <v>505.64747694771768</v>
      </c>
      <c r="U7" s="8">
        <f>FC_IND_IS_E!U7+FC_IND_NFM_E!U7+FC_IND_CPC_E!U7+FC_IND_NMM_E!U7+FC_IND_PPP_E!U7+FC_IND_FBT_E!U7+FC_IND_TE_E!U7+FC_IND_MAC_E!U7+FC_IND_TL_E!U7+FC_IND_WP_E!U7+FC_IND_MQ_E!U7+FC_IND_CON_E!U7+FC_IND_NSP_E!U7</f>
        <v>619.02173768074147</v>
      </c>
      <c r="V7" s="8">
        <f>FC_IND_IS_E!V7+FC_IND_NFM_E!V7+FC_IND_CPC_E!V7+FC_IND_NMM_E!V7+FC_IND_PPP_E!V7+FC_IND_FBT_E!V7+FC_IND_TE_E!V7+FC_IND_MAC_E!V7+FC_IND_TL_E!V7+FC_IND_WP_E!V7+FC_IND_MQ_E!V7+FC_IND_CON_E!V7+FC_IND_NSP_E!V7</f>
        <v>544.05488438987402</v>
      </c>
      <c r="W7" s="8">
        <f>FC_IND_IS_E!W7+FC_IND_NFM_E!W7+FC_IND_CPC_E!W7+FC_IND_NMM_E!W7+FC_IND_PPP_E!W7+FC_IND_FBT_E!W7+FC_IND_TE_E!W7+FC_IND_MAC_E!W7+FC_IND_TL_E!W7+FC_IND_WP_E!W7+FC_IND_MQ_E!W7+FC_IND_CON_E!W7+FC_IND_NSP_E!W7</f>
        <v>491.87625900885348</v>
      </c>
      <c r="X7" s="8">
        <f>FC_IND_IS_E!X7+FC_IND_NFM_E!X7+FC_IND_CPC_E!X7+FC_IND_NMM_E!X7+FC_IND_PPP_E!X7+FC_IND_FBT_E!X7+FC_IND_TE_E!X7+FC_IND_MAC_E!X7+FC_IND_TL_E!X7+FC_IND_WP_E!X7+FC_IND_MQ_E!X7+FC_IND_CON_E!X7+FC_IND_NSP_E!X7</f>
        <v>477.07423045464833</v>
      </c>
      <c r="Y7" s="8">
        <f>FC_IND_IS_E!Y7+FC_IND_NFM_E!Y7+FC_IND_CPC_E!Y7+FC_IND_NMM_E!Y7+FC_IND_PPP_E!Y7+FC_IND_FBT_E!Y7+FC_IND_TE_E!Y7+FC_IND_MAC_E!Y7+FC_IND_TL_E!Y7+FC_IND_WP_E!Y7+FC_IND_MQ_E!Y7+FC_IND_CON_E!Y7+FC_IND_NSP_E!Y7</f>
        <v>643.09990560126926</v>
      </c>
      <c r="Z7" s="8">
        <f>FC_IND_IS_E!Z7+FC_IND_NFM_E!Z7+FC_IND_CPC_E!Z7+FC_IND_NMM_E!Z7+FC_IND_PPP_E!Z7+FC_IND_FBT_E!Z7+FC_IND_TE_E!Z7+FC_IND_MAC_E!Z7+FC_IND_TL_E!Z7+FC_IND_WP_E!Z7+FC_IND_MQ_E!Z7+FC_IND_CON_E!Z7+FC_IND_NSP_E!Z7</f>
        <v>525.4707900831678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  <c r="Y9" s="8">
        <f>FC_IND_IS_E!Y9+FC_IND_NFM_E!Y9+FC_IND_CPC_E!Y9+FC_IND_NMM_E!Y9+FC_IND_PPP_E!Y9+FC_IND_FBT_E!Y9+FC_IND_TE_E!Y9+FC_IND_MAC_E!Y9+FC_IND_TL_E!Y9+FC_IND_WP_E!Y9+FC_IND_MQ_E!Y9+FC_IND_CON_E!Y9+FC_IND_NSP_E!Y9</f>
        <v>0</v>
      </c>
      <c r="Z9" s="8">
        <f>FC_IND_IS_E!Z9+FC_IND_NFM_E!Z9+FC_IND_CPC_E!Z9+FC_IND_NMM_E!Z9+FC_IND_PPP_E!Z9+FC_IND_FBT_E!Z9+FC_IND_TE_E!Z9+FC_IND_MAC_E!Z9+FC_IND_TL_E!Z9+FC_IND_WP_E!Z9+FC_IND_MQ_E!Z9+FC_IND_CON_E!Z9+FC_IND_NSP_E!Z9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  <c r="Y10" s="8">
        <f>FC_IND_IS_E!Y10+FC_IND_NFM_E!Y10+FC_IND_CPC_E!Y10+FC_IND_NMM_E!Y10+FC_IND_PPP_E!Y10+FC_IND_FBT_E!Y10+FC_IND_TE_E!Y10+FC_IND_MAC_E!Y10+FC_IND_TL_E!Y10+FC_IND_WP_E!Y10+FC_IND_MQ_E!Y10+FC_IND_CON_E!Y10+FC_IND_NSP_E!Y10</f>
        <v>0</v>
      </c>
      <c r="Z10" s="8">
        <f>FC_IND_IS_E!Z10+FC_IND_NFM_E!Z10+FC_IND_CPC_E!Z10+FC_IND_NMM_E!Z10+FC_IND_PPP_E!Z10+FC_IND_FBT_E!Z10+FC_IND_TE_E!Z10+FC_IND_MAC_E!Z10+FC_IND_TL_E!Z10+FC_IND_WP_E!Z10+FC_IND_MQ_E!Z10+FC_IND_CON_E!Z10+FC_IND_NSP_E!Z10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1380.7572470073846</v>
      </c>
      <c r="D11" s="19">
        <f t="shared" si="8"/>
        <v>870.69525292747926</v>
      </c>
      <c r="E11" s="19">
        <f t="shared" si="8"/>
        <v>914.975555080856</v>
      </c>
      <c r="F11" s="19">
        <f t="shared" si="8"/>
        <v>1244.5974986858182</v>
      </c>
      <c r="G11" s="19">
        <f t="shared" si="8"/>
        <v>890.03123915635263</v>
      </c>
      <c r="H11" s="19">
        <f t="shared" si="8"/>
        <v>948.94739472772801</v>
      </c>
      <c r="I11" s="19">
        <f t="shared" si="8"/>
        <v>951.1668551806639</v>
      </c>
      <c r="J11" s="19">
        <f t="shared" si="8"/>
        <v>981.93419571381742</v>
      </c>
      <c r="K11" s="19">
        <f t="shared" si="8"/>
        <v>921.03318091807353</v>
      </c>
      <c r="L11" s="19">
        <f t="shared" si="8"/>
        <v>963.2077158392276</v>
      </c>
      <c r="M11" s="19">
        <f t="shared" si="8"/>
        <v>699.96567042572201</v>
      </c>
      <c r="N11" s="19">
        <f t="shared" si="8"/>
        <v>1009.9771177041778</v>
      </c>
      <c r="O11" s="19">
        <f t="shared" si="8"/>
        <v>571.45917814347899</v>
      </c>
      <c r="P11" s="19">
        <f t="shared" si="8"/>
        <v>560.33114450829271</v>
      </c>
      <c r="Q11" s="19">
        <f t="shared" si="8"/>
        <v>487.72417946312163</v>
      </c>
      <c r="R11" s="19">
        <f t="shared" si="8"/>
        <v>575.11353443850192</v>
      </c>
      <c r="S11" s="19">
        <f t="shared" si="8"/>
        <v>529.92757487616223</v>
      </c>
      <c r="T11" s="19">
        <f t="shared" si="8"/>
        <v>511.33846182239745</v>
      </c>
      <c r="U11" s="19">
        <f t="shared" si="8"/>
        <v>323.35067809492256</v>
      </c>
      <c r="V11" s="19">
        <f t="shared" si="8"/>
        <v>269.31365082125529</v>
      </c>
      <c r="W11" s="19">
        <f t="shared" si="8"/>
        <v>262.35266276210575</v>
      </c>
      <c r="X11" s="19">
        <f t="shared" ref="X11:Z11" si="9">SUM(X12:X16)</f>
        <v>537.55318649264927</v>
      </c>
      <c r="Y11" s="19">
        <f t="shared" si="9"/>
        <v>524.95239990337075</v>
      </c>
      <c r="Z11" s="19">
        <f t="shared" si="9"/>
        <v>500.37117143128967</v>
      </c>
    </row>
    <row r="12" spans="1:26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  <c r="Y12" s="8">
        <f>FC_IND_IS_E!Y12+FC_IND_NFM_E!Y12+FC_IND_CPC_E!Y12+FC_IND_NMM_E!Y12+FC_IND_PPP_E!Y12+FC_IND_FBT_E!Y12+FC_IND_TE_E!Y12+FC_IND_MAC_E!Y12+FC_IND_TL_E!Y12+FC_IND_WP_E!Y12+FC_IND_MQ_E!Y12+FC_IND_CON_E!Y12+FC_IND_NSP_E!Y12</f>
        <v>0</v>
      </c>
      <c r="Z12" s="8">
        <f>FC_IND_IS_E!Z12+FC_IND_NFM_E!Z12+FC_IND_CPC_E!Z12+FC_IND_NMM_E!Z12+FC_IND_PPP_E!Z12+FC_IND_FBT_E!Z12+FC_IND_TE_E!Z12+FC_IND_MAC_E!Z12+FC_IND_TL_E!Z12+FC_IND_WP_E!Z12+FC_IND_MQ_E!Z12+FC_IND_CON_E!Z12+FC_IND_NSP_E!Z12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1380.7572470073846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870.69525292747926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914.975555080856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1244.5974986858182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890.03123915635263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948.94739472772801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951.1668551806639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981.93419571381742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921.03318091807353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811.81454811922754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699.96567042572201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874.40102086417778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442.66207498347893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436.05307994829263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374.74414718312164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462.13350215850193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529.92757487616223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511.33846182239745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323.35067809492256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269.31365082125529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262.35266276210575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537.55318649264927</v>
      </c>
      <c r="Y13" s="8">
        <f>FC_IND_IS_E!Y13+FC_IND_NFM_E!Y13+FC_IND_CPC_E!Y13+FC_IND_NMM_E!Y13+FC_IND_PPP_E!Y13+FC_IND_FBT_E!Y13+FC_IND_TE_E!Y13+FC_IND_MAC_E!Y13+FC_IND_TL_E!Y13+FC_IND_WP_E!Y13+FC_IND_MQ_E!Y13+FC_IND_CON_E!Y13+FC_IND_NSP_E!Y13</f>
        <v>524.95239990337075</v>
      </c>
      <c r="Z13" s="8">
        <f>FC_IND_IS_E!Z13+FC_IND_NFM_E!Z13+FC_IND_CPC_E!Z13+FC_IND_NMM_E!Z13+FC_IND_PPP_E!Z13+FC_IND_FBT_E!Z13+FC_IND_TE_E!Z13+FC_IND_MAC_E!Z13+FC_IND_TL_E!Z13+FC_IND_WP_E!Z13+FC_IND_MQ_E!Z13+FC_IND_CON_E!Z13+FC_IND_NSP_E!Z13</f>
        <v>500.37117143128967</v>
      </c>
    </row>
    <row r="14" spans="1:26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  <c r="Y14" s="8">
        <f>FC_IND_IS_E!Y14+FC_IND_NFM_E!Y14+FC_IND_CPC_E!Y14+FC_IND_NMM_E!Y14+FC_IND_PPP_E!Y14+FC_IND_FBT_E!Y14+FC_IND_TE_E!Y14+FC_IND_MAC_E!Y14+FC_IND_TL_E!Y14+FC_IND_WP_E!Y14+FC_IND_MQ_E!Y14+FC_IND_CON_E!Y14+FC_IND_NSP_E!Y14</f>
        <v>0</v>
      </c>
      <c r="Z14" s="8">
        <f>FC_IND_IS_E!Z14+FC_IND_NFM_E!Z14+FC_IND_CPC_E!Z14+FC_IND_NMM_E!Z14+FC_IND_PPP_E!Z14+FC_IND_FBT_E!Z14+FC_IND_TE_E!Z14+FC_IND_MAC_E!Z14+FC_IND_TL_E!Z14+FC_IND_WP_E!Z14+FC_IND_MQ_E!Z14+FC_IND_CON_E!Z14+FC_IND_NSP_E!Z14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151.39316772000001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135.57609683999999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128.79710316000003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124.27806456000003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112.98003228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112.98003228000002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  <c r="Y15" s="8">
        <f>FC_IND_IS_E!Y15+FC_IND_NFM_E!Y15+FC_IND_CPC_E!Y15+FC_IND_NMM_E!Y15+FC_IND_PPP_E!Y15+FC_IND_FBT_E!Y15+FC_IND_TE_E!Y15+FC_IND_MAC_E!Y15+FC_IND_TL_E!Y15+FC_IND_WP_E!Y15+FC_IND_MQ_E!Y15+FC_IND_CON_E!Y15+FC_IND_NSP_E!Y15</f>
        <v>0</v>
      </c>
      <c r="Z15" s="8">
        <f>FC_IND_IS_E!Z15+FC_IND_NFM_E!Z15+FC_IND_CPC_E!Z15+FC_IND_NMM_E!Z15+FC_IND_PPP_E!Z15+FC_IND_FBT_E!Z15+FC_IND_TE_E!Z15+FC_IND_MAC_E!Z15+FC_IND_TL_E!Z15+FC_IND_WP_E!Z15+FC_IND_MQ_E!Z15+FC_IND_CON_E!Z15+FC_IND_NSP_E!Z15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  <c r="Y16" s="8">
        <f>FC_IND_IS_E!Y16+FC_IND_NFM_E!Y16+FC_IND_CPC_E!Y16+FC_IND_NMM_E!Y16+FC_IND_PPP_E!Y16+FC_IND_FBT_E!Y16+FC_IND_TE_E!Y16+FC_IND_MAC_E!Y16+FC_IND_TL_E!Y16+FC_IND_WP_E!Y16+FC_IND_MQ_E!Y16+FC_IND_CON_E!Y16+FC_IND_NSP_E!Y16</f>
        <v>0</v>
      </c>
      <c r="Z16" s="8">
        <f>FC_IND_IS_E!Z16+FC_IND_NFM_E!Z16+FC_IND_CPC_E!Z16+FC_IND_NMM_E!Z16+FC_IND_PPP_E!Z16+FC_IND_FBT_E!Z16+FC_IND_TE_E!Z16+FC_IND_MAC_E!Z16+FC_IND_TL_E!Z16+FC_IND_WP_E!Z16+FC_IND_MQ_E!Z16+FC_IND_CON_E!Z16+FC_IND_NSP_E!Z16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1844.6307839999995</v>
      </c>
      <c r="D17" s="27">
        <f t="shared" si="10"/>
        <v>2552.9361120000003</v>
      </c>
      <c r="E17" s="27">
        <f t="shared" si="10"/>
        <v>2436.877512</v>
      </c>
      <c r="F17" s="27">
        <f t="shared" si="10"/>
        <v>499.7672639999999</v>
      </c>
      <c r="G17" s="27">
        <f t="shared" si="10"/>
        <v>537.56301600000006</v>
      </c>
      <c r="H17" s="27">
        <f t="shared" si="10"/>
        <v>438.28099199999997</v>
      </c>
      <c r="I17" s="27">
        <f t="shared" si="10"/>
        <v>311.79643199999998</v>
      </c>
      <c r="J17" s="27">
        <f t="shared" si="10"/>
        <v>434.83960799999988</v>
      </c>
      <c r="K17" s="27">
        <f t="shared" si="10"/>
        <v>441.02606400000002</v>
      </c>
      <c r="L17" s="27">
        <f t="shared" si="10"/>
        <v>326.65730399999995</v>
      </c>
      <c r="M17" s="27">
        <f t="shared" si="10"/>
        <v>374.26478399999985</v>
      </c>
      <c r="N17" s="27">
        <f t="shared" si="10"/>
        <v>446.55069600000013</v>
      </c>
      <c r="O17" s="27">
        <f t="shared" si="10"/>
        <v>405.48679200000004</v>
      </c>
      <c r="P17" s="27">
        <f t="shared" si="10"/>
        <v>399.77812800000004</v>
      </c>
      <c r="Q17" s="27">
        <f t="shared" si="10"/>
        <v>335.67962399999999</v>
      </c>
      <c r="R17" s="27">
        <f t="shared" si="10"/>
        <v>326.86876799999993</v>
      </c>
      <c r="S17" s="27">
        <f t="shared" si="10"/>
        <v>499.80758399999996</v>
      </c>
      <c r="T17" s="27">
        <f t="shared" si="10"/>
        <v>491.50886400000007</v>
      </c>
      <c r="U17" s="27">
        <f t="shared" si="10"/>
        <v>477.67348800000002</v>
      </c>
      <c r="V17" s="27">
        <f t="shared" si="10"/>
        <v>445.6477440000001</v>
      </c>
      <c r="W17" s="27">
        <f t="shared" si="10"/>
        <v>387.08294400000005</v>
      </c>
      <c r="X17" s="27">
        <f t="shared" ref="X17:Z17" si="11">SUM(X18:X21)</f>
        <v>435.1471919999999</v>
      </c>
      <c r="Y17" s="27">
        <f t="shared" si="11"/>
        <v>371.23268111999994</v>
      </c>
      <c r="Z17" s="27">
        <f t="shared" si="11"/>
        <v>291.97519055999993</v>
      </c>
    </row>
    <row r="18" spans="1:26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  <c r="Y18" s="8">
        <f>FC_IND_IS_E!Y18+FC_IND_NFM_E!Y18+FC_IND_CPC_E!Y18+FC_IND_NMM_E!Y18+FC_IND_PPP_E!Y18+FC_IND_FBT_E!Y18+FC_IND_TE_E!Y18+FC_IND_MAC_E!Y18+FC_IND_TL_E!Y18+FC_IND_WP_E!Y18+FC_IND_MQ_E!Y18+FC_IND_CON_E!Y18+FC_IND_NSP_E!Y18</f>
        <v>0</v>
      </c>
      <c r="Z18" s="8">
        <f>FC_IND_IS_E!Z18+FC_IND_NFM_E!Z18+FC_IND_CPC_E!Z18+FC_IND_NMM_E!Z18+FC_IND_PPP_E!Z18+FC_IND_FBT_E!Z18+FC_IND_TE_E!Z18+FC_IND_MAC_E!Z18+FC_IND_TL_E!Z18+FC_IND_WP_E!Z18+FC_IND_MQ_E!Z18+FC_IND_CON_E!Z18+FC_IND_NSP_E!Z18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149.17067999999998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283.91579999999993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281.99772000000007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292.02767999999992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317.08259999999996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219.10068000000007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223.65611999999999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240.35939999999997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233.28647999999998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182.09771999999998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195.1246799999999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248.95080000000007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192.80699999999999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181.89792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100.37951999999999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111.32855999999998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111.88799999999998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110.60928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86.113799999999998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71.768159999999995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36.603359999999995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112.48739999999998</v>
      </c>
      <c r="Y19" s="8">
        <f>FC_IND_IS_E!Y19+FC_IND_NFM_E!Y19+FC_IND_CPC_E!Y19+FC_IND_NMM_E!Y19+FC_IND_PPP_E!Y19+FC_IND_FBT_E!Y19+FC_IND_TE_E!Y19+FC_IND_MAC_E!Y19+FC_IND_TL_E!Y19+FC_IND_WP_E!Y19+FC_IND_MQ_E!Y19+FC_IND_CON_E!Y19+FC_IND_NSP_E!Y19</f>
        <v>119.54321711999998</v>
      </c>
      <c r="Z19" s="8">
        <f>FC_IND_IS_E!Z19+FC_IND_NFM_E!Z19+FC_IND_CPC_E!Z19+FC_IND_NMM_E!Z19+FC_IND_PPP_E!Z19+FC_IND_FBT_E!Z19+FC_IND_TE_E!Z19+FC_IND_MAC_E!Z19+FC_IND_TL_E!Z19+FC_IND_WP_E!Z19+FC_IND_MQ_E!Z19+FC_IND_CON_E!Z19+FC_IND_NSP_E!Z19</f>
        <v>112.16116655999997</v>
      </c>
    </row>
    <row r="20" spans="1:26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1695.4601039999995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2269.0203120000006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2154.8797920000002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207.73958399999998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220.48041600000005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219.18031199999993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88.140311999999994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194.48020799999995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207.73958400000001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144.55958399999997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179.14010399999995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197.59989600000003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212.67979200000002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217.88020800000004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235.300104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215.54020799999995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387.91958399999999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380.89958400000006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391.55968799999999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373.87958400000008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350.47958400000005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322.65979199999992</v>
      </c>
      <c r="Y20" s="8">
        <f>FC_IND_IS_E!Y20+FC_IND_NFM_E!Y20+FC_IND_CPC_E!Y20+FC_IND_NMM_E!Y20+FC_IND_PPP_E!Y20+FC_IND_FBT_E!Y20+FC_IND_TE_E!Y20+FC_IND_MAC_E!Y20+FC_IND_TL_E!Y20+FC_IND_WP_E!Y20+FC_IND_MQ_E!Y20+FC_IND_CON_E!Y20+FC_IND_NSP_E!Y20</f>
        <v>251.68946399999999</v>
      </c>
      <c r="Z20" s="8">
        <f>FC_IND_IS_E!Z20+FC_IND_NFM_E!Z20+FC_IND_CPC_E!Z20+FC_IND_NMM_E!Z20+FC_IND_PPP_E!Z20+FC_IND_FBT_E!Z20+FC_IND_TE_E!Z20+FC_IND_MAC_E!Z20+FC_IND_TL_E!Z20+FC_IND_WP_E!Z20+FC_IND_MQ_E!Z20+FC_IND_CON_E!Z20+FC_IND_NSP_E!Z20</f>
        <v>179.81402399999996</v>
      </c>
    </row>
    <row r="21" spans="1:26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  <c r="Y21" s="8">
        <f>FC_IND_IS_E!Y21+FC_IND_NFM_E!Y21+FC_IND_CPC_E!Y21+FC_IND_NMM_E!Y21+FC_IND_PPP_E!Y21+FC_IND_FBT_E!Y21+FC_IND_TE_E!Y21+FC_IND_MAC_E!Y21+FC_IND_TL_E!Y21+FC_IND_WP_E!Y21+FC_IND_MQ_E!Y21+FC_IND_CON_E!Y21+FC_IND_NSP_E!Y21</f>
        <v>0</v>
      </c>
      <c r="Z21" s="8">
        <f>FC_IND_IS_E!Z21+FC_IND_NFM_E!Z21+FC_IND_CPC_E!Z21+FC_IND_NMM_E!Z21+FC_IND_PPP_E!Z21+FC_IND_FBT_E!Z21+FC_IND_TE_E!Z21+FC_IND_MAC_E!Z21+FC_IND_TL_E!Z21+FC_IND_WP_E!Z21+FC_IND_MQ_E!Z21+FC_IND_CON_E!Z21+FC_IND_NSP_E!Z21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  <c r="Y23" s="8">
        <f>FC_IND_IS_E!Y23+FC_IND_NFM_E!Y23+FC_IND_CPC_E!Y23+FC_IND_NMM_E!Y23+FC_IND_PPP_E!Y23+FC_IND_FBT_E!Y23+FC_IND_TE_E!Y23+FC_IND_MAC_E!Y23+FC_IND_TL_E!Y23+FC_IND_WP_E!Y23+FC_IND_MQ_E!Y23+FC_IND_CON_E!Y23+FC_IND_NSP_E!Y23</f>
        <v>0</v>
      </c>
      <c r="Z23" s="8">
        <f>FC_IND_IS_E!Z23+FC_IND_NFM_E!Z23+FC_IND_CPC_E!Z23+FC_IND_NMM_E!Z23+FC_IND_PPP_E!Z23+FC_IND_FBT_E!Z23+FC_IND_TE_E!Z23+FC_IND_MAC_E!Z23+FC_IND_TL_E!Z23+FC_IND_WP_E!Z23+FC_IND_MQ_E!Z23+FC_IND_CON_E!Z23+FC_IND_NSP_E!Z23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  <c r="Y24" s="8">
        <f>FC_IND_IS_E!Y24+FC_IND_NFM_E!Y24+FC_IND_CPC_E!Y24+FC_IND_NMM_E!Y24+FC_IND_PPP_E!Y24+FC_IND_FBT_E!Y24+FC_IND_TE_E!Y24+FC_IND_MAC_E!Y24+FC_IND_TL_E!Y24+FC_IND_WP_E!Y24+FC_IND_MQ_E!Y24+FC_IND_CON_E!Y24+FC_IND_NSP_E!Y24</f>
        <v>0</v>
      </c>
      <c r="Z24" s="8">
        <f>FC_IND_IS_E!Z24+FC_IND_NFM_E!Z24+FC_IND_CPC_E!Z24+FC_IND_NMM_E!Z24+FC_IND_PPP_E!Z24+FC_IND_FBT_E!Z24+FC_IND_TE_E!Z24+FC_IND_MAC_E!Z24+FC_IND_TL_E!Z24+FC_IND_WP_E!Z24+FC_IND_MQ_E!Z24+FC_IND_CON_E!Z24+FC_IND_NSP_E!Z24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  <c r="Y25" s="27">
        <f>FC_IND_IS_E!Y25+FC_IND_NFM_E!Y25+FC_IND_CPC_E!Y25+FC_IND_NMM_E!Y25+FC_IND_PPP_E!Y25+FC_IND_FBT_E!Y25+FC_IND_TE_E!Y25+FC_IND_MAC_E!Y25+FC_IND_TL_E!Y25+FC_IND_WP_E!Y25+FC_IND_MQ_E!Y25+FC_IND_CON_E!Y25+FC_IND_NSP_E!Y25</f>
        <v>0</v>
      </c>
      <c r="Z25" s="27">
        <f>FC_IND_IS_E!Z25+FC_IND_NFM_E!Z25+FC_IND_CPC_E!Z25+FC_IND_NMM_E!Z25+FC_IND_PPP_E!Z25+FC_IND_FBT_E!Z25+FC_IND_TE_E!Z25+FC_IND_MAC_E!Z25+FC_IND_TL_E!Z25+FC_IND_WP_E!Z25+FC_IND_MQ_E!Z25+FC_IND_CON_E!Z25+FC_IND_NSP_E!Z25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20408.378412959995</v>
      </c>
      <c r="D26" s="27">
        <f t="shared" si="14"/>
        <v>21434.276665079997</v>
      </c>
      <c r="E26" s="27">
        <f t="shared" si="14"/>
        <v>20624.980532399997</v>
      </c>
      <c r="F26" s="27">
        <f t="shared" si="14"/>
        <v>21826.64224008</v>
      </c>
      <c r="G26" s="27">
        <f t="shared" si="14"/>
        <v>20812.912417799998</v>
      </c>
      <c r="H26" s="27">
        <f t="shared" si="14"/>
        <v>19948.661273879999</v>
      </c>
      <c r="I26" s="27">
        <f t="shared" si="14"/>
        <v>19489.148727479998</v>
      </c>
      <c r="J26" s="27">
        <f t="shared" si="14"/>
        <v>20183.524925760001</v>
      </c>
      <c r="K26" s="27">
        <f t="shared" si="14"/>
        <v>19138.364898119999</v>
      </c>
      <c r="L26" s="27">
        <f t="shared" si="14"/>
        <v>17174.059023599999</v>
      </c>
      <c r="M26" s="27">
        <f t="shared" si="14"/>
        <v>17987.770136159997</v>
      </c>
      <c r="N26" s="27">
        <f t="shared" si="14"/>
        <v>16000.309304999997</v>
      </c>
      <c r="O26" s="27">
        <f t="shared" si="14"/>
        <v>12662.447723280002</v>
      </c>
      <c r="P26" s="27">
        <f t="shared" si="14"/>
        <v>9526.1619085200018</v>
      </c>
      <c r="Q26" s="27">
        <f t="shared" si="14"/>
        <v>9041.5131497999992</v>
      </c>
      <c r="R26" s="27">
        <f t="shared" si="14"/>
        <v>9588.1135939200012</v>
      </c>
      <c r="S26" s="27">
        <f t="shared" si="14"/>
        <v>10065.275686440002</v>
      </c>
      <c r="T26" s="27">
        <f t="shared" si="14"/>
        <v>10110.13693452</v>
      </c>
      <c r="U26" s="27">
        <f t="shared" si="14"/>
        <v>10507.828474440001</v>
      </c>
      <c r="V26" s="27">
        <f t="shared" si="14"/>
        <v>10212.501868560001</v>
      </c>
      <c r="W26" s="27">
        <f t="shared" si="14"/>
        <v>8623.45067328</v>
      </c>
      <c r="X26" s="27">
        <f t="shared" ref="X26:Z26" si="15">SUM(X27,X33)</f>
        <v>8091.1075827600007</v>
      </c>
      <c r="Y26" s="27">
        <f t="shared" si="15"/>
        <v>7183.2805495199991</v>
      </c>
      <c r="Z26" s="27">
        <f t="shared" si="15"/>
        <v>7151.1268283999998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37.207079999999983</v>
      </c>
      <c r="D27" s="19">
        <f t="shared" si="16"/>
        <v>37.207079999999991</v>
      </c>
      <c r="E27" s="19">
        <f t="shared" si="16"/>
        <v>37.207079999999991</v>
      </c>
      <c r="F27" s="19">
        <f t="shared" si="16"/>
        <v>37.207079999999991</v>
      </c>
      <c r="G27" s="19">
        <f t="shared" si="16"/>
        <v>37.207079999999991</v>
      </c>
      <c r="H27" s="19">
        <f t="shared" si="16"/>
        <v>37.207079999999983</v>
      </c>
      <c r="I27" s="19">
        <f t="shared" si="16"/>
        <v>37.207079999999983</v>
      </c>
      <c r="J27" s="19">
        <f t="shared" si="16"/>
        <v>37.207079999999991</v>
      </c>
      <c r="K27" s="19">
        <f t="shared" si="16"/>
        <v>37.207079999999991</v>
      </c>
      <c r="L27" s="19">
        <f t="shared" si="16"/>
        <v>37.207079999999983</v>
      </c>
      <c r="M27" s="19">
        <f t="shared" si="16"/>
        <v>37.207079999999991</v>
      </c>
      <c r="N27" s="19">
        <f t="shared" si="16"/>
        <v>37.207079999999991</v>
      </c>
      <c r="O27" s="19">
        <f t="shared" si="16"/>
        <v>37.207079999999976</v>
      </c>
      <c r="P27" s="19">
        <f t="shared" si="16"/>
        <v>37.207080000000005</v>
      </c>
      <c r="Q27" s="19">
        <f t="shared" si="16"/>
        <v>21.704129999999999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37.207079999999983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37.207079999999991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37.207079999999991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37.207079999999991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37.207079999999991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37.207079999999983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37.207079999999983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37.207079999999991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37.207079999999991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37.207079999999983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37.207079999999991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37.207079999999991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37.207079999999976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37.207080000000005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21.704129999999999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  <c r="Y28" s="8">
        <f>FC_IND_IS_E!Y28+FC_IND_NFM_E!Y28+FC_IND_CPC_E!Y28+FC_IND_NMM_E!Y28+FC_IND_PPP_E!Y28+FC_IND_FBT_E!Y28+FC_IND_TE_E!Y28+FC_IND_MAC_E!Y28+FC_IND_TL_E!Y28+FC_IND_WP_E!Y28+FC_IND_MQ_E!Y28+FC_IND_CON_E!Y28+FC_IND_NSP_E!Y28</f>
        <v>0</v>
      </c>
      <c r="Z28" s="8">
        <f>FC_IND_IS_E!Z28+FC_IND_NFM_E!Z28+FC_IND_CPC_E!Z28+FC_IND_NMM_E!Z28+FC_IND_PPP_E!Z28+FC_IND_FBT_E!Z28+FC_IND_TE_E!Z28+FC_IND_MAC_E!Z28+FC_IND_TL_E!Z28+FC_IND_WP_E!Z28+FC_IND_MQ_E!Z28+FC_IND_CON_E!Z28+FC_IND_NSP_E!Z28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  <c r="Y29" s="8">
        <f>FC_IND_IS_E!Y29+FC_IND_NFM_E!Y29+FC_IND_CPC_E!Y29+FC_IND_NMM_E!Y29+FC_IND_PPP_E!Y29+FC_IND_FBT_E!Y29+FC_IND_TE_E!Y29+FC_IND_MAC_E!Y29+FC_IND_TL_E!Y29+FC_IND_WP_E!Y29+FC_IND_MQ_E!Y29+FC_IND_CON_E!Y29+FC_IND_NSP_E!Y29</f>
        <v>0</v>
      </c>
      <c r="Z29" s="8">
        <f>FC_IND_IS_E!Z29+FC_IND_NFM_E!Z29+FC_IND_CPC_E!Z29+FC_IND_NMM_E!Z29+FC_IND_PPP_E!Z29+FC_IND_FBT_E!Z29+FC_IND_TE_E!Z29+FC_IND_MAC_E!Z29+FC_IND_TL_E!Z29+FC_IND_WP_E!Z29+FC_IND_MQ_E!Z29+FC_IND_CON_E!Z29+FC_IND_NSP_E!Z29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  <c r="Y30" s="8">
        <f>FC_IND_IS_E!Y30+FC_IND_NFM_E!Y30+FC_IND_CPC_E!Y30+FC_IND_NMM_E!Y30+FC_IND_PPP_E!Y30+FC_IND_FBT_E!Y30+FC_IND_TE_E!Y30+FC_IND_MAC_E!Y30+FC_IND_TL_E!Y30+FC_IND_WP_E!Y30+FC_IND_MQ_E!Y30+FC_IND_CON_E!Y30+FC_IND_NSP_E!Y30</f>
        <v>0</v>
      </c>
      <c r="Z30" s="8">
        <f>FC_IND_IS_E!Z30+FC_IND_NFM_E!Z30+FC_IND_CPC_E!Z30+FC_IND_NMM_E!Z30+FC_IND_PPP_E!Z30+FC_IND_FBT_E!Z30+FC_IND_TE_E!Z30+FC_IND_MAC_E!Z30+FC_IND_TL_E!Z30+FC_IND_WP_E!Z30+FC_IND_MQ_E!Z30+FC_IND_CON_E!Z30+FC_IND_NSP_E!Z30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  <c r="Y31" s="8">
        <f>FC_IND_IS_E!Y31+FC_IND_NFM_E!Y31+FC_IND_CPC_E!Y31+FC_IND_NMM_E!Y31+FC_IND_PPP_E!Y31+FC_IND_FBT_E!Y31+FC_IND_TE_E!Y31+FC_IND_MAC_E!Y31+FC_IND_TL_E!Y31+FC_IND_WP_E!Y31+FC_IND_MQ_E!Y31+FC_IND_CON_E!Y31+FC_IND_NSP_E!Y31</f>
        <v>0</v>
      </c>
      <c r="Z31" s="8">
        <f>FC_IND_IS_E!Z31+FC_IND_NFM_E!Z31+FC_IND_CPC_E!Z31+FC_IND_NMM_E!Z31+FC_IND_PPP_E!Z31+FC_IND_FBT_E!Z31+FC_IND_TE_E!Z31+FC_IND_MAC_E!Z31+FC_IND_TL_E!Z31+FC_IND_WP_E!Z31+FC_IND_MQ_E!Z31+FC_IND_CON_E!Z31+FC_IND_NSP_E!Z31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  <c r="Y32" s="8">
        <f>FC_IND_IS_E!Y32+FC_IND_NFM_E!Y32+FC_IND_CPC_E!Y32+FC_IND_NMM_E!Y32+FC_IND_PPP_E!Y32+FC_IND_FBT_E!Y32+FC_IND_TE_E!Y32+FC_IND_MAC_E!Y32+FC_IND_TL_E!Y32+FC_IND_WP_E!Y32+FC_IND_MQ_E!Y32+FC_IND_CON_E!Y32+FC_IND_NSP_E!Y32</f>
        <v>0</v>
      </c>
      <c r="Z32" s="8">
        <f>FC_IND_IS_E!Z32+FC_IND_NFM_E!Z32+FC_IND_CPC_E!Z32+FC_IND_NMM_E!Z32+FC_IND_PPP_E!Z32+FC_IND_FBT_E!Z32+FC_IND_TE_E!Z32+FC_IND_MAC_E!Z32+FC_IND_TL_E!Z32+FC_IND_WP_E!Z32+FC_IND_MQ_E!Z32+FC_IND_CON_E!Z32+FC_IND_NSP_E!Z32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20371.171332959995</v>
      </c>
      <c r="D33" s="19">
        <f t="shared" si="18"/>
        <v>21397.069585079997</v>
      </c>
      <c r="E33" s="19">
        <f t="shared" si="18"/>
        <v>20587.773452399997</v>
      </c>
      <c r="F33" s="19">
        <f t="shared" si="18"/>
        <v>21789.43516008</v>
      </c>
      <c r="G33" s="19">
        <f t="shared" si="18"/>
        <v>20775.705337799998</v>
      </c>
      <c r="H33" s="19">
        <f t="shared" si="18"/>
        <v>19911.454193879999</v>
      </c>
      <c r="I33" s="19">
        <f t="shared" si="18"/>
        <v>19451.941647479998</v>
      </c>
      <c r="J33" s="19">
        <f t="shared" si="18"/>
        <v>20146.317845760001</v>
      </c>
      <c r="K33" s="19">
        <f t="shared" si="18"/>
        <v>19101.157818119998</v>
      </c>
      <c r="L33" s="19">
        <f t="shared" si="18"/>
        <v>17136.851943599999</v>
      </c>
      <c r="M33" s="19">
        <f t="shared" si="18"/>
        <v>17950.563056159997</v>
      </c>
      <c r="N33" s="19">
        <f t="shared" si="18"/>
        <v>15963.102224999997</v>
      </c>
      <c r="O33" s="19">
        <f t="shared" si="18"/>
        <v>12625.240643280002</v>
      </c>
      <c r="P33" s="19">
        <f t="shared" si="18"/>
        <v>9488.9548285200017</v>
      </c>
      <c r="Q33" s="19">
        <f t="shared" si="18"/>
        <v>9019.8090197999991</v>
      </c>
      <c r="R33" s="19">
        <f t="shared" si="18"/>
        <v>9588.1135939200012</v>
      </c>
      <c r="S33" s="19">
        <f t="shared" si="18"/>
        <v>10065.275686440002</v>
      </c>
      <c r="T33" s="19">
        <f t="shared" si="18"/>
        <v>10110.13693452</v>
      </c>
      <c r="U33" s="19">
        <f t="shared" si="18"/>
        <v>10507.828474440001</v>
      </c>
      <c r="V33" s="19">
        <f t="shared" si="18"/>
        <v>10212.501868560001</v>
      </c>
      <c r="W33" s="19">
        <f t="shared" si="18"/>
        <v>8623.45067328</v>
      </c>
      <c r="X33" s="19">
        <f t="shared" ref="X33:Z33" si="19">SUM(X34:X50)</f>
        <v>8091.1075827600007</v>
      </c>
      <c r="Y33" s="19">
        <f t="shared" si="19"/>
        <v>7183.2805495199991</v>
      </c>
      <c r="Z33" s="19">
        <f t="shared" si="19"/>
        <v>7151.1268283999998</v>
      </c>
    </row>
    <row r="34" spans="1:26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  <c r="Y34" s="8">
        <f>FC_IND_IS_E!Y34+FC_IND_NFM_E!Y34+FC_IND_CPC_E!Y34+FC_IND_NMM_E!Y34+FC_IND_PPP_E!Y34+FC_IND_FBT_E!Y34+FC_IND_TE_E!Y34+FC_IND_MAC_E!Y34+FC_IND_TL_E!Y34+FC_IND_WP_E!Y34+FC_IND_MQ_E!Y34+FC_IND_CON_E!Y34+FC_IND_NSP_E!Y34</f>
        <v>0</v>
      </c>
      <c r="Z34" s="8">
        <f>FC_IND_IS_E!Z34+FC_IND_NFM_E!Z34+FC_IND_CPC_E!Z34+FC_IND_NMM_E!Z34+FC_IND_PPP_E!Z34+FC_IND_FBT_E!Z34+FC_IND_TE_E!Z34+FC_IND_MAC_E!Z34+FC_IND_TL_E!Z34+FC_IND_WP_E!Z34+FC_IND_MQ_E!Z34+FC_IND_CON_E!Z34+FC_IND_NSP_E!Z34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  <c r="Y35" s="8">
        <f>FC_IND_IS_E!Y35+FC_IND_NFM_E!Y35+FC_IND_CPC_E!Y35+FC_IND_NMM_E!Y35+FC_IND_PPP_E!Y35+FC_IND_FBT_E!Y35+FC_IND_TE_E!Y35+FC_IND_MAC_E!Y35+FC_IND_TL_E!Y35+FC_IND_WP_E!Y35+FC_IND_MQ_E!Y35+FC_IND_CON_E!Y35+FC_IND_NSP_E!Y35</f>
        <v>0</v>
      </c>
      <c r="Z35" s="8">
        <f>FC_IND_IS_E!Z35+FC_IND_NFM_E!Z35+FC_IND_CPC_E!Z35+FC_IND_NMM_E!Z35+FC_IND_PPP_E!Z35+FC_IND_FBT_E!Z35+FC_IND_TE_E!Z35+FC_IND_MAC_E!Z35+FC_IND_TL_E!Z35+FC_IND_WP_E!Z35+FC_IND_MQ_E!Z35+FC_IND_CON_E!Z35+FC_IND_NSP_E!Z35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1208.7749228399998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1202.8058395199998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1202.8058395199998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1184.8981352399999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1211.7598052399999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1199.8211842799999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1104.3131252400003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1092.3745042800001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1068.4972623599999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987.91247952000026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978.95874096000011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880.46625384000004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826.74268668000025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280.55554812000003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382.03246332000009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373.07849760000005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468.58678380000015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385.01734572000009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340.24774428000006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379.04780808000004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337.26331620000002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238.66292808</v>
      </c>
      <c r="Y36" s="8">
        <f>FC_IND_IS_E!Y36+FC_IND_NFM_E!Y36+FC_IND_CPC_E!Y36+FC_IND_NMM_E!Y36+FC_IND_PPP_E!Y36+FC_IND_FBT_E!Y36+FC_IND_TE_E!Y36+FC_IND_MAC_E!Y36+FC_IND_TL_E!Y36+FC_IND_WP_E!Y36+FC_IND_MQ_E!Y36+FC_IND_CON_E!Y36+FC_IND_NSP_E!Y36</f>
        <v>352.01031623999995</v>
      </c>
      <c r="Z36" s="8">
        <f>FC_IND_IS_E!Z36+FC_IND_NFM_E!Z36+FC_IND_CPC_E!Z36+FC_IND_NMM_E!Z36+FC_IND_PPP_E!Z36+FC_IND_FBT_E!Z36+FC_IND_TE_E!Z36+FC_IND_MAC_E!Z36+FC_IND_TL_E!Z36+FC_IND_WP_E!Z36+FC_IND_MQ_E!Z36+FC_IND_CON_E!Z36+FC_IND_NSP_E!Z36</f>
        <v>278.49884148000007</v>
      </c>
    </row>
    <row r="37" spans="1:26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15.350005439999999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3.0701008799999987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3.0701008799999987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3.0701008799999987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3.0701008799999987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6.1399522800000002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3.0701008799999987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1.36615248</v>
      </c>
      <c r="Y37" s="8">
        <f>FC_IND_IS_E!Y37+FC_IND_NFM_E!Y37+FC_IND_CPC_E!Y37+FC_IND_NMM_E!Y37+FC_IND_PPP_E!Y37+FC_IND_FBT_E!Y37+FC_IND_TE_E!Y37+FC_IND_MAC_E!Y37+FC_IND_TL_E!Y37+FC_IND_WP_E!Y37+FC_IND_MQ_E!Y37+FC_IND_CON_E!Y37+FC_IND_NSP_E!Y37</f>
        <v>4.8843194399999978</v>
      </c>
      <c r="Z37" s="8">
        <f>FC_IND_IS_E!Z37+FC_IND_NFM_E!Z37+FC_IND_CPC_E!Z37+FC_IND_NMM_E!Z37+FC_IND_PPP_E!Z37+FC_IND_FBT_E!Z37+FC_IND_TE_E!Z37+FC_IND_MAC_E!Z37+FC_IND_TL_E!Z37+FC_IND_WP_E!Z37+FC_IND_MQ_E!Z37+FC_IND_CON_E!Z37+FC_IND_NSP_E!Z37</f>
        <v>3.6441543599999999</v>
      </c>
    </row>
    <row r="38" spans="1:26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  <c r="Y38" s="8">
        <f>FC_IND_IS_E!Y38+FC_IND_NFM_E!Y38+FC_IND_CPC_E!Y38+FC_IND_NMM_E!Y38+FC_IND_PPP_E!Y38+FC_IND_FBT_E!Y38+FC_IND_TE_E!Y38+FC_IND_MAC_E!Y38+FC_IND_TL_E!Y38+FC_IND_WP_E!Y38+FC_IND_MQ_E!Y38+FC_IND_CON_E!Y38+FC_IND_NSP_E!Y38</f>
        <v>0</v>
      </c>
      <c r="Z38" s="8">
        <f>FC_IND_IS_E!Z38+FC_IND_NFM_E!Z38+FC_IND_CPC_E!Z38+FC_IND_NMM_E!Z38+FC_IND_PPP_E!Z38+FC_IND_FBT_E!Z38+FC_IND_TE_E!Z38+FC_IND_MAC_E!Z38+FC_IND_TL_E!Z38+FC_IND_WP_E!Z38+FC_IND_MQ_E!Z38+FC_IND_CON_E!Z38+FC_IND_NSP_E!Z38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  <c r="Y39" s="8">
        <f>FC_IND_IS_E!Y39+FC_IND_NFM_E!Y39+FC_IND_CPC_E!Y39+FC_IND_NMM_E!Y39+FC_IND_PPP_E!Y39+FC_IND_FBT_E!Y39+FC_IND_TE_E!Y39+FC_IND_MAC_E!Y39+FC_IND_TL_E!Y39+FC_IND_WP_E!Y39+FC_IND_MQ_E!Y39+FC_IND_CON_E!Y39+FC_IND_NSP_E!Y39</f>
        <v>0</v>
      </c>
      <c r="Z39" s="8">
        <f>FC_IND_IS_E!Z39+FC_IND_NFM_E!Z39+FC_IND_CPC_E!Z39+FC_IND_NMM_E!Z39+FC_IND_PPP_E!Z39+FC_IND_FBT_E!Z39+FC_IND_TE_E!Z39+FC_IND_MAC_E!Z39+FC_IND_TL_E!Z39+FC_IND_WP_E!Z39+FC_IND_MQ_E!Z39+FC_IND_CON_E!Z39+FC_IND_NSP_E!Z39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  <c r="Y40" s="8">
        <f>FC_IND_IS_E!Y40+FC_IND_NFM_E!Y40+FC_IND_CPC_E!Y40+FC_IND_NMM_E!Y40+FC_IND_PPP_E!Y40+FC_IND_FBT_E!Y40+FC_IND_TE_E!Y40+FC_IND_MAC_E!Y40+FC_IND_TL_E!Y40+FC_IND_WP_E!Y40+FC_IND_MQ_E!Y40+FC_IND_CON_E!Y40+FC_IND_NSP_E!Y40</f>
        <v>0</v>
      </c>
      <c r="Z40" s="8">
        <f>FC_IND_IS_E!Z40+FC_IND_NFM_E!Z40+FC_IND_CPC_E!Z40+FC_IND_NMM_E!Z40+FC_IND_PPP_E!Z40+FC_IND_FBT_E!Z40+FC_IND_TE_E!Z40+FC_IND_MAC_E!Z40+FC_IND_TL_E!Z40+FC_IND_WP_E!Z40+FC_IND_MQ_E!Z40+FC_IND_CON_E!Z40+FC_IND_NSP_E!Z40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0.30232512000000006</v>
      </c>
      <c r="Y41" s="8">
        <f>FC_IND_IS_E!Y41+FC_IND_NFM_E!Y41+FC_IND_CPC_E!Y41+FC_IND_NMM_E!Y41+FC_IND_PPP_E!Y41+FC_IND_FBT_E!Y41+FC_IND_TE_E!Y41+FC_IND_MAC_E!Y41+FC_IND_TL_E!Y41+FC_IND_WP_E!Y41+FC_IND_MQ_E!Y41+FC_IND_CON_E!Y41+FC_IND_NSP_E!Y41</f>
        <v>0.22984992000000004</v>
      </c>
      <c r="Z41" s="8">
        <f>FC_IND_IS_E!Z41+FC_IND_NFM_E!Z41+FC_IND_CPC_E!Z41+FC_IND_NMM_E!Z41+FC_IND_PPP_E!Z41+FC_IND_FBT_E!Z41+FC_IND_TE_E!Z41+FC_IND_MAC_E!Z41+FC_IND_TL_E!Z41+FC_IND_WP_E!Z41+FC_IND_MQ_E!Z41+FC_IND_CON_E!Z41+FC_IND_NSP_E!Z41</f>
        <v>0.25211016000000003</v>
      </c>
    </row>
    <row r="42" spans="1:26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  <c r="Y42" s="8">
        <f>FC_IND_IS_E!Y42+FC_IND_NFM_E!Y42+FC_IND_CPC_E!Y42+FC_IND_NMM_E!Y42+FC_IND_PPP_E!Y42+FC_IND_FBT_E!Y42+FC_IND_TE_E!Y42+FC_IND_MAC_E!Y42+FC_IND_TL_E!Y42+FC_IND_WP_E!Y42+FC_IND_MQ_E!Y42+FC_IND_CON_E!Y42+FC_IND_NSP_E!Y42</f>
        <v>0</v>
      </c>
      <c r="Z42" s="8">
        <f>FC_IND_IS_E!Z42+FC_IND_NFM_E!Z42+FC_IND_CPC_E!Z42+FC_IND_NMM_E!Z42+FC_IND_PPP_E!Z42+FC_IND_FBT_E!Z42+FC_IND_TE_E!Z42+FC_IND_MAC_E!Z42+FC_IND_TL_E!Z42+FC_IND_WP_E!Z42+FC_IND_MQ_E!Z42+FC_IND_CON_E!Z42+FC_IND_NSP_E!Z42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3619.6368296400001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3849.0506963999987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3772.5788739599993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4199.5434592800002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4795.3812628799997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5416.7095850399992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2520.36288504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3686.5493074799992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3332.8695628799987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3202.2318556799996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3479.4395110799992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2673.3057296399998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2791.1987110799996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2905.9055110799995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2791.1989778399998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3479.4397778399994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3390.2237631600001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3680.1766778399997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3699.2940332399999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3778.9517703599995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3479.4395110799996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3550.8159507600003</v>
      </c>
      <c r="Y43" s="8">
        <f>FC_IND_IS_E!Y43+FC_IND_NFM_E!Y43+FC_IND_CPC_E!Y43+FC_IND_NMM_E!Y43+FC_IND_PPP_E!Y43+FC_IND_FBT_E!Y43+FC_IND_TE_E!Y43+FC_IND_MAC_E!Y43+FC_IND_TL_E!Y43+FC_IND_WP_E!Y43+FC_IND_MQ_E!Y43+FC_IND_CON_E!Y43+FC_IND_NSP_E!Y43</f>
        <v>3154.7715170399997</v>
      </c>
      <c r="Z43" s="8">
        <f>FC_IND_IS_E!Z43+FC_IND_NFM_E!Z43+FC_IND_CPC_E!Z43+FC_IND_NMM_E!Z43+FC_IND_PPP_E!Z43+FC_IND_FBT_E!Z43+FC_IND_TE_E!Z43+FC_IND_MAC_E!Z43+FC_IND_TL_E!Z43+FC_IND_WP_E!Z43+FC_IND_MQ_E!Z43+FC_IND_CON_E!Z43+FC_IND_NSP_E!Z43</f>
        <v>2977.7282402400001</v>
      </c>
    </row>
    <row r="44" spans="1:26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5450.2909084800003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5156.3569161599999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5456.5452619199996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5425.2751665600008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3392.751847680001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2220.1419405600009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4552.8536052000018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4108.8254400000005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4033.7784928800006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3142.5952643999999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2636.0271871200002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2570.3614915200001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1494.6868180800002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1663.5423794400006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1397.7513057599999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1166.3563896000001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1031.8964284800002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1025.6429109600001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1113.1977290400002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1006.88124384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722.32766712000011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661.41139032000001</v>
      </c>
      <c r="Y44" s="8">
        <f>FC_IND_IS_E!Y44+FC_IND_NFM_E!Y44+FC_IND_CPC_E!Y44+FC_IND_NMM_E!Y44+FC_IND_PPP_E!Y44+FC_IND_FBT_E!Y44+FC_IND_TE_E!Y44+FC_IND_MAC_E!Y44+FC_IND_TL_E!Y44+FC_IND_WP_E!Y44+FC_IND_MQ_E!Y44+FC_IND_CON_E!Y44+FC_IND_NSP_E!Y44</f>
        <v>617.81231088000004</v>
      </c>
      <c r="Z44" s="8">
        <f>FC_IND_IS_E!Z44+FC_IND_NFM_E!Z44+FC_IND_CPC_E!Z44+FC_IND_NMM_E!Z44+FC_IND_PPP_E!Z44+FC_IND_FBT_E!Z44+FC_IND_TE_E!Z44+FC_IND_MAC_E!Z44+FC_IND_TL_E!Z44+FC_IND_WP_E!Z44+FC_IND_MQ_E!Z44+FC_IND_CON_E!Z44+FC_IND_NSP_E!Z44</f>
        <v>480.82647816000008</v>
      </c>
    </row>
    <row r="45" spans="1:26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  <c r="Y45" s="8">
        <f>FC_IND_IS_E!Y45+FC_IND_NFM_E!Y45+FC_IND_CPC_E!Y45+FC_IND_NMM_E!Y45+FC_IND_PPP_E!Y45+FC_IND_FBT_E!Y45+FC_IND_TE_E!Y45+FC_IND_MAC_E!Y45+FC_IND_TL_E!Y45+FC_IND_WP_E!Y45+FC_IND_MQ_E!Y45+FC_IND_CON_E!Y45+FC_IND_NSP_E!Y45</f>
        <v>0</v>
      </c>
      <c r="Z45" s="8">
        <f>FC_IND_IS_E!Z45+FC_IND_NFM_E!Z45+FC_IND_CPC_E!Z45+FC_IND_NMM_E!Z45+FC_IND_PPP_E!Z45+FC_IND_FBT_E!Z45+FC_IND_TE_E!Z45+FC_IND_MAC_E!Z45+FC_IND_TL_E!Z45+FC_IND_WP_E!Z45+FC_IND_MQ_E!Z45+FC_IND_CON_E!Z45+FC_IND_NSP_E!Z45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  <c r="Y46" s="8">
        <f>FC_IND_IS_E!Y46+FC_IND_NFM_E!Y46+FC_IND_CPC_E!Y46+FC_IND_NMM_E!Y46+FC_IND_PPP_E!Y46+FC_IND_FBT_E!Y46+FC_IND_TE_E!Y46+FC_IND_MAC_E!Y46+FC_IND_TL_E!Y46+FC_IND_WP_E!Y46+FC_IND_MQ_E!Y46+FC_IND_CON_E!Y46+FC_IND_NSP_E!Y46</f>
        <v>0</v>
      </c>
      <c r="Z46" s="8">
        <f>FC_IND_IS_E!Z46+FC_IND_NFM_E!Z46+FC_IND_CPC_E!Z46+FC_IND_NMM_E!Z46+FC_IND_PPP_E!Z46+FC_IND_FBT_E!Z46+FC_IND_TE_E!Z46+FC_IND_MAC_E!Z46+FC_IND_TL_E!Z46+FC_IND_WP_E!Z46+FC_IND_MQ_E!Z46+FC_IND_CON_E!Z46+FC_IND_NSP_E!Z46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  <c r="Y47" s="8">
        <f>FC_IND_IS_E!Y47+FC_IND_NFM_E!Y47+FC_IND_CPC_E!Y47+FC_IND_NMM_E!Y47+FC_IND_PPP_E!Y47+FC_IND_FBT_E!Y47+FC_IND_TE_E!Y47+FC_IND_MAC_E!Y47+FC_IND_TL_E!Y47+FC_IND_WP_E!Y47+FC_IND_MQ_E!Y47+FC_IND_CON_E!Y47+FC_IND_NSP_E!Y47</f>
        <v>0</v>
      </c>
      <c r="Z47" s="8">
        <f>FC_IND_IS_E!Z47+FC_IND_NFM_E!Z47+FC_IND_CPC_E!Z47+FC_IND_NMM_E!Z47+FC_IND_PPP_E!Z47+FC_IND_FBT_E!Z47+FC_IND_TE_E!Z47+FC_IND_MAC_E!Z47+FC_IND_TL_E!Z47+FC_IND_WP_E!Z47+FC_IND_MQ_E!Z47+FC_IND_CON_E!Z47+FC_IND_NSP_E!Z47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10092.468671999997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11188.856132999997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10155.843477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10979.718399000001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11375.812421999999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11074.781483999999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11274.412031999997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11258.568594000002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10666.012499999999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9804.1123439999974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10856.137616999998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9838.9687499999964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7497.2624220000016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4635.8812890000017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4445.7561719999985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4566.1688280000017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5174.5687110000008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5019.2999999999993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5352.0188670000007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5041.4810940000007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4081.3500779999995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3638.5488360000008</v>
      </c>
      <c r="Y48" s="8">
        <f>FC_IND_IS_E!Y48+FC_IND_NFM_E!Y48+FC_IND_CPC_E!Y48+FC_IND_NMM_E!Y48+FC_IND_PPP_E!Y48+FC_IND_FBT_E!Y48+FC_IND_TE_E!Y48+FC_IND_MAC_E!Y48+FC_IND_TL_E!Y48+FC_IND_WP_E!Y48+FC_IND_MQ_E!Y48+FC_IND_CON_E!Y48+FC_IND_NSP_E!Y48</f>
        <v>3053.572236</v>
      </c>
      <c r="Z48" s="8">
        <f>FC_IND_IS_E!Z48+FC_IND_NFM_E!Z48+FC_IND_CPC_E!Z48+FC_IND_NMM_E!Z48+FC_IND_PPP_E!Z48+FC_IND_FBT_E!Z48+FC_IND_TE_E!Z48+FC_IND_MAC_E!Z48+FC_IND_TL_E!Z48+FC_IND_WP_E!Z48+FC_IND_MQ_E!Z48+FC_IND_CON_E!Z48+FC_IND_NSP_E!Z48</f>
        <v>3410.1770040000001</v>
      </c>
    </row>
    <row r="49" spans="1:26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  <c r="Y49" s="8">
        <f>FC_IND_IS_E!Y49+FC_IND_NFM_E!Y49+FC_IND_CPC_E!Y49+FC_IND_NMM_E!Y49+FC_IND_PPP_E!Y49+FC_IND_FBT_E!Y49+FC_IND_TE_E!Y49+FC_IND_MAC_E!Y49+FC_IND_TL_E!Y49+FC_IND_WP_E!Y49+FC_IND_MQ_E!Y49+FC_IND_CON_E!Y49+FC_IND_NSP_E!Y49</f>
        <v>0</v>
      </c>
      <c r="Z49" s="8">
        <f>FC_IND_IS_E!Z49+FC_IND_NFM_E!Z49+FC_IND_CPC_E!Z49+FC_IND_NMM_E!Z49+FC_IND_PPP_E!Z49+FC_IND_FBT_E!Z49+FC_IND_TE_E!Z49+FC_IND_MAC_E!Z49+FC_IND_TL_E!Z49+FC_IND_WP_E!Z49+FC_IND_MQ_E!Z49+FC_IND_CON_E!Z49+FC_IND_NSP_E!Z49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  <c r="Y50" s="8">
        <f>FC_IND_IS_E!Y50+FC_IND_NFM_E!Y50+FC_IND_CPC_E!Y50+FC_IND_NMM_E!Y50+FC_IND_PPP_E!Y50+FC_IND_FBT_E!Y50+FC_IND_TE_E!Y50+FC_IND_MAC_E!Y50+FC_IND_TL_E!Y50+FC_IND_WP_E!Y50+FC_IND_MQ_E!Y50+FC_IND_CON_E!Y50+FC_IND_NSP_E!Y50</f>
        <v>0</v>
      </c>
      <c r="Z50" s="8">
        <f>FC_IND_IS_E!Z50+FC_IND_NFM_E!Z50+FC_IND_CPC_E!Z50+FC_IND_NMM_E!Z50+FC_IND_PPP_E!Z50+FC_IND_FBT_E!Z50+FC_IND_TE_E!Z50+FC_IND_MAC_E!Z50+FC_IND_TL_E!Z50+FC_IND_WP_E!Z50+FC_IND_MQ_E!Z50+FC_IND_CON_E!Z50+FC_IND_NSP_E!Z50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21492.657723240001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23472.354062520004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24307.250441759999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27306.634136760003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29002.276563480005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31206.247261200006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20621.560821840001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23692.842478799997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21960.595609920005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17683.62083136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18241.633281959999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18083.24595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19834.608736800001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21222.93166092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20563.496110080006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19010.499849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20358.796320720005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20631.659833308509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21120.39908773615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21824.953099752289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20763.878188874951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21999.327878962886</v>
      </c>
      <c r="Y51" s="27">
        <f>FC_IND_IS_E!Y51+FC_IND_NFM_E!Y51+FC_IND_CPC_E!Y51+FC_IND_NMM_E!Y51+FC_IND_PPP_E!Y51+FC_IND_FBT_E!Y51+FC_IND_TE_E!Y51+FC_IND_MAC_E!Y51+FC_IND_TL_E!Y51+FC_IND_WP_E!Y51+FC_IND_MQ_E!Y51+FC_IND_CON_E!Y51+FC_IND_NSP_E!Y51</f>
        <v>18302.103643992588</v>
      </c>
      <c r="Z51" s="27">
        <f>FC_IND_IS_E!Z51+FC_IND_NFM_E!Z51+FC_IND_CPC_E!Z51+FC_IND_NMM_E!Z51+FC_IND_PPP_E!Z51+FC_IND_FBT_E!Z51+FC_IND_TE_E!Z51+FC_IND_MAC_E!Z51+FC_IND_TL_E!Z51+FC_IND_WP_E!Z51+FC_IND_MQ_E!Z51+FC_IND_CON_E!Z51+FC_IND_NSP_E!Z51</f>
        <v>17882.201342340664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640.88893440000015</v>
      </c>
      <c r="M52" s="27">
        <f t="shared" si="20"/>
        <v>886.43875320000029</v>
      </c>
      <c r="N52" s="27">
        <f t="shared" si="20"/>
        <v>1073.3245379999996</v>
      </c>
      <c r="O52" s="27">
        <f t="shared" si="20"/>
        <v>1014.8427432000001</v>
      </c>
      <c r="P52" s="27">
        <f t="shared" si="20"/>
        <v>915.58518480000043</v>
      </c>
      <c r="Q52" s="27">
        <f t="shared" si="20"/>
        <v>1019.0939616000005</v>
      </c>
      <c r="R52" s="27">
        <f t="shared" si="20"/>
        <v>968.05308600000012</v>
      </c>
      <c r="S52" s="27">
        <f t="shared" si="20"/>
        <v>1218.8317284</v>
      </c>
      <c r="T52" s="27">
        <f t="shared" si="20"/>
        <v>1273.1951232000001</v>
      </c>
      <c r="U52" s="27">
        <f t="shared" si="20"/>
        <v>1330.4094803999997</v>
      </c>
      <c r="V52" s="27">
        <f t="shared" si="20"/>
        <v>1272.0780072000002</v>
      </c>
      <c r="W52" s="27">
        <f t="shared" si="20"/>
        <v>1129.9288572000005</v>
      </c>
      <c r="X52" s="27">
        <f t="shared" ref="X52:Z52" si="21">SUM(X53:X54)</f>
        <v>1242.2412288000003</v>
      </c>
      <c r="Y52" s="27">
        <f t="shared" si="21"/>
        <v>1226.1017340000003</v>
      </c>
      <c r="Z52" s="27">
        <f t="shared" si="21"/>
        <v>1239.9194808000002</v>
      </c>
    </row>
    <row r="53" spans="1:26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640.88893440000015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886.43875320000029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1073.3245379999996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1014.8427432000001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915.58518480000043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1019.0939616000005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968.05308600000012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1218.8317284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1273.1951232000001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1330.4094803999997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1272.0780072000002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1129.9288572000005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1242.2412288000003</v>
      </c>
      <c r="Y53" s="8">
        <f>FC_IND_IS_E!Y53+FC_IND_NFM_E!Y53+FC_IND_CPC_E!Y53+FC_IND_NMM_E!Y53+FC_IND_PPP_E!Y53+FC_IND_FBT_E!Y53+FC_IND_TE_E!Y53+FC_IND_MAC_E!Y53+FC_IND_TL_E!Y53+FC_IND_WP_E!Y53+FC_IND_MQ_E!Y53+FC_IND_CON_E!Y53+FC_IND_NSP_E!Y53</f>
        <v>1226.1017340000003</v>
      </c>
      <c r="Z53" s="8">
        <f>FC_IND_IS_E!Z53+FC_IND_NFM_E!Z53+FC_IND_CPC_E!Z53+FC_IND_NMM_E!Z53+FC_IND_PPP_E!Z53+FC_IND_FBT_E!Z53+FC_IND_TE_E!Z53+FC_IND_MAC_E!Z53+FC_IND_TL_E!Z53+FC_IND_WP_E!Z53+FC_IND_MQ_E!Z53+FC_IND_CON_E!Z53+FC_IND_NSP_E!Z53</f>
        <v>1239.9194808000002</v>
      </c>
    </row>
    <row r="54" spans="1:26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  <c r="Y54" s="45">
        <f>FC_IND_IS_E!Y54+FC_IND_NFM_E!Y54+FC_IND_CPC_E!Y54+FC_IND_NMM_E!Y54+FC_IND_PPP_E!Y54+FC_IND_FBT_E!Y54+FC_IND_TE_E!Y54+FC_IND_MAC_E!Y54+FC_IND_TL_E!Y54+FC_IND_WP_E!Y54+FC_IND_MQ_E!Y54+FC_IND_CON_E!Y54+FC_IND_NSP_E!Y54</f>
        <v>0</v>
      </c>
      <c r="Z54" s="45">
        <f>FC_IND_IS_E!Z54+FC_IND_NFM_E!Z54+FC_IND_CPC_E!Z54+FC_IND_NMM_E!Z54+FC_IND_PPP_E!Z54+FC_IND_FBT_E!Z54+FC_IND_TE_E!Z54+FC_IND_MAC_E!Z54+FC_IND_TL_E!Z54+FC_IND_WP_E!Z54+FC_IND_MQ_E!Z54+FC_IND_CON_E!Z54+FC_IND_NSP_E!Z54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6069.9409343999978</v>
      </c>
      <c r="D61" s="49">
        <f t="shared" si="22"/>
        <v>6125.547667679999</v>
      </c>
      <c r="E61" s="49">
        <f t="shared" si="22"/>
        <v>6271.4834884800002</v>
      </c>
      <c r="F61" s="49">
        <f t="shared" si="22"/>
        <v>6277.4193988799989</v>
      </c>
      <c r="G61" s="49">
        <f t="shared" si="22"/>
        <v>6326.1226677600007</v>
      </c>
      <c r="H61" s="49">
        <f t="shared" si="22"/>
        <v>6355.0891353600009</v>
      </c>
      <c r="I61" s="49">
        <f t="shared" si="22"/>
        <v>7388.4199334399991</v>
      </c>
      <c r="J61" s="49">
        <f t="shared" si="22"/>
        <v>7518.6203803199996</v>
      </c>
      <c r="K61" s="49">
        <f t="shared" si="22"/>
        <v>6869.02230504</v>
      </c>
      <c r="L61" s="49">
        <f t="shared" si="22"/>
        <v>5582.8446861599996</v>
      </c>
      <c r="M61" s="49">
        <f t="shared" si="22"/>
        <v>5248.7891517599992</v>
      </c>
      <c r="N61" s="49">
        <f t="shared" si="22"/>
        <v>5795.2214611200006</v>
      </c>
      <c r="O61" s="49">
        <f t="shared" si="22"/>
        <v>5859.9901987199983</v>
      </c>
      <c r="P61" s="49">
        <f t="shared" si="22"/>
        <v>5362.7896454399997</v>
      </c>
      <c r="Q61" s="49">
        <f t="shared" si="22"/>
        <v>5200.7376347999998</v>
      </c>
      <c r="R61" s="49">
        <f t="shared" si="22"/>
        <v>6173.9719783199998</v>
      </c>
      <c r="S61" s="49">
        <f t="shared" si="22"/>
        <v>7731.7311981600005</v>
      </c>
      <c r="T61" s="49">
        <f t="shared" si="22"/>
        <v>7943.8619885361031</v>
      </c>
      <c r="U61" s="49">
        <f t="shared" si="22"/>
        <v>8080.8441762118791</v>
      </c>
      <c r="V61" s="49">
        <f t="shared" si="22"/>
        <v>8635.4229405230217</v>
      </c>
      <c r="W61" s="49">
        <f t="shared" si="22"/>
        <v>7837.0475100784979</v>
      </c>
      <c r="X61" s="49">
        <f t="shared" si="22"/>
        <v>8035.7435056840368</v>
      </c>
      <c r="Y61" s="49">
        <f t="shared" ref="Y61:Z61" si="23">SUM(Y62:Y72)</f>
        <v>8525.4635199272179</v>
      </c>
      <c r="Z61" s="49">
        <f t="shared" si="23"/>
        <v>9930.8387842703669</v>
      </c>
    </row>
    <row r="62" spans="1:26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6034.5601343999979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6090.1122239999986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6236.0480447999998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6241.9839551999985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6290.0320896000003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6334.832448000001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7333.9838207999992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7448.8962240000001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6834.3512831999997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5520.9280896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5138.2239551999992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5712.4476864000007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5780.6562239999985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5205.9841343999997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5064.8637311999992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6038.5925375999996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7627.3126272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7810.3202688000001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7921.4248512000013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8471.2324032000015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7676.1445823999993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7929.0408960000004</v>
      </c>
      <c r="Y62" s="52">
        <f>FC_IND_IS_E!Y62+FC_IND_NFM_E!Y62+FC_IND_CPC_E!Y62+FC_IND_NMM_E!Y62+FC_IND_PPP_E!Y62+FC_IND_FBT_E!Y62+FC_IND_TE_E!Y62+FC_IND_MAC_E!Y62+FC_IND_TL_E!Y62+FC_IND_WP_E!Y62+FC_IND_MQ_E!Y62+FC_IND_CON_E!Y62+FC_IND_NSP_E!Y62</f>
        <v>8422.5125376000015</v>
      </c>
      <c r="Z62" s="52">
        <f>FC_IND_IS_E!Z62+FC_IND_NFM_E!Z62+FC_IND_CPC_E!Z62+FC_IND_NMM_E!Z62+FC_IND_PPP_E!Z62+FC_IND_FBT_E!Z62+FC_IND_TE_E!Z62+FC_IND_MAC_E!Z62+FC_IND_TL_E!Z62+FC_IND_WP_E!Z62+FC_IND_MQ_E!Z62+FC_IND_CON_E!Z62+FC_IND_NSP_E!Z62</f>
        <v>9806.7203136000007</v>
      </c>
    </row>
    <row r="63" spans="1:26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  <c r="Y63" s="52">
        <f>FC_IND_IS_E!Y63+FC_IND_NFM_E!Y63+FC_IND_CPC_E!Y63+FC_IND_NMM_E!Y63+FC_IND_PPP_E!Y63+FC_IND_FBT_E!Y63+FC_IND_TE_E!Y63+FC_IND_MAC_E!Y63+FC_IND_TL_E!Y63+FC_IND_WP_E!Y63+FC_IND_MQ_E!Y63+FC_IND_CON_E!Y63+FC_IND_NSP_E!Y63</f>
        <v>0</v>
      </c>
      <c r="Z63" s="52">
        <f>FC_IND_IS_E!Z63+FC_IND_NFM_E!Z63+FC_IND_CPC_E!Z63+FC_IND_NMM_E!Z63+FC_IND_PPP_E!Z63+FC_IND_FBT_E!Z63+FC_IND_TE_E!Z63+FC_IND_MAC_E!Z63+FC_IND_TL_E!Z63+FC_IND_WP_E!Z63+FC_IND_MQ_E!Z63+FC_IND_CON_E!Z63+FC_IND_NSP_E!Z63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35.380799999999994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35.435443679999992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35.435443679999992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35.435443679999992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36.090578159999993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20.256687360000001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54.436112639999997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69.724156320000006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34.671021840000002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61.916596560000009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110.56519656000003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82.77377472000002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79.333974720000015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140.64968736000003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114.33246552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105.76009080000001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66.721309200000007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74.303019896103635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77.799534611877945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77.150108843019595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159.86500735849813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105.63588792403583</v>
      </c>
      <c r="Y64" s="52">
        <f>FC_IND_IS_E!Y64+FC_IND_NFM_E!Y64+FC_IND_CPC_E!Y64+FC_IND_NMM_E!Y64+FC_IND_PPP_E!Y64+FC_IND_FBT_E!Y64+FC_IND_TE_E!Y64+FC_IND_MAC_E!Y64+FC_IND_TL_E!Y64+FC_IND_WP_E!Y64+FC_IND_MQ_E!Y64+FC_IND_CON_E!Y64+FC_IND_NSP_E!Y64</f>
        <v>101.85041048721662</v>
      </c>
      <c r="Z64" s="52">
        <f>FC_IND_IS_E!Z64+FC_IND_NFM_E!Z64+FC_IND_CPC_E!Z64+FC_IND_NMM_E!Z64+FC_IND_PPP_E!Z64+FC_IND_FBT_E!Z64+FC_IND_TE_E!Z64+FC_IND_MAC_E!Z64+FC_IND_TL_E!Z64+FC_IND_WP_E!Z64+FC_IND_MQ_E!Z64+FC_IND_CON_E!Z64+FC_IND_NSP_E!Z64</f>
        <v>117.6349599503646</v>
      </c>
    </row>
    <row r="65" spans="1:26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  <c r="Y65" s="52">
        <f>FC_IND_IS_E!Y65+FC_IND_NFM_E!Y65+FC_IND_CPC_E!Y65+FC_IND_NMM_E!Y65+FC_IND_PPP_E!Y65+FC_IND_FBT_E!Y65+FC_IND_TE_E!Y65+FC_IND_MAC_E!Y65+FC_IND_TL_E!Y65+FC_IND_WP_E!Y65+FC_IND_MQ_E!Y65+FC_IND_CON_E!Y65+FC_IND_NSP_E!Y65</f>
        <v>0</v>
      </c>
      <c r="Z65" s="52">
        <f>FC_IND_IS_E!Z65+FC_IND_NFM_E!Z65+FC_IND_CPC_E!Z65+FC_IND_NMM_E!Z65+FC_IND_PPP_E!Z65+FC_IND_FBT_E!Z65+FC_IND_TE_E!Z65+FC_IND_MAC_E!Z65+FC_IND_TL_E!Z65+FC_IND_WP_E!Z65+FC_IND_MQ_E!Z65+FC_IND_CON_E!Z65+FC_IND_NSP_E!Z65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  <c r="Y66" s="52">
        <f>FC_IND_IS_E!Y66+FC_IND_NFM_E!Y66+FC_IND_CPC_E!Y66+FC_IND_NMM_E!Y66+FC_IND_PPP_E!Y66+FC_IND_FBT_E!Y66+FC_IND_TE_E!Y66+FC_IND_MAC_E!Y66+FC_IND_TL_E!Y66+FC_IND_WP_E!Y66+FC_IND_MQ_E!Y66+FC_IND_CON_E!Y66+FC_IND_NSP_E!Y66</f>
        <v>0</v>
      </c>
      <c r="Z66" s="52">
        <f>FC_IND_IS_E!Z66+FC_IND_NFM_E!Z66+FC_IND_CPC_E!Z66+FC_IND_NMM_E!Z66+FC_IND_PPP_E!Z66+FC_IND_FBT_E!Z66+FC_IND_TE_E!Z66+FC_IND_MAC_E!Z66+FC_IND_TL_E!Z66+FC_IND_WP_E!Z66+FC_IND_MQ_E!Z66+FC_IND_CON_E!Z66+FC_IND_NSP_E!Z66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2.8801440000000001E-2</v>
      </c>
      <c r="Y67" s="52">
        <f>FC_IND_IS_E!Y67+FC_IND_NFM_E!Y67+FC_IND_CPC_E!Y67+FC_IND_NMM_E!Y67+FC_IND_PPP_E!Y67+FC_IND_FBT_E!Y67+FC_IND_TE_E!Y67+FC_IND_MAC_E!Y67+FC_IND_TL_E!Y67+FC_IND_WP_E!Y67+FC_IND_MQ_E!Y67+FC_IND_CON_E!Y67+FC_IND_NSP_E!Y67</f>
        <v>8.6149440000000008E-2</v>
      </c>
      <c r="Z67" s="52">
        <f>FC_IND_IS_E!Z67+FC_IND_NFM_E!Z67+FC_IND_CPC_E!Z67+FC_IND_NMM_E!Z67+FC_IND_PPP_E!Z67+FC_IND_FBT_E!Z67+FC_IND_TE_E!Z67+FC_IND_MAC_E!Z67+FC_IND_TL_E!Z67+FC_IND_WP_E!Z67+FC_IND_MQ_E!Z67+FC_IND_CON_E!Z67+FC_IND_NSP_E!Z67</f>
        <v>9.3795839999999991E-2</v>
      </c>
    </row>
    <row r="68" spans="1:26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  <c r="Y68" s="52">
        <f>FC_IND_IS_E!Y68+FC_IND_NFM_E!Y68+FC_IND_CPC_E!Y68+FC_IND_NMM_E!Y68+FC_IND_PPP_E!Y68+FC_IND_FBT_E!Y68+FC_IND_TE_E!Y68+FC_IND_MAC_E!Y68+FC_IND_TL_E!Y68+FC_IND_WP_E!Y68+FC_IND_MQ_E!Y68+FC_IND_CON_E!Y68+FC_IND_NSP_E!Y68</f>
        <v>0</v>
      </c>
      <c r="Z68" s="52">
        <f>FC_IND_IS_E!Z68+FC_IND_NFM_E!Z68+FC_IND_CPC_E!Z68+FC_IND_NMM_E!Z68+FC_IND_PPP_E!Z68+FC_IND_FBT_E!Z68+FC_IND_TE_E!Z68+FC_IND_MAC_E!Z68+FC_IND_TL_E!Z68+FC_IND_WP_E!Z68+FC_IND_MQ_E!Z68+FC_IND_CON_E!Z68+FC_IND_NSP_E!Z68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16.155823679999997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21.541438079999999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29.619349919999998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37.697261760000004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59.238699839999988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80.779883040000001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86.164987679999996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  <c r="Y69" s="52">
        <f>FC_IND_IS_E!Y69+FC_IND_NFM_E!Y69+FC_IND_CPC_E!Y69+FC_IND_NMM_E!Y69+FC_IND_PPP_E!Y69+FC_IND_FBT_E!Y69+FC_IND_TE_E!Y69+FC_IND_MAC_E!Y69+FC_IND_TL_E!Y69+FC_IND_WP_E!Y69+FC_IND_MQ_E!Y69+FC_IND_CON_E!Y69+FC_IND_NSP_E!Y69</f>
        <v>0</v>
      </c>
      <c r="Z69" s="52">
        <f>FC_IND_IS_E!Z69+FC_IND_NFM_E!Z69+FC_IND_CPC_E!Z69+FC_IND_NMM_E!Z69+FC_IND_PPP_E!Z69+FC_IND_FBT_E!Z69+FC_IND_TE_E!Z69+FC_IND_MAC_E!Z69+FC_IND_TL_E!Z69+FC_IND_WP_E!Z69+FC_IND_MQ_E!Z69+FC_IND_CON_E!Z69+FC_IND_NSP_E!Z69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  <c r="Y70" s="52">
        <f>FC_IND_IS_E!Y70+FC_IND_NFM_E!Y70+FC_IND_CPC_E!Y70+FC_IND_NMM_E!Y70+FC_IND_PPP_E!Y70+FC_IND_FBT_E!Y70+FC_IND_TE_E!Y70+FC_IND_MAC_E!Y70+FC_IND_TL_E!Y70+FC_IND_WP_E!Y70+FC_IND_MQ_E!Y70+FC_IND_CON_E!Y70+FC_IND_NSP_E!Y70</f>
        <v>0</v>
      </c>
      <c r="Z70" s="52">
        <f>FC_IND_IS_E!Z70+FC_IND_NFM_E!Z70+FC_IND_CPC_E!Z70+FC_IND_NMM_E!Z70+FC_IND_PPP_E!Z70+FC_IND_FBT_E!Z70+FC_IND_TE_E!Z70+FC_IND_MAC_E!Z70+FC_IND_TL_E!Z70+FC_IND_WP_E!Z70+FC_IND_MQ_E!Z70+FC_IND_CON_E!Z70+FC_IND_NSP_E!Z70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  <c r="Y71" s="52">
        <f>FC_IND_IS_E!Y71+FC_IND_NFM_E!Y71+FC_IND_CPC_E!Y71+FC_IND_NMM_E!Y71+FC_IND_PPP_E!Y71+FC_IND_FBT_E!Y71+FC_IND_TE_E!Y71+FC_IND_MAC_E!Y71+FC_IND_TL_E!Y71+FC_IND_WP_E!Y71+FC_IND_MQ_E!Y71+FC_IND_CON_E!Y71+FC_IND_NSP_E!Y71</f>
        <v>0</v>
      </c>
      <c r="Z71" s="52">
        <f>FC_IND_IS_E!Z71+FC_IND_NFM_E!Z71+FC_IND_CPC_E!Z71+FC_IND_NMM_E!Z71+FC_IND_PPP_E!Z71+FC_IND_FBT_E!Z71+FC_IND_TE_E!Z71+FC_IND_MAC_E!Z71+FC_IND_TL_E!Z71+FC_IND_WP_E!Z71+FC_IND_MQ_E!Z71+FC_IND_CON_E!Z71+FC_IND_NSP_E!Z71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0.83990735999999999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0.8754407999999998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1.03792032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1.03792032</v>
      </c>
      <c r="Y72" s="55">
        <f>FC_IND_IS_E!Y72+FC_IND_NFM_E!Y72+FC_IND_CPC_E!Y72+FC_IND_NMM_E!Y72+FC_IND_PPP_E!Y72+FC_IND_FBT_E!Y72+FC_IND_TE_E!Y72+FC_IND_MAC_E!Y72+FC_IND_TL_E!Y72+FC_IND_WP_E!Y72+FC_IND_MQ_E!Y72+FC_IND_CON_E!Y72+FC_IND_NSP_E!Y72</f>
        <v>1.0144223999999999</v>
      </c>
      <c r="Z72" s="55">
        <f>FC_IND_IS_E!Z72+FC_IND_NFM_E!Z72+FC_IND_CPC_E!Z72+FC_IND_NMM_E!Z72+FC_IND_PPP_E!Z72+FC_IND_FBT_E!Z72+FC_IND_TE_E!Z72+FC_IND_MAC_E!Z72+FC_IND_TL_E!Z72+FC_IND_WP_E!Z72+FC_IND_MQ_E!Z72+FC_IND_CON_E!Z72+FC_IND_NSP_E!Z72</f>
        <v>6.3897148799999988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6428.3196472456502</v>
      </c>
      <c r="D2" s="21">
        <f t="shared" ref="D2:X2" si="0">SUM(D3,D17,D22,D25,D26,D51,D52)</f>
        <v>7267.6969199464866</v>
      </c>
      <c r="E2" s="21">
        <f t="shared" si="0"/>
        <v>6735.6023871248844</v>
      </c>
      <c r="F2" s="21">
        <f t="shared" si="0"/>
        <v>5242.4325477029415</v>
      </c>
      <c r="G2" s="21">
        <f t="shared" si="0"/>
        <v>6069.3669484960628</v>
      </c>
      <c r="H2" s="21">
        <f t="shared" si="0"/>
        <v>5116.0385621555151</v>
      </c>
      <c r="I2" s="21">
        <f t="shared" si="0"/>
        <v>3926.9675051335848</v>
      </c>
      <c r="J2" s="21">
        <f t="shared" si="0"/>
        <v>3982.0524200325517</v>
      </c>
      <c r="K2" s="21">
        <f t="shared" si="0"/>
        <v>3840.4586569155749</v>
      </c>
      <c r="L2" s="21">
        <f t="shared" si="0"/>
        <v>2799.9647172674272</v>
      </c>
      <c r="M2" s="21">
        <f t="shared" si="0"/>
        <v>3014.1272273482073</v>
      </c>
      <c r="N2" s="21">
        <f t="shared" si="0"/>
        <v>3426.2768446796258</v>
      </c>
      <c r="O2" s="21">
        <f t="shared" si="0"/>
        <v>2835.3545136390107</v>
      </c>
      <c r="P2" s="21">
        <f t="shared" si="0"/>
        <v>2191.820436836264</v>
      </c>
      <c r="Q2" s="21">
        <f t="shared" si="0"/>
        <v>2140.2522023747679</v>
      </c>
      <c r="R2" s="21">
        <f t="shared" si="0"/>
        <v>2533.8259249221474</v>
      </c>
      <c r="S2" s="21">
        <f t="shared" si="0"/>
        <v>2687.1240170506526</v>
      </c>
      <c r="T2" s="21">
        <f t="shared" si="0"/>
        <v>2840.5699721444807</v>
      </c>
      <c r="U2" s="21">
        <f t="shared" si="0"/>
        <v>2566.8856640965678</v>
      </c>
      <c r="V2" s="21">
        <f t="shared" si="0"/>
        <v>2445.9948940891654</v>
      </c>
      <c r="W2" s="21">
        <f t="shared" si="0"/>
        <v>2261.0417219795872</v>
      </c>
      <c r="X2" s="21">
        <f t="shared" si="0"/>
        <v>2791.6440348123951</v>
      </c>
      <c r="Y2" s="21">
        <f t="shared" ref="Y2:Z2" si="1">SUM(Y3,Y17,Y22,Y25,Y26,Y51,Y52)</f>
        <v>2411.958916625897</v>
      </c>
      <c r="Z2" s="21">
        <f t="shared" si="1"/>
        <v>2386.0545878784551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920.50508972565001</v>
      </c>
      <c r="D3" s="24">
        <f t="shared" ref="D3:W3" si="3">SUM(D4,D8,D11)</f>
        <v>208.47622998648714</v>
      </c>
      <c r="E3" s="24">
        <f t="shared" si="3"/>
        <v>199.57513208488598</v>
      </c>
      <c r="F3" s="24">
        <f t="shared" si="3"/>
        <v>157.46740254294039</v>
      </c>
      <c r="G3" s="24">
        <f t="shared" si="3"/>
        <v>285.42372829606347</v>
      </c>
      <c r="H3" s="24">
        <f t="shared" si="3"/>
        <v>508.58605483551514</v>
      </c>
      <c r="I3" s="24">
        <f t="shared" si="3"/>
        <v>570.70019189358447</v>
      </c>
      <c r="J3" s="24">
        <f t="shared" si="3"/>
        <v>566.6359403925519</v>
      </c>
      <c r="K3" s="24">
        <f t="shared" si="3"/>
        <v>592.42548227557495</v>
      </c>
      <c r="L3" s="24">
        <f t="shared" si="3"/>
        <v>555.26252550742754</v>
      </c>
      <c r="M3" s="24">
        <f t="shared" si="3"/>
        <v>415.07066646820698</v>
      </c>
      <c r="N3" s="24">
        <f t="shared" si="3"/>
        <v>887.03793707962541</v>
      </c>
      <c r="O3" s="24">
        <f t="shared" si="3"/>
        <v>495.62293791901044</v>
      </c>
      <c r="P3" s="24">
        <f t="shared" si="3"/>
        <v>426.53657603626357</v>
      </c>
      <c r="Q3" s="24">
        <f t="shared" si="3"/>
        <v>429.93524001476771</v>
      </c>
      <c r="R3" s="24">
        <f t="shared" si="3"/>
        <v>387.66797928214737</v>
      </c>
      <c r="S3" s="24">
        <f t="shared" si="3"/>
        <v>566.38306753065308</v>
      </c>
      <c r="T3" s="24">
        <f t="shared" si="3"/>
        <v>636.15281891756536</v>
      </c>
      <c r="U3" s="24">
        <f t="shared" si="3"/>
        <v>395.70377748762536</v>
      </c>
      <c r="V3" s="24">
        <f t="shared" si="3"/>
        <v>383.45534439078278</v>
      </c>
      <c r="W3" s="24">
        <f t="shared" si="3"/>
        <v>334.67561079704853</v>
      </c>
      <c r="X3" s="24">
        <f t="shared" ref="X3:Z3" si="4">SUM(X4,X8,X11)</f>
        <v>729.29499078065976</v>
      </c>
      <c r="Y3" s="24">
        <f t="shared" si="4"/>
        <v>729.51364250134088</v>
      </c>
      <c r="Z3" s="24">
        <f t="shared" si="4"/>
        <v>611.71387498055913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148.92438204000001</v>
      </c>
      <c r="K4" s="19">
        <f t="shared" si="6"/>
        <v>124.10359271999997</v>
      </c>
      <c r="L4" s="19">
        <f t="shared" si="6"/>
        <v>28.85148251999999</v>
      </c>
      <c r="M4" s="19">
        <f t="shared" si="6"/>
        <v>74.46236795999998</v>
      </c>
      <c r="N4" s="19">
        <f t="shared" si="6"/>
        <v>451.2996251999997</v>
      </c>
      <c r="O4" s="19">
        <f t="shared" si="6"/>
        <v>323.80020000000002</v>
      </c>
      <c r="P4" s="19">
        <f t="shared" si="6"/>
        <v>279.22122863999994</v>
      </c>
      <c r="Q4" s="19">
        <f t="shared" si="6"/>
        <v>279.44735795999998</v>
      </c>
      <c r="R4" s="19">
        <f t="shared" si="6"/>
        <v>230.66110727999995</v>
      </c>
      <c r="S4" s="19">
        <f t="shared" si="6"/>
        <v>194.55543864000003</v>
      </c>
      <c r="T4" s="19">
        <f t="shared" si="6"/>
        <v>267.51346271999995</v>
      </c>
      <c r="U4" s="19">
        <f t="shared" si="6"/>
        <v>231.03445067999996</v>
      </c>
      <c r="V4" s="19">
        <f t="shared" si="6"/>
        <v>218.87477999999996</v>
      </c>
      <c r="W4" s="19">
        <f t="shared" si="6"/>
        <v>194.55543864000003</v>
      </c>
      <c r="X4" s="19">
        <f t="shared" ref="X4:Z4" si="7">SUM(X5:X7)</f>
        <v>341.38131227999997</v>
      </c>
      <c r="Y4" s="19">
        <f t="shared" si="7"/>
        <v>340.35045983999998</v>
      </c>
      <c r="Z4" s="19">
        <f t="shared" si="7"/>
        <v>239.75299223999997</v>
      </c>
    </row>
    <row r="5" spans="1:26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148.92438204000001</v>
      </c>
      <c r="K5" s="8">
        <f>FC_IND_IS_BF_E!K5+FC_IND_IS_EA_E!K5</f>
        <v>124.10359271999997</v>
      </c>
      <c r="L5" s="8">
        <f>FC_IND_IS_BF_E!L5+FC_IND_IS_EA_E!L5</f>
        <v>28.85148251999999</v>
      </c>
      <c r="M5" s="8">
        <f>FC_IND_IS_BF_E!M5+FC_IND_IS_EA_E!M5</f>
        <v>74.46236795999998</v>
      </c>
      <c r="N5" s="8">
        <f>FC_IND_IS_BF_E!N5+FC_IND_IS_EA_E!N5</f>
        <v>451.2996251999997</v>
      </c>
      <c r="O5" s="8">
        <f>FC_IND_IS_BF_E!O5+FC_IND_IS_EA_E!O5</f>
        <v>323.80020000000002</v>
      </c>
      <c r="P5" s="8">
        <f>FC_IND_IS_BF_E!P5+FC_IND_IS_EA_E!P5</f>
        <v>279.22122863999994</v>
      </c>
      <c r="Q5" s="8">
        <f>FC_IND_IS_BF_E!Q5+FC_IND_IS_EA_E!Q5</f>
        <v>279.44735795999998</v>
      </c>
      <c r="R5" s="8">
        <f>FC_IND_IS_BF_E!R5+FC_IND_IS_EA_E!R5</f>
        <v>230.66110727999995</v>
      </c>
      <c r="S5" s="8">
        <f>FC_IND_IS_BF_E!S5+FC_IND_IS_EA_E!S5</f>
        <v>194.55543864000003</v>
      </c>
      <c r="T5" s="8">
        <f>FC_IND_IS_BF_E!T5+FC_IND_IS_EA_E!T5</f>
        <v>267.51346271999995</v>
      </c>
      <c r="U5" s="8">
        <f>FC_IND_IS_BF_E!U5+FC_IND_IS_EA_E!U5</f>
        <v>231.03445067999996</v>
      </c>
      <c r="V5" s="8">
        <f>FC_IND_IS_BF_E!V5+FC_IND_IS_EA_E!V5</f>
        <v>218.87477999999996</v>
      </c>
      <c r="W5" s="8">
        <f>FC_IND_IS_BF_E!W5+FC_IND_IS_EA_E!W5</f>
        <v>194.55543864000003</v>
      </c>
      <c r="X5" s="8">
        <f>FC_IND_IS_BF_E!X5+FC_IND_IS_EA_E!X5</f>
        <v>341.38131227999997</v>
      </c>
      <c r="Y5" s="8">
        <f>FC_IND_IS_BF_E!Y5+FC_IND_IS_EA_E!Y5</f>
        <v>340.35045983999998</v>
      </c>
      <c r="Z5" s="8">
        <f>FC_IND_IS_BF_E!Z5+FC_IND_IS_EA_E!Z5</f>
        <v>239.75299223999997</v>
      </c>
    </row>
    <row r="6" spans="1:26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  <c r="Y6" s="8">
        <f>FC_IND_IS_BF_E!Y6+FC_IND_IS_EA_E!Y6</f>
        <v>0</v>
      </c>
      <c r="Z6" s="8">
        <f>FC_IND_IS_BF_E!Z6+FC_IND_IS_EA_E!Z6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  <c r="Y7" s="8">
        <f>FC_IND_IS_BF_E!Y7+FC_IND_IS_EA_E!Y7</f>
        <v>0</v>
      </c>
      <c r="Z7" s="8">
        <f>FC_IND_IS_BF_E!Z7+FC_IND_IS_EA_E!Z7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  <c r="Y9" s="8">
        <f>FC_IND_IS_BF_E!Y9+FC_IND_IS_EA_E!Y9</f>
        <v>0</v>
      </c>
      <c r="Z9" s="8">
        <f>FC_IND_IS_BF_E!Z9+FC_IND_IS_EA_E!Z9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  <c r="Y10" s="8">
        <f>FC_IND_IS_BF_E!Y10+FC_IND_IS_EA_E!Y10</f>
        <v>0</v>
      </c>
      <c r="Z10" s="8">
        <f>FC_IND_IS_BF_E!Z10+FC_IND_IS_EA_E!Z10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920.50508972565001</v>
      </c>
      <c r="D11" s="19">
        <f t="shared" ref="D11:W11" si="12">SUM(D12:D16)</f>
        <v>208.47622998648714</v>
      </c>
      <c r="E11" s="19">
        <f t="shared" si="12"/>
        <v>199.57513208488598</v>
      </c>
      <c r="F11" s="19">
        <f t="shared" si="12"/>
        <v>157.46740254294039</v>
      </c>
      <c r="G11" s="19">
        <f t="shared" si="12"/>
        <v>285.42372829606347</v>
      </c>
      <c r="H11" s="19">
        <f t="shared" si="12"/>
        <v>508.58605483551514</v>
      </c>
      <c r="I11" s="19">
        <f t="shared" si="12"/>
        <v>570.70019189358447</v>
      </c>
      <c r="J11" s="19">
        <f t="shared" si="12"/>
        <v>417.71155835255183</v>
      </c>
      <c r="K11" s="19">
        <f t="shared" si="12"/>
        <v>468.32188955557501</v>
      </c>
      <c r="L11" s="19">
        <f t="shared" si="12"/>
        <v>526.41104298742755</v>
      </c>
      <c r="M11" s="19">
        <f t="shared" si="12"/>
        <v>340.60829850820699</v>
      </c>
      <c r="N11" s="19">
        <f t="shared" si="12"/>
        <v>435.73831187962571</v>
      </c>
      <c r="O11" s="19">
        <f t="shared" si="12"/>
        <v>171.82273791901042</v>
      </c>
      <c r="P11" s="19">
        <f t="shared" si="12"/>
        <v>147.31534739626366</v>
      </c>
      <c r="Q11" s="19">
        <f t="shared" si="12"/>
        <v>150.48788205476777</v>
      </c>
      <c r="R11" s="19">
        <f t="shared" si="12"/>
        <v>157.00687200214745</v>
      </c>
      <c r="S11" s="19">
        <f t="shared" si="12"/>
        <v>371.82762889065305</v>
      </c>
      <c r="T11" s="19">
        <f t="shared" si="12"/>
        <v>368.63935619756535</v>
      </c>
      <c r="U11" s="19">
        <f t="shared" si="12"/>
        <v>164.6693268076254</v>
      </c>
      <c r="V11" s="19">
        <f t="shared" si="12"/>
        <v>164.5805643907828</v>
      </c>
      <c r="W11" s="19">
        <f t="shared" si="12"/>
        <v>140.12017215704847</v>
      </c>
      <c r="X11" s="19">
        <f t="shared" ref="X11:Z11" si="13">SUM(X12:X16)</f>
        <v>387.91367850065978</v>
      </c>
      <c r="Y11" s="19">
        <f t="shared" si="13"/>
        <v>389.16318266134095</v>
      </c>
      <c r="Z11" s="19">
        <f t="shared" si="13"/>
        <v>371.96088274055916</v>
      </c>
    </row>
    <row r="12" spans="1:26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  <c r="Y12" s="8">
        <f>FC_IND_IS_BF_E!Y12+FC_IND_IS_EA_E!Y12</f>
        <v>0</v>
      </c>
      <c r="Z12" s="8">
        <f>FC_IND_IS_BF_E!Z12+FC_IND_IS_EA_E!Z12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FC_IND_IS_BF_E!C13+FC_IND_IS_EA_E!C13</f>
        <v>920.50508972565001</v>
      </c>
      <c r="D13" s="8">
        <f>FC_IND_IS_BF_E!D13+FC_IND_IS_EA_E!D13</f>
        <v>208.47622998648714</v>
      </c>
      <c r="E13" s="8">
        <f>FC_IND_IS_BF_E!E13+FC_IND_IS_EA_E!E13</f>
        <v>199.57513208488598</v>
      </c>
      <c r="F13" s="8">
        <f>FC_IND_IS_BF_E!F13+FC_IND_IS_EA_E!F13</f>
        <v>157.46740254294039</v>
      </c>
      <c r="G13" s="8">
        <f>FC_IND_IS_BF_E!G13+FC_IND_IS_EA_E!G13</f>
        <v>285.42372829606347</v>
      </c>
      <c r="H13" s="8">
        <f>FC_IND_IS_BF_E!H13+FC_IND_IS_EA_E!H13</f>
        <v>508.58605483551514</v>
      </c>
      <c r="I13" s="8">
        <f>FC_IND_IS_BF_E!I13+FC_IND_IS_EA_E!I13</f>
        <v>570.70019189358447</v>
      </c>
      <c r="J13" s="8">
        <f>FC_IND_IS_BF_E!J13+FC_IND_IS_EA_E!J13</f>
        <v>417.71155835255183</v>
      </c>
      <c r="K13" s="8">
        <f>FC_IND_IS_BF_E!K13+FC_IND_IS_EA_E!K13</f>
        <v>468.32188955557501</v>
      </c>
      <c r="L13" s="8">
        <f>FC_IND_IS_BF_E!L13+FC_IND_IS_EA_E!L13</f>
        <v>526.41104298742755</v>
      </c>
      <c r="M13" s="8">
        <f>FC_IND_IS_BF_E!M13+FC_IND_IS_EA_E!M13</f>
        <v>340.60829850820699</v>
      </c>
      <c r="N13" s="8">
        <f>FC_IND_IS_BF_E!N13+FC_IND_IS_EA_E!N13</f>
        <v>435.73831187962571</v>
      </c>
      <c r="O13" s="8">
        <f>FC_IND_IS_BF_E!O13+FC_IND_IS_EA_E!O13</f>
        <v>171.82273791901042</v>
      </c>
      <c r="P13" s="8">
        <f>FC_IND_IS_BF_E!P13+FC_IND_IS_EA_E!P13</f>
        <v>147.31534739626366</v>
      </c>
      <c r="Q13" s="8">
        <f>FC_IND_IS_BF_E!Q13+FC_IND_IS_EA_E!Q13</f>
        <v>150.48788205476777</v>
      </c>
      <c r="R13" s="8">
        <f>FC_IND_IS_BF_E!R13+FC_IND_IS_EA_E!R13</f>
        <v>157.00687200214745</v>
      </c>
      <c r="S13" s="8">
        <f>FC_IND_IS_BF_E!S13+FC_IND_IS_EA_E!S13</f>
        <v>371.82762889065305</v>
      </c>
      <c r="T13" s="8">
        <f>FC_IND_IS_BF_E!T13+FC_IND_IS_EA_E!T13</f>
        <v>368.63935619756535</v>
      </c>
      <c r="U13" s="8">
        <f>FC_IND_IS_BF_E!U13+FC_IND_IS_EA_E!U13</f>
        <v>164.6693268076254</v>
      </c>
      <c r="V13" s="8">
        <f>FC_IND_IS_BF_E!V13+FC_IND_IS_EA_E!V13</f>
        <v>164.5805643907828</v>
      </c>
      <c r="W13" s="8">
        <f>FC_IND_IS_BF_E!W13+FC_IND_IS_EA_E!W13</f>
        <v>140.12017215704847</v>
      </c>
      <c r="X13" s="8">
        <f>FC_IND_IS_BF_E!X13+FC_IND_IS_EA_E!X13</f>
        <v>387.91367850065978</v>
      </c>
      <c r="Y13" s="8">
        <f>FC_IND_IS_BF_E!Y13+FC_IND_IS_EA_E!Y13</f>
        <v>389.16318266134095</v>
      </c>
      <c r="Z13" s="8">
        <f>FC_IND_IS_BF_E!Z13+FC_IND_IS_EA_E!Z13</f>
        <v>371.96088274055916</v>
      </c>
    </row>
    <row r="14" spans="1:26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  <c r="Y14" s="8">
        <f>FC_IND_IS_BF_E!Y14+FC_IND_IS_EA_E!Y14</f>
        <v>0</v>
      </c>
      <c r="Z14" s="8">
        <f>FC_IND_IS_BF_E!Z14+FC_IND_IS_EA_E!Z14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  <c r="Y15" s="8">
        <f>FC_IND_IS_BF_E!Y15+FC_IND_IS_EA_E!Y15</f>
        <v>0</v>
      </c>
      <c r="Z15" s="8">
        <f>FC_IND_IS_BF_E!Z15+FC_IND_IS_EA_E!Z15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  <c r="Y16" s="8">
        <f>FC_IND_IS_BF_E!Y16+FC_IND_IS_EA_E!Y16</f>
        <v>0</v>
      </c>
      <c r="Z16" s="8">
        <f>FC_IND_IS_BF_E!Z16+FC_IND_IS_EA_E!Z16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1844.6307839999995</v>
      </c>
      <c r="D17" s="27">
        <f t="shared" ref="D17:W17" si="15">SUM(D18:D21)</f>
        <v>2551.2577920000003</v>
      </c>
      <c r="E17" s="27">
        <f t="shared" si="15"/>
        <v>2435.199192</v>
      </c>
      <c r="F17" s="27">
        <f t="shared" si="15"/>
        <v>498.96806399999991</v>
      </c>
      <c r="G17" s="27">
        <f t="shared" si="15"/>
        <v>536.16441600000007</v>
      </c>
      <c r="H17" s="27">
        <f t="shared" si="15"/>
        <v>436.962312</v>
      </c>
      <c r="I17" s="27">
        <f t="shared" si="15"/>
        <v>310.87735199999997</v>
      </c>
      <c r="J17" s="27">
        <f t="shared" si="15"/>
        <v>434.36008799999991</v>
      </c>
      <c r="K17" s="27">
        <f t="shared" si="15"/>
        <v>439.30778399999997</v>
      </c>
      <c r="L17" s="27">
        <f t="shared" si="15"/>
        <v>326.65730399999995</v>
      </c>
      <c r="M17" s="27">
        <f t="shared" si="15"/>
        <v>374.26478399999985</v>
      </c>
      <c r="N17" s="27">
        <f t="shared" si="15"/>
        <v>446.55069600000013</v>
      </c>
      <c r="O17" s="27">
        <f t="shared" si="15"/>
        <v>405.48679200000004</v>
      </c>
      <c r="P17" s="27">
        <f t="shared" si="15"/>
        <v>396.70120800000007</v>
      </c>
      <c r="Q17" s="27">
        <f t="shared" si="15"/>
        <v>335.67962399999999</v>
      </c>
      <c r="R17" s="27">
        <f t="shared" si="15"/>
        <v>326.86876799999993</v>
      </c>
      <c r="S17" s="27">
        <f t="shared" si="15"/>
        <v>499.80758399999996</v>
      </c>
      <c r="T17" s="27">
        <f t="shared" si="15"/>
        <v>491.50886400000007</v>
      </c>
      <c r="U17" s="27">
        <f t="shared" si="15"/>
        <v>477.67348800000002</v>
      </c>
      <c r="V17" s="27">
        <f t="shared" si="15"/>
        <v>445.6477440000001</v>
      </c>
      <c r="W17" s="27">
        <f t="shared" si="15"/>
        <v>387.08294400000005</v>
      </c>
      <c r="X17" s="27">
        <f t="shared" ref="X17:Z17" si="16">SUM(X18:X21)</f>
        <v>435.1471919999999</v>
      </c>
      <c r="Y17" s="27">
        <f t="shared" si="16"/>
        <v>371.23268111999994</v>
      </c>
      <c r="Z17" s="27">
        <f t="shared" si="16"/>
        <v>291.97519055999993</v>
      </c>
    </row>
    <row r="18" spans="1:26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  <c r="Y18" s="8">
        <f>FC_IND_IS_BF_E!Y18+FC_IND_IS_EA_E!Y18</f>
        <v>0</v>
      </c>
      <c r="Z18" s="8">
        <f>FC_IND_IS_BF_E!Z18+FC_IND_IS_EA_E!Z18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FC_IND_IS_BF_E!C19+FC_IND_IS_EA_E!C19</f>
        <v>149.17067999999998</v>
      </c>
      <c r="D19" s="8">
        <f>FC_IND_IS_BF_E!D19+FC_IND_IS_EA_E!D19</f>
        <v>282.23747999999995</v>
      </c>
      <c r="E19" s="8">
        <f>FC_IND_IS_BF_E!E19+FC_IND_IS_EA_E!E19</f>
        <v>280.31940000000009</v>
      </c>
      <c r="F19" s="8">
        <f>FC_IND_IS_BF_E!F19+FC_IND_IS_EA_E!F19</f>
        <v>291.22847999999993</v>
      </c>
      <c r="G19" s="8">
        <f>FC_IND_IS_BF_E!G19+FC_IND_IS_EA_E!G19</f>
        <v>315.68399999999997</v>
      </c>
      <c r="H19" s="8">
        <f>FC_IND_IS_BF_E!H19+FC_IND_IS_EA_E!H19</f>
        <v>217.78200000000007</v>
      </c>
      <c r="I19" s="8">
        <f>FC_IND_IS_BF_E!I19+FC_IND_IS_EA_E!I19</f>
        <v>222.73703999999998</v>
      </c>
      <c r="J19" s="8">
        <f>FC_IND_IS_BF_E!J19+FC_IND_IS_EA_E!J19</f>
        <v>239.87987999999996</v>
      </c>
      <c r="K19" s="8">
        <f>FC_IND_IS_BF_E!K19+FC_IND_IS_EA_E!K19</f>
        <v>231.56819999999999</v>
      </c>
      <c r="L19" s="8">
        <f>FC_IND_IS_BF_E!L19+FC_IND_IS_EA_E!L19</f>
        <v>182.09771999999998</v>
      </c>
      <c r="M19" s="8">
        <f>FC_IND_IS_BF_E!M19+FC_IND_IS_EA_E!M19</f>
        <v>195.1246799999999</v>
      </c>
      <c r="N19" s="8">
        <f>FC_IND_IS_BF_E!N19+FC_IND_IS_EA_E!N19</f>
        <v>248.95080000000007</v>
      </c>
      <c r="O19" s="8">
        <f>FC_IND_IS_BF_E!O19+FC_IND_IS_EA_E!O19</f>
        <v>192.80699999999999</v>
      </c>
      <c r="P19" s="8">
        <f>FC_IND_IS_BF_E!P19+FC_IND_IS_EA_E!P19</f>
        <v>178.821</v>
      </c>
      <c r="Q19" s="8">
        <f>FC_IND_IS_BF_E!Q19+FC_IND_IS_EA_E!Q19</f>
        <v>100.37951999999999</v>
      </c>
      <c r="R19" s="8">
        <f>FC_IND_IS_BF_E!R19+FC_IND_IS_EA_E!R19</f>
        <v>111.32855999999998</v>
      </c>
      <c r="S19" s="8">
        <f>FC_IND_IS_BF_E!S19+FC_IND_IS_EA_E!S19</f>
        <v>111.88799999999998</v>
      </c>
      <c r="T19" s="8">
        <f>FC_IND_IS_BF_E!T19+FC_IND_IS_EA_E!T19</f>
        <v>110.60928</v>
      </c>
      <c r="U19" s="8">
        <f>FC_IND_IS_BF_E!U19+FC_IND_IS_EA_E!U19</f>
        <v>86.113799999999998</v>
      </c>
      <c r="V19" s="8">
        <f>FC_IND_IS_BF_E!V19+FC_IND_IS_EA_E!V19</f>
        <v>71.768159999999995</v>
      </c>
      <c r="W19" s="8">
        <f>FC_IND_IS_BF_E!W19+FC_IND_IS_EA_E!W19</f>
        <v>36.603359999999995</v>
      </c>
      <c r="X19" s="8">
        <f>FC_IND_IS_BF_E!X19+FC_IND_IS_EA_E!X19</f>
        <v>112.48739999999998</v>
      </c>
      <c r="Y19" s="8">
        <f>FC_IND_IS_BF_E!Y19+FC_IND_IS_EA_E!Y19</f>
        <v>119.54321711999998</v>
      </c>
      <c r="Z19" s="8">
        <f>FC_IND_IS_BF_E!Z19+FC_IND_IS_EA_E!Z19</f>
        <v>112.16116655999997</v>
      </c>
    </row>
    <row r="20" spans="1:26" ht="11.25" customHeight="1" x14ac:dyDescent="0.2">
      <c r="A20" s="29" t="s">
        <v>30</v>
      </c>
      <c r="B20" s="7" t="s">
        <v>31</v>
      </c>
      <c r="C20" s="8">
        <f>FC_IND_IS_BF_E!C20+FC_IND_IS_EA_E!C20</f>
        <v>1695.4601039999995</v>
      </c>
      <c r="D20" s="8">
        <f>FC_IND_IS_BF_E!D20+FC_IND_IS_EA_E!D20</f>
        <v>2269.0203120000006</v>
      </c>
      <c r="E20" s="8">
        <f>FC_IND_IS_BF_E!E20+FC_IND_IS_EA_E!E20</f>
        <v>2154.8797920000002</v>
      </c>
      <c r="F20" s="8">
        <f>FC_IND_IS_BF_E!F20+FC_IND_IS_EA_E!F20</f>
        <v>207.73958399999998</v>
      </c>
      <c r="G20" s="8">
        <f>FC_IND_IS_BF_E!G20+FC_IND_IS_EA_E!G20</f>
        <v>220.48041600000005</v>
      </c>
      <c r="H20" s="8">
        <f>FC_IND_IS_BF_E!H20+FC_IND_IS_EA_E!H20</f>
        <v>219.18031199999993</v>
      </c>
      <c r="I20" s="8">
        <f>FC_IND_IS_BF_E!I20+FC_IND_IS_EA_E!I20</f>
        <v>88.140311999999994</v>
      </c>
      <c r="J20" s="8">
        <f>FC_IND_IS_BF_E!J20+FC_IND_IS_EA_E!J20</f>
        <v>194.48020799999995</v>
      </c>
      <c r="K20" s="8">
        <f>FC_IND_IS_BF_E!K20+FC_IND_IS_EA_E!K20</f>
        <v>207.73958400000001</v>
      </c>
      <c r="L20" s="8">
        <f>FC_IND_IS_BF_E!L20+FC_IND_IS_EA_E!L20</f>
        <v>144.55958399999997</v>
      </c>
      <c r="M20" s="8">
        <f>FC_IND_IS_BF_E!M20+FC_IND_IS_EA_E!M20</f>
        <v>179.14010399999995</v>
      </c>
      <c r="N20" s="8">
        <f>FC_IND_IS_BF_E!N20+FC_IND_IS_EA_E!N20</f>
        <v>197.59989600000003</v>
      </c>
      <c r="O20" s="8">
        <f>FC_IND_IS_BF_E!O20+FC_IND_IS_EA_E!O20</f>
        <v>212.67979200000002</v>
      </c>
      <c r="P20" s="8">
        <f>FC_IND_IS_BF_E!P20+FC_IND_IS_EA_E!P20</f>
        <v>217.88020800000004</v>
      </c>
      <c r="Q20" s="8">
        <f>FC_IND_IS_BF_E!Q20+FC_IND_IS_EA_E!Q20</f>
        <v>235.300104</v>
      </c>
      <c r="R20" s="8">
        <f>FC_IND_IS_BF_E!R20+FC_IND_IS_EA_E!R20</f>
        <v>215.54020799999995</v>
      </c>
      <c r="S20" s="8">
        <f>FC_IND_IS_BF_E!S20+FC_IND_IS_EA_E!S20</f>
        <v>387.91958399999999</v>
      </c>
      <c r="T20" s="8">
        <f>FC_IND_IS_BF_E!T20+FC_IND_IS_EA_E!T20</f>
        <v>380.89958400000006</v>
      </c>
      <c r="U20" s="8">
        <f>FC_IND_IS_BF_E!U20+FC_IND_IS_EA_E!U20</f>
        <v>391.55968799999999</v>
      </c>
      <c r="V20" s="8">
        <f>FC_IND_IS_BF_E!V20+FC_IND_IS_EA_E!V20</f>
        <v>373.87958400000008</v>
      </c>
      <c r="W20" s="8">
        <f>FC_IND_IS_BF_E!W20+FC_IND_IS_EA_E!W20</f>
        <v>350.47958400000005</v>
      </c>
      <c r="X20" s="8">
        <f>FC_IND_IS_BF_E!X20+FC_IND_IS_EA_E!X20</f>
        <v>322.65979199999992</v>
      </c>
      <c r="Y20" s="8">
        <f>FC_IND_IS_BF_E!Y20+FC_IND_IS_EA_E!Y20</f>
        <v>251.68946399999999</v>
      </c>
      <c r="Z20" s="8">
        <f>FC_IND_IS_BF_E!Z20+FC_IND_IS_EA_E!Z20</f>
        <v>179.81402399999996</v>
      </c>
    </row>
    <row r="21" spans="1:26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  <c r="Y21" s="8">
        <f>FC_IND_IS_BF_E!Y21+FC_IND_IS_EA_E!Y21</f>
        <v>0</v>
      </c>
      <c r="Z21" s="8">
        <f>FC_IND_IS_BF_E!Z21+FC_IND_IS_EA_E!Z21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  <c r="Y23" s="8">
        <f>FC_IND_IS_BF_E!Y23+FC_IND_IS_EA_E!Y23</f>
        <v>0</v>
      </c>
      <c r="Z23" s="8">
        <f>FC_IND_IS_BF_E!Z23+FC_IND_IS_EA_E!Z23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  <c r="Y24" s="8">
        <f>FC_IND_IS_BF_E!Y24+FC_IND_IS_EA_E!Y24</f>
        <v>0</v>
      </c>
      <c r="Z24" s="8">
        <f>FC_IND_IS_BF_E!Z24+FC_IND_IS_EA_E!Z24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  <c r="Y25" s="27">
        <f>FC_IND_IS_BF_E!Y25+FC_IND_IS_EA_E!Y25</f>
        <v>0</v>
      </c>
      <c r="Z25" s="27">
        <f>FC_IND_IS_BF_E!Z25+FC_IND_IS_EA_E!Z25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1692.67641228</v>
      </c>
      <c r="D26" s="27">
        <f t="shared" ref="D26:W26" si="21">SUM(D27,D33)</f>
        <v>1699.9847733600002</v>
      </c>
      <c r="E26" s="27">
        <f t="shared" si="21"/>
        <v>1623.7082829599999</v>
      </c>
      <c r="F26" s="27">
        <f t="shared" si="21"/>
        <v>1678.4029943999999</v>
      </c>
      <c r="G26" s="27">
        <f t="shared" si="21"/>
        <v>1629.34186428</v>
      </c>
      <c r="H26" s="27">
        <f t="shared" si="21"/>
        <v>1544.9310270000001</v>
      </c>
      <c r="I26" s="27">
        <f t="shared" si="21"/>
        <v>1542.21420276</v>
      </c>
      <c r="J26" s="27">
        <f t="shared" si="21"/>
        <v>1374.8313510000003</v>
      </c>
      <c r="K26" s="27">
        <f t="shared" si="21"/>
        <v>1267.7621083200002</v>
      </c>
      <c r="L26" s="27">
        <f t="shared" si="21"/>
        <v>1161.1030489199998</v>
      </c>
      <c r="M26" s="27">
        <f t="shared" si="21"/>
        <v>1592.3558545199999</v>
      </c>
      <c r="N26" s="27">
        <f t="shared" si="21"/>
        <v>1048.4540316000002</v>
      </c>
      <c r="O26" s="27">
        <f t="shared" si="21"/>
        <v>887.72704200000021</v>
      </c>
      <c r="P26" s="27">
        <f t="shared" si="21"/>
        <v>245.67879204000002</v>
      </c>
      <c r="Q26" s="27">
        <f t="shared" si="21"/>
        <v>286.61338332000003</v>
      </c>
      <c r="R26" s="27">
        <f t="shared" si="21"/>
        <v>221.46951024000006</v>
      </c>
      <c r="S26" s="27">
        <f t="shared" si="21"/>
        <v>224.01502380000005</v>
      </c>
      <c r="T26" s="27">
        <f t="shared" si="21"/>
        <v>233.88223572000001</v>
      </c>
      <c r="U26" s="27">
        <f t="shared" si="21"/>
        <v>243.58328964</v>
      </c>
      <c r="V26" s="27">
        <f t="shared" si="21"/>
        <v>246.39010668000003</v>
      </c>
      <c r="W26" s="27">
        <f t="shared" si="21"/>
        <v>180.80709192</v>
      </c>
      <c r="X26" s="27">
        <f t="shared" ref="X26:Z26" si="22">SUM(X27,X33)</f>
        <v>187.41324348000001</v>
      </c>
      <c r="Y26" s="27">
        <f t="shared" si="22"/>
        <v>92.684000159999982</v>
      </c>
      <c r="Z26" s="27">
        <f t="shared" si="22"/>
        <v>101.43256968000003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  <c r="Y28" s="8">
        <f>FC_IND_IS_BF_E!Y28+FC_IND_IS_EA_E!Y28</f>
        <v>0</v>
      </c>
      <c r="Z28" s="8">
        <f>FC_IND_IS_BF_E!Z28+FC_IND_IS_EA_E!Z28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  <c r="Y29" s="8">
        <f>FC_IND_IS_BF_E!Y29+FC_IND_IS_EA_E!Y29</f>
        <v>0</v>
      </c>
      <c r="Z29" s="8">
        <f>FC_IND_IS_BF_E!Z29+FC_IND_IS_EA_E!Z29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  <c r="Y30" s="8">
        <f>FC_IND_IS_BF_E!Y30+FC_IND_IS_EA_E!Y30</f>
        <v>0</v>
      </c>
      <c r="Z30" s="8">
        <f>FC_IND_IS_BF_E!Z30+FC_IND_IS_EA_E!Z30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  <c r="Y31" s="8">
        <f>FC_IND_IS_BF_E!Y31+FC_IND_IS_EA_E!Y31</f>
        <v>0</v>
      </c>
      <c r="Z31" s="8">
        <f>FC_IND_IS_BF_E!Z31+FC_IND_IS_EA_E!Z31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  <c r="Y32" s="8">
        <f>FC_IND_IS_BF_E!Y32+FC_IND_IS_EA_E!Y32</f>
        <v>0</v>
      </c>
      <c r="Z32" s="8">
        <f>FC_IND_IS_BF_E!Z32+FC_IND_IS_EA_E!Z32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1692.67641228</v>
      </c>
      <c r="D33" s="19">
        <f t="shared" ref="D33:W33" si="27">SUM(D34:D50)</f>
        <v>1699.9847733600002</v>
      </c>
      <c r="E33" s="19">
        <f t="shared" si="27"/>
        <v>1623.7082829599999</v>
      </c>
      <c r="F33" s="19">
        <f t="shared" si="27"/>
        <v>1678.4029943999999</v>
      </c>
      <c r="G33" s="19">
        <f t="shared" si="27"/>
        <v>1629.34186428</v>
      </c>
      <c r="H33" s="19">
        <f t="shared" si="27"/>
        <v>1544.9310270000001</v>
      </c>
      <c r="I33" s="19">
        <f t="shared" si="27"/>
        <v>1542.21420276</v>
      </c>
      <c r="J33" s="19">
        <f t="shared" si="27"/>
        <v>1374.8313510000003</v>
      </c>
      <c r="K33" s="19">
        <f t="shared" si="27"/>
        <v>1267.7621083200002</v>
      </c>
      <c r="L33" s="19">
        <f t="shared" si="27"/>
        <v>1161.1030489199998</v>
      </c>
      <c r="M33" s="19">
        <f t="shared" si="27"/>
        <v>1592.3558545199999</v>
      </c>
      <c r="N33" s="19">
        <f t="shared" si="27"/>
        <v>1048.4540316000002</v>
      </c>
      <c r="O33" s="19">
        <f t="shared" si="27"/>
        <v>887.72704200000021</v>
      </c>
      <c r="P33" s="19">
        <f t="shared" si="27"/>
        <v>245.67879204000002</v>
      </c>
      <c r="Q33" s="19">
        <f t="shared" si="27"/>
        <v>286.61338332000003</v>
      </c>
      <c r="R33" s="19">
        <f t="shared" si="27"/>
        <v>221.46951024000006</v>
      </c>
      <c r="S33" s="19">
        <f t="shared" si="27"/>
        <v>224.01502380000005</v>
      </c>
      <c r="T33" s="19">
        <f t="shared" si="27"/>
        <v>233.88223572000001</v>
      </c>
      <c r="U33" s="19">
        <f t="shared" si="27"/>
        <v>243.58328964</v>
      </c>
      <c r="V33" s="19">
        <f t="shared" si="27"/>
        <v>246.39010668000003</v>
      </c>
      <c r="W33" s="19">
        <f t="shared" si="27"/>
        <v>180.80709192</v>
      </c>
      <c r="X33" s="19">
        <f t="shared" ref="X33:Z33" si="28">SUM(X34:X50)</f>
        <v>187.41324348000001</v>
      </c>
      <c r="Y33" s="19">
        <f t="shared" si="28"/>
        <v>92.684000159999982</v>
      </c>
      <c r="Z33" s="19">
        <f t="shared" si="28"/>
        <v>101.43256968000003</v>
      </c>
    </row>
    <row r="34" spans="1:26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  <c r="Y34" s="8">
        <f>FC_IND_IS_BF_E!Y34+FC_IND_IS_EA_E!Y34</f>
        <v>0</v>
      </c>
      <c r="Z34" s="8">
        <f>FC_IND_IS_BF_E!Z34+FC_IND_IS_EA_E!Z34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  <c r="Y35" s="8">
        <f>FC_IND_IS_BF_E!Y35+FC_IND_IS_EA_E!Y35</f>
        <v>0</v>
      </c>
      <c r="Z35" s="8">
        <f>FC_IND_IS_BF_E!Z35+FC_IND_IS_EA_E!Z35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FC_IND_IS_BF_E!C36+FC_IND_IS_EA_E!C36</f>
        <v>125.35438428</v>
      </c>
      <c r="D36" s="8">
        <f>FC_IND_IS_BF_E!D36+FC_IND_IS_EA_E!D36</f>
        <v>119.38530096000002</v>
      </c>
      <c r="E36" s="8">
        <f>FC_IND_IS_BF_E!E36+FC_IND_IS_EA_E!E36</f>
        <v>119.38530096000002</v>
      </c>
      <c r="F36" s="8">
        <f>FC_IND_IS_BF_E!F36+FC_IND_IS_EA_E!F36</f>
        <v>116.40064572</v>
      </c>
      <c r="G36" s="8">
        <f>FC_IND_IS_BF_E!G36+FC_IND_IS_EA_E!G36</f>
        <v>119.38530096</v>
      </c>
      <c r="H36" s="8">
        <f>FC_IND_IS_BF_E!H36+FC_IND_IS_EA_E!H36</f>
        <v>116.40064572000003</v>
      </c>
      <c r="I36" s="8">
        <f>FC_IND_IS_BF_E!I36+FC_IND_IS_EA_E!I36</f>
        <v>107.44667999999999</v>
      </c>
      <c r="J36" s="8">
        <f>FC_IND_IS_BF_E!J36+FC_IND_IS_EA_E!J36</f>
        <v>107.44668000000001</v>
      </c>
      <c r="K36" s="8">
        <f>FC_IND_IS_BF_E!K36+FC_IND_IS_EA_E!K36</f>
        <v>104.46202475999999</v>
      </c>
      <c r="L36" s="8">
        <f>FC_IND_IS_BF_E!L36+FC_IND_IS_EA_E!L36</f>
        <v>98.492714280000015</v>
      </c>
      <c r="M36" s="8">
        <f>FC_IND_IS_BF_E!M36+FC_IND_IS_EA_E!M36</f>
        <v>95.508059040000006</v>
      </c>
      <c r="N36" s="8">
        <f>FC_IND_IS_BF_E!N36+FC_IND_IS_EA_E!N36</f>
        <v>89.538975720000025</v>
      </c>
      <c r="O36" s="8">
        <f>FC_IND_IS_BF_E!O36+FC_IND_IS_EA_E!O36</f>
        <v>86.554320480000015</v>
      </c>
      <c r="P36" s="8">
        <f>FC_IND_IS_BF_E!P36+FC_IND_IS_EA_E!P36</f>
        <v>65.661960960000002</v>
      </c>
      <c r="Q36" s="8">
        <f>FC_IND_IS_BF_E!Q36+FC_IND_IS_EA_E!Q36</f>
        <v>44.769374280000001</v>
      </c>
      <c r="R36" s="8">
        <f>FC_IND_IS_BF_E!R36+FC_IND_IS_EA_E!R36</f>
        <v>38.800290960000019</v>
      </c>
      <c r="S36" s="8">
        <f>FC_IND_IS_BF_E!S36+FC_IND_IS_EA_E!S36</f>
        <v>44.769374280000008</v>
      </c>
      <c r="T36" s="8">
        <f>FC_IND_IS_BF_E!T36+FC_IND_IS_EA_E!T36</f>
        <v>35.815635719999996</v>
      </c>
      <c r="U36" s="8">
        <f>FC_IND_IS_BF_E!U36+FC_IND_IS_EA_E!U36</f>
        <v>32.830980479999994</v>
      </c>
      <c r="V36" s="8">
        <f>FC_IND_IS_BF_E!V36+FC_IND_IS_EA_E!V36</f>
        <v>35.815635719999989</v>
      </c>
      <c r="W36" s="8">
        <f>FC_IND_IS_BF_E!W36+FC_IND_IS_EA_E!W36</f>
        <v>32.830980479999994</v>
      </c>
      <c r="X36" s="8">
        <f>FC_IND_IS_BF_E!X36+FC_IND_IS_EA_E!X36</f>
        <v>23.217342119999998</v>
      </c>
      <c r="Y36" s="8">
        <f>FC_IND_IS_BF_E!Y36+FC_IND_IS_EA_E!Y36</f>
        <v>20.659520520000001</v>
      </c>
      <c r="Z36" s="8">
        <f>FC_IND_IS_BF_E!Z36+FC_IND_IS_EA_E!Z36</f>
        <v>36.833312520000007</v>
      </c>
    </row>
    <row r="37" spans="1:26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  <c r="Y37" s="8">
        <f>FC_IND_IS_BF_E!Y37+FC_IND_IS_EA_E!Y37</f>
        <v>0</v>
      </c>
      <c r="Z37" s="8">
        <f>FC_IND_IS_BF_E!Z37+FC_IND_IS_EA_E!Z37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  <c r="Y38" s="8">
        <f>FC_IND_IS_BF_E!Y38+FC_IND_IS_EA_E!Y38</f>
        <v>0</v>
      </c>
      <c r="Z38" s="8">
        <f>FC_IND_IS_BF_E!Z38+FC_IND_IS_EA_E!Z38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  <c r="Y39" s="8">
        <f>FC_IND_IS_BF_E!Y39+FC_IND_IS_EA_E!Y39</f>
        <v>0</v>
      </c>
      <c r="Z39" s="8">
        <f>FC_IND_IS_BF_E!Z39+FC_IND_IS_EA_E!Z39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  <c r="Y40" s="8">
        <f>FC_IND_IS_BF_E!Y40+FC_IND_IS_EA_E!Y40</f>
        <v>0</v>
      </c>
      <c r="Z40" s="8">
        <f>FC_IND_IS_BF_E!Z40+FC_IND_IS_EA_E!Z40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  <c r="Y41" s="8">
        <f>FC_IND_IS_BF_E!Y41+FC_IND_IS_EA_E!Y41</f>
        <v>0</v>
      </c>
      <c r="Z41" s="8">
        <f>FC_IND_IS_BF_E!Z41+FC_IND_IS_EA_E!Z41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  <c r="Y42" s="8">
        <f>FC_IND_IS_BF_E!Y42+FC_IND_IS_EA_E!Y42</f>
        <v>0</v>
      </c>
      <c r="Z42" s="8">
        <f>FC_IND_IS_BF_E!Z42+FC_IND_IS_EA_E!Z42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FC_IND_IS_BF_E!C43+FC_IND_IS_EA_E!C43</f>
        <v>229.41359999999997</v>
      </c>
      <c r="D43" s="8">
        <f>FC_IND_IS_BF_E!D43+FC_IND_IS_EA_E!D43</f>
        <v>232.59978143999996</v>
      </c>
      <c r="E43" s="8">
        <f>FC_IND_IS_BF_E!E43+FC_IND_IS_EA_E!E43</f>
        <v>229.41360000000003</v>
      </c>
      <c r="F43" s="8">
        <f>FC_IND_IS_BF_E!F43+FC_IND_IS_EA_E!F43</f>
        <v>254.90411856</v>
      </c>
      <c r="G43" s="8">
        <f>FC_IND_IS_BF_E!G43+FC_IND_IS_EA_E!G43</f>
        <v>289.95318143999998</v>
      </c>
      <c r="H43" s="8">
        <f>FC_IND_IS_BF_E!H43+FC_IND_IS_EA_E!H43</f>
        <v>289.95318143999998</v>
      </c>
      <c r="I43" s="8">
        <f>FC_IND_IS_BF_E!I43+FC_IND_IS_EA_E!I43</f>
        <v>159.31494071999998</v>
      </c>
      <c r="J43" s="8">
        <f>FC_IND_IS_BF_E!J43+FC_IND_IS_EA_E!J43</f>
        <v>162.50138892000001</v>
      </c>
      <c r="K43" s="8">
        <f>FC_IND_IS_BF_E!K43+FC_IND_IS_EA_E!K43</f>
        <v>159.31494072000001</v>
      </c>
      <c r="L43" s="8">
        <f>FC_IND_IS_BF_E!L43+FC_IND_IS_EA_E!L43</f>
        <v>159.31494072000001</v>
      </c>
      <c r="M43" s="8">
        <f>FC_IND_IS_BF_E!M43+FC_IND_IS_EA_E!M43</f>
        <v>165.68757036</v>
      </c>
      <c r="N43" s="8">
        <f>FC_IND_IS_BF_E!N43+FC_IND_IS_EA_E!N43</f>
        <v>143.3835</v>
      </c>
      <c r="O43" s="8">
        <f>FC_IND_IS_BF_E!O43+FC_IND_IS_EA_E!O43</f>
        <v>117.89298144</v>
      </c>
      <c r="P43" s="8">
        <f>FC_IND_IS_BF_E!P43+FC_IND_IS_EA_E!P43</f>
        <v>95.588911080000003</v>
      </c>
      <c r="Q43" s="8">
        <f>FC_IND_IS_BF_E!Q43+FC_IND_IS_EA_E!Q43</f>
        <v>57.353400000000008</v>
      </c>
      <c r="R43" s="8">
        <f>FC_IND_IS_BF_E!R43+FC_IND_IS_EA_E!R43</f>
        <v>70.098659279999993</v>
      </c>
      <c r="S43" s="8">
        <f>FC_IND_IS_BF_E!S43+FC_IND_IS_EA_E!S43</f>
        <v>54.167218559999995</v>
      </c>
      <c r="T43" s="8">
        <f>FC_IND_IS_BF_E!T43+FC_IND_IS_EA_E!T43</f>
        <v>57.353400000000008</v>
      </c>
      <c r="U43" s="8">
        <f>FC_IND_IS_BF_E!U43+FC_IND_IS_EA_E!U43</f>
        <v>66.912211079999992</v>
      </c>
      <c r="V43" s="8">
        <f>FC_IND_IS_BF_E!V43+FC_IND_IS_EA_E!V43</f>
        <v>57.353400000000022</v>
      </c>
      <c r="W43" s="8">
        <f>FC_IND_IS_BF_E!W43+FC_IND_IS_EA_E!W43</f>
        <v>54.167218559999981</v>
      </c>
      <c r="X43" s="8">
        <f>FC_IND_IS_BF_E!X43+FC_IND_IS_EA_E!X43</f>
        <v>62.754222960000007</v>
      </c>
      <c r="Y43" s="8">
        <f>FC_IND_IS_BF_E!Y43+FC_IND_IS_EA_E!Y43</f>
        <v>34.482197879999987</v>
      </c>
      <c r="Z43" s="8">
        <f>FC_IND_IS_BF_E!Z43+FC_IND_IS_EA_E!Z43</f>
        <v>36.065685240000008</v>
      </c>
    </row>
    <row r="44" spans="1:26" ht="11.25" customHeight="1" x14ac:dyDescent="0.2">
      <c r="A44" s="28" t="s">
        <v>74</v>
      </c>
      <c r="B44" s="7" t="s">
        <v>75</v>
      </c>
      <c r="C44" s="8">
        <f>FC_IND_IS_BF_E!C44+FC_IND_IS_EA_E!C44</f>
        <v>422.1396000000002</v>
      </c>
      <c r="D44" s="8">
        <f>FC_IND_IS_BF_E!D44+FC_IND_IS_EA_E!D44</f>
        <v>378.36219096000013</v>
      </c>
      <c r="E44" s="8">
        <f>FC_IND_IS_BF_E!E44+FC_IND_IS_EA_E!E44</f>
        <v>393.99695999999994</v>
      </c>
      <c r="F44" s="8">
        <f>FC_IND_IS_BF_E!F44+FC_IND_IS_EA_E!F44</f>
        <v>356.47334711999997</v>
      </c>
      <c r="G44" s="8">
        <f>FC_IND_IS_BF_E!G44+FC_IND_IS_EA_E!G44</f>
        <v>234.52209288</v>
      </c>
      <c r="H44" s="8">
        <f>FC_IND_IS_BF_E!H44+FC_IND_IS_EA_E!H44</f>
        <v>162.60204384000002</v>
      </c>
      <c r="I44" s="8">
        <f>FC_IND_IS_BF_E!I44+FC_IND_IS_EA_E!I44</f>
        <v>353.34644904000015</v>
      </c>
      <c r="J44" s="8">
        <f>FC_IND_IS_BF_E!J44+FC_IND_IS_EA_E!J44</f>
        <v>312.69593808000013</v>
      </c>
      <c r="K44" s="8">
        <f>FC_IND_IS_BF_E!K44+FC_IND_IS_EA_E!K44</f>
        <v>275.17260384000008</v>
      </c>
      <c r="L44" s="8">
        <f>FC_IND_IS_BF_E!L44+FC_IND_IS_EA_E!L44</f>
        <v>222.01422192000001</v>
      </c>
      <c r="M44" s="8">
        <f>FC_IND_IS_BF_E!M44+FC_IND_IS_EA_E!M44</f>
        <v>215.76014712</v>
      </c>
      <c r="N44" s="8">
        <f>FC_IND_IS_BF_E!N44+FC_IND_IS_EA_E!N44</f>
        <v>150.09417287999997</v>
      </c>
      <c r="O44" s="8">
        <f>FC_IND_IS_BF_E!O44+FC_IND_IS_EA_E!O44</f>
        <v>87.554818080000018</v>
      </c>
      <c r="P44" s="8">
        <f>FC_IND_IS_BF_E!P44+FC_IND_IS_EA_E!P44</f>
        <v>84.427920000000029</v>
      </c>
      <c r="Q44" s="8">
        <f>FC_IND_IS_BF_E!Q44+FC_IND_IS_EA_E!Q44</f>
        <v>184.49060904000004</v>
      </c>
      <c r="R44" s="8">
        <f>FC_IND_IS_BF_E!R44+FC_IND_IS_EA_E!R44</f>
        <v>112.57056000000006</v>
      </c>
      <c r="S44" s="8">
        <f>FC_IND_IS_BF_E!S44+FC_IND_IS_EA_E!S44</f>
        <v>125.07843096000005</v>
      </c>
      <c r="T44" s="8">
        <f>FC_IND_IS_BF_E!T44+FC_IND_IS_EA_E!T44</f>
        <v>140.7132</v>
      </c>
      <c r="U44" s="8">
        <f>FC_IND_IS_BF_E!U44+FC_IND_IS_EA_E!U44</f>
        <v>143.84009808000002</v>
      </c>
      <c r="V44" s="8">
        <f>FC_IND_IS_BF_E!V44+FC_IND_IS_EA_E!V44</f>
        <v>153.22107096000002</v>
      </c>
      <c r="W44" s="8">
        <f>FC_IND_IS_BF_E!W44+FC_IND_IS_EA_E!W44</f>
        <v>93.808892880000016</v>
      </c>
      <c r="X44" s="8">
        <f>FC_IND_IS_BF_E!X44+FC_IND_IS_EA_E!X44</f>
        <v>101.4416784</v>
      </c>
      <c r="Y44" s="8">
        <f>FC_IND_IS_BF_E!Y44+FC_IND_IS_EA_E!Y44</f>
        <v>37.542281759999995</v>
      </c>
      <c r="Z44" s="8">
        <f>FC_IND_IS_BF_E!Z44+FC_IND_IS_EA_E!Z44</f>
        <v>28.533571920000007</v>
      </c>
    </row>
    <row r="45" spans="1:26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  <c r="Y45" s="8">
        <f>FC_IND_IS_BF_E!Y45+FC_IND_IS_EA_E!Y45</f>
        <v>0</v>
      </c>
      <c r="Z45" s="8">
        <f>FC_IND_IS_BF_E!Z45+FC_IND_IS_EA_E!Z45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  <c r="Y46" s="8">
        <f>FC_IND_IS_BF_E!Y46+FC_IND_IS_EA_E!Y46</f>
        <v>0</v>
      </c>
      <c r="Z46" s="8">
        <f>FC_IND_IS_BF_E!Z46+FC_IND_IS_EA_E!Z46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  <c r="Y47" s="8">
        <f>FC_IND_IS_BF_E!Y47+FC_IND_IS_EA_E!Y47</f>
        <v>0</v>
      </c>
      <c r="Z47" s="8">
        <f>FC_IND_IS_BF_E!Z47+FC_IND_IS_EA_E!Z47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FC_IND_IS_BF_E!C48+FC_IND_IS_EA_E!C48</f>
        <v>915.76882799999976</v>
      </c>
      <c r="D48" s="8">
        <f>FC_IND_IS_BF_E!D48+FC_IND_IS_EA_E!D48</f>
        <v>969.63750000000005</v>
      </c>
      <c r="E48" s="8">
        <f>FC_IND_IS_BF_E!E48+FC_IND_IS_EA_E!E48</f>
        <v>880.91242199999988</v>
      </c>
      <c r="F48" s="8">
        <f>FC_IND_IS_BF_E!F48+FC_IND_IS_EA_E!F48</f>
        <v>950.62488299999995</v>
      </c>
      <c r="G48" s="8">
        <f>FC_IND_IS_BF_E!G48+FC_IND_IS_EA_E!G48</f>
        <v>985.48128900000006</v>
      </c>
      <c r="H48" s="8">
        <f>FC_IND_IS_BF_E!H48+FC_IND_IS_EA_E!H48</f>
        <v>975.97515600000008</v>
      </c>
      <c r="I48" s="8">
        <f>FC_IND_IS_BF_E!I48+FC_IND_IS_EA_E!I48</f>
        <v>922.10613299999989</v>
      </c>
      <c r="J48" s="8">
        <f>FC_IND_IS_BF_E!J48+FC_IND_IS_EA_E!J48</f>
        <v>792.18734400000017</v>
      </c>
      <c r="K48" s="8">
        <f>FC_IND_IS_BF_E!K48+FC_IND_IS_EA_E!K48</f>
        <v>728.81253900000013</v>
      </c>
      <c r="L48" s="8">
        <f>FC_IND_IS_BF_E!L48+FC_IND_IS_EA_E!L48</f>
        <v>681.28117199999974</v>
      </c>
      <c r="M48" s="8">
        <f>FC_IND_IS_BF_E!M48+FC_IND_IS_EA_E!M48</f>
        <v>1115.4000779999999</v>
      </c>
      <c r="N48" s="8">
        <f>FC_IND_IS_BF_E!N48+FC_IND_IS_EA_E!N48</f>
        <v>665.43738300000018</v>
      </c>
      <c r="O48" s="8">
        <f>FC_IND_IS_BF_E!O48+FC_IND_IS_EA_E!O48</f>
        <v>595.72492200000011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  <c r="Y48" s="8">
        <f>FC_IND_IS_BF_E!Y48+FC_IND_IS_EA_E!Y48</f>
        <v>0</v>
      </c>
      <c r="Z48" s="8">
        <f>FC_IND_IS_BF_E!Z48+FC_IND_IS_EA_E!Z48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  <c r="Y49" s="8">
        <f>FC_IND_IS_BF_E!Y49+FC_IND_IS_EA_E!Y49</f>
        <v>0</v>
      </c>
      <c r="Z49" s="8">
        <f>FC_IND_IS_BF_E!Z49+FC_IND_IS_EA_E!Z49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  <c r="Y50" s="8">
        <f>FC_IND_IS_BF_E!Y50+FC_IND_IS_EA_E!Y50</f>
        <v>0</v>
      </c>
      <c r="Z50" s="8">
        <f>FC_IND_IS_BF_E!Z50+FC_IND_IS_EA_E!Z50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FC_IND_IS_BF_E!C51+FC_IND_IS_EA_E!C51</f>
        <v>1970.5073612399999</v>
      </c>
      <c r="D51" s="27">
        <f>FC_IND_IS_BF_E!D51+FC_IND_IS_EA_E!D51</f>
        <v>2807.9781245999993</v>
      </c>
      <c r="E51" s="27">
        <f>FC_IND_IS_BF_E!E51+FC_IND_IS_EA_E!E51</f>
        <v>2477.1197800799991</v>
      </c>
      <c r="F51" s="27">
        <f>FC_IND_IS_BF_E!F51+FC_IND_IS_EA_E!F51</f>
        <v>2907.5940867600011</v>
      </c>
      <c r="G51" s="27">
        <f>FC_IND_IS_BF_E!G51+FC_IND_IS_EA_E!G51</f>
        <v>3618.4369399199995</v>
      </c>
      <c r="H51" s="27">
        <f>FC_IND_IS_BF_E!H51+FC_IND_IS_EA_E!H51</f>
        <v>2625.55916832</v>
      </c>
      <c r="I51" s="27">
        <f>FC_IND_IS_BF_E!I51+FC_IND_IS_EA_E!I51</f>
        <v>1503.1757584800002</v>
      </c>
      <c r="J51" s="27">
        <f>FC_IND_IS_BF_E!J51+FC_IND_IS_EA_E!J51</f>
        <v>1606.2250406399999</v>
      </c>
      <c r="K51" s="27">
        <f>FC_IND_IS_BF_E!K51+FC_IND_IS_EA_E!K51</f>
        <v>1540.96328232</v>
      </c>
      <c r="L51" s="27">
        <f>FC_IND_IS_BF_E!L51+FC_IND_IS_EA_E!L51</f>
        <v>756.94183883999995</v>
      </c>
      <c r="M51" s="27">
        <f>FC_IND_IS_BF_E!M51+FC_IND_IS_EA_E!M51</f>
        <v>632.43592236000018</v>
      </c>
      <c r="N51" s="27">
        <f>FC_IND_IS_BF_E!N51+FC_IND_IS_EA_E!N51</f>
        <v>1044.2341799999999</v>
      </c>
      <c r="O51" s="27">
        <f>FC_IND_IS_BF_E!O51+FC_IND_IS_EA_E!O51</f>
        <v>1046.51774172</v>
      </c>
      <c r="P51" s="27">
        <f>FC_IND_IS_BF_E!P51+FC_IND_IS_EA_E!P51</f>
        <v>1122.90386076</v>
      </c>
      <c r="Q51" s="27">
        <f>FC_IND_IS_BF_E!Q51+FC_IND_IS_EA_E!Q51</f>
        <v>1088.0239550399999</v>
      </c>
      <c r="R51" s="27">
        <f>FC_IND_IS_BF_E!R51+FC_IND_IS_EA_E!R51</f>
        <v>1597.8196674000001</v>
      </c>
      <c r="S51" s="27">
        <f>FC_IND_IS_BF_E!S51+FC_IND_IS_EA_E!S51</f>
        <v>1396.9183417199997</v>
      </c>
      <c r="T51" s="27">
        <f>FC_IND_IS_BF_E!T51+FC_IND_IS_EA_E!T51</f>
        <v>1479.0260535069151</v>
      </c>
      <c r="U51" s="27">
        <f>FC_IND_IS_BF_E!U51+FC_IND_IS_EA_E!U51</f>
        <v>1449.9251089689426</v>
      </c>
      <c r="V51" s="27">
        <f>FC_IND_IS_BF_E!V51+FC_IND_IS_EA_E!V51</f>
        <v>1370.5016990183829</v>
      </c>
      <c r="W51" s="27">
        <f>FC_IND_IS_BF_E!W51+FC_IND_IS_EA_E!W51</f>
        <v>1358.4760752625389</v>
      </c>
      <c r="X51" s="27">
        <f>FC_IND_IS_BF_E!X51+FC_IND_IS_EA_E!X51</f>
        <v>1439.7886085517357</v>
      </c>
      <c r="Y51" s="27">
        <f>FC_IND_IS_BF_E!Y51+FC_IND_IS_EA_E!Y51</f>
        <v>1218.5285928445564</v>
      </c>
      <c r="Z51" s="27">
        <f>FC_IND_IS_BF_E!Z51+FC_IND_IS_EA_E!Z51</f>
        <v>1380.9329526578958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  <c r="Y53" s="8">
        <f>FC_IND_IS_BF_E!Y53+FC_IND_IS_EA_E!Y53</f>
        <v>0</v>
      </c>
      <c r="Z53" s="8">
        <f>FC_IND_IS_BF_E!Z53+FC_IND_IS_EA_E!Z53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  <c r="Y54" s="45">
        <f>FC_IND_IS_BF_E!Y54+FC_IND_IS_EA_E!Y54</f>
        <v>0</v>
      </c>
      <c r="Z54" s="45">
        <f>FC_IND_IS_BF_E!Z54+FC_IND_IS_EA_E!Z54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3.6961343999999996</v>
      </c>
      <c r="D61" s="49">
        <f t="shared" si="32"/>
        <v>3.6961343999999992</v>
      </c>
      <c r="E61" s="49">
        <f t="shared" si="32"/>
        <v>3.6961343999999992</v>
      </c>
      <c r="F61" s="49">
        <f t="shared" si="32"/>
        <v>3.6961343999999992</v>
      </c>
      <c r="G61" s="49">
        <f t="shared" si="32"/>
        <v>3.6961343999999992</v>
      </c>
      <c r="H61" s="49">
        <f t="shared" si="32"/>
        <v>3.6961343999999992</v>
      </c>
      <c r="I61" s="49">
        <f t="shared" si="32"/>
        <v>3.6961343999999992</v>
      </c>
      <c r="J61" s="49">
        <f t="shared" si="32"/>
        <v>3.6961344</v>
      </c>
      <c r="K61" s="49">
        <f t="shared" si="32"/>
        <v>3.6961344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0.11208959999999998</v>
      </c>
      <c r="P61" s="49">
        <f t="shared" si="32"/>
        <v>0.1120896</v>
      </c>
      <c r="Q61" s="49">
        <f t="shared" si="32"/>
        <v>0.11208959999999998</v>
      </c>
      <c r="R61" s="49">
        <f t="shared" si="32"/>
        <v>0.11208959999999998</v>
      </c>
      <c r="S61" s="49">
        <f t="shared" si="32"/>
        <v>0</v>
      </c>
      <c r="T61" s="49">
        <f t="shared" si="32"/>
        <v>0.38696245637159998</v>
      </c>
      <c r="U61" s="49">
        <f t="shared" si="32"/>
        <v>0.38944207300774908</v>
      </c>
      <c r="V61" s="49">
        <f t="shared" si="32"/>
        <v>0.34287143665424918</v>
      </c>
      <c r="W61" s="49">
        <f t="shared" si="32"/>
        <v>0.39625357036359204</v>
      </c>
      <c r="X61" s="49">
        <f t="shared" si="32"/>
        <v>0.3777730672942417</v>
      </c>
      <c r="Y61" s="49">
        <f t="shared" ref="Y61:Z61" si="33">SUM(Y62:Y72)</f>
        <v>0.48854557374755037</v>
      </c>
      <c r="Z61" s="49">
        <f t="shared" si="33"/>
        <v>1.0013283222622624</v>
      </c>
    </row>
    <row r="62" spans="1:26" ht="11.25" customHeight="1" x14ac:dyDescent="0.2">
      <c r="A62" s="50" t="s">
        <v>92</v>
      </c>
      <c r="B62" s="51" t="s">
        <v>93</v>
      </c>
      <c r="C62" s="52">
        <f>FC_IND_IS_BF_E!C62+FC_IND_IS_EA_E!C62</f>
        <v>3.6961343999999996</v>
      </c>
      <c r="D62" s="52">
        <f>FC_IND_IS_BF_E!D62+FC_IND_IS_EA_E!D62</f>
        <v>3.6961343999999992</v>
      </c>
      <c r="E62" s="52">
        <f>FC_IND_IS_BF_E!E62+FC_IND_IS_EA_E!E62</f>
        <v>3.6961343999999992</v>
      </c>
      <c r="F62" s="52">
        <f>FC_IND_IS_BF_E!F62+FC_IND_IS_EA_E!F62</f>
        <v>3.6961343999999992</v>
      </c>
      <c r="G62" s="52">
        <f>FC_IND_IS_BF_E!G62+FC_IND_IS_EA_E!G62</f>
        <v>3.6961343999999992</v>
      </c>
      <c r="H62" s="52">
        <f>FC_IND_IS_BF_E!H62+FC_IND_IS_EA_E!H62</f>
        <v>3.6961343999999992</v>
      </c>
      <c r="I62" s="52">
        <f>FC_IND_IS_BF_E!I62+FC_IND_IS_EA_E!I62</f>
        <v>3.6961343999999992</v>
      </c>
      <c r="J62" s="52">
        <f>FC_IND_IS_BF_E!J62+FC_IND_IS_EA_E!J62</f>
        <v>3.6961344</v>
      </c>
      <c r="K62" s="52">
        <f>FC_IND_IS_BF_E!K62+FC_IND_IS_EA_E!K62</f>
        <v>3.6961344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0.11208959999999998</v>
      </c>
      <c r="P62" s="52">
        <f>FC_IND_IS_BF_E!P62+FC_IND_IS_EA_E!P62</f>
        <v>0.1120896</v>
      </c>
      <c r="Q62" s="52">
        <f>FC_IND_IS_BF_E!Q62+FC_IND_IS_EA_E!Q62</f>
        <v>0.11208959999999998</v>
      </c>
      <c r="R62" s="52">
        <f>FC_IND_IS_BF_E!R62+FC_IND_IS_EA_E!R62</f>
        <v>0.11208959999999998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  <c r="Y62" s="52">
        <f>FC_IND_IS_BF_E!Y62+FC_IND_IS_EA_E!Y62</f>
        <v>0</v>
      </c>
      <c r="Z62" s="52">
        <f>FC_IND_IS_BF_E!Z62+FC_IND_IS_EA_E!Z62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  <c r="Y63" s="52">
        <f>FC_IND_IS_BF_E!Y63+FC_IND_IS_EA_E!Y63</f>
        <v>0</v>
      </c>
      <c r="Z63" s="52">
        <f>FC_IND_IS_BF_E!Z63+FC_IND_IS_EA_E!Z63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0.38696245637159998</v>
      </c>
      <c r="U64" s="52">
        <f>FC_IND_IS_BF_E!U64+FC_IND_IS_EA_E!U64</f>
        <v>0.38944207300774908</v>
      </c>
      <c r="V64" s="52">
        <f>FC_IND_IS_BF_E!V64+FC_IND_IS_EA_E!V64</f>
        <v>0.34287143665424918</v>
      </c>
      <c r="W64" s="52">
        <f>FC_IND_IS_BF_E!W64+FC_IND_IS_EA_E!W64</f>
        <v>0.39625357036359204</v>
      </c>
      <c r="X64" s="52">
        <f>FC_IND_IS_BF_E!X64+FC_IND_IS_EA_E!X64</f>
        <v>0.3777730672942417</v>
      </c>
      <c r="Y64" s="52">
        <f>FC_IND_IS_BF_E!Y64+FC_IND_IS_EA_E!Y64</f>
        <v>0.48854557374755037</v>
      </c>
      <c r="Z64" s="52">
        <f>FC_IND_IS_BF_E!Z64+FC_IND_IS_EA_E!Z64</f>
        <v>1.0013283222622624</v>
      </c>
    </row>
    <row r="65" spans="1:26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  <c r="Y65" s="52">
        <f>FC_IND_IS_BF_E!Y65+FC_IND_IS_EA_E!Y65</f>
        <v>0</v>
      </c>
      <c r="Z65" s="52">
        <f>FC_IND_IS_BF_E!Z65+FC_IND_IS_EA_E!Z65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  <c r="Y66" s="52">
        <f>FC_IND_IS_BF_E!Y66+FC_IND_IS_EA_E!Y66</f>
        <v>0</v>
      </c>
      <c r="Z66" s="52">
        <f>FC_IND_IS_BF_E!Z66+FC_IND_IS_EA_E!Z66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  <c r="Y67" s="52">
        <f>FC_IND_IS_BF_E!Y67+FC_IND_IS_EA_E!Y67</f>
        <v>0</v>
      </c>
      <c r="Z67" s="52">
        <f>FC_IND_IS_BF_E!Z67+FC_IND_IS_EA_E!Z67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  <c r="Y68" s="52">
        <f>FC_IND_IS_BF_E!Y68+FC_IND_IS_EA_E!Y68</f>
        <v>0</v>
      </c>
      <c r="Z68" s="52">
        <f>FC_IND_IS_BF_E!Z68+FC_IND_IS_EA_E!Z68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  <c r="Y69" s="52">
        <f>FC_IND_IS_BF_E!Y69+FC_IND_IS_EA_E!Y69</f>
        <v>0</v>
      </c>
      <c r="Z69" s="52">
        <f>FC_IND_IS_BF_E!Z69+FC_IND_IS_EA_E!Z69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  <c r="Y70" s="52">
        <f>FC_IND_IS_BF_E!Y70+FC_IND_IS_EA_E!Y70</f>
        <v>0</v>
      </c>
      <c r="Z70" s="52">
        <f>FC_IND_IS_BF_E!Z70+FC_IND_IS_EA_E!Z70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  <c r="Y71" s="52">
        <f>FC_IND_IS_BF_E!Y71+FC_IND_IS_EA_E!Y71</f>
        <v>0</v>
      </c>
      <c r="Z71" s="52">
        <f>FC_IND_IS_BF_E!Z71+FC_IND_IS_EA_E!Z71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  <c r="Y72" s="55">
        <f>FC_IND_IS_BF_E!Y72+FC_IND_IS_EA_E!Y72</f>
        <v>0</v>
      </c>
      <c r="Z72" s="55">
        <f>FC_IND_IS_BF_E!Z72+FC_IND_IS_EA_E!Z72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4084.0853473443335</v>
      </c>
      <c r="D2" s="21">
        <f t="shared" ref="D2:X2" si="0">SUM(D3,D17,D22,D25,D26,D51,D52)</f>
        <v>4504.9058614138476</v>
      </c>
      <c r="E2" s="21">
        <f t="shared" si="0"/>
        <v>4193.104349003429</v>
      </c>
      <c r="F2" s="21">
        <f t="shared" si="0"/>
        <v>2900.0063157131008</v>
      </c>
      <c r="G2" s="21">
        <f t="shared" si="0"/>
        <v>3412.5771271375452</v>
      </c>
      <c r="H2" s="21">
        <f t="shared" si="0"/>
        <v>2998.6792998249457</v>
      </c>
      <c r="I2" s="21">
        <f t="shared" si="0"/>
        <v>2028.0510970311584</v>
      </c>
      <c r="J2" s="21">
        <f t="shared" si="0"/>
        <v>2189.6841011133151</v>
      </c>
      <c r="K2" s="21">
        <f t="shared" si="0"/>
        <v>2139.8984189584548</v>
      </c>
      <c r="L2" s="21">
        <f t="shared" si="0"/>
        <v>1559.5669133289102</v>
      </c>
      <c r="M2" s="21">
        <f t="shared" si="0"/>
        <v>1692.8765698335721</v>
      </c>
      <c r="N2" s="21">
        <f t="shared" si="0"/>
        <v>2053.8912200204813</v>
      </c>
      <c r="O2" s="21">
        <f t="shared" si="0"/>
        <v>1702.127800949808</v>
      </c>
      <c r="P2" s="21">
        <f t="shared" si="0"/>
        <v>1453.4713035182563</v>
      </c>
      <c r="Q2" s="21">
        <f t="shared" si="0"/>
        <v>1428.6766095677931</v>
      </c>
      <c r="R2" s="21">
        <f t="shared" si="0"/>
        <v>1718.4295180912284</v>
      </c>
      <c r="S2" s="21">
        <f t="shared" si="0"/>
        <v>1945.0241043899719</v>
      </c>
      <c r="T2" s="21">
        <f t="shared" si="0"/>
        <v>2055.6315641276665</v>
      </c>
      <c r="U2" s="21">
        <f t="shared" si="0"/>
        <v>1870.726231266915</v>
      </c>
      <c r="V2" s="21">
        <f t="shared" si="0"/>
        <v>1696.3116217738423</v>
      </c>
      <c r="W2" s="21">
        <f t="shared" si="0"/>
        <v>1471.7830764757246</v>
      </c>
      <c r="X2" s="21">
        <f t="shared" si="0"/>
        <v>1825.3023283128721</v>
      </c>
      <c r="Y2" s="21">
        <f t="shared" ref="Y2:Z2" si="1">SUM(Y3,Y17,Y22,Y25,Y26,Y51,Y52)</f>
        <v>1714.1384055579026</v>
      </c>
      <c r="Z2" s="21">
        <f t="shared" si="1"/>
        <v>1573.0304622167546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920.50508972527484</v>
      </c>
      <c r="D3" s="24">
        <f t="shared" ref="D3:X3" si="3">SUM(D4,D8,D11)</f>
        <v>208.47622998640102</v>
      </c>
      <c r="E3" s="24">
        <f t="shared" si="3"/>
        <v>199.57513208481416</v>
      </c>
      <c r="F3" s="24">
        <f t="shared" si="3"/>
        <v>157.46740254289949</v>
      </c>
      <c r="G3" s="24">
        <f t="shared" si="3"/>
        <v>285.4237282960072</v>
      </c>
      <c r="H3" s="24">
        <f t="shared" si="3"/>
        <v>508.58605483540219</v>
      </c>
      <c r="I3" s="24">
        <f t="shared" si="3"/>
        <v>570.70019189337927</v>
      </c>
      <c r="J3" s="24">
        <f t="shared" si="3"/>
        <v>515.96061487253326</v>
      </c>
      <c r="K3" s="24">
        <f t="shared" si="3"/>
        <v>549.08897201906507</v>
      </c>
      <c r="L3" s="24">
        <f t="shared" si="3"/>
        <v>543.65288926892049</v>
      </c>
      <c r="M3" s="24">
        <f t="shared" si="3"/>
        <v>389.17380856331505</v>
      </c>
      <c r="N3" s="24">
        <f t="shared" si="3"/>
        <v>742.9419003021701</v>
      </c>
      <c r="O3" s="24">
        <f t="shared" si="3"/>
        <v>403.20781569994665</v>
      </c>
      <c r="P3" s="24">
        <f t="shared" si="3"/>
        <v>354.48011543597494</v>
      </c>
      <c r="Q3" s="24">
        <f t="shared" si="3"/>
        <v>357.12127761175117</v>
      </c>
      <c r="R3" s="24">
        <f t="shared" si="3"/>
        <v>333.92031484778204</v>
      </c>
      <c r="S3" s="24">
        <f t="shared" si="3"/>
        <v>521.43772824164944</v>
      </c>
      <c r="T3" s="24">
        <f t="shared" si="3"/>
        <v>574.83526907921544</v>
      </c>
      <c r="U3" s="24">
        <f t="shared" si="3"/>
        <v>347.62029528936387</v>
      </c>
      <c r="V3" s="24">
        <f t="shared" si="3"/>
        <v>331.87582433902281</v>
      </c>
      <c r="W3" s="24">
        <f t="shared" si="3"/>
        <v>283.28787019243987</v>
      </c>
      <c r="X3" s="24">
        <f t="shared" si="3"/>
        <v>628.9453544568421</v>
      </c>
      <c r="Y3" s="24">
        <f t="shared" ref="Y3:Z3" si="4">SUM(Y4,Y8,Y11)</f>
        <v>644.0898839259587</v>
      </c>
      <c r="Z3" s="24">
        <f t="shared" si="4"/>
        <v>543.36042153170308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98.249056520226802</v>
      </c>
      <c r="K4" s="19">
        <f t="shared" si="6"/>
        <v>80.767082463738234</v>
      </c>
      <c r="L4" s="19">
        <f t="shared" si="6"/>
        <v>17.241846281834885</v>
      </c>
      <c r="M4" s="19">
        <f t="shared" si="6"/>
        <v>48.565510055160921</v>
      </c>
      <c r="N4" s="19">
        <f t="shared" si="6"/>
        <v>307.20358842296207</v>
      </c>
      <c r="O4" s="19">
        <f t="shared" si="6"/>
        <v>231.38507778107515</v>
      </c>
      <c r="P4" s="19">
        <f t="shared" si="6"/>
        <v>207.16476803996062</v>
      </c>
      <c r="Q4" s="19">
        <f t="shared" si="6"/>
        <v>206.6333955569834</v>
      </c>
      <c r="R4" s="19">
        <f t="shared" si="6"/>
        <v>176.91344284563462</v>
      </c>
      <c r="S4" s="19">
        <f t="shared" si="6"/>
        <v>149.61009935099636</v>
      </c>
      <c r="T4" s="19">
        <f t="shared" si="6"/>
        <v>206.19591288165012</v>
      </c>
      <c r="U4" s="19">
        <f t="shared" si="6"/>
        <v>182.95096848173847</v>
      </c>
      <c r="V4" s="19">
        <f t="shared" si="6"/>
        <v>167.29525994824002</v>
      </c>
      <c r="W4" s="19">
        <f t="shared" si="6"/>
        <v>143.16769803539142</v>
      </c>
      <c r="X4" s="19">
        <f t="shared" si="6"/>
        <v>241.03167595618226</v>
      </c>
      <c r="Y4" s="19">
        <f t="shared" ref="Y4:Z4" si="7">SUM(Y5:Y7)</f>
        <v>254.92670126461772</v>
      </c>
      <c r="Z4" s="19">
        <f t="shared" si="7"/>
        <v>171.3995387911439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98.249056520226802</v>
      </c>
      <c r="K5" s="8">
        <v>80.767082463738234</v>
      </c>
      <c r="L5" s="8">
        <v>17.241846281834885</v>
      </c>
      <c r="M5" s="8">
        <v>48.565510055160921</v>
      </c>
      <c r="N5" s="8">
        <v>307.20358842296207</v>
      </c>
      <c r="O5" s="8">
        <v>231.38507778107515</v>
      </c>
      <c r="P5" s="8">
        <v>207.16476803996062</v>
      </c>
      <c r="Q5" s="8">
        <v>206.6333955569834</v>
      </c>
      <c r="R5" s="8">
        <v>176.91344284563462</v>
      </c>
      <c r="S5" s="8">
        <v>149.61009935099636</v>
      </c>
      <c r="T5" s="8">
        <v>206.19591288165012</v>
      </c>
      <c r="U5" s="8">
        <v>182.95096848173847</v>
      </c>
      <c r="V5" s="8">
        <v>167.29525994824002</v>
      </c>
      <c r="W5" s="8">
        <v>143.16769803539142</v>
      </c>
      <c r="X5" s="8">
        <v>241.03167595618226</v>
      </c>
      <c r="Y5" s="8">
        <v>254.92670126461772</v>
      </c>
      <c r="Z5" s="8">
        <v>171.3995387911439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920.50508972527484</v>
      </c>
      <c r="D11" s="19">
        <f t="shared" si="10"/>
        <v>208.47622998640102</v>
      </c>
      <c r="E11" s="19">
        <f t="shared" si="10"/>
        <v>199.57513208481416</v>
      </c>
      <c r="F11" s="19">
        <f t="shared" si="10"/>
        <v>157.46740254289949</v>
      </c>
      <c r="G11" s="19">
        <f t="shared" si="10"/>
        <v>285.4237282960072</v>
      </c>
      <c r="H11" s="19">
        <f t="shared" si="10"/>
        <v>508.58605483540219</v>
      </c>
      <c r="I11" s="19">
        <f t="shared" si="10"/>
        <v>570.70019189337927</v>
      </c>
      <c r="J11" s="19">
        <f t="shared" si="10"/>
        <v>417.7115583523065</v>
      </c>
      <c r="K11" s="19">
        <f t="shared" si="10"/>
        <v>468.32188955532689</v>
      </c>
      <c r="L11" s="19">
        <f t="shared" si="10"/>
        <v>526.41104298708558</v>
      </c>
      <c r="M11" s="19">
        <f t="shared" si="10"/>
        <v>340.60829850815412</v>
      </c>
      <c r="N11" s="19">
        <f t="shared" si="10"/>
        <v>435.73831187920803</v>
      </c>
      <c r="O11" s="19">
        <f t="shared" si="10"/>
        <v>171.82273791887152</v>
      </c>
      <c r="P11" s="19">
        <f t="shared" si="10"/>
        <v>147.31534739601432</v>
      </c>
      <c r="Q11" s="19">
        <f t="shared" si="10"/>
        <v>150.48788205476777</v>
      </c>
      <c r="R11" s="19">
        <f t="shared" si="10"/>
        <v>157.00687200214745</v>
      </c>
      <c r="S11" s="19">
        <f t="shared" si="10"/>
        <v>371.82762889065305</v>
      </c>
      <c r="T11" s="19">
        <f t="shared" si="10"/>
        <v>368.63935619756535</v>
      </c>
      <c r="U11" s="19">
        <f t="shared" si="10"/>
        <v>164.6693268076254</v>
      </c>
      <c r="V11" s="19">
        <f t="shared" si="10"/>
        <v>164.5805643907828</v>
      </c>
      <c r="W11" s="19">
        <f t="shared" si="10"/>
        <v>140.12017215704847</v>
      </c>
      <c r="X11" s="19">
        <f t="shared" si="10"/>
        <v>387.91367850065978</v>
      </c>
      <c r="Y11" s="19">
        <f t="shared" ref="Y11:Z11" si="11">SUM(Y12:Y16)</f>
        <v>389.16318266134095</v>
      </c>
      <c r="Z11" s="19">
        <f t="shared" si="11"/>
        <v>371.96088274055916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920.50508972527484</v>
      </c>
      <c r="D13" s="8">
        <v>208.47622998640102</v>
      </c>
      <c r="E13" s="8">
        <v>199.57513208481416</v>
      </c>
      <c r="F13" s="8">
        <v>157.46740254289949</v>
      </c>
      <c r="G13" s="8">
        <v>285.4237282960072</v>
      </c>
      <c r="H13" s="8">
        <v>508.58605483540219</v>
      </c>
      <c r="I13" s="8">
        <v>570.70019189337927</v>
      </c>
      <c r="J13" s="8">
        <v>417.7115583523065</v>
      </c>
      <c r="K13" s="8">
        <v>468.32188955532689</v>
      </c>
      <c r="L13" s="8">
        <v>526.41104298708558</v>
      </c>
      <c r="M13" s="8">
        <v>340.60829850815412</v>
      </c>
      <c r="N13" s="8">
        <v>435.73831187920803</v>
      </c>
      <c r="O13" s="8">
        <v>171.82273791887152</v>
      </c>
      <c r="P13" s="8">
        <v>147.31534739601432</v>
      </c>
      <c r="Q13" s="8">
        <v>150.48788205476777</v>
      </c>
      <c r="R13" s="8">
        <v>157.00687200214745</v>
      </c>
      <c r="S13" s="8">
        <v>371.82762889065305</v>
      </c>
      <c r="T13" s="8">
        <v>368.63935619756535</v>
      </c>
      <c r="U13" s="8">
        <v>164.6693268076254</v>
      </c>
      <c r="V13" s="8">
        <v>164.5805643907828</v>
      </c>
      <c r="W13" s="8">
        <v>140.12017215704847</v>
      </c>
      <c r="X13" s="8">
        <v>387.91367850065978</v>
      </c>
      <c r="Y13" s="8">
        <v>389.16318266134095</v>
      </c>
      <c r="Z13" s="8">
        <v>371.96088274055916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1301.5439473432043</v>
      </c>
      <c r="D17" s="27">
        <f t="shared" si="12"/>
        <v>1912.412614772134</v>
      </c>
      <c r="E17" s="27">
        <f t="shared" si="12"/>
        <v>1818.2344755244476</v>
      </c>
      <c r="F17" s="27">
        <f t="shared" si="12"/>
        <v>363.56239746021976</v>
      </c>
      <c r="G17" s="27">
        <f t="shared" si="12"/>
        <v>393.46157815113816</v>
      </c>
      <c r="H17" s="27">
        <f t="shared" si="12"/>
        <v>312.40786936183923</v>
      </c>
      <c r="I17" s="27">
        <f t="shared" si="12"/>
        <v>187.28503434271161</v>
      </c>
      <c r="J17" s="27">
        <f t="shared" si="12"/>
        <v>286.55797157916447</v>
      </c>
      <c r="K17" s="27">
        <f t="shared" si="12"/>
        <v>285.90314945480787</v>
      </c>
      <c r="L17" s="27">
        <f t="shared" si="12"/>
        <v>195.21267298845311</v>
      </c>
      <c r="M17" s="27">
        <f t="shared" si="12"/>
        <v>244.10129074071108</v>
      </c>
      <c r="N17" s="27">
        <f t="shared" si="12"/>
        <v>303.97095092484062</v>
      </c>
      <c r="O17" s="27">
        <f t="shared" si="12"/>
        <v>289.75767435036516</v>
      </c>
      <c r="P17" s="27">
        <f t="shared" si="12"/>
        <v>294.32759871762664</v>
      </c>
      <c r="Q17" s="27">
        <f t="shared" si="12"/>
        <v>248.21354917343959</v>
      </c>
      <c r="R17" s="27">
        <f t="shared" si="12"/>
        <v>250.7032060475627</v>
      </c>
      <c r="S17" s="27">
        <f t="shared" si="12"/>
        <v>384.34424049671873</v>
      </c>
      <c r="T17" s="27">
        <f t="shared" si="12"/>
        <v>378.84866754521317</v>
      </c>
      <c r="U17" s="27">
        <f t="shared" si="12"/>
        <v>378.25885702501557</v>
      </c>
      <c r="V17" s="27">
        <f t="shared" si="12"/>
        <v>340.62743628026243</v>
      </c>
      <c r="W17" s="27">
        <f t="shared" si="12"/>
        <v>284.84309885457355</v>
      </c>
      <c r="X17" s="27">
        <f t="shared" si="12"/>
        <v>307.23491064833047</v>
      </c>
      <c r="Y17" s="27">
        <f t="shared" ref="Y17:Z17" si="13">SUM(Y18:Y21)</f>
        <v>278.05786671775519</v>
      </c>
      <c r="Z17" s="27">
        <f t="shared" si="13"/>
        <v>208.73321551844433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105.2526052146108</v>
      </c>
      <c r="D19" s="8">
        <v>211.56408372607831</v>
      </c>
      <c r="E19" s="8">
        <v>209.29967409348907</v>
      </c>
      <c r="F19" s="8">
        <v>212.19739706125893</v>
      </c>
      <c r="G19" s="8">
        <v>231.66312632926369</v>
      </c>
      <c r="H19" s="8">
        <v>155.70407043562167</v>
      </c>
      <c r="I19" s="8">
        <v>134.18576141820049</v>
      </c>
      <c r="J19" s="8">
        <v>158.25462268405605</v>
      </c>
      <c r="K19" s="8">
        <v>150.70545095003561</v>
      </c>
      <c r="L19" s="8">
        <v>108.82286185250246</v>
      </c>
      <c r="M19" s="8">
        <v>127.26333943128405</v>
      </c>
      <c r="N19" s="8">
        <v>169.46297942731192</v>
      </c>
      <c r="O19" s="8">
        <v>137.77836669577849</v>
      </c>
      <c r="P19" s="8">
        <v>132.67404905478563</v>
      </c>
      <c r="Q19" s="8">
        <v>74.224216014750596</v>
      </c>
      <c r="R19" s="8">
        <v>85.387255219986173</v>
      </c>
      <c r="S19" s="8">
        <v>86.040127755838256</v>
      </c>
      <c r="T19" s="8">
        <v>85.25620068193804</v>
      </c>
      <c r="U19" s="8">
        <v>68.191575166676998</v>
      </c>
      <c r="V19" s="8">
        <v>54.855442839068139</v>
      </c>
      <c r="W19" s="8">
        <v>26.935349780974953</v>
      </c>
      <c r="X19" s="8">
        <v>79.421531204694091</v>
      </c>
      <c r="Y19" s="8">
        <v>89.539347216631242</v>
      </c>
      <c r="Z19" s="8">
        <v>80.184076282185231</v>
      </c>
    </row>
    <row r="20" spans="1:26" ht="11.25" customHeight="1" x14ac:dyDescent="0.2">
      <c r="A20" s="29" t="s">
        <v>30</v>
      </c>
      <c r="B20" s="7" t="s">
        <v>31</v>
      </c>
      <c r="C20" s="8">
        <v>1196.2913421285934</v>
      </c>
      <c r="D20" s="8">
        <v>1700.8485310460558</v>
      </c>
      <c r="E20" s="8">
        <v>1608.9348014309585</v>
      </c>
      <c r="F20" s="8">
        <v>151.36500039896083</v>
      </c>
      <c r="G20" s="8">
        <v>161.79845182187449</v>
      </c>
      <c r="H20" s="8">
        <v>156.70379892621756</v>
      </c>
      <c r="I20" s="8">
        <v>53.099272924511133</v>
      </c>
      <c r="J20" s="8">
        <v>128.3033488951084</v>
      </c>
      <c r="K20" s="8">
        <v>135.19769850477226</v>
      </c>
      <c r="L20" s="8">
        <v>86.389811135950652</v>
      </c>
      <c r="M20" s="8">
        <v>116.83795130942703</v>
      </c>
      <c r="N20" s="8">
        <v>134.5079714975287</v>
      </c>
      <c r="O20" s="8">
        <v>151.97930765458671</v>
      </c>
      <c r="P20" s="8">
        <v>161.65354966284104</v>
      </c>
      <c r="Q20" s="8">
        <v>173.98933315868899</v>
      </c>
      <c r="R20" s="8">
        <v>165.31595082757653</v>
      </c>
      <c r="S20" s="8">
        <v>298.3041127408805</v>
      </c>
      <c r="T20" s="8">
        <v>293.59246686327515</v>
      </c>
      <c r="U20" s="8">
        <v>310.06728185833856</v>
      </c>
      <c r="V20" s="8">
        <v>285.7719934411943</v>
      </c>
      <c r="W20" s="8">
        <v>257.90774907359861</v>
      </c>
      <c r="X20" s="8">
        <v>227.81337944363639</v>
      </c>
      <c r="Y20" s="8">
        <v>188.51851950112393</v>
      </c>
      <c r="Z20" s="8">
        <v>128.54913923625909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824.34521544657059</v>
      </c>
      <c r="D26" s="27">
        <f t="shared" si="16"/>
        <v>842.38654591798104</v>
      </c>
      <c r="E26" s="27">
        <f t="shared" si="16"/>
        <v>806.42050252165041</v>
      </c>
      <c r="F26" s="27">
        <f t="shared" si="16"/>
        <v>797.70061070912266</v>
      </c>
      <c r="G26" s="27">
        <f t="shared" si="16"/>
        <v>769.75340018115321</v>
      </c>
      <c r="H26" s="27">
        <f t="shared" si="16"/>
        <v>732.27515440824686</v>
      </c>
      <c r="I26" s="27">
        <f t="shared" si="16"/>
        <v>608.27903099070681</v>
      </c>
      <c r="J26" s="27">
        <f t="shared" si="16"/>
        <v>597.47034974006169</v>
      </c>
      <c r="K26" s="27">
        <f t="shared" si="16"/>
        <v>547.99214610983802</v>
      </c>
      <c r="L26" s="27">
        <f t="shared" si="16"/>
        <v>473.45353471703498</v>
      </c>
      <c r="M26" s="27">
        <f t="shared" si="16"/>
        <v>725.39812449095405</v>
      </c>
      <c r="N26" s="27">
        <f t="shared" si="16"/>
        <v>475.92270478219439</v>
      </c>
      <c r="O26" s="27">
        <f t="shared" si="16"/>
        <v>423.88994527377668</v>
      </c>
      <c r="P26" s="27">
        <f t="shared" si="16"/>
        <v>121.33620959647507</v>
      </c>
      <c r="Q26" s="27">
        <f t="shared" si="16"/>
        <v>158.16974666152444</v>
      </c>
      <c r="R26" s="27">
        <f t="shared" si="16"/>
        <v>121.82458384300058</v>
      </c>
      <c r="S26" s="27">
        <f t="shared" si="16"/>
        <v>130.15307172061131</v>
      </c>
      <c r="T26" s="27">
        <f t="shared" si="16"/>
        <v>137.80292362917166</v>
      </c>
      <c r="U26" s="27">
        <f t="shared" si="16"/>
        <v>150.29789819776323</v>
      </c>
      <c r="V26" s="27">
        <f t="shared" si="16"/>
        <v>142.76836868298301</v>
      </c>
      <c r="W26" s="27">
        <f t="shared" si="16"/>
        <v>93.071207608598286</v>
      </c>
      <c r="X26" s="27">
        <f t="shared" si="16"/>
        <v>90.847057981844216</v>
      </c>
      <c r="Y26" s="27">
        <f t="shared" ref="Y26:Z26" si="17">SUM(Y27,Y33)</f>
        <v>48.194518277774456</v>
      </c>
      <c r="Z26" s="27">
        <f t="shared" si="17"/>
        <v>45.767543903301416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824.34521544657059</v>
      </c>
      <c r="D33" s="19">
        <f t="shared" si="20"/>
        <v>842.38654591798104</v>
      </c>
      <c r="E33" s="19">
        <f t="shared" si="20"/>
        <v>806.42050252165041</v>
      </c>
      <c r="F33" s="19">
        <f t="shared" si="20"/>
        <v>797.70061070912266</v>
      </c>
      <c r="G33" s="19">
        <f t="shared" si="20"/>
        <v>769.75340018115321</v>
      </c>
      <c r="H33" s="19">
        <f t="shared" si="20"/>
        <v>732.27515440824686</v>
      </c>
      <c r="I33" s="19">
        <f t="shared" si="20"/>
        <v>608.27903099070681</v>
      </c>
      <c r="J33" s="19">
        <f t="shared" si="20"/>
        <v>597.47034974006169</v>
      </c>
      <c r="K33" s="19">
        <f t="shared" si="20"/>
        <v>547.99214610983802</v>
      </c>
      <c r="L33" s="19">
        <f t="shared" si="20"/>
        <v>473.45353471703498</v>
      </c>
      <c r="M33" s="19">
        <f t="shared" si="20"/>
        <v>725.39812449095405</v>
      </c>
      <c r="N33" s="19">
        <f t="shared" si="20"/>
        <v>475.92270478219439</v>
      </c>
      <c r="O33" s="19">
        <f t="shared" si="20"/>
        <v>423.88994527377668</v>
      </c>
      <c r="P33" s="19">
        <f t="shared" si="20"/>
        <v>121.33620959647507</v>
      </c>
      <c r="Q33" s="19">
        <f t="shared" si="20"/>
        <v>158.16974666152444</v>
      </c>
      <c r="R33" s="19">
        <f t="shared" si="20"/>
        <v>121.82458384300058</v>
      </c>
      <c r="S33" s="19">
        <f t="shared" si="20"/>
        <v>130.15307172061131</v>
      </c>
      <c r="T33" s="19">
        <f t="shared" si="20"/>
        <v>137.80292362917166</v>
      </c>
      <c r="U33" s="19">
        <f t="shared" si="20"/>
        <v>150.29789819776323</v>
      </c>
      <c r="V33" s="19">
        <f t="shared" si="20"/>
        <v>142.76836868298301</v>
      </c>
      <c r="W33" s="19">
        <f t="shared" si="20"/>
        <v>93.071207608598286</v>
      </c>
      <c r="X33" s="19">
        <f t="shared" si="20"/>
        <v>90.847057981844216</v>
      </c>
      <c r="Y33" s="19">
        <f t="shared" ref="Y33:Z33" si="21">SUM(Y34:Y50)</f>
        <v>48.194518277774456</v>
      </c>
      <c r="Z33" s="19">
        <f t="shared" si="21"/>
        <v>45.767543903301416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47.098414703946098</v>
      </c>
      <c r="D36" s="8">
        <v>45.247984671972191</v>
      </c>
      <c r="E36" s="8">
        <v>45.363651643978699</v>
      </c>
      <c r="F36" s="8">
        <v>41.760320643406331</v>
      </c>
      <c r="G36" s="8">
        <v>43.498592464406222</v>
      </c>
      <c r="H36" s="8">
        <v>42.96774941380729</v>
      </c>
      <c r="I36" s="8">
        <v>30.506815895090416</v>
      </c>
      <c r="J36" s="8">
        <v>34.417096431742358</v>
      </c>
      <c r="K36" s="8">
        <v>33.4907365953054</v>
      </c>
      <c r="L36" s="8">
        <v>29.85511345990091</v>
      </c>
      <c r="M36" s="8">
        <v>32.023030306671828</v>
      </c>
      <c r="N36" s="8">
        <v>30.960575801117628</v>
      </c>
      <c r="O36" s="8">
        <v>31.856036408902892</v>
      </c>
      <c r="P36" s="8">
        <v>28.260133849680983</v>
      </c>
      <c r="Q36" s="8">
        <v>19.388863902451106</v>
      </c>
      <c r="R36" s="8">
        <v>17.763065213348462</v>
      </c>
      <c r="S36" s="8">
        <v>21.786979847045441</v>
      </c>
      <c r="T36" s="8">
        <v>17.445292121449871</v>
      </c>
      <c r="U36" s="8">
        <v>16.717771010863991</v>
      </c>
      <c r="V36" s="8">
        <v>16.661677158424418</v>
      </c>
      <c r="W36" s="8">
        <v>13.783033153329963</v>
      </c>
      <c r="X36" s="8">
        <v>9.2310537291603545</v>
      </c>
      <c r="Y36" s="8">
        <v>9.4185827198401313</v>
      </c>
      <c r="Z36" s="8">
        <v>14.977677014017253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86.298320694898436</v>
      </c>
      <c r="D43" s="8">
        <v>88.260551903415703</v>
      </c>
      <c r="E43" s="8">
        <v>87.27319418776797</v>
      </c>
      <c r="F43" s="8">
        <v>91.558666085850717</v>
      </c>
      <c r="G43" s="8">
        <v>105.76905578199646</v>
      </c>
      <c r="H43" s="8">
        <v>107.15487297867612</v>
      </c>
      <c r="I43" s="8">
        <v>45.294175748678775</v>
      </c>
      <c r="J43" s="8">
        <v>52.116866590881898</v>
      </c>
      <c r="K43" s="8">
        <v>51.138851418603224</v>
      </c>
      <c r="L43" s="8">
        <v>48.354514686825596</v>
      </c>
      <c r="M43" s="8">
        <v>55.624804686764335</v>
      </c>
      <c r="N43" s="8">
        <v>49.638713378872701</v>
      </c>
      <c r="O43" s="8">
        <v>43.439447785521338</v>
      </c>
      <c r="P43" s="8">
        <v>41.172177245542159</v>
      </c>
      <c r="Q43" s="8">
        <v>24.844242147590794</v>
      </c>
      <c r="R43" s="8">
        <v>32.098033722138162</v>
      </c>
      <c r="S43" s="8">
        <v>26.364934369404526</v>
      </c>
      <c r="T43" s="8">
        <v>27.940406839512182</v>
      </c>
      <c r="U43" s="8">
        <v>34.076645024306565</v>
      </c>
      <c r="V43" s="8">
        <v>26.684757645605796</v>
      </c>
      <c r="W43" s="8">
        <v>22.743257080616861</v>
      </c>
      <c r="X43" s="8">
        <v>24.953900184222256</v>
      </c>
      <c r="Y43" s="8">
        <v>15.721774782551986</v>
      </c>
      <c r="Z43" s="8">
        <v>14.66694878968414</v>
      </c>
    </row>
    <row r="44" spans="1:26" ht="11.25" customHeight="1" x14ac:dyDescent="0.2">
      <c r="A44" s="28" t="s">
        <v>74</v>
      </c>
      <c r="B44" s="7" t="s">
        <v>75</v>
      </c>
      <c r="C44" s="8">
        <v>223.42825927255612</v>
      </c>
      <c r="D44" s="8">
        <v>209.78179189976714</v>
      </c>
      <c r="E44" s="8">
        <v>220.00166987110023</v>
      </c>
      <c r="F44" s="8">
        <v>196.43760455111297</v>
      </c>
      <c r="G44" s="8">
        <v>128.77291653305392</v>
      </c>
      <c r="H44" s="8">
        <v>90.506303746103185</v>
      </c>
      <c r="I44" s="8">
        <v>157.19328390301553</v>
      </c>
      <c r="J44" s="8">
        <v>155.55836107187685</v>
      </c>
      <c r="K44" s="8">
        <v>136.70781272077272</v>
      </c>
      <c r="L44" s="8">
        <v>102.68315626012995</v>
      </c>
      <c r="M44" s="8">
        <v>115.36909512022817</v>
      </c>
      <c r="N44" s="8">
        <v>76.980918722253818</v>
      </c>
      <c r="O44" s="8">
        <v>49.572317080127632</v>
      </c>
      <c r="P44" s="8">
        <v>51.903898501251938</v>
      </c>
      <c r="Q44" s="8">
        <v>113.93664061148255</v>
      </c>
      <c r="R44" s="8">
        <v>71.963484907513958</v>
      </c>
      <c r="S44" s="8">
        <v>82.001157504161355</v>
      </c>
      <c r="T44" s="8">
        <v>92.417224668209599</v>
      </c>
      <c r="U44" s="8">
        <v>99.503482162592661</v>
      </c>
      <c r="V44" s="8">
        <v>99.4219338789528</v>
      </c>
      <c r="W44" s="8">
        <v>56.544917374651469</v>
      </c>
      <c r="X44" s="8">
        <v>56.662104068461609</v>
      </c>
      <c r="Y44" s="8">
        <v>23.054160775382339</v>
      </c>
      <c r="Z44" s="8">
        <v>16.122918099600025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467.52022077516989</v>
      </c>
      <c r="D48" s="8">
        <v>499.09621744282595</v>
      </c>
      <c r="E48" s="8">
        <v>453.78198681880355</v>
      </c>
      <c r="F48" s="8">
        <v>467.94401942875271</v>
      </c>
      <c r="G48" s="8">
        <v>491.71283540169668</v>
      </c>
      <c r="H48" s="8">
        <v>491.64622826966024</v>
      </c>
      <c r="I48" s="8">
        <v>375.28475544392211</v>
      </c>
      <c r="J48" s="8">
        <v>355.37802564556057</v>
      </c>
      <c r="K48" s="8">
        <v>326.65474537515666</v>
      </c>
      <c r="L48" s="8">
        <v>292.56075031017855</v>
      </c>
      <c r="M48" s="8">
        <v>522.38119437728972</v>
      </c>
      <c r="N48" s="8">
        <v>318.34249687995026</v>
      </c>
      <c r="O48" s="8">
        <v>299.0221439992248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1037.6910948292839</v>
      </c>
      <c r="D51" s="27">
        <v>1541.6304707373313</v>
      </c>
      <c r="E51" s="27">
        <v>1368.874238872517</v>
      </c>
      <c r="F51" s="27">
        <v>1581.275905000859</v>
      </c>
      <c r="G51" s="27">
        <v>1963.9384205092465</v>
      </c>
      <c r="H51" s="27">
        <v>1445.4102212194578</v>
      </c>
      <c r="I51" s="27">
        <v>661.78683980436051</v>
      </c>
      <c r="J51" s="27">
        <v>789.6951649215556</v>
      </c>
      <c r="K51" s="27">
        <v>756.91415137474394</v>
      </c>
      <c r="L51" s="27">
        <v>347.24781635450188</v>
      </c>
      <c r="M51" s="27">
        <v>334.2033460385922</v>
      </c>
      <c r="N51" s="27">
        <v>531.05566401127589</v>
      </c>
      <c r="O51" s="27">
        <v>585.27236562571966</v>
      </c>
      <c r="P51" s="27">
        <v>683.32737976817941</v>
      </c>
      <c r="Q51" s="27">
        <v>665.17203612107801</v>
      </c>
      <c r="R51" s="27">
        <v>1011.981413352883</v>
      </c>
      <c r="S51" s="27">
        <v>909.08906393099244</v>
      </c>
      <c r="T51" s="27">
        <v>964.14470387406618</v>
      </c>
      <c r="U51" s="27">
        <v>994.54918075477235</v>
      </c>
      <c r="V51" s="27">
        <v>881.03999247157401</v>
      </c>
      <c r="W51" s="27">
        <v>810.5808998201129</v>
      </c>
      <c r="X51" s="27">
        <v>798.27500522585524</v>
      </c>
      <c r="Y51" s="27">
        <v>743.7961366364143</v>
      </c>
      <c r="Z51" s="27">
        <v>775.16928126330583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1.8869582779713279</v>
      </c>
      <c r="D61" s="49">
        <f t="shared" si="24"/>
        <v>1.9024910837300626</v>
      </c>
      <c r="E61" s="49">
        <f t="shared" si="24"/>
        <v>1.903979521339213</v>
      </c>
      <c r="F61" s="49">
        <f t="shared" si="24"/>
        <v>1.8194179622425062</v>
      </c>
      <c r="G61" s="49">
        <f t="shared" si="24"/>
        <v>1.8442123114219253</v>
      </c>
      <c r="H61" s="49">
        <f t="shared" si="24"/>
        <v>1.8619229452370853</v>
      </c>
      <c r="I61" s="49">
        <f t="shared" si="24"/>
        <v>1.5042768340332333</v>
      </c>
      <c r="J61" s="49">
        <f t="shared" si="24"/>
        <v>1.658098877167417</v>
      </c>
      <c r="K61" s="49">
        <f t="shared" si="24"/>
        <v>1.6566123340316967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5.6263002057207037E-2</v>
      </c>
      <c r="P61" s="49">
        <f t="shared" si="24"/>
        <v>6.2026083522132888E-2</v>
      </c>
      <c r="Q61" s="49">
        <f t="shared" si="24"/>
        <v>6.2090250863138859E-2</v>
      </c>
      <c r="R61" s="49">
        <f t="shared" si="24"/>
        <v>6.51436138713576E-2</v>
      </c>
      <c r="S61" s="49">
        <f t="shared" si="24"/>
        <v>0</v>
      </c>
      <c r="T61" s="49">
        <f t="shared" si="24"/>
        <v>0.25225235351611958</v>
      </c>
      <c r="U61" s="49">
        <f t="shared" si="24"/>
        <v>0.26713055196121405</v>
      </c>
      <c r="V61" s="49">
        <f t="shared" si="24"/>
        <v>0.22041814919670927</v>
      </c>
      <c r="W61" s="49">
        <f t="shared" si="24"/>
        <v>0.23643815409864957</v>
      </c>
      <c r="X61" s="49">
        <f t="shared" si="24"/>
        <v>0.20945213448510344</v>
      </c>
      <c r="Y61" s="49">
        <f t="shared" ref="Y61:Z61" si="25">SUM(Y62:Y72)</f>
        <v>0.29821073748952504</v>
      </c>
      <c r="Z61" s="49">
        <f t="shared" si="25"/>
        <v>0.56208301379344427</v>
      </c>
    </row>
    <row r="62" spans="1:26" ht="11.25" customHeight="1" x14ac:dyDescent="0.2">
      <c r="A62" s="50" t="s">
        <v>92</v>
      </c>
      <c r="B62" s="51" t="s">
        <v>93</v>
      </c>
      <c r="C62" s="52">
        <v>1.8869582779713279</v>
      </c>
      <c r="D62" s="52">
        <v>1.9024910837300626</v>
      </c>
      <c r="E62" s="52">
        <v>1.903979521339213</v>
      </c>
      <c r="F62" s="52">
        <v>1.8194179622425062</v>
      </c>
      <c r="G62" s="52">
        <v>1.8442123114219253</v>
      </c>
      <c r="H62" s="52">
        <v>1.8619229452370853</v>
      </c>
      <c r="I62" s="52">
        <v>1.5042768340332333</v>
      </c>
      <c r="J62" s="52">
        <v>1.658098877167417</v>
      </c>
      <c r="K62" s="52">
        <v>1.6566123340316967</v>
      </c>
      <c r="L62" s="52">
        <v>0</v>
      </c>
      <c r="M62" s="52">
        <v>0</v>
      </c>
      <c r="N62" s="52">
        <v>0</v>
      </c>
      <c r="O62" s="52">
        <v>5.6263002057207037E-2</v>
      </c>
      <c r="P62" s="52">
        <v>6.2026083522132888E-2</v>
      </c>
      <c r="Q62" s="52">
        <v>6.2090250863138859E-2</v>
      </c>
      <c r="R62" s="52">
        <v>6.51436138713576E-2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0.25225235351611958</v>
      </c>
      <c r="U64" s="52">
        <v>0.26713055196121405</v>
      </c>
      <c r="V64" s="52">
        <v>0.22041814919670927</v>
      </c>
      <c r="W64" s="52">
        <v>0.23643815409864957</v>
      </c>
      <c r="X64" s="52">
        <v>0.20945213448510344</v>
      </c>
      <c r="Y64" s="52">
        <v>0.29821073748952504</v>
      </c>
      <c r="Z64" s="52">
        <v>0.56208301379344427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2344.2342999013154</v>
      </c>
      <c r="D2" s="21">
        <f t="shared" ref="D2:X2" si="0">SUM(D3,D17,D22,D25,D26,D51,D52)</f>
        <v>2762.7910585326399</v>
      </c>
      <c r="E2" s="21">
        <f t="shared" si="0"/>
        <v>2542.4980381214564</v>
      </c>
      <c r="F2" s="21">
        <f t="shared" si="0"/>
        <v>2342.4262319898398</v>
      </c>
      <c r="G2" s="21">
        <f t="shared" si="0"/>
        <v>2656.7898213585181</v>
      </c>
      <c r="H2" s="21">
        <f t="shared" si="0"/>
        <v>2117.3592623305694</v>
      </c>
      <c r="I2" s="21">
        <f t="shared" si="0"/>
        <v>1898.9164081024264</v>
      </c>
      <c r="J2" s="21">
        <f t="shared" si="0"/>
        <v>1792.368318919237</v>
      </c>
      <c r="K2" s="21">
        <f t="shared" si="0"/>
        <v>1700.5602379571205</v>
      </c>
      <c r="L2" s="21">
        <f t="shared" si="0"/>
        <v>1240.397803938517</v>
      </c>
      <c r="M2" s="21">
        <f t="shared" si="0"/>
        <v>1321.2506575146344</v>
      </c>
      <c r="N2" s="21">
        <f t="shared" si="0"/>
        <v>1372.3856246591445</v>
      </c>
      <c r="O2" s="21">
        <f t="shared" si="0"/>
        <v>1133.2267126892023</v>
      </c>
      <c r="P2" s="21">
        <f t="shared" si="0"/>
        <v>738.34913331800772</v>
      </c>
      <c r="Q2" s="21">
        <f t="shared" si="0"/>
        <v>711.57559280697456</v>
      </c>
      <c r="R2" s="21">
        <f t="shared" si="0"/>
        <v>815.39640683091909</v>
      </c>
      <c r="S2" s="21">
        <f t="shared" si="0"/>
        <v>742.09991266068096</v>
      </c>
      <c r="T2" s="21">
        <f t="shared" si="0"/>
        <v>784.93840801681404</v>
      </c>
      <c r="U2" s="21">
        <f t="shared" si="0"/>
        <v>696.15943282965304</v>
      </c>
      <c r="V2" s="21">
        <f t="shared" si="0"/>
        <v>749.68327231532351</v>
      </c>
      <c r="W2" s="21">
        <f t="shared" si="0"/>
        <v>789.25864550386268</v>
      </c>
      <c r="X2" s="21">
        <f t="shared" si="0"/>
        <v>966.34170649952353</v>
      </c>
      <c r="Y2" s="21">
        <f t="shared" ref="Y2:Z2" si="1">SUM(Y3,Y17,Y22,Y25,Y26,Y51,Y52)</f>
        <v>697.82051106799474</v>
      </c>
      <c r="Z2" s="21">
        <f t="shared" si="1"/>
        <v>813.02412566170017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3.7511424985059492E-10</v>
      </c>
      <c r="D3" s="24">
        <f t="shared" ref="D3:X3" si="3">SUM(D4,D8,D11)</f>
        <v>8.611705271898451E-11</v>
      </c>
      <c r="E3" s="24">
        <f t="shared" si="3"/>
        <v>7.1822871749406352E-11</v>
      </c>
      <c r="F3" s="24">
        <f t="shared" si="3"/>
        <v>4.0902401182981527E-11</v>
      </c>
      <c r="G3" s="24">
        <f t="shared" si="3"/>
        <v>5.6286785480474327E-11</v>
      </c>
      <c r="H3" s="24">
        <f t="shared" si="3"/>
        <v>1.1297274922474713E-10</v>
      </c>
      <c r="I3" s="24">
        <f t="shared" si="3"/>
        <v>2.0521102641329748E-10</v>
      </c>
      <c r="J3" s="24">
        <f t="shared" si="3"/>
        <v>50.675325520018546</v>
      </c>
      <c r="K3" s="24">
        <f t="shared" si="3"/>
        <v>43.336510256509875</v>
      </c>
      <c r="L3" s="24">
        <f t="shared" si="3"/>
        <v>11.609636238507042</v>
      </c>
      <c r="M3" s="24">
        <f t="shared" si="3"/>
        <v>25.896857904891903</v>
      </c>
      <c r="N3" s="24">
        <f t="shared" si="3"/>
        <v>144.09603677745531</v>
      </c>
      <c r="O3" s="24">
        <f t="shared" si="3"/>
        <v>92.415122219063733</v>
      </c>
      <c r="P3" s="24">
        <f t="shared" si="3"/>
        <v>72.056460600288688</v>
      </c>
      <c r="Q3" s="24">
        <f t="shared" si="3"/>
        <v>72.813962403016575</v>
      </c>
      <c r="R3" s="24">
        <f t="shared" si="3"/>
        <v>53.747664434365333</v>
      </c>
      <c r="S3" s="24">
        <f t="shared" si="3"/>
        <v>44.945339289003662</v>
      </c>
      <c r="T3" s="24">
        <f t="shared" si="3"/>
        <v>61.317549838349812</v>
      </c>
      <c r="U3" s="24">
        <f t="shared" si="3"/>
        <v>48.083482198261493</v>
      </c>
      <c r="V3" s="24">
        <f t="shared" si="3"/>
        <v>51.579520051759943</v>
      </c>
      <c r="W3" s="24">
        <f t="shared" si="3"/>
        <v>51.387740604608602</v>
      </c>
      <c r="X3" s="24">
        <f t="shared" si="3"/>
        <v>100.34963632381772</v>
      </c>
      <c r="Y3" s="24">
        <f t="shared" ref="Y3:Z3" si="4">SUM(Y4,Y8,Y11)</f>
        <v>85.423758575382237</v>
      </c>
      <c r="Z3" s="24">
        <f t="shared" si="4"/>
        <v>68.353453448856087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50.675325519773203</v>
      </c>
      <c r="K4" s="19">
        <f t="shared" si="6"/>
        <v>43.336510256261739</v>
      </c>
      <c r="L4" s="19">
        <f t="shared" si="6"/>
        <v>11.609636238165105</v>
      </c>
      <c r="M4" s="19">
        <f t="shared" si="6"/>
        <v>25.896857904839063</v>
      </c>
      <c r="N4" s="19">
        <f t="shared" si="6"/>
        <v>144.09603677703765</v>
      </c>
      <c r="O4" s="19">
        <f t="shared" si="6"/>
        <v>92.415122218924836</v>
      </c>
      <c r="P4" s="19">
        <f t="shared" si="6"/>
        <v>72.056460600039344</v>
      </c>
      <c r="Q4" s="19">
        <f t="shared" si="6"/>
        <v>72.813962403016575</v>
      </c>
      <c r="R4" s="19">
        <f t="shared" si="6"/>
        <v>53.747664434365333</v>
      </c>
      <c r="S4" s="19">
        <f t="shared" si="6"/>
        <v>44.945339289003662</v>
      </c>
      <c r="T4" s="19">
        <f t="shared" si="6"/>
        <v>61.317549838349812</v>
      </c>
      <c r="U4" s="19">
        <f t="shared" si="6"/>
        <v>48.083482198261493</v>
      </c>
      <c r="V4" s="19">
        <f t="shared" si="6"/>
        <v>51.579520051759943</v>
      </c>
      <c r="W4" s="19">
        <f t="shared" si="6"/>
        <v>51.387740604608602</v>
      </c>
      <c r="X4" s="19">
        <f t="shared" si="6"/>
        <v>100.34963632381772</v>
      </c>
      <c r="Y4" s="19">
        <f t="shared" ref="Y4:Z4" si="7">SUM(Y5:Y7)</f>
        <v>85.423758575382237</v>
      </c>
      <c r="Z4" s="19">
        <f t="shared" si="7"/>
        <v>68.353453448856087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50.675325519773203</v>
      </c>
      <c r="K5" s="8">
        <v>43.336510256261739</v>
      </c>
      <c r="L5" s="8">
        <v>11.609636238165105</v>
      </c>
      <c r="M5" s="8">
        <v>25.896857904839063</v>
      </c>
      <c r="N5" s="8">
        <v>144.09603677703765</v>
      </c>
      <c r="O5" s="8">
        <v>92.415122218924836</v>
      </c>
      <c r="P5" s="8">
        <v>72.056460600039344</v>
      </c>
      <c r="Q5" s="8">
        <v>72.813962403016575</v>
      </c>
      <c r="R5" s="8">
        <v>53.747664434365333</v>
      </c>
      <c r="S5" s="8">
        <v>44.945339289003662</v>
      </c>
      <c r="T5" s="8">
        <v>61.317549838349812</v>
      </c>
      <c r="U5" s="8">
        <v>48.083482198261493</v>
      </c>
      <c r="V5" s="8">
        <v>51.579520051759943</v>
      </c>
      <c r="W5" s="8">
        <v>51.387740604608602</v>
      </c>
      <c r="X5" s="8">
        <v>100.34963632381772</v>
      </c>
      <c r="Y5" s="8">
        <v>85.423758575382237</v>
      </c>
      <c r="Z5" s="8">
        <v>68.353453448856087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3.7511424985059492E-10</v>
      </c>
      <c r="D11" s="19">
        <f t="shared" si="10"/>
        <v>8.611705271898451E-11</v>
      </c>
      <c r="E11" s="19">
        <f t="shared" si="10"/>
        <v>7.1822871749406352E-11</v>
      </c>
      <c r="F11" s="19">
        <f t="shared" si="10"/>
        <v>4.0902401182981527E-11</v>
      </c>
      <c r="G11" s="19">
        <f t="shared" si="10"/>
        <v>5.6286785480474327E-11</v>
      </c>
      <c r="H11" s="19">
        <f t="shared" si="10"/>
        <v>1.1297274922474713E-10</v>
      </c>
      <c r="I11" s="19">
        <f t="shared" si="10"/>
        <v>2.0521102641329748E-10</v>
      </c>
      <c r="J11" s="19">
        <f t="shared" si="10"/>
        <v>2.4534134165413119E-10</v>
      </c>
      <c r="K11" s="19">
        <f t="shared" si="10"/>
        <v>2.4813820145036761E-10</v>
      </c>
      <c r="L11" s="19">
        <f t="shared" si="10"/>
        <v>3.4193587946859763E-10</v>
      </c>
      <c r="M11" s="19">
        <f t="shared" si="10"/>
        <v>5.284101277805257E-11</v>
      </c>
      <c r="N11" s="19">
        <f t="shared" si="10"/>
        <v>4.1767095588288045E-10</v>
      </c>
      <c r="O11" s="19">
        <f t="shared" si="10"/>
        <v>1.3890306494865533E-10</v>
      </c>
      <c r="P11" s="19">
        <f t="shared" si="10"/>
        <v>2.4934107154342705E-10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3.7511424985059492E-10</v>
      </c>
      <c r="D13" s="8">
        <v>8.611705271898451E-11</v>
      </c>
      <c r="E13" s="8">
        <v>7.1822871749406352E-11</v>
      </c>
      <c r="F13" s="8">
        <v>4.0902401182981527E-11</v>
      </c>
      <c r="G13" s="8">
        <v>5.6286785480474327E-11</v>
      </c>
      <c r="H13" s="8">
        <v>1.1297274922474713E-10</v>
      </c>
      <c r="I13" s="8">
        <v>2.0521102641329748E-10</v>
      </c>
      <c r="J13" s="8">
        <v>2.4534134165413119E-10</v>
      </c>
      <c r="K13" s="8">
        <v>2.4813820145036761E-10</v>
      </c>
      <c r="L13" s="8">
        <v>3.4193587946859763E-10</v>
      </c>
      <c r="M13" s="8">
        <v>5.284101277805257E-11</v>
      </c>
      <c r="N13" s="8">
        <v>4.1767095588288045E-10</v>
      </c>
      <c r="O13" s="8">
        <v>1.3890306494865533E-10</v>
      </c>
      <c r="P13" s="8">
        <v>2.4934107154342705E-10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543.08683665679519</v>
      </c>
      <c r="D17" s="27">
        <f t="shared" si="12"/>
        <v>638.84517722786632</v>
      </c>
      <c r="E17" s="27">
        <f t="shared" si="12"/>
        <v>616.96471647555268</v>
      </c>
      <c r="F17" s="27">
        <f t="shared" si="12"/>
        <v>135.40566653978019</v>
      </c>
      <c r="G17" s="27">
        <f t="shared" si="12"/>
        <v>142.70283784886186</v>
      </c>
      <c r="H17" s="27">
        <f t="shared" si="12"/>
        <v>124.55444263816078</v>
      </c>
      <c r="I17" s="27">
        <f t="shared" si="12"/>
        <v>123.59231765728838</v>
      </c>
      <c r="J17" s="27">
        <f t="shared" si="12"/>
        <v>147.80211642083549</v>
      </c>
      <c r="K17" s="27">
        <f t="shared" si="12"/>
        <v>153.40463454519215</v>
      </c>
      <c r="L17" s="27">
        <f t="shared" si="12"/>
        <v>131.44463101154685</v>
      </c>
      <c r="M17" s="27">
        <f t="shared" si="12"/>
        <v>130.16349325928877</v>
      </c>
      <c r="N17" s="27">
        <f t="shared" si="12"/>
        <v>142.57974507515948</v>
      </c>
      <c r="O17" s="27">
        <f t="shared" si="12"/>
        <v>115.7291176496348</v>
      </c>
      <c r="P17" s="27">
        <f t="shared" si="12"/>
        <v>102.37360928237335</v>
      </c>
      <c r="Q17" s="27">
        <f t="shared" si="12"/>
        <v>87.466074826560401</v>
      </c>
      <c r="R17" s="27">
        <f t="shared" si="12"/>
        <v>76.16556195243723</v>
      </c>
      <c r="S17" s="27">
        <f t="shared" si="12"/>
        <v>115.46334350328124</v>
      </c>
      <c r="T17" s="27">
        <f t="shared" si="12"/>
        <v>112.66019645478687</v>
      </c>
      <c r="U17" s="27">
        <f t="shared" si="12"/>
        <v>99.414630974984448</v>
      </c>
      <c r="V17" s="27">
        <f t="shared" si="12"/>
        <v>105.02030771973763</v>
      </c>
      <c r="W17" s="27">
        <f t="shared" si="12"/>
        <v>102.23984514542647</v>
      </c>
      <c r="X17" s="27">
        <f t="shared" si="12"/>
        <v>127.91228135166946</v>
      </c>
      <c r="Y17" s="27">
        <f t="shared" ref="Y17:Z17" si="13">SUM(Y18:Y21)</f>
        <v>93.174814402244792</v>
      </c>
      <c r="Z17" s="27">
        <f t="shared" si="13"/>
        <v>83.241975041555619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43.918074785389187</v>
      </c>
      <c r="D19" s="8">
        <v>70.673396273921625</v>
      </c>
      <c r="E19" s="8">
        <v>71.019725906511013</v>
      </c>
      <c r="F19" s="8">
        <v>79.031082938741022</v>
      </c>
      <c r="G19" s="8">
        <v>84.020873670736293</v>
      </c>
      <c r="H19" s="8">
        <v>62.077929564378401</v>
      </c>
      <c r="I19" s="8">
        <v>88.551278581799508</v>
      </c>
      <c r="J19" s="8">
        <v>81.625257315943912</v>
      </c>
      <c r="K19" s="8">
        <v>80.862749049964393</v>
      </c>
      <c r="L19" s="8">
        <v>73.274858147497525</v>
      </c>
      <c r="M19" s="8">
        <v>67.86134056871586</v>
      </c>
      <c r="N19" s="8">
        <v>79.48782057268815</v>
      </c>
      <c r="O19" s="8">
        <v>55.028633304221493</v>
      </c>
      <c r="P19" s="8">
        <v>46.146950945214371</v>
      </c>
      <c r="Q19" s="8">
        <v>26.155303985249382</v>
      </c>
      <c r="R19" s="8">
        <v>25.941304780013816</v>
      </c>
      <c r="S19" s="8">
        <v>25.847872244161728</v>
      </c>
      <c r="T19" s="8">
        <v>25.353079318061955</v>
      </c>
      <c r="U19" s="8">
        <v>17.922224833323</v>
      </c>
      <c r="V19" s="8">
        <v>16.912717160931848</v>
      </c>
      <c r="W19" s="8">
        <v>9.6680102190250388</v>
      </c>
      <c r="X19" s="8">
        <v>33.065868795305896</v>
      </c>
      <c r="Y19" s="8">
        <v>30.003869903368738</v>
      </c>
      <c r="Z19" s="8">
        <v>31.977090277814739</v>
      </c>
    </row>
    <row r="20" spans="1:26" ht="11.25" customHeight="1" x14ac:dyDescent="0.2">
      <c r="A20" s="29" t="s">
        <v>30</v>
      </c>
      <c r="B20" s="7" t="s">
        <v>31</v>
      </c>
      <c r="C20" s="8">
        <v>499.16876187140605</v>
      </c>
      <c r="D20" s="8">
        <v>568.17178095394468</v>
      </c>
      <c r="E20" s="8">
        <v>545.94499056904169</v>
      </c>
      <c r="F20" s="8">
        <v>56.374583601039156</v>
      </c>
      <c r="G20" s="8">
        <v>58.681964178125568</v>
      </c>
      <c r="H20" s="8">
        <v>62.476513073782378</v>
      </c>
      <c r="I20" s="8">
        <v>35.041039075488868</v>
      </c>
      <c r="J20" s="8">
        <v>66.176859104891562</v>
      </c>
      <c r="K20" s="8">
        <v>72.541885495227746</v>
      </c>
      <c r="L20" s="8">
        <v>58.169772864049321</v>
      </c>
      <c r="M20" s="8">
        <v>62.302152690572925</v>
      </c>
      <c r="N20" s="8">
        <v>63.091924502471329</v>
      </c>
      <c r="O20" s="8">
        <v>60.700484345413308</v>
      </c>
      <c r="P20" s="8">
        <v>56.22665833715898</v>
      </c>
      <c r="Q20" s="8">
        <v>61.310770841311012</v>
      </c>
      <c r="R20" s="8">
        <v>50.224257172423421</v>
      </c>
      <c r="S20" s="8">
        <v>89.615471259119516</v>
      </c>
      <c r="T20" s="8">
        <v>87.307117136724912</v>
      </c>
      <c r="U20" s="8">
        <v>81.492406141661448</v>
      </c>
      <c r="V20" s="8">
        <v>88.107590558805782</v>
      </c>
      <c r="W20" s="8">
        <v>92.571834926401436</v>
      </c>
      <c r="X20" s="8">
        <v>94.84641255636356</v>
      </c>
      <c r="Y20" s="8">
        <v>63.170944498876054</v>
      </c>
      <c r="Z20" s="8">
        <v>51.264884763740881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868.33119683342932</v>
      </c>
      <c r="D26" s="27">
        <f t="shared" si="16"/>
        <v>857.59822744201938</v>
      </c>
      <c r="E26" s="27">
        <f t="shared" si="16"/>
        <v>817.28778043834939</v>
      </c>
      <c r="F26" s="27">
        <f t="shared" si="16"/>
        <v>880.70238369087713</v>
      </c>
      <c r="G26" s="27">
        <f t="shared" si="16"/>
        <v>859.58846409884688</v>
      </c>
      <c r="H26" s="27">
        <f t="shared" si="16"/>
        <v>812.65587259175322</v>
      </c>
      <c r="I26" s="27">
        <f t="shared" si="16"/>
        <v>933.93517176929322</v>
      </c>
      <c r="J26" s="27">
        <f t="shared" si="16"/>
        <v>777.36100125993858</v>
      </c>
      <c r="K26" s="27">
        <f t="shared" si="16"/>
        <v>719.76996221016225</v>
      </c>
      <c r="L26" s="27">
        <f t="shared" si="16"/>
        <v>687.64951420296484</v>
      </c>
      <c r="M26" s="27">
        <f t="shared" si="16"/>
        <v>866.95773002904593</v>
      </c>
      <c r="N26" s="27">
        <f t="shared" si="16"/>
        <v>572.53132681780562</v>
      </c>
      <c r="O26" s="27">
        <f t="shared" si="16"/>
        <v>463.83709672622348</v>
      </c>
      <c r="P26" s="27">
        <f t="shared" si="16"/>
        <v>124.34258244352495</v>
      </c>
      <c r="Q26" s="27">
        <f t="shared" si="16"/>
        <v>128.44363665847561</v>
      </c>
      <c r="R26" s="27">
        <f t="shared" si="16"/>
        <v>99.64492639699948</v>
      </c>
      <c r="S26" s="27">
        <f t="shared" si="16"/>
        <v>93.861952079388715</v>
      </c>
      <c r="T26" s="27">
        <f t="shared" si="16"/>
        <v>96.079312090828353</v>
      </c>
      <c r="U26" s="27">
        <f t="shared" si="16"/>
        <v>93.285391442236801</v>
      </c>
      <c r="V26" s="27">
        <f t="shared" si="16"/>
        <v>103.62173799701704</v>
      </c>
      <c r="W26" s="27">
        <f t="shared" si="16"/>
        <v>87.735884311401705</v>
      </c>
      <c r="X26" s="27">
        <f t="shared" si="16"/>
        <v>96.566185498155789</v>
      </c>
      <c r="Y26" s="27">
        <f t="shared" ref="Y26:Z26" si="17">SUM(Y27,Y33)</f>
        <v>44.489481882225533</v>
      </c>
      <c r="Z26" s="27">
        <f t="shared" si="17"/>
        <v>55.665025776698606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868.33119683342932</v>
      </c>
      <c r="D33" s="19">
        <f t="shared" si="20"/>
        <v>857.59822744201938</v>
      </c>
      <c r="E33" s="19">
        <f t="shared" si="20"/>
        <v>817.28778043834939</v>
      </c>
      <c r="F33" s="19">
        <f t="shared" si="20"/>
        <v>880.70238369087713</v>
      </c>
      <c r="G33" s="19">
        <f t="shared" si="20"/>
        <v>859.58846409884688</v>
      </c>
      <c r="H33" s="19">
        <f t="shared" si="20"/>
        <v>812.65587259175322</v>
      </c>
      <c r="I33" s="19">
        <f t="shared" si="20"/>
        <v>933.93517176929322</v>
      </c>
      <c r="J33" s="19">
        <f t="shared" si="20"/>
        <v>777.36100125993858</v>
      </c>
      <c r="K33" s="19">
        <f t="shared" si="20"/>
        <v>719.76996221016225</v>
      </c>
      <c r="L33" s="19">
        <f t="shared" si="20"/>
        <v>687.64951420296484</v>
      </c>
      <c r="M33" s="19">
        <f t="shared" si="20"/>
        <v>866.95773002904593</v>
      </c>
      <c r="N33" s="19">
        <f t="shared" si="20"/>
        <v>572.53132681780562</v>
      </c>
      <c r="O33" s="19">
        <f t="shared" si="20"/>
        <v>463.83709672622348</v>
      </c>
      <c r="P33" s="19">
        <f t="shared" si="20"/>
        <v>124.34258244352495</v>
      </c>
      <c r="Q33" s="19">
        <f t="shared" si="20"/>
        <v>128.44363665847561</v>
      </c>
      <c r="R33" s="19">
        <f t="shared" si="20"/>
        <v>99.64492639699948</v>
      </c>
      <c r="S33" s="19">
        <f t="shared" si="20"/>
        <v>93.861952079388715</v>
      </c>
      <c r="T33" s="19">
        <f t="shared" si="20"/>
        <v>96.079312090828353</v>
      </c>
      <c r="U33" s="19">
        <f t="shared" si="20"/>
        <v>93.285391442236801</v>
      </c>
      <c r="V33" s="19">
        <f t="shared" si="20"/>
        <v>103.62173799701704</v>
      </c>
      <c r="W33" s="19">
        <f t="shared" si="20"/>
        <v>87.735884311401705</v>
      </c>
      <c r="X33" s="19">
        <f t="shared" si="20"/>
        <v>96.566185498155789</v>
      </c>
      <c r="Y33" s="19">
        <f t="shared" ref="Y33:Z33" si="21">SUM(Y34:Y50)</f>
        <v>44.489481882225533</v>
      </c>
      <c r="Z33" s="19">
        <f t="shared" si="21"/>
        <v>55.665025776698606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78.255969576053914</v>
      </c>
      <c r="D36" s="8">
        <v>74.137316288027833</v>
      </c>
      <c r="E36" s="8">
        <v>74.021649316021325</v>
      </c>
      <c r="F36" s="8">
        <v>74.640325076593669</v>
      </c>
      <c r="G36" s="8">
        <v>75.88670849559378</v>
      </c>
      <c r="H36" s="8">
        <v>73.432896306192731</v>
      </c>
      <c r="I36" s="8">
        <v>76.939864104909574</v>
      </c>
      <c r="J36" s="8">
        <v>73.02958356825765</v>
      </c>
      <c r="K36" s="8">
        <v>70.971288164694599</v>
      </c>
      <c r="L36" s="8">
        <v>68.637600820099109</v>
      </c>
      <c r="M36" s="8">
        <v>63.485028733328178</v>
      </c>
      <c r="N36" s="8">
        <v>58.578399918882397</v>
      </c>
      <c r="O36" s="8">
        <v>54.698284071097127</v>
      </c>
      <c r="P36" s="8">
        <v>37.401827110319019</v>
      </c>
      <c r="Q36" s="8">
        <v>25.380510377548894</v>
      </c>
      <c r="R36" s="8">
        <v>21.037225746651558</v>
      </c>
      <c r="S36" s="8">
        <v>22.982394432954571</v>
      </c>
      <c r="T36" s="8">
        <v>18.370343598550125</v>
      </c>
      <c r="U36" s="8">
        <v>16.113209469136002</v>
      </c>
      <c r="V36" s="8">
        <v>19.153958561575575</v>
      </c>
      <c r="W36" s="8">
        <v>19.047947326670034</v>
      </c>
      <c r="X36" s="8">
        <v>13.986288390839643</v>
      </c>
      <c r="Y36" s="8">
        <v>11.24093780015987</v>
      </c>
      <c r="Z36" s="8">
        <v>21.855635505982757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143.11527930510155</v>
      </c>
      <c r="D43" s="8">
        <v>144.33922953658427</v>
      </c>
      <c r="E43" s="8">
        <v>142.14040581223205</v>
      </c>
      <c r="F43" s="8">
        <v>163.34545247414928</v>
      </c>
      <c r="G43" s="8">
        <v>184.18412565800355</v>
      </c>
      <c r="H43" s="8">
        <v>182.79830846132387</v>
      </c>
      <c r="I43" s="8">
        <v>114.0207649713212</v>
      </c>
      <c r="J43" s="8">
        <v>110.3845223291181</v>
      </c>
      <c r="K43" s="8">
        <v>108.17608930139679</v>
      </c>
      <c r="L43" s="8">
        <v>110.96042603317441</v>
      </c>
      <c r="M43" s="8">
        <v>110.06276567323567</v>
      </c>
      <c r="N43" s="8">
        <v>93.74478662112729</v>
      </c>
      <c r="O43" s="8">
        <v>74.453533654478662</v>
      </c>
      <c r="P43" s="8">
        <v>54.416733834457844</v>
      </c>
      <c r="Q43" s="8">
        <v>32.50915785240921</v>
      </c>
      <c r="R43" s="8">
        <v>38.000625557861831</v>
      </c>
      <c r="S43" s="8">
        <v>27.802284190595465</v>
      </c>
      <c r="T43" s="8">
        <v>29.412993160487829</v>
      </c>
      <c r="U43" s="8">
        <v>32.835566055693434</v>
      </c>
      <c r="V43" s="8">
        <v>30.668642354394223</v>
      </c>
      <c r="W43" s="8">
        <v>31.423961479383124</v>
      </c>
      <c r="X43" s="8">
        <v>37.800322775777751</v>
      </c>
      <c r="Y43" s="8">
        <v>18.760423097448005</v>
      </c>
      <c r="Z43" s="8">
        <v>21.398736450315869</v>
      </c>
    </row>
    <row r="44" spans="1:26" ht="11.25" customHeight="1" x14ac:dyDescent="0.2">
      <c r="A44" s="28" t="s">
        <v>74</v>
      </c>
      <c r="B44" s="7" t="s">
        <v>75</v>
      </c>
      <c r="C44" s="8">
        <v>198.71134072744405</v>
      </c>
      <c r="D44" s="8">
        <v>168.58039906023302</v>
      </c>
      <c r="E44" s="8">
        <v>173.99529012889971</v>
      </c>
      <c r="F44" s="8">
        <v>160.035742568887</v>
      </c>
      <c r="G44" s="8">
        <v>105.7491763469461</v>
      </c>
      <c r="H44" s="8">
        <v>72.09574009389685</v>
      </c>
      <c r="I44" s="8">
        <v>196.15316513698463</v>
      </c>
      <c r="J44" s="8">
        <v>157.13757700812326</v>
      </c>
      <c r="K44" s="8">
        <v>138.46479111922733</v>
      </c>
      <c r="L44" s="8">
        <v>119.33106565987005</v>
      </c>
      <c r="M44" s="8">
        <v>100.39105199977183</v>
      </c>
      <c r="N44" s="8">
        <v>73.113254157746141</v>
      </c>
      <c r="O44" s="8">
        <v>37.982500999872379</v>
      </c>
      <c r="P44" s="8">
        <v>32.524021498748084</v>
      </c>
      <c r="Q44" s="8">
        <v>70.553968428517507</v>
      </c>
      <c r="R44" s="8">
        <v>40.607075092486092</v>
      </c>
      <c r="S44" s="8">
        <v>43.077273455838686</v>
      </c>
      <c r="T44" s="8">
        <v>48.295975331790409</v>
      </c>
      <c r="U44" s="8">
        <v>44.336615917407364</v>
      </c>
      <c r="V44" s="8">
        <v>53.799137081047235</v>
      </c>
      <c r="W44" s="8">
        <v>37.263975505348547</v>
      </c>
      <c r="X44" s="8">
        <v>44.779574331538399</v>
      </c>
      <c r="Y44" s="8">
        <v>14.488120984617657</v>
      </c>
      <c r="Z44" s="8">
        <v>12.410653820399981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448.24860722482981</v>
      </c>
      <c r="D48" s="8">
        <v>470.54128255717416</v>
      </c>
      <c r="E48" s="8">
        <v>427.13043518119628</v>
      </c>
      <c r="F48" s="8">
        <v>482.68086357124719</v>
      </c>
      <c r="G48" s="8">
        <v>493.76845359830344</v>
      </c>
      <c r="H48" s="8">
        <v>484.32892773033984</v>
      </c>
      <c r="I48" s="8">
        <v>546.82137755607778</v>
      </c>
      <c r="J48" s="8">
        <v>436.8093183544396</v>
      </c>
      <c r="K48" s="8">
        <v>402.15779362484346</v>
      </c>
      <c r="L48" s="8">
        <v>388.72042168982125</v>
      </c>
      <c r="M48" s="8">
        <v>593.01888362271018</v>
      </c>
      <c r="N48" s="8">
        <v>347.09488612004986</v>
      </c>
      <c r="O48" s="8">
        <v>296.70277800077531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932.81626641071603</v>
      </c>
      <c r="D51" s="27">
        <v>1266.3476538626683</v>
      </c>
      <c r="E51" s="27">
        <v>1108.2455412074821</v>
      </c>
      <c r="F51" s="27">
        <v>1326.3181817591419</v>
      </c>
      <c r="G51" s="27">
        <v>1654.498519410753</v>
      </c>
      <c r="H51" s="27">
        <v>1180.1489471005425</v>
      </c>
      <c r="I51" s="27">
        <v>841.38891867563962</v>
      </c>
      <c r="J51" s="27">
        <v>816.52987571844437</v>
      </c>
      <c r="K51" s="27">
        <v>784.04913094525614</v>
      </c>
      <c r="L51" s="27">
        <v>409.69402248549812</v>
      </c>
      <c r="M51" s="27">
        <v>298.23257632140792</v>
      </c>
      <c r="N51" s="27">
        <v>513.17851598872414</v>
      </c>
      <c r="O51" s="27">
        <v>461.24537609428029</v>
      </c>
      <c r="P51" s="27">
        <v>439.57648099182074</v>
      </c>
      <c r="Q51" s="27">
        <v>422.85191891892197</v>
      </c>
      <c r="R51" s="27">
        <v>585.83825404711706</v>
      </c>
      <c r="S51" s="27">
        <v>487.82927778900739</v>
      </c>
      <c r="T51" s="27">
        <v>514.88134963284904</v>
      </c>
      <c r="U51" s="27">
        <v>455.37592821417024</v>
      </c>
      <c r="V51" s="27">
        <v>489.4617065468089</v>
      </c>
      <c r="W51" s="27">
        <v>547.89517544242585</v>
      </c>
      <c r="X51" s="27">
        <v>641.51360332588058</v>
      </c>
      <c r="Y51" s="27">
        <v>474.73245620814214</v>
      </c>
      <c r="Z51" s="27">
        <v>605.76367139458989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1.8091761220286717</v>
      </c>
      <c r="D61" s="49">
        <f t="shared" si="24"/>
        <v>1.7936433162699363</v>
      </c>
      <c r="E61" s="49">
        <f t="shared" si="24"/>
        <v>1.7921548786607862</v>
      </c>
      <c r="F61" s="49">
        <f t="shared" si="24"/>
        <v>1.876716437757493</v>
      </c>
      <c r="G61" s="49">
        <f t="shared" si="24"/>
        <v>1.8519220885780741</v>
      </c>
      <c r="H61" s="49">
        <f t="shared" si="24"/>
        <v>1.834211454762914</v>
      </c>
      <c r="I61" s="49">
        <f t="shared" si="24"/>
        <v>2.1918575659667661</v>
      </c>
      <c r="J61" s="49">
        <f t="shared" si="24"/>
        <v>2.0380355228325828</v>
      </c>
      <c r="K61" s="49">
        <f t="shared" si="24"/>
        <v>2.0395220659683031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5.5826597942792953E-2</v>
      </c>
      <c r="P61" s="49">
        <f t="shared" si="24"/>
        <v>5.0063516477867109E-2</v>
      </c>
      <c r="Q61" s="49">
        <f t="shared" si="24"/>
        <v>4.9999349136861132E-2</v>
      </c>
      <c r="R61" s="49">
        <f t="shared" si="24"/>
        <v>4.6945986128642384E-2</v>
      </c>
      <c r="S61" s="49">
        <f t="shared" si="24"/>
        <v>0</v>
      </c>
      <c r="T61" s="49">
        <f t="shared" si="24"/>
        <v>0.13471010285548041</v>
      </c>
      <c r="U61" s="49">
        <f t="shared" si="24"/>
        <v>0.12231152104653505</v>
      </c>
      <c r="V61" s="49">
        <f t="shared" si="24"/>
        <v>0.1224532874575399</v>
      </c>
      <c r="W61" s="49">
        <f t="shared" si="24"/>
        <v>0.15981541626494247</v>
      </c>
      <c r="X61" s="49">
        <f t="shared" si="24"/>
        <v>0.16832093280913826</v>
      </c>
      <c r="Y61" s="49">
        <f t="shared" ref="Y61:Z61" si="25">SUM(Y62:Y72)</f>
        <v>0.19033483625802536</v>
      </c>
      <c r="Z61" s="49">
        <f t="shared" si="25"/>
        <v>0.43924530846881821</v>
      </c>
    </row>
    <row r="62" spans="1:26" ht="11.25" customHeight="1" x14ac:dyDescent="0.2">
      <c r="A62" s="50" t="s">
        <v>92</v>
      </c>
      <c r="B62" s="51" t="s">
        <v>93</v>
      </c>
      <c r="C62" s="52">
        <v>1.8091761220286717</v>
      </c>
      <c r="D62" s="52">
        <v>1.7936433162699363</v>
      </c>
      <c r="E62" s="52">
        <v>1.7921548786607862</v>
      </c>
      <c r="F62" s="52">
        <v>1.876716437757493</v>
      </c>
      <c r="G62" s="52">
        <v>1.8519220885780741</v>
      </c>
      <c r="H62" s="52">
        <v>1.834211454762914</v>
      </c>
      <c r="I62" s="52">
        <v>2.1918575659667661</v>
      </c>
      <c r="J62" s="52">
        <v>2.0380355228325828</v>
      </c>
      <c r="K62" s="52">
        <v>2.0395220659683031</v>
      </c>
      <c r="L62" s="52">
        <v>0</v>
      </c>
      <c r="M62" s="52">
        <v>0</v>
      </c>
      <c r="N62" s="52">
        <v>0</v>
      </c>
      <c r="O62" s="52">
        <v>5.5826597942792953E-2</v>
      </c>
      <c r="P62" s="52">
        <v>5.0063516477867109E-2</v>
      </c>
      <c r="Q62" s="52">
        <v>4.9999349136861132E-2</v>
      </c>
      <c r="R62" s="52">
        <v>4.6945986128642384E-2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0.13471010285548041</v>
      </c>
      <c r="U64" s="52">
        <v>0.12231152104653505</v>
      </c>
      <c r="V64" s="52">
        <v>0.1224532874575399</v>
      </c>
      <c r="W64" s="52">
        <v>0.15981541626494247</v>
      </c>
      <c r="X64" s="52">
        <v>0.16832093280913826</v>
      </c>
      <c r="Y64" s="52">
        <v>0.19033483625802536</v>
      </c>
      <c r="Z64" s="52">
        <v>0.43924530846881821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1102.0933026531434</v>
      </c>
      <c r="D2" s="21">
        <f t="shared" ref="D2:X2" si="0">SUM(D3,D17,D22,D25,D26,D51,D52)</f>
        <v>1312.5193605239278</v>
      </c>
      <c r="E2" s="21">
        <f t="shared" si="0"/>
        <v>1785.8511409940124</v>
      </c>
      <c r="F2" s="21">
        <f t="shared" si="0"/>
        <v>1396.8967288599167</v>
      </c>
      <c r="G2" s="21">
        <f t="shared" si="0"/>
        <v>1328.4793483104402</v>
      </c>
      <c r="H2" s="21">
        <f t="shared" si="0"/>
        <v>897.64030952925623</v>
      </c>
      <c r="I2" s="21">
        <f t="shared" si="0"/>
        <v>881.39983612922015</v>
      </c>
      <c r="J2" s="21">
        <f t="shared" si="0"/>
        <v>1096.1286421638215</v>
      </c>
      <c r="K2" s="21">
        <f t="shared" si="0"/>
        <v>869.06157886915344</v>
      </c>
      <c r="L2" s="21">
        <f t="shared" si="0"/>
        <v>1107.8548323229077</v>
      </c>
      <c r="M2" s="21">
        <f t="shared" si="0"/>
        <v>1363.241074307705</v>
      </c>
      <c r="N2" s="21">
        <f t="shared" si="0"/>
        <v>1093.3862319765033</v>
      </c>
      <c r="O2" s="21">
        <f t="shared" si="0"/>
        <v>663.15407565890769</v>
      </c>
      <c r="P2" s="21">
        <f t="shared" si="0"/>
        <v>634.10153517064828</v>
      </c>
      <c r="Q2" s="21">
        <f t="shared" si="0"/>
        <v>547.15636617892096</v>
      </c>
      <c r="R2" s="21">
        <f t="shared" si="0"/>
        <v>735.25083206899637</v>
      </c>
      <c r="S2" s="21">
        <f t="shared" si="0"/>
        <v>863.38312539952165</v>
      </c>
      <c r="T2" s="21">
        <f t="shared" si="0"/>
        <v>863.40445212245004</v>
      </c>
      <c r="U2" s="21">
        <f t="shared" si="0"/>
        <v>1140.9539368648398</v>
      </c>
      <c r="V2" s="21">
        <f t="shared" si="0"/>
        <v>1316.5760190984818</v>
      </c>
      <c r="W2" s="21">
        <f t="shared" si="0"/>
        <v>1111.6828315284779</v>
      </c>
      <c r="X2" s="21">
        <f t="shared" si="0"/>
        <v>1285.8134434184944</v>
      </c>
      <c r="Y2" s="21">
        <f t="shared" ref="Y2:Z2" si="1">SUM(Y3,Y17,Y22,Y25,Y26,Y51,Y52)</f>
        <v>1053.7511796659328</v>
      </c>
      <c r="Z2" s="21">
        <f t="shared" si="1"/>
        <v>627.91730381517107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245.46789473314314</v>
      </c>
      <c r="D3" s="24">
        <f t="shared" ref="D3:W3" si="3">SUM(D4,D8,D11)</f>
        <v>211.54218788392797</v>
      </c>
      <c r="E3" s="24">
        <f t="shared" si="3"/>
        <v>208.7862979940125</v>
      </c>
      <c r="F3" s="24">
        <f t="shared" si="3"/>
        <v>148.3827520599169</v>
      </c>
      <c r="G3" s="24">
        <f t="shared" si="3"/>
        <v>6.1380154704401662</v>
      </c>
      <c r="H3" s="24">
        <f t="shared" si="3"/>
        <v>269.79876908925604</v>
      </c>
      <c r="I3" s="24">
        <f t="shared" si="3"/>
        <v>277.55351392922</v>
      </c>
      <c r="J3" s="24">
        <f t="shared" si="3"/>
        <v>339.78053548382161</v>
      </c>
      <c r="K3" s="24">
        <f t="shared" si="3"/>
        <v>171.7181576291535</v>
      </c>
      <c r="L3" s="24">
        <f t="shared" si="3"/>
        <v>126.84613580290765</v>
      </c>
      <c r="M3" s="24">
        <f t="shared" si="3"/>
        <v>218.73932134770499</v>
      </c>
      <c r="N3" s="24">
        <f t="shared" si="3"/>
        <v>277.8196894965032</v>
      </c>
      <c r="O3" s="24">
        <f t="shared" si="3"/>
        <v>168.91050801890754</v>
      </c>
      <c r="P3" s="24">
        <f t="shared" si="3"/>
        <v>173.83189617064812</v>
      </c>
      <c r="Q3" s="24">
        <f t="shared" si="3"/>
        <v>109.17741309892087</v>
      </c>
      <c r="R3" s="24">
        <f t="shared" si="3"/>
        <v>142.19501558899645</v>
      </c>
      <c r="S3" s="24">
        <f t="shared" si="3"/>
        <v>55.627736919521659</v>
      </c>
      <c r="T3" s="24">
        <f t="shared" si="3"/>
        <v>59.457960677013375</v>
      </c>
      <c r="U3" s="24">
        <f t="shared" si="3"/>
        <v>50.897791922340588</v>
      </c>
      <c r="V3" s="24">
        <f t="shared" si="3"/>
        <v>2.9923738980134997</v>
      </c>
      <c r="W3" s="24">
        <f t="shared" si="3"/>
        <v>2.9812802586599334</v>
      </c>
      <c r="X3" s="24">
        <f t="shared" ref="X3:Z3" si="4">SUM(X4,X8,X11)</f>
        <v>5.9855803196795776</v>
      </c>
      <c r="Y3" s="24">
        <f t="shared" si="4"/>
        <v>11.80775802104607</v>
      </c>
      <c r="Z3" s="24">
        <f t="shared" si="4"/>
        <v>0.74357327668876572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  <c r="Y5" s="8">
        <f>FC_IND_NFM_AM_E!Y5+FC_IND_NFM_PA_E!Y5+FC_IND_NFM_SA_E!Y5+FC_IND_NFM_OM_E!Y5</f>
        <v>0</v>
      </c>
      <c r="Z5" s="8">
        <f>FC_IND_NFM_AM_E!Z5+FC_IND_NFM_PA_E!Z5+FC_IND_NFM_SA_E!Z5+FC_IND_NFM_OM_E!Z5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  <c r="Y6" s="8">
        <f>FC_IND_NFM_AM_E!Y6+FC_IND_NFM_PA_E!Y6+FC_IND_NFM_SA_E!Y6+FC_IND_NFM_OM_E!Y6</f>
        <v>0</v>
      </c>
      <c r="Z6" s="8">
        <f>FC_IND_NFM_AM_E!Z6+FC_IND_NFM_PA_E!Z6+FC_IND_NFM_SA_E!Z6+FC_IND_NFM_OM_E!Z6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  <c r="Y7" s="8">
        <f>FC_IND_NFM_AM_E!Y7+FC_IND_NFM_PA_E!Y7+FC_IND_NFM_SA_E!Y7+FC_IND_NFM_OM_E!Y7</f>
        <v>0</v>
      </c>
      <c r="Z7" s="8">
        <f>FC_IND_NFM_AM_E!Z7+FC_IND_NFM_PA_E!Z7+FC_IND_NFM_SA_E!Z7+FC_IND_NFM_OM_E!Z7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  <c r="Y9" s="8">
        <f>FC_IND_NFM_AM_E!Y9+FC_IND_NFM_PA_E!Y9+FC_IND_NFM_SA_E!Y9+FC_IND_NFM_OM_E!Y9</f>
        <v>0</v>
      </c>
      <c r="Z9" s="8">
        <f>FC_IND_NFM_AM_E!Z9+FC_IND_NFM_PA_E!Z9+FC_IND_NFM_SA_E!Z9+FC_IND_NFM_OM_E!Z9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  <c r="Y10" s="8">
        <f>FC_IND_NFM_AM_E!Y10+FC_IND_NFM_PA_E!Y10+FC_IND_NFM_SA_E!Y10+FC_IND_NFM_OM_E!Y10</f>
        <v>0</v>
      </c>
      <c r="Z10" s="8">
        <f>FC_IND_NFM_AM_E!Z10+FC_IND_NFM_PA_E!Z10+FC_IND_NFM_SA_E!Z10+FC_IND_NFM_OM_E!Z10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245.46789473314314</v>
      </c>
      <c r="D11" s="19">
        <f t="shared" ref="D11:W11" si="12">SUM(D12:D16)</f>
        <v>211.54218788392797</v>
      </c>
      <c r="E11" s="19">
        <f t="shared" si="12"/>
        <v>208.7862979940125</v>
      </c>
      <c r="F11" s="19">
        <f t="shared" si="12"/>
        <v>148.3827520599169</v>
      </c>
      <c r="G11" s="19">
        <f t="shared" si="12"/>
        <v>6.1380154704401662</v>
      </c>
      <c r="H11" s="19">
        <f t="shared" si="12"/>
        <v>269.79876908925604</v>
      </c>
      <c r="I11" s="19">
        <f t="shared" si="12"/>
        <v>277.55351392922</v>
      </c>
      <c r="J11" s="19">
        <f t="shared" si="12"/>
        <v>339.78053548382161</v>
      </c>
      <c r="K11" s="19">
        <f t="shared" si="12"/>
        <v>171.7181576291535</v>
      </c>
      <c r="L11" s="19">
        <f t="shared" si="12"/>
        <v>126.84613580290765</v>
      </c>
      <c r="M11" s="19">
        <f t="shared" si="12"/>
        <v>218.73932134770499</v>
      </c>
      <c r="N11" s="19">
        <f t="shared" si="12"/>
        <v>277.8196894965032</v>
      </c>
      <c r="O11" s="19">
        <f t="shared" si="12"/>
        <v>168.91050801890754</v>
      </c>
      <c r="P11" s="19">
        <f t="shared" si="12"/>
        <v>173.83189617064812</v>
      </c>
      <c r="Q11" s="19">
        <f t="shared" si="12"/>
        <v>109.17741309892087</v>
      </c>
      <c r="R11" s="19">
        <f t="shared" si="12"/>
        <v>142.19501558899645</v>
      </c>
      <c r="S11" s="19">
        <f t="shared" si="12"/>
        <v>55.627736919521659</v>
      </c>
      <c r="T11" s="19">
        <f t="shared" si="12"/>
        <v>59.457960677013375</v>
      </c>
      <c r="U11" s="19">
        <f t="shared" si="12"/>
        <v>50.897791922340588</v>
      </c>
      <c r="V11" s="19">
        <f t="shared" si="12"/>
        <v>2.9923738980134997</v>
      </c>
      <c r="W11" s="19">
        <f t="shared" si="12"/>
        <v>2.9812802586599334</v>
      </c>
      <c r="X11" s="19">
        <f t="shared" ref="X11:Z11" si="13">SUM(X12:X16)</f>
        <v>5.9855803196795776</v>
      </c>
      <c r="Y11" s="19">
        <f t="shared" si="13"/>
        <v>11.80775802104607</v>
      </c>
      <c r="Z11" s="19">
        <f t="shared" si="13"/>
        <v>0.74357327668876572</v>
      </c>
    </row>
    <row r="12" spans="1:26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  <c r="Y12" s="8">
        <f>FC_IND_NFM_AM_E!Y12+FC_IND_NFM_PA_E!Y12+FC_IND_NFM_SA_E!Y12+FC_IND_NFM_OM_E!Y12</f>
        <v>0</v>
      </c>
      <c r="Z12" s="8">
        <f>FC_IND_NFM_AM_E!Z12+FC_IND_NFM_PA_E!Z12+FC_IND_NFM_SA_E!Z12+FC_IND_NFM_OM_E!Z12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245.46789473314314</v>
      </c>
      <c r="D13" s="8">
        <f>FC_IND_NFM_AM_E!D13+FC_IND_NFM_PA_E!D13+FC_IND_NFM_SA_E!D13+FC_IND_NFM_OM_E!D13</f>
        <v>211.54218788392797</v>
      </c>
      <c r="E13" s="8">
        <f>FC_IND_NFM_AM_E!E13+FC_IND_NFM_PA_E!E13+FC_IND_NFM_SA_E!E13+FC_IND_NFM_OM_E!E13</f>
        <v>208.7862979940125</v>
      </c>
      <c r="F13" s="8">
        <f>FC_IND_NFM_AM_E!F13+FC_IND_NFM_PA_E!F13+FC_IND_NFM_SA_E!F13+FC_IND_NFM_OM_E!F13</f>
        <v>148.3827520599169</v>
      </c>
      <c r="G13" s="8">
        <f>FC_IND_NFM_AM_E!G13+FC_IND_NFM_PA_E!G13+FC_IND_NFM_SA_E!G13+FC_IND_NFM_OM_E!G13</f>
        <v>6.1380154704401662</v>
      </c>
      <c r="H13" s="8">
        <f>FC_IND_NFM_AM_E!H13+FC_IND_NFM_PA_E!H13+FC_IND_NFM_SA_E!H13+FC_IND_NFM_OM_E!H13</f>
        <v>269.79876908925604</v>
      </c>
      <c r="I13" s="8">
        <f>FC_IND_NFM_AM_E!I13+FC_IND_NFM_PA_E!I13+FC_IND_NFM_SA_E!I13+FC_IND_NFM_OM_E!I13</f>
        <v>277.55351392922</v>
      </c>
      <c r="J13" s="8">
        <f>FC_IND_NFM_AM_E!J13+FC_IND_NFM_PA_E!J13+FC_IND_NFM_SA_E!J13+FC_IND_NFM_OM_E!J13</f>
        <v>339.78053548382161</v>
      </c>
      <c r="K13" s="8">
        <f>FC_IND_NFM_AM_E!K13+FC_IND_NFM_PA_E!K13+FC_IND_NFM_SA_E!K13+FC_IND_NFM_OM_E!K13</f>
        <v>171.7181576291535</v>
      </c>
      <c r="L13" s="8">
        <f>FC_IND_NFM_AM_E!L13+FC_IND_NFM_PA_E!L13+FC_IND_NFM_SA_E!L13+FC_IND_NFM_OM_E!L13</f>
        <v>126.84613580290765</v>
      </c>
      <c r="M13" s="8">
        <f>FC_IND_NFM_AM_E!M13+FC_IND_NFM_PA_E!M13+FC_IND_NFM_SA_E!M13+FC_IND_NFM_OM_E!M13</f>
        <v>218.73932134770499</v>
      </c>
      <c r="N13" s="8">
        <f>FC_IND_NFM_AM_E!N13+FC_IND_NFM_PA_E!N13+FC_IND_NFM_SA_E!N13+FC_IND_NFM_OM_E!N13</f>
        <v>277.8196894965032</v>
      </c>
      <c r="O13" s="8">
        <f>FC_IND_NFM_AM_E!O13+FC_IND_NFM_PA_E!O13+FC_IND_NFM_SA_E!O13+FC_IND_NFM_OM_E!O13</f>
        <v>168.91050801890754</v>
      </c>
      <c r="P13" s="8">
        <f>FC_IND_NFM_AM_E!P13+FC_IND_NFM_PA_E!P13+FC_IND_NFM_SA_E!P13+FC_IND_NFM_OM_E!P13</f>
        <v>173.83189617064812</v>
      </c>
      <c r="Q13" s="8">
        <f>FC_IND_NFM_AM_E!Q13+FC_IND_NFM_PA_E!Q13+FC_IND_NFM_SA_E!Q13+FC_IND_NFM_OM_E!Q13</f>
        <v>109.17741309892087</v>
      </c>
      <c r="R13" s="8">
        <f>FC_IND_NFM_AM_E!R13+FC_IND_NFM_PA_E!R13+FC_IND_NFM_SA_E!R13+FC_IND_NFM_OM_E!R13</f>
        <v>142.19501558899645</v>
      </c>
      <c r="S13" s="8">
        <f>FC_IND_NFM_AM_E!S13+FC_IND_NFM_PA_E!S13+FC_IND_NFM_SA_E!S13+FC_IND_NFM_OM_E!S13</f>
        <v>55.627736919521659</v>
      </c>
      <c r="T13" s="8">
        <f>FC_IND_NFM_AM_E!T13+FC_IND_NFM_PA_E!T13+FC_IND_NFM_SA_E!T13+FC_IND_NFM_OM_E!T13</f>
        <v>59.457960677013375</v>
      </c>
      <c r="U13" s="8">
        <f>FC_IND_NFM_AM_E!U13+FC_IND_NFM_PA_E!U13+FC_IND_NFM_SA_E!U13+FC_IND_NFM_OM_E!U13</f>
        <v>50.897791922340588</v>
      </c>
      <c r="V13" s="8">
        <f>FC_IND_NFM_AM_E!V13+FC_IND_NFM_PA_E!V13+FC_IND_NFM_SA_E!V13+FC_IND_NFM_OM_E!V13</f>
        <v>2.9923738980134997</v>
      </c>
      <c r="W13" s="8">
        <f>FC_IND_NFM_AM_E!W13+FC_IND_NFM_PA_E!W13+FC_IND_NFM_SA_E!W13+FC_IND_NFM_OM_E!W13</f>
        <v>2.9812802586599334</v>
      </c>
      <c r="X13" s="8">
        <f>FC_IND_NFM_AM_E!X13+FC_IND_NFM_PA_E!X13+FC_IND_NFM_SA_E!X13+FC_IND_NFM_OM_E!X13</f>
        <v>5.9855803196795776</v>
      </c>
      <c r="Y13" s="8">
        <f>FC_IND_NFM_AM_E!Y13+FC_IND_NFM_PA_E!Y13+FC_IND_NFM_SA_E!Y13+FC_IND_NFM_OM_E!Y13</f>
        <v>11.80775802104607</v>
      </c>
      <c r="Z13" s="8">
        <f>FC_IND_NFM_AM_E!Z13+FC_IND_NFM_PA_E!Z13+FC_IND_NFM_SA_E!Z13+FC_IND_NFM_OM_E!Z13</f>
        <v>0.74357327668876572</v>
      </c>
    </row>
    <row r="14" spans="1:26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  <c r="Y14" s="8">
        <f>FC_IND_NFM_AM_E!Y14+FC_IND_NFM_PA_E!Y14+FC_IND_NFM_SA_E!Y14+FC_IND_NFM_OM_E!Y14</f>
        <v>0</v>
      </c>
      <c r="Z14" s="8">
        <f>FC_IND_NFM_AM_E!Z14+FC_IND_NFM_PA_E!Z14+FC_IND_NFM_SA_E!Z14+FC_IND_NFM_OM_E!Z14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  <c r="Y15" s="8">
        <f>FC_IND_NFM_AM_E!Y15+FC_IND_NFM_PA_E!Y15+FC_IND_NFM_SA_E!Y15+FC_IND_NFM_OM_E!Y15</f>
        <v>0</v>
      </c>
      <c r="Z15" s="8">
        <f>FC_IND_NFM_AM_E!Z15+FC_IND_NFM_PA_E!Z15+FC_IND_NFM_SA_E!Z15+FC_IND_NFM_OM_E!Z15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  <c r="Y16" s="8">
        <f>FC_IND_NFM_AM_E!Y16+FC_IND_NFM_PA_E!Y16+FC_IND_NFM_SA_E!Y16+FC_IND_NFM_OM_E!Y16</f>
        <v>0</v>
      </c>
      <c r="Z16" s="8">
        <f>FC_IND_NFM_AM_E!Z16+FC_IND_NFM_PA_E!Z16+FC_IND_NFM_SA_E!Z16+FC_IND_NFM_OM_E!Z16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  <c r="Y18" s="8">
        <f>FC_IND_NFM_AM_E!Y18+FC_IND_NFM_PA_E!Y18+FC_IND_NFM_SA_E!Y18+FC_IND_NFM_OM_E!Y18</f>
        <v>0</v>
      </c>
      <c r="Z18" s="8">
        <f>FC_IND_NFM_AM_E!Z18+FC_IND_NFM_PA_E!Z18+FC_IND_NFM_SA_E!Z18+FC_IND_NFM_OM_E!Z18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  <c r="Y19" s="8">
        <f>FC_IND_NFM_AM_E!Y19+FC_IND_NFM_PA_E!Y19+FC_IND_NFM_SA_E!Y19+FC_IND_NFM_OM_E!Y19</f>
        <v>0</v>
      </c>
      <c r="Z19" s="8">
        <f>FC_IND_NFM_AM_E!Z19+FC_IND_NFM_PA_E!Z19+FC_IND_NFM_SA_E!Z19+FC_IND_NFM_OM_E!Z19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  <c r="Y20" s="8">
        <f>FC_IND_NFM_AM_E!Y20+FC_IND_NFM_PA_E!Y20+FC_IND_NFM_SA_E!Y20+FC_IND_NFM_OM_E!Y20</f>
        <v>0</v>
      </c>
      <c r="Z20" s="8">
        <f>FC_IND_NFM_AM_E!Z20+FC_IND_NFM_PA_E!Z20+FC_IND_NFM_SA_E!Z20+FC_IND_NFM_OM_E!Z20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  <c r="Y21" s="8">
        <f>FC_IND_NFM_AM_E!Y21+FC_IND_NFM_PA_E!Y21+FC_IND_NFM_SA_E!Y21+FC_IND_NFM_OM_E!Y21</f>
        <v>0</v>
      </c>
      <c r="Z21" s="8">
        <f>FC_IND_NFM_AM_E!Z21+FC_IND_NFM_PA_E!Z21+FC_IND_NFM_SA_E!Z21+FC_IND_NFM_OM_E!Z21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  <c r="Y23" s="8">
        <f>FC_IND_NFM_AM_E!Y23+FC_IND_NFM_PA_E!Y23+FC_IND_NFM_SA_E!Y23+FC_IND_NFM_OM_E!Y23</f>
        <v>0</v>
      </c>
      <c r="Z23" s="8">
        <f>FC_IND_NFM_AM_E!Z23+FC_IND_NFM_PA_E!Z23+FC_IND_NFM_SA_E!Z23+FC_IND_NFM_OM_E!Z23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  <c r="Y24" s="8">
        <f>FC_IND_NFM_AM_E!Y24+FC_IND_NFM_PA_E!Y24+FC_IND_NFM_SA_E!Y24+FC_IND_NFM_OM_E!Y24</f>
        <v>0</v>
      </c>
      <c r="Z24" s="8">
        <f>FC_IND_NFM_AM_E!Z24+FC_IND_NFM_PA_E!Z24+FC_IND_NFM_SA_E!Z24+FC_IND_NFM_OM_E!Z24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  <c r="Y25" s="27">
        <f>FC_IND_NFM_AM_E!Y25+FC_IND_NFM_PA_E!Y25+FC_IND_NFM_SA_E!Y25+FC_IND_NFM_OM_E!Y25</f>
        <v>0</v>
      </c>
      <c r="Z25" s="27">
        <f>FC_IND_NFM_AM_E!Z25+FC_IND_NFM_PA_E!Z25+FC_IND_NFM_SA_E!Z25+FC_IND_NFM_OM_E!Z25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475.63109928000017</v>
      </c>
      <c r="D26" s="27">
        <f t="shared" ref="D26:W26" si="21">SUM(D27,D33)</f>
        <v>453.80180555999999</v>
      </c>
      <c r="E26" s="27">
        <f t="shared" si="21"/>
        <v>472.50420119999995</v>
      </c>
      <c r="F26" s="27">
        <f t="shared" si="21"/>
        <v>472.74158951999988</v>
      </c>
      <c r="G26" s="27">
        <f t="shared" si="21"/>
        <v>363.59459928000001</v>
      </c>
      <c r="H26" s="27">
        <f t="shared" si="21"/>
        <v>285.21922788000001</v>
      </c>
      <c r="I26" s="27">
        <f t="shared" si="21"/>
        <v>271.72592964000006</v>
      </c>
      <c r="J26" s="27">
        <f t="shared" si="21"/>
        <v>431.39709216</v>
      </c>
      <c r="K26" s="27">
        <f t="shared" si="21"/>
        <v>399.65276555999998</v>
      </c>
      <c r="L26" s="27">
        <f t="shared" si="21"/>
        <v>339.9912918</v>
      </c>
      <c r="M26" s="27">
        <f t="shared" si="21"/>
        <v>327.22234452000009</v>
      </c>
      <c r="N26" s="27">
        <f t="shared" si="21"/>
        <v>289.86466247999999</v>
      </c>
      <c r="O26" s="27">
        <f t="shared" si="21"/>
        <v>223.66462824000001</v>
      </c>
      <c r="P26" s="27">
        <f t="shared" si="21"/>
        <v>175.85785332000003</v>
      </c>
      <c r="Q26" s="27">
        <f t="shared" si="21"/>
        <v>162.40069584000003</v>
      </c>
      <c r="R26" s="27">
        <f t="shared" si="21"/>
        <v>150.15390120000001</v>
      </c>
      <c r="S26" s="27">
        <f t="shared" si="21"/>
        <v>177.98836752</v>
      </c>
      <c r="T26" s="27">
        <f t="shared" si="21"/>
        <v>196.80931800000002</v>
      </c>
      <c r="U26" s="27">
        <f t="shared" si="21"/>
        <v>212.88300156000003</v>
      </c>
      <c r="V26" s="27">
        <f t="shared" si="21"/>
        <v>225.45042263999997</v>
      </c>
      <c r="W26" s="27">
        <f t="shared" si="21"/>
        <v>153.31639464000003</v>
      </c>
      <c r="X26" s="27">
        <f t="shared" ref="X26:Z26" si="22">SUM(X27,X33)</f>
        <v>175.70726208000002</v>
      </c>
      <c r="Y26" s="27">
        <f t="shared" si="22"/>
        <v>103.61987964000001</v>
      </c>
      <c r="Z26" s="27">
        <f t="shared" si="22"/>
        <v>88.796048400000018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  <c r="Y28" s="8">
        <f>FC_IND_NFM_AM_E!Y28+FC_IND_NFM_PA_E!Y28+FC_IND_NFM_SA_E!Y28+FC_IND_NFM_OM_E!Y28</f>
        <v>0</v>
      </c>
      <c r="Z28" s="8">
        <f>FC_IND_NFM_AM_E!Z28+FC_IND_NFM_PA_E!Z28+FC_IND_NFM_SA_E!Z28+FC_IND_NFM_OM_E!Z28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  <c r="Y29" s="8">
        <f>FC_IND_NFM_AM_E!Y29+FC_IND_NFM_PA_E!Y29+FC_IND_NFM_SA_E!Y29+FC_IND_NFM_OM_E!Y29</f>
        <v>0</v>
      </c>
      <c r="Z29" s="8">
        <f>FC_IND_NFM_AM_E!Z29+FC_IND_NFM_PA_E!Z29+FC_IND_NFM_SA_E!Z29+FC_IND_NFM_OM_E!Z29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  <c r="Y30" s="8">
        <f>FC_IND_NFM_AM_E!Y30+FC_IND_NFM_PA_E!Y30+FC_IND_NFM_SA_E!Y30+FC_IND_NFM_OM_E!Y30</f>
        <v>0</v>
      </c>
      <c r="Z30" s="8">
        <f>FC_IND_NFM_AM_E!Z30+FC_IND_NFM_PA_E!Z30+FC_IND_NFM_SA_E!Z30+FC_IND_NFM_OM_E!Z30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  <c r="Y31" s="8">
        <f>FC_IND_NFM_AM_E!Y31+FC_IND_NFM_PA_E!Y31+FC_IND_NFM_SA_E!Y31+FC_IND_NFM_OM_E!Y31</f>
        <v>0</v>
      </c>
      <c r="Z31" s="8">
        <f>FC_IND_NFM_AM_E!Z31+FC_IND_NFM_PA_E!Z31+FC_IND_NFM_SA_E!Z31+FC_IND_NFM_OM_E!Z31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  <c r="Y32" s="8">
        <f>FC_IND_NFM_AM_E!Y32+FC_IND_NFM_PA_E!Y32+FC_IND_NFM_SA_E!Y32+FC_IND_NFM_OM_E!Y32</f>
        <v>0</v>
      </c>
      <c r="Z32" s="8">
        <f>FC_IND_NFM_AM_E!Z32+FC_IND_NFM_PA_E!Z32+FC_IND_NFM_SA_E!Z32+FC_IND_NFM_OM_E!Z32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475.63109928000017</v>
      </c>
      <c r="D33" s="19">
        <f t="shared" ref="D33:W33" si="27">SUM(D34:D50)</f>
        <v>453.80180555999999</v>
      </c>
      <c r="E33" s="19">
        <f t="shared" si="27"/>
        <v>472.50420119999995</v>
      </c>
      <c r="F33" s="19">
        <f t="shared" si="27"/>
        <v>472.74158951999988</v>
      </c>
      <c r="G33" s="19">
        <f t="shared" si="27"/>
        <v>363.59459928000001</v>
      </c>
      <c r="H33" s="19">
        <f t="shared" si="27"/>
        <v>285.21922788000001</v>
      </c>
      <c r="I33" s="19">
        <f t="shared" si="27"/>
        <v>271.72592964000006</v>
      </c>
      <c r="J33" s="19">
        <f t="shared" si="27"/>
        <v>431.39709216</v>
      </c>
      <c r="K33" s="19">
        <f t="shared" si="27"/>
        <v>399.65276555999998</v>
      </c>
      <c r="L33" s="19">
        <f t="shared" si="27"/>
        <v>339.9912918</v>
      </c>
      <c r="M33" s="19">
        <f t="shared" si="27"/>
        <v>327.22234452000009</v>
      </c>
      <c r="N33" s="19">
        <f t="shared" si="27"/>
        <v>289.86466247999999</v>
      </c>
      <c r="O33" s="19">
        <f t="shared" si="27"/>
        <v>223.66462824000001</v>
      </c>
      <c r="P33" s="19">
        <f t="shared" si="27"/>
        <v>175.85785332000003</v>
      </c>
      <c r="Q33" s="19">
        <f t="shared" si="27"/>
        <v>162.40069584000003</v>
      </c>
      <c r="R33" s="19">
        <f t="shared" si="27"/>
        <v>150.15390120000001</v>
      </c>
      <c r="S33" s="19">
        <f t="shared" si="27"/>
        <v>177.98836752</v>
      </c>
      <c r="T33" s="19">
        <f t="shared" si="27"/>
        <v>196.80931800000002</v>
      </c>
      <c r="U33" s="19">
        <f t="shared" si="27"/>
        <v>212.88300156000003</v>
      </c>
      <c r="V33" s="19">
        <f t="shared" si="27"/>
        <v>225.45042263999997</v>
      </c>
      <c r="W33" s="19">
        <f t="shared" si="27"/>
        <v>153.31639464000003</v>
      </c>
      <c r="X33" s="19">
        <f t="shared" ref="X33:Z33" si="28">SUM(X34:X50)</f>
        <v>175.70726208000002</v>
      </c>
      <c r="Y33" s="19">
        <f t="shared" si="28"/>
        <v>103.61987964000001</v>
      </c>
      <c r="Z33" s="19">
        <f t="shared" si="28"/>
        <v>88.796048400000018</v>
      </c>
    </row>
    <row r="34" spans="1:26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  <c r="Y34" s="8">
        <f>FC_IND_NFM_AM_E!Y34+FC_IND_NFM_PA_E!Y34+FC_IND_NFM_SA_E!Y34+FC_IND_NFM_OM_E!Y34</f>
        <v>0</v>
      </c>
      <c r="Z34" s="8">
        <f>FC_IND_NFM_AM_E!Z34+FC_IND_NFM_PA_E!Z34+FC_IND_NFM_SA_E!Z34+FC_IND_NFM_OM_E!Z34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  <c r="Y35" s="8">
        <f>FC_IND_NFM_AM_E!Y35+FC_IND_NFM_PA_E!Y35+FC_IND_NFM_SA_E!Y35+FC_IND_NFM_OM_E!Y35</f>
        <v>0</v>
      </c>
      <c r="Z35" s="8">
        <f>FC_IND_NFM_AM_E!Z35+FC_IND_NFM_PA_E!Z35+FC_IND_NFM_SA_E!Z35+FC_IND_NFM_OM_E!Z35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32.830980480000008</v>
      </c>
      <c r="D36" s="8">
        <f>FC_IND_NFM_AM_E!D36+FC_IND_NFM_PA_E!D36+FC_IND_NFM_SA_E!D36+FC_IND_NFM_OM_E!D36</f>
        <v>32.830980479999994</v>
      </c>
      <c r="E36" s="8">
        <f>FC_IND_NFM_AM_E!E36+FC_IND_NFM_PA_E!E36+FC_IND_NFM_SA_E!E36+FC_IND_NFM_OM_E!E36</f>
        <v>32.830980479999994</v>
      </c>
      <c r="F36" s="8">
        <f>FC_IND_NFM_AM_E!F36+FC_IND_NFM_PA_E!F36+FC_IND_NFM_SA_E!F36+FC_IND_NFM_OM_E!F36</f>
        <v>32.830980479999994</v>
      </c>
      <c r="G36" s="8">
        <f>FC_IND_NFM_AM_E!G36+FC_IND_NFM_PA_E!G36+FC_IND_NFM_SA_E!G36+FC_IND_NFM_OM_E!G36</f>
        <v>32.830980479999994</v>
      </c>
      <c r="H36" s="8">
        <f>FC_IND_NFM_AM_E!H36+FC_IND_NFM_PA_E!H36+FC_IND_NFM_SA_E!H36+FC_IND_NFM_OM_E!H36</f>
        <v>35.815635719999989</v>
      </c>
      <c r="I36" s="8">
        <f>FC_IND_NFM_AM_E!I36+FC_IND_NFM_PA_E!I36+FC_IND_NFM_SA_E!I36+FC_IND_NFM_OM_E!I36</f>
        <v>32.830980479999994</v>
      </c>
      <c r="J36" s="8">
        <f>FC_IND_NFM_AM_E!J36+FC_IND_NFM_PA_E!J36+FC_IND_NFM_SA_E!J36+FC_IND_NFM_OM_E!J36</f>
        <v>32.830980480000001</v>
      </c>
      <c r="K36" s="8">
        <f>FC_IND_NFM_AM_E!K36+FC_IND_NFM_PA_E!K36+FC_IND_NFM_SA_E!K36+FC_IND_NFM_OM_E!K36</f>
        <v>32.830980479999994</v>
      </c>
      <c r="L36" s="8">
        <f>FC_IND_NFM_AM_E!L36+FC_IND_NFM_PA_E!L36+FC_IND_NFM_SA_E!L36+FC_IND_NFM_OM_E!L36</f>
        <v>26.86167</v>
      </c>
      <c r="M36" s="8">
        <f>FC_IND_NFM_AM_E!M36+FC_IND_NFM_PA_E!M36+FC_IND_NFM_SA_E!M36+FC_IND_NFM_OM_E!M36</f>
        <v>29.846325239999999</v>
      </c>
      <c r="N36" s="8">
        <f>FC_IND_NFM_AM_E!N36+FC_IND_NFM_PA_E!N36+FC_IND_NFM_SA_E!N36+FC_IND_NFM_OM_E!N36</f>
        <v>23.877014760000002</v>
      </c>
      <c r="O36" s="8">
        <f>FC_IND_NFM_AM_E!O36+FC_IND_NFM_PA_E!O36+FC_IND_NFM_SA_E!O36+FC_IND_NFM_OM_E!O36</f>
        <v>23.877014760000002</v>
      </c>
      <c r="P36" s="8">
        <f>FC_IND_NFM_AM_E!P36+FC_IND_NFM_PA_E!P36+FC_IND_NFM_SA_E!P36+FC_IND_NFM_OM_E!P36</f>
        <v>17.907704280000001</v>
      </c>
      <c r="Q36" s="8">
        <f>FC_IND_NFM_AM_E!Q36+FC_IND_NFM_PA_E!Q36+FC_IND_NFM_SA_E!Q36+FC_IND_NFM_OM_E!Q36</f>
        <v>17.907704280000001</v>
      </c>
      <c r="R36" s="8">
        <f>FC_IND_NFM_AM_E!R36+FC_IND_NFM_PA_E!R36+FC_IND_NFM_SA_E!R36+FC_IND_NFM_OM_E!R36</f>
        <v>14.923049040000002</v>
      </c>
      <c r="S36" s="8">
        <f>FC_IND_NFM_AM_E!S36+FC_IND_NFM_PA_E!S36+FC_IND_NFM_SA_E!S36+FC_IND_NFM_OM_E!S36</f>
        <v>23.877014760000002</v>
      </c>
      <c r="T36" s="8">
        <f>FC_IND_NFM_AM_E!T36+FC_IND_NFM_PA_E!T36+FC_IND_NFM_SA_E!T36+FC_IND_NFM_OM_E!T36</f>
        <v>23.877014760000005</v>
      </c>
      <c r="U36" s="8">
        <f>FC_IND_NFM_AM_E!U36+FC_IND_NFM_PA_E!U36+FC_IND_NFM_SA_E!U36+FC_IND_NFM_OM_E!U36</f>
        <v>20.892359519999999</v>
      </c>
      <c r="V36" s="8">
        <f>FC_IND_NFM_AM_E!V36+FC_IND_NFM_PA_E!V36+FC_IND_NFM_SA_E!V36+FC_IND_NFM_OM_E!V36</f>
        <v>20.892359520000007</v>
      </c>
      <c r="W36" s="8">
        <f>FC_IND_NFM_AM_E!W36+FC_IND_NFM_PA_E!W36+FC_IND_NFM_SA_E!W36+FC_IND_NFM_OM_E!W36</f>
        <v>17.907704279999997</v>
      </c>
      <c r="X36" s="8">
        <f>FC_IND_NFM_AM_E!X36+FC_IND_NFM_PA_E!X36+FC_IND_NFM_SA_E!X36+FC_IND_NFM_OM_E!X36</f>
        <v>13.013087759999999</v>
      </c>
      <c r="Y36" s="8">
        <f>FC_IND_NFM_AM_E!Y36+FC_IND_NFM_PA_E!Y36+FC_IND_NFM_SA_E!Y36+FC_IND_NFM_OM_E!Y36</f>
        <v>3.5636860800000001</v>
      </c>
      <c r="Z36" s="8">
        <f>FC_IND_NFM_AM_E!Z36+FC_IND_NFM_PA_E!Z36+FC_IND_NFM_SA_E!Z36+FC_IND_NFM_OM_E!Z36</f>
        <v>0.23579208000000001</v>
      </c>
    </row>
    <row r="37" spans="1:26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  <c r="Y37" s="8">
        <f>FC_IND_NFM_AM_E!Y37+FC_IND_NFM_PA_E!Y37+FC_IND_NFM_SA_E!Y37+FC_IND_NFM_OM_E!Y37</f>
        <v>0</v>
      </c>
      <c r="Z37" s="8">
        <f>FC_IND_NFM_AM_E!Z37+FC_IND_NFM_PA_E!Z37+FC_IND_NFM_SA_E!Z37+FC_IND_NFM_OM_E!Z37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  <c r="Y38" s="8">
        <f>FC_IND_NFM_AM_E!Y38+FC_IND_NFM_PA_E!Y38+FC_IND_NFM_SA_E!Y38+FC_IND_NFM_OM_E!Y38</f>
        <v>0</v>
      </c>
      <c r="Z38" s="8">
        <f>FC_IND_NFM_AM_E!Z38+FC_IND_NFM_PA_E!Z38+FC_IND_NFM_SA_E!Z38+FC_IND_NFM_OM_E!Z38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  <c r="Y39" s="8">
        <f>FC_IND_NFM_AM_E!Y39+FC_IND_NFM_PA_E!Y39+FC_IND_NFM_SA_E!Y39+FC_IND_NFM_OM_E!Y39</f>
        <v>0</v>
      </c>
      <c r="Z39" s="8">
        <f>FC_IND_NFM_AM_E!Z39+FC_IND_NFM_PA_E!Z39+FC_IND_NFM_SA_E!Z39+FC_IND_NFM_OM_E!Z39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  <c r="Y40" s="8">
        <f>FC_IND_NFM_AM_E!Y40+FC_IND_NFM_PA_E!Y40+FC_IND_NFM_SA_E!Y40+FC_IND_NFM_OM_E!Y40</f>
        <v>0</v>
      </c>
      <c r="Z40" s="8">
        <f>FC_IND_NFM_AM_E!Z40+FC_IND_NFM_PA_E!Z40+FC_IND_NFM_SA_E!Z40+FC_IND_NFM_OM_E!Z40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  <c r="Y41" s="8">
        <f>FC_IND_NFM_AM_E!Y41+FC_IND_NFM_PA_E!Y41+FC_IND_NFM_SA_E!Y41+FC_IND_NFM_OM_E!Y41</f>
        <v>8.1793440000000023E-2</v>
      </c>
      <c r="Z41" s="8">
        <f>FC_IND_NFM_AM_E!Z41+FC_IND_NFM_PA_E!Z41+FC_IND_NFM_SA_E!Z41+FC_IND_NFM_OM_E!Z41</f>
        <v>8.8264440000000027E-2</v>
      </c>
    </row>
    <row r="42" spans="1:26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  <c r="Y42" s="8">
        <f>FC_IND_NFM_AM_E!Y42+FC_IND_NFM_PA_E!Y42+FC_IND_NFM_SA_E!Y42+FC_IND_NFM_OM_E!Y42</f>
        <v>0</v>
      </c>
      <c r="Z42" s="8">
        <f>FC_IND_NFM_AM_E!Z42+FC_IND_NFM_PA_E!Z42+FC_IND_NFM_SA_E!Z42+FC_IND_NFM_OM_E!Z42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101.96154071999999</v>
      </c>
      <c r="D43" s="8">
        <f>FC_IND_NFM_AM_E!D43+FC_IND_NFM_PA_E!D43+FC_IND_NFM_SA_E!D43+FC_IND_NFM_OM_E!D43</f>
        <v>105.14798892</v>
      </c>
      <c r="E43" s="8">
        <f>FC_IND_NFM_AM_E!E43+FC_IND_NFM_PA_E!E43+FC_IND_NFM_SA_E!E43+FC_IND_NFM_OM_E!E43</f>
        <v>101.96154072000002</v>
      </c>
      <c r="F43" s="8">
        <f>FC_IND_NFM_AM_E!F43+FC_IND_NFM_PA_E!F43+FC_IND_NFM_SA_E!F43+FC_IND_NFM_OM_E!F43</f>
        <v>114.70679999999999</v>
      </c>
      <c r="G43" s="8">
        <f>FC_IND_NFM_AM_E!G43+FC_IND_NFM_PA_E!G43+FC_IND_NFM_SA_E!G43+FC_IND_NFM_OM_E!G43</f>
        <v>130.63824072</v>
      </c>
      <c r="H43" s="8">
        <f>FC_IND_NFM_AM_E!H43+FC_IND_NFM_PA_E!H43+FC_IND_NFM_SA_E!H43+FC_IND_NFM_OM_E!H43</f>
        <v>127.45205928</v>
      </c>
      <c r="I43" s="8">
        <f>FC_IND_NFM_AM_E!I43+FC_IND_NFM_PA_E!I43+FC_IND_NFM_SA_E!I43+FC_IND_NFM_OM_E!I43</f>
        <v>66.912211080000006</v>
      </c>
      <c r="J43" s="8">
        <f>FC_IND_NFM_AM_E!J43+FC_IND_NFM_PA_E!J43+FC_IND_NFM_SA_E!J43+FC_IND_NFM_OM_E!J43</f>
        <v>245.34504071999999</v>
      </c>
      <c r="K43" s="8">
        <f>FC_IND_NFM_AM_E!K43+FC_IND_NFM_PA_E!K43+FC_IND_NFM_SA_E!K43+FC_IND_NFM_OM_E!K43</f>
        <v>219.85478892000003</v>
      </c>
      <c r="L43" s="8">
        <f>FC_IND_NFM_AM_E!L43+FC_IND_NFM_PA_E!L43+FC_IND_NFM_SA_E!L43+FC_IND_NFM_OM_E!L43</f>
        <v>191.17808892000002</v>
      </c>
      <c r="M43" s="8">
        <f>FC_IND_NFM_AM_E!M43+FC_IND_NFM_PA_E!M43+FC_IND_NFM_SA_E!M43+FC_IND_NFM_OM_E!M43</f>
        <v>184.80545928000004</v>
      </c>
      <c r="N43" s="8">
        <f>FC_IND_NFM_AM_E!N43+FC_IND_NFM_PA_E!N43+FC_IND_NFM_SA_E!N43+FC_IND_NFM_OM_E!N43</f>
        <v>178.43282963999997</v>
      </c>
      <c r="O43" s="8">
        <f>FC_IND_NFM_AM_E!O43+FC_IND_NFM_PA_E!O43+FC_IND_NFM_SA_E!O43+FC_IND_NFM_OM_E!O43</f>
        <v>149.75612963999998</v>
      </c>
      <c r="P43" s="8">
        <f>FC_IND_NFM_AM_E!P43+FC_IND_NFM_PA_E!P43+FC_IND_NFM_SA_E!P43+FC_IND_NFM_OM_E!P43</f>
        <v>86.030100000000019</v>
      </c>
      <c r="Q43" s="8">
        <f>FC_IND_NFM_AM_E!Q43+FC_IND_NFM_PA_E!Q43+FC_IND_NFM_SA_E!Q43+FC_IND_NFM_OM_E!Q43</f>
        <v>35.049329639999996</v>
      </c>
      <c r="R43" s="8">
        <f>FC_IND_NFM_AM_E!R43+FC_IND_NFM_PA_E!R43+FC_IND_NFM_SA_E!R43+FC_IND_NFM_OM_E!R43</f>
        <v>41.421959279999996</v>
      </c>
      <c r="S43" s="8">
        <f>FC_IND_NFM_AM_E!S43+FC_IND_NFM_PA_E!S43+FC_IND_NFM_SA_E!S43+FC_IND_NFM_OM_E!S43</f>
        <v>47.794588920000002</v>
      </c>
      <c r="T43" s="8">
        <f>FC_IND_NFM_AM_E!T43+FC_IND_NFM_PA_E!T43+FC_IND_NFM_SA_E!T43+FC_IND_NFM_OM_E!T43</f>
        <v>50.980770360000015</v>
      </c>
      <c r="U43" s="8">
        <f>FC_IND_NFM_AM_E!U43+FC_IND_NFM_PA_E!U43+FC_IND_NFM_SA_E!U43+FC_IND_NFM_OM_E!U43</f>
        <v>66.912211080000006</v>
      </c>
      <c r="V43" s="8">
        <f>FC_IND_NFM_AM_E!V43+FC_IND_NFM_PA_E!V43+FC_IND_NFM_SA_E!V43+FC_IND_NFM_OM_E!V43</f>
        <v>70.098659279999978</v>
      </c>
      <c r="W43" s="8">
        <f>FC_IND_NFM_AM_E!W43+FC_IND_NFM_PA_E!W43+FC_IND_NFM_SA_E!W43+FC_IND_NFM_OM_E!W43</f>
        <v>50.980770360000008</v>
      </c>
      <c r="X43" s="8">
        <f>FC_IND_NFM_AM_E!X43+FC_IND_NFM_PA_E!X43+FC_IND_NFM_SA_E!X43+FC_IND_NFM_OM_E!X43</f>
        <v>67.912827840000006</v>
      </c>
      <c r="Y43" s="8">
        <f>FC_IND_NFM_AM_E!Y43+FC_IND_NFM_PA_E!Y43+FC_IND_NFM_SA_E!Y43+FC_IND_NFM_OM_E!Y43</f>
        <v>48.814145640000007</v>
      </c>
      <c r="Z43" s="8">
        <f>FC_IND_NFM_AM_E!Z43+FC_IND_NFM_PA_E!Z43+FC_IND_NFM_SA_E!Z43+FC_IND_NFM_OM_E!Z43</f>
        <v>45.038424600000006</v>
      </c>
    </row>
    <row r="44" spans="1:26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340.83857808000016</v>
      </c>
      <c r="D44" s="8">
        <f>FC_IND_NFM_AM_E!D44+FC_IND_NFM_PA_E!D44+FC_IND_NFM_SA_E!D44+FC_IND_NFM_OM_E!D44</f>
        <v>315.82283616000001</v>
      </c>
      <c r="E44" s="8">
        <f>FC_IND_NFM_AM_E!E44+FC_IND_NFM_PA_E!E44+FC_IND_NFM_SA_E!E44+FC_IND_NFM_OM_E!E44</f>
        <v>337.71167999999994</v>
      </c>
      <c r="F44" s="8">
        <f>FC_IND_NFM_AM_E!F44+FC_IND_NFM_PA_E!F44+FC_IND_NFM_SA_E!F44+FC_IND_NFM_OM_E!F44</f>
        <v>325.2038090399999</v>
      </c>
      <c r="G44" s="8">
        <f>FC_IND_NFM_AM_E!G44+FC_IND_NFM_PA_E!G44+FC_IND_NFM_SA_E!G44+FC_IND_NFM_OM_E!G44</f>
        <v>200.12537808000002</v>
      </c>
      <c r="H44" s="8">
        <f>FC_IND_NFM_AM_E!H44+FC_IND_NFM_PA_E!H44+FC_IND_NFM_SA_E!H44+FC_IND_NFM_OM_E!H44</f>
        <v>121.95153288</v>
      </c>
      <c r="I44" s="8">
        <f>FC_IND_NFM_AM_E!I44+FC_IND_NFM_PA_E!I44+FC_IND_NFM_SA_E!I44+FC_IND_NFM_OM_E!I44</f>
        <v>171.98273808000005</v>
      </c>
      <c r="J44" s="8">
        <f>FC_IND_NFM_AM_E!J44+FC_IND_NFM_PA_E!J44+FC_IND_NFM_SA_E!J44+FC_IND_NFM_OM_E!J44</f>
        <v>153.22107096000002</v>
      </c>
      <c r="K44" s="8">
        <f>FC_IND_NFM_AM_E!K44+FC_IND_NFM_PA_E!K44+FC_IND_NFM_SA_E!K44+FC_IND_NFM_OM_E!K44</f>
        <v>146.96699615999995</v>
      </c>
      <c r="L44" s="8">
        <f>FC_IND_NFM_AM_E!L44+FC_IND_NFM_PA_E!L44+FC_IND_NFM_SA_E!L44+FC_IND_NFM_OM_E!L44</f>
        <v>121.95153288</v>
      </c>
      <c r="M44" s="8">
        <f>FC_IND_NFM_AM_E!M44+FC_IND_NFM_PA_E!M44+FC_IND_NFM_SA_E!M44+FC_IND_NFM_OM_E!M44</f>
        <v>112.57056000000003</v>
      </c>
      <c r="N44" s="8">
        <f>FC_IND_NFM_AM_E!N44+FC_IND_NFM_PA_E!N44+FC_IND_NFM_SA_E!N44+FC_IND_NFM_OM_E!N44</f>
        <v>87.554818080000018</v>
      </c>
      <c r="O44" s="8">
        <f>FC_IND_NFM_AM_E!O44+FC_IND_NFM_PA_E!O44+FC_IND_NFM_SA_E!O44+FC_IND_NFM_OM_E!O44</f>
        <v>50.031483840000021</v>
      </c>
      <c r="P44" s="8">
        <f>FC_IND_NFM_AM_E!P44+FC_IND_NFM_PA_E!P44+FC_IND_NFM_SA_E!P44+FC_IND_NFM_OM_E!P44</f>
        <v>71.920049040000009</v>
      </c>
      <c r="Q44" s="8">
        <f>FC_IND_NFM_AM_E!Q44+FC_IND_NFM_PA_E!Q44+FC_IND_NFM_SA_E!Q44+FC_IND_NFM_OM_E!Q44</f>
        <v>109.44366192000001</v>
      </c>
      <c r="R44" s="8">
        <f>FC_IND_NFM_AM_E!R44+FC_IND_NFM_PA_E!R44+FC_IND_NFM_SA_E!R44+FC_IND_NFM_OM_E!R44</f>
        <v>93.808892880000002</v>
      </c>
      <c r="S44" s="8">
        <f>FC_IND_NFM_AM_E!S44+FC_IND_NFM_PA_E!S44+FC_IND_NFM_SA_E!S44+FC_IND_NFM_OM_E!S44</f>
        <v>106.31676383999999</v>
      </c>
      <c r="T44" s="8">
        <f>FC_IND_NFM_AM_E!T44+FC_IND_NFM_PA_E!T44+FC_IND_NFM_SA_E!T44+FC_IND_NFM_OM_E!T44</f>
        <v>121.95153288</v>
      </c>
      <c r="U44" s="8">
        <f>FC_IND_NFM_AM_E!U44+FC_IND_NFM_PA_E!U44+FC_IND_NFM_SA_E!U44+FC_IND_NFM_OM_E!U44</f>
        <v>125.07843096000003</v>
      </c>
      <c r="V44" s="8">
        <f>FC_IND_NFM_AM_E!V44+FC_IND_NFM_PA_E!V44+FC_IND_NFM_SA_E!V44+FC_IND_NFM_OM_E!V44</f>
        <v>134.45940383999999</v>
      </c>
      <c r="W44" s="8">
        <f>FC_IND_NFM_AM_E!W44+FC_IND_NFM_PA_E!W44+FC_IND_NFM_SA_E!W44+FC_IND_NFM_OM_E!W44</f>
        <v>84.427920000000029</v>
      </c>
      <c r="X44" s="8">
        <f>FC_IND_NFM_AM_E!X44+FC_IND_NFM_PA_E!X44+FC_IND_NFM_SA_E!X44+FC_IND_NFM_OM_E!X44</f>
        <v>94.781346480000025</v>
      </c>
      <c r="Y44" s="8">
        <f>FC_IND_NFM_AM_E!Y44+FC_IND_NFM_PA_E!Y44+FC_IND_NFM_SA_E!Y44+FC_IND_NFM_OM_E!Y44</f>
        <v>51.160254479999999</v>
      </c>
      <c r="Z44" s="8">
        <f>FC_IND_NFM_AM_E!Z44+FC_IND_NFM_PA_E!Z44+FC_IND_NFM_SA_E!Z44+FC_IND_NFM_OM_E!Z44</f>
        <v>43.43356728000002</v>
      </c>
    </row>
    <row r="45" spans="1:26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  <c r="Y45" s="8">
        <f>FC_IND_NFM_AM_E!Y45+FC_IND_NFM_PA_E!Y45+FC_IND_NFM_SA_E!Y45+FC_IND_NFM_OM_E!Y45</f>
        <v>0</v>
      </c>
      <c r="Z45" s="8">
        <f>FC_IND_NFM_AM_E!Z45+FC_IND_NFM_PA_E!Z45+FC_IND_NFM_SA_E!Z45+FC_IND_NFM_OM_E!Z45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  <c r="Y46" s="8">
        <f>FC_IND_NFM_AM_E!Y46+FC_IND_NFM_PA_E!Y46+FC_IND_NFM_SA_E!Y46+FC_IND_NFM_OM_E!Y46</f>
        <v>0</v>
      </c>
      <c r="Z46" s="8">
        <f>FC_IND_NFM_AM_E!Z46+FC_IND_NFM_PA_E!Z46+FC_IND_NFM_SA_E!Z46+FC_IND_NFM_OM_E!Z46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  <c r="Y47" s="8">
        <f>FC_IND_NFM_AM_E!Y47+FC_IND_NFM_PA_E!Y47+FC_IND_NFM_SA_E!Y47+FC_IND_NFM_OM_E!Y47</f>
        <v>0</v>
      </c>
      <c r="Z47" s="8">
        <f>FC_IND_NFM_AM_E!Z47+FC_IND_NFM_PA_E!Z47+FC_IND_NFM_SA_E!Z47+FC_IND_NFM_OM_E!Z47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  <c r="Y48" s="8">
        <f>FC_IND_NFM_AM_E!Y48+FC_IND_NFM_PA_E!Y48+FC_IND_NFM_SA_E!Y48+FC_IND_NFM_OM_E!Y48</f>
        <v>0</v>
      </c>
      <c r="Z48" s="8">
        <f>FC_IND_NFM_AM_E!Z48+FC_IND_NFM_PA_E!Z48+FC_IND_NFM_SA_E!Z48+FC_IND_NFM_OM_E!Z48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  <c r="Y49" s="8">
        <f>FC_IND_NFM_AM_E!Y49+FC_IND_NFM_PA_E!Y49+FC_IND_NFM_SA_E!Y49+FC_IND_NFM_OM_E!Y49</f>
        <v>0</v>
      </c>
      <c r="Z49" s="8">
        <f>FC_IND_NFM_AM_E!Z49+FC_IND_NFM_PA_E!Z49+FC_IND_NFM_SA_E!Z49+FC_IND_NFM_OM_E!Z49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  <c r="Y50" s="8">
        <f>FC_IND_NFM_AM_E!Y50+FC_IND_NFM_PA_E!Y50+FC_IND_NFM_SA_E!Y50+FC_IND_NFM_OM_E!Y50</f>
        <v>0</v>
      </c>
      <c r="Z50" s="8">
        <f>FC_IND_NFM_AM_E!Z50+FC_IND_NFM_PA_E!Z50+FC_IND_NFM_SA_E!Z50+FC_IND_NFM_OM_E!Z50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380.99430863999999</v>
      </c>
      <c r="D51" s="27">
        <f>FC_IND_NFM_AM_E!D51+FC_IND_NFM_PA_E!D51+FC_IND_NFM_SA_E!D51+FC_IND_NFM_OM_E!D51</f>
        <v>647.17536707999989</v>
      </c>
      <c r="E51" s="27">
        <f>FC_IND_NFM_AM_E!E51+FC_IND_NFM_PA_E!E51+FC_IND_NFM_SA_E!E51+FC_IND_NFM_OM_E!E51</f>
        <v>1104.5606418</v>
      </c>
      <c r="F51" s="27">
        <f>FC_IND_NFM_AM_E!F51+FC_IND_NFM_PA_E!F51+FC_IND_NFM_SA_E!F51+FC_IND_NFM_OM_E!F51</f>
        <v>775.77238727999998</v>
      </c>
      <c r="G51" s="27">
        <f>FC_IND_NFM_AM_E!G51+FC_IND_NFM_PA_E!G51+FC_IND_NFM_SA_E!G51+FC_IND_NFM_OM_E!G51</f>
        <v>958.74673356000005</v>
      </c>
      <c r="H51" s="27">
        <f>FC_IND_NFM_AM_E!H51+FC_IND_NFM_PA_E!H51+FC_IND_NFM_SA_E!H51+FC_IND_NFM_OM_E!H51</f>
        <v>342.62231256000013</v>
      </c>
      <c r="I51" s="27">
        <f>FC_IND_NFM_AM_E!I51+FC_IND_NFM_PA_E!I51+FC_IND_NFM_SA_E!I51+FC_IND_NFM_OM_E!I51</f>
        <v>332.12039255999997</v>
      </c>
      <c r="J51" s="27">
        <f>FC_IND_NFM_AM_E!J51+FC_IND_NFM_PA_E!J51+FC_IND_NFM_SA_E!J51+FC_IND_NFM_OM_E!J51</f>
        <v>324.95101451999994</v>
      </c>
      <c r="K51" s="27">
        <f>FC_IND_NFM_AM_E!K51+FC_IND_NFM_PA_E!K51+FC_IND_NFM_SA_E!K51+FC_IND_NFM_OM_E!K51</f>
        <v>297.69065568000002</v>
      </c>
      <c r="L51" s="27">
        <f>FC_IND_NFM_AM_E!L51+FC_IND_NFM_PA_E!L51+FC_IND_NFM_SA_E!L51+FC_IND_NFM_OM_E!L51</f>
        <v>641.01740472000006</v>
      </c>
      <c r="M51" s="27">
        <f>FC_IND_NFM_AM_E!M51+FC_IND_NFM_PA_E!M51+FC_IND_NFM_SA_E!M51+FC_IND_NFM_OM_E!M51</f>
        <v>817.27940844</v>
      </c>
      <c r="N51" s="27">
        <f>FC_IND_NFM_AM_E!N51+FC_IND_NFM_PA_E!N51+FC_IND_NFM_SA_E!N51+FC_IND_NFM_OM_E!N51</f>
        <v>525.70188000000007</v>
      </c>
      <c r="O51" s="27">
        <f>FC_IND_NFM_AM_E!O51+FC_IND_NFM_PA_E!O51+FC_IND_NFM_SA_E!O51+FC_IND_NFM_OM_E!O51</f>
        <v>270.57893940000014</v>
      </c>
      <c r="P51" s="27">
        <f>FC_IND_NFM_AM_E!P51+FC_IND_NFM_PA_E!P51+FC_IND_NFM_SA_E!P51+FC_IND_NFM_OM_E!P51</f>
        <v>284.41178568000009</v>
      </c>
      <c r="Q51" s="27">
        <f>FC_IND_NFM_AM_E!Q51+FC_IND_NFM_PA_E!Q51+FC_IND_NFM_SA_E!Q51+FC_IND_NFM_OM_E!Q51</f>
        <v>275.57825724000003</v>
      </c>
      <c r="R51" s="27">
        <f>FC_IND_NFM_AM_E!R51+FC_IND_NFM_PA_E!R51+FC_IND_NFM_SA_E!R51+FC_IND_NFM_OM_E!R51</f>
        <v>442.90191527999991</v>
      </c>
      <c r="S51" s="27">
        <f>FC_IND_NFM_AM_E!S51+FC_IND_NFM_PA_E!S51+FC_IND_NFM_SA_E!S51+FC_IND_NFM_OM_E!S51</f>
        <v>629.76702095999997</v>
      </c>
      <c r="T51" s="27">
        <f>FC_IND_NFM_AM_E!T51+FC_IND_NFM_PA_E!T51+FC_IND_NFM_SA_E!T51+FC_IND_NFM_OM_E!T51</f>
        <v>607.13717344543659</v>
      </c>
      <c r="U51" s="27">
        <f>FC_IND_NFM_AM_E!U51+FC_IND_NFM_PA_E!U51+FC_IND_NFM_SA_E!U51+FC_IND_NFM_OM_E!U51</f>
        <v>877.17314338249923</v>
      </c>
      <c r="V51" s="27">
        <f>FC_IND_NFM_AM_E!V51+FC_IND_NFM_PA_E!V51+FC_IND_NFM_SA_E!V51+FC_IND_NFM_OM_E!V51</f>
        <v>1088.1332225604683</v>
      </c>
      <c r="W51" s="27">
        <f>FC_IND_NFM_AM_E!W51+FC_IND_NFM_PA_E!W51+FC_IND_NFM_SA_E!W51+FC_IND_NFM_OM_E!W51</f>
        <v>955.38515662981797</v>
      </c>
      <c r="X51" s="27">
        <f>FC_IND_NFM_AM_E!X51+FC_IND_NFM_PA_E!X51+FC_IND_NFM_SA_E!X51+FC_IND_NFM_OM_E!X51</f>
        <v>1104.1206010188148</v>
      </c>
      <c r="Y51" s="27">
        <f>FC_IND_NFM_AM_E!Y51+FC_IND_NFM_PA_E!Y51+FC_IND_NFM_SA_E!Y51+FC_IND_NFM_OM_E!Y51</f>
        <v>938.3235420048868</v>
      </c>
      <c r="Z51" s="27">
        <f>FC_IND_NFM_AM_E!Z51+FC_IND_NFM_PA_E!Z51+FC_IND_NFM_SA_E!Z51+FC_IND_NFM_OM_E!Z51</f>
        <v>538.37768213848233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  <c r="Y53" s="8">
        <f>FC_IND_NFM_AM_E!Y53+FC_IND_NFM_PA_E!Y53+FC_IND_NFM_SA_E!Y53+FC_IND_NFM_OM_E!Y53</f>
        <v>0</v>
      </c>
      <c r="Z53" s="8">
        <f>FC_IND_NFM_AM_E!Z53+FC_IND_NFM_PA_E!Z53+FC_IND_NFM_SA_E!Z53+FC_IND_NFM_OM_E!Z53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  <c r="Y54" s="45">
        <f>FC_IND_NFM_AM_E!Y54+FC_IND_NFM_PA_E!Y54+FC_IND_NFM_SA_E!Y54+FC_IND_NFM_OM_E!Y54</f>
        <v>0</v>
      </c>
      <c r="Z54" s="45">
        <f>FC_IND_NFM_AM_E!Z54+FC_IND_NFM_PA_E!Z54+FC_IND_NFM_SA_E!Z54+FC_IND_NFM_OM_E!Z54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0.1120896</v>
      </c>
      <c r="M61" s="49">
        <f t="shared" si="32"/>
        <v>0.11208959999999998</v>
      </c>
      <c r="N61" s="49">
        <f t="shared" si="32"/>
        <v>1.9139551200000002</v>
      </c>
      <c r="O61" s="49">
        <f t="shared" si="32"/>
        <v>1.6955769600000001</v>
      </c>
      <c r="P61" s="49">
        <f t="shared" si="32"/>
        <v>4.9714459200000016</v>
      </c>
      <c r="Q61" s="49">
        <f t="shared" si="32"/>
        <v>3.5518895999999991</v>
      </c>
      <c r="R61" s="49">
        <f t="shared" si="32"/>
        <v>0.11208959999999998</v>
      </c>
      <c r="S61" s="49">
        <f t="shared" si="32"/>
        <v>0.11208959999999998</v>
      </c>
      <c r="T61" s="49">
        <f t="shared" si="32"/>
        <v>0.27093689781053698</v>
      </c>
      <c r="U61" s="49">
        <f t="shared" si="32"/>
        <v>0.45978318066940527</v>
      </c>
      <c r="V61" s="49">
        <f t="shared" si="32"/>
        <v>0.496407830988017</v>
      </c>
      <c r="W61" s="49">
        <f t="shared" si="32"/>
        <v>0.50285527408086439</v>
      </c>
      <c r="X61" s="49">
        <f t="shared" si="32"/>
        <v>0.51387938489672702</v>
      </c>
      <c r="Y61" s="49">
        <f t="shared" ref="Y61:Z61" si="33">SUM(Y62:Y72)</f>
        <v>0.60038195460215604</v>
      </c>
      <c r="Z61" s="49">
        <f t="shared" si="33"/>
        <v>0.61456225238612405</v>
      </c>
    </row>
    <row r="62" spans="1:26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0.1120896</v>
      </c>
      <c r="M62" s="52">
        <f>FC_IND_NFM_AM_E!M62+FC_IND_NFM_PA_E!M62+FC_IND_NFM_SA_E!M62+FC_IND_NFM_OM_E!M62</f>
        <v>0.11208959999999998</v>
      </c>
      <c r="N62" s="52">
        <f>FC_IND_NFM_AM_E!N62+FC_IND_NFM_PA_E!N62+FC_IND_NFM_SA_E!N62+FC_IND_NFM_OM_E!N62</f>
        <v>0.11208959999999998</v>
      </c>
      <c r="O62" s="52">
        <f>FC_IND_NFM_AM_E!O62+FC_IND_NFM_PA_E!O62+FC_IND_NFM_SA_E!O62+FC_IND_NFM_OM_E!O62</f>
        <v>0.11208959999999997</v>
      </c>
      <c r="P62" s="52">
        <f>FC_IND_NFM_AM_E!P62+FC_IND_NFM_PA_E!P62+FC_IND_NFM_SA_E!P62+FC_IND_NFM_OM_E!P62</f>
        <v>0.11208959999999997</v>
      </c>
      <c r="Q62" s="52">
        <f>FC_IND_NFM_AM_E!Q62+FC_IND_NFM_PA_E!Q62+FC_IND_NFM_SA_E!Q62+FC_IND_NFM_OM_E!Q62</f>
        <v>0.11208959999999996</v>
      </c>
      <c r="R62" s="52">
        <f>FC_IND_NFM_AM_E!R62+FC_IND_NFM_PA_E!R62+FC_IND_NFM_SA_E!R62+FC_IND_NFM_OM_E!R62</f>
        <v>0.11208959999999998</v>
      </c>
      <c r="S62" s="52">
        <f>FC_IND_NFM_AM_E!S62+FC_IND_NFM_PA_E!S62+FC_IND_NFM_SA_E!S62+FC_IND_NFM_OM_E!S62</f>
        <v>0.11208959999999998</v>
      </c>
      <c r="T62" s="52">
        <f>FC_IND_NFM_AM_E!T62+FC_IND_NFM_PA_E!T62+FC_IND_NFM_SA_E!T62+FC_IND_NFM_OM_E!T62</f>
        <v>0.11208959999999996</v>
      </c>
      <c r="U62" s="52">
        <f>FC_IND_NFM_AM_E!U62+FC_IND_NFM_PA_E!U62+FC_IND_NFM_SA_E!U62+FC_IND_NFM_OM_E!U62</f>
        <v>0.22417920000000005</v>
      </c>
      <c r="V62" s="52">
        <f>FC_IND_NFM_AM_E!V62+FC_IND_NFM_PA_E!V62+FC_IND_NFM_SA_E!V62+FC_IND_NFM_OM_E!V62</f>
        <v>0.2241792</v>
      </c>
      <c r="W62" s="52">
        <f>FC_IND_NFM_AM_E!W62+FC_IND_NFM_PA_E!W62+FC_IND_NFM_SA_E!W62+FC_IND_NFM_OM_E!W62</f>
        <v>0.22417920000000005</v>
      </c>
      <c r="X62" s="52">
        <f>FC_IND_NFM_AM_E!X62+FC_IND_NFM_PA_E!X62+FC_IND_NFM_SA_E!X62+FC_IND_NFM_OM_E!X62</f>
        <v>0.2241792</v>
      </c>
      <c r="Y62" s="52">
        <f>FC_IND_NFM_AM_E!Y62+FC_IND_NFM_PA_E!Y62+FC_IND_NFM_SA_E!Y62+FC_IND_NFM_OM_E!Y62</f>
        <v>0.22417920000000002</v>
      </c>
      <c r="Z62" s="52">
        <f>FC_IND_NFM_AM_E!Z62+FC_IND_NFM_PA_E!Z62+FC_IND_NFM_SA_E!Z62+FC_IND_NFM_OM_E!Z62</f>
        <v>0.22417920000000005</v>
      </c>
    </row>
    <row r="63" spans="1:26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  <c r="Y63" s="52">
        <f>FC_IND_NFM_AM_E!Y63+FC_IND_NFM_PA_E!Y63+FC_IND_NFM_SA_E!Y63+FC_IND_NFM_OM_E!Y63</f>
        <v>0</v>
      </c>
      <c r="Z63" s="52">
        <f>FC_IND_NFM_AM_E!Z63+FC_IND_NFM_PA_E!Z63+FC_IND_NFM_SA_E!Z63+FC_IND_NFM_OM_E!Z63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1.8018655200000002</v>
      </c>
      <c r="O64" s="52">
        <f>FC_IND_NFM_AM_E!O64+FC_IND_NFM_PA_E!O64+FC_IND_NFM_SA_E!O64+FC_IND_NFM_OM_E!O64</f>
        <v>1.5834873600000001</v>
      </c>
      <c r="P64" s="52">
        <f>FC_IND_NFM_AM_E!P64+FC_IND_NFM_PA_E!P64+FC_IND_NFM_SA_E!P64+FC_IND_NFM_OM_E!P64</f>
        <v>4.8593563200000016</v>
      </c>
      <c r="Q64" s="52">
        <f>FC_IND_NFM_AM_E!Q64+FC_IND_NFM_PA_E!Q64+FC_IND_NFM_SA_E!Q64+FC_IND_NFM_OM_E!Q64</f>
        <v>3.4397999999999991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0.15884729781053702</v>
      </c>
      <c r="U64" s="52">
        <f>FC_IND_NFM_AM_E!U64+FC_IND_NFM_PA_E!U64+FC_IND_NFM_SA_E!U64+FC_IND_NFM_OM_E!U64</f>
        <v>0.23560398066940519</v>
      </c>
      <c r="V64" s="52">
        <f>FC_IND_NFM_AM_E!V64+FC_IND_NFM_PA_E!V64+FC_IND_NFM_SA_E!V64+FC_IND_NFM_OM_E!V64</f>
        <v>0.27222863098801703</v>
      </c>
      <c r="W64" s="52">
        <f>FC_IND_NFM_AM_E!W64+FC_IND_NFM_PA_E!W64+FC_IND_NFM_SA_E!W64+FC_IND_NFM_OM_E!W64</f>
        <v>0.27867607408086437</v>
      </c>
      <c r="X64" s="52">
        <f>FC_IND_NFM_AM_E!X64+FC_IND_NFM_PA_E!X64+FC_IND_NFM_SA_E!X64+FC_IND_NFM_OM_E!X64</f>
        <v>0.28970018489672705</v>
      </c>
      <c r="Y64" s="52">
        <f>FC_IND_NFM_AM_E!Y64+FC_IND_NFM_PA_E!Y64+FC_IND_NFM_SA_E!Y64+FC_IND_NFM_OM_E!Y64</f>
        <v>0.37620275460215602</v>
      </c>
      <c r="Z64" s="52">
        <f>FC_IND_NFM_AM_E!Z64+FC_IND_NFM_PA_E!Z64+FC_IND_NFM_SA_E!Z64+FC_IND_NFM_OM_E!Z64</f>
        <v>0.39038305238612403</v>
      </c>
    </row>
    <row r="65" spans="1:26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  <c r="Y65" s="52">
        <f>FC_IND_NFM_AM_E!Y65+FC_IND_NFM_PA_E!Y65+FC_IND_NFM_SA_E!Y65+FC_IND_NFM_OM_E!Y65</f>
        <v>0</v>
      </c>
      <c r="Z65" s="52">
        <f>FC_IND_NFM_AM_E!Z65+FC_IND_NFM_PA_E!Z65+FC_IND_NFM_SA_E!Z65+FC_IND_NFM_OM_E!Z65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  <c r="Y66" s="52">
        <f>FC_IND_NFM_AM_E!Y66+FC_IND_NFM_PA_E!Y66+FC_IND_NFM_SA_E!Y66+FC_IND_NFM_OM_E!Y66</f>
        <v>0</v>
      </c>
      <c r="Z66" s="52">
        <f>FC_IND_NFM_AM_E!Z66+FC_IND_NFM_PA_E!Z66+FC_IND_NFM_SA_E!Z66+FC_IND_NFM_OM_E!Z66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  <c r="Y67" s="52">
        <f>FC_IND_NFM_AM_E!Y67+FC_IND_NFM_PA_E!Y67+FC_IND_NFM_SA_E!Y67+FC_IND_NFM_OM_E!Y67</f>
        <v>0</v>
      </c>
      <c r="Z67" s="52">
        <f>FC_IND_NFM_AM_E!Z67+FC_IND_NFM_PA_E!Z67+FC_IND_NFM_SA_E!Z67+FC_IND_NFM_OM_E!Z67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  <c r="Y68" s="52">
        <f>FC_IND_NFM_AM_E!Y68+FC_IND_NFM_PA_E!Y68+FC_IND_NFM_SA_E!Y68+FC_IND_NFM_OM_E!Y68</f>
        <v>0</v>
      </c>
      <c r="Z68" s="52">
        <f>FC_IND_NFM_AM_E!Z68+FC_IND_NFM_PA_E!Z68+FC_IND_NFM_SA_E!Z68+FC_IND_NFM_OM_E!Z68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  <c r="Y69" s="52">
        <f>FC_IND_NFM_AM_E!Y69+FC_IND_NFM_PA_E!Y69+FC_IND_NFM_SA_E!Y69+FC_IND_NFM_OM_E!Y69</f>
        <v>0</v>
      </c>
      <c r="Z69" s="52">
        <f>FC_IND_NFM_AM_E!Z69+FC_IND_NFM_PA_E!Z69+FC_IND_NFM_SA_E!Z69+FC_IND_NFM_OM_E!Z69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  <c r="Y70" s="52">
        <f>FC_IND_NFM_AM_E!Y70+FC_IND_NFM_PA_E!Y70+FC_IND_NFM_SA_E!Y70+FC_IND_NFM_OM_E!Y70</f>
        <v>0</v>
      </c>
      <c r="Z70" s="52">
        <f>FC_IND_NFM_AM_E!Z70+FC_IND_NFM_PA_E!Z70+FC_IND_NFM_SA_E!Z70+FC_IND_NFM_OM_E!Z70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  <c r="Y71" s="52">
        <f>FC_IND_NFM_AM_E!Y71+FC_IND_NFM_PA_E!Y71+FC_IND_NFM_SA_E!Y71+FC_IND_NFM_OM_E!Y71</f>
        <v>0</v>
      </c>
      <c r="Z71" s="52">
        <f>FC_IND_NFM_AM_E!Z71+FC_IND_NFM_PA_E!Z71+FC_IND_NFM_SA_E!Z71+FC_IND_NFM_OM_E!Z71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  <c r="Y72" s="55">
        <f>FC_IND_NFM_AM_E!Y72+FC_IND_NFM_PA_E!Y72+FC_IND_NFM_SA_E!Y72+FC_IND_NFM_OM_E!Y72</f>
        <v>0</v>
      </c>
      <c r="Z72" s="55">
        <f>FC_IND_NFM_AM_E!Z72+FC_IND_NFM_PA_E!Z72+FC_IND_NFM_SA_E!Z72+FC_IND_NFM_OM_E!Z72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717.51846306387847</v>
      </c>
      <c r="D2" s="21">
        <f t="shared" ref="D2:X2" si="0">SUM(D3,D17,D22,D25,D26,D51,D52)</f>
        <v>784.92934871986586</v>
      </c>
      <c r="E2" s="21">
        <f t="shared" si="0"/>
        <v>1031.735257533483</v>
      </c>
      <c r="F2" s="21">
        <f t="shared" si="0"/>
        <v>882.39602937938912</v>
      </c>
      <c r="G2" s="21">
        <f t="shared" si="0"/>
        <v>871.57685467074145</v>
      </c>
      <c r="H2" s="21">
        <f t="shared" si="0"/>
        <v>571.29651283995872</v>
      </c>
      <c r="I2" s="21">
        <f t="shared" si="0"/>
        <v>570.99273607352825</v>
      </c>
      <c r="J2" s="21">
        <f t="shared" si="0"/>
        <v>726.0539881998393</v>
      </c>
      <c r="K2" s="21">
        <f t="shared" si="0"/>
        <v>696.24138520333361</v>
      </c>
      <c r="L2" s="21">
        <f t="shared" si="0"/>
        <v>752.68017684886092</v>
      </c>
      <c r="M2" s="21">
        <f t="shared" si="0"/>
        <v>838.70639846701044</v>
      </c>
      <c r="N2" s="21">
        <f t="shared" si="0"/>
        <v>773.06670359403279</v>
      </c>
      <c r="O2" s="21">
        <f t="shared" si="0"/>
        <v>541.34315814794638</v>
      </c>
      <c r="P2" s="21">
        <f t="shared" si="0"/>
        <v>522.13985300277545</v>
      </c>
      <c r="Q2" s="21">
        <f t="shared" si="0"/>
        <v>458.73204887146011</v>
      </c>
      <c r="R2" s="21">
        <f t="shared" si="0"/>
        <v>593.30036852420562</v>
      </c>
      <c r="S2" s="21">
        <f t="shared" si="0"/>
        <v>660.6976023126241</v>
      </c>
      <c r="T2" s="21">
        <f t="shared" si="0"/>
        <v>621.86797794438212</v>
      </c>
      <c r="U2" s="21">
        <f t="shared" si="0"/>
        <v>750.9544623642995</v>
      </c>
      <c r="V2" s="21">
        <f t="shared" si="0"/>
        <v>844.77838305476735</v>
      </c>
      <c r="W2" s="21">
        <f t="shared" si="0"/>
        <v>729.68170852730464</v>
      </c>
      <c r="X2" s="21">
        <f t="shared" si="0"/>
        <v>807.28106510883492</v>
      </c>
      <c r="Y2" s="21">
        <f t="shared" ref="Y2:Z2" si="1">SUM(Y3,Y17,Y22,Y25,Y26,Y51,Y52)</f>
        <v>660.91399959559021</v>
      </c>
      <c r="Z2" s="21">
        <f t="shared" si="1"/>
        <v>343.98730784080311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169.91045055023579</v>
      </c>
      <c r="D3" s="24">
        <f t="shared" si="2"/>
        <v>136.52004738227254</v>
      </c>
      <c r="E3" s="24">
        <f t="shared" si="2"/>
        <v>129.91703258611273</v>
      </c>
      <c r="F3" s="24">
        <f t="shared" si="2"/>
        <v>100.46804024168733</v>
      </c>
      <c r="G3" s="24">
        <f t="shared" si="2"/>
        <v>4.3364385340882752</v>
      </c>
      <c r="H3" s="24">
        <f t="shared" si="2"/>
        <v>181.77163920018754</v>
      </c>
      <c r="I3" s="24">
        <f t="shared" si="2"/>
        <v>189.22462088161359</v>
      </c>
      <c r="J3" s="24">
        <f t="shared" si="2"/>
        <v>237.18530854968662</v>
      </c>
      <c r="K3" s="24">
        <f t="shared" si="2"/>
        <v>143.07459318597378</v>
      </c>
      <c r="L3" s="24">
        <f t="shared" si="2"/>
        <v>91.514511802258369</v>
      </c>
      <c r="M3" s="24">
        <f t="shared" si="2"/>
        <v>143.50913648033392</v>
      </c>
      <c r="N3" s="24">
        <f t="shared" si="2"/>
        <v>206.31884610746735</v>
      </c>
      <c r="O3" s="24">
        <f t="shared" si="2"/>
        <v>140.98657273892334</v>
      </c>
      <c r="P3" s="24">
        <f t="shared" si="2"/>
        <v>146.14749666889711</v>
      </c>
      <c r="Q3" s="24">
        <f t="shared" si="2"/>
        <v>93.137742135433811</v>
      </c>
      <c r="R3" s="24">
        <f t="shared" si="2"/>
        <v>117.7023002317076</v>
      </c>
      <c r="S3" s="24">
        <f t="shared" si="2"/>
        <v>44.254009593418246</v>
      </c>
      <c r="T3" s="24">
        <f t="shared" si="2"/>
        <v>45.145562909877071</v>
      </c>
      <c r="U3" s="24">
        <f t="shared" si="2"/>
        <v>35.787403905843725</v>
      </c>
      <c r="V3" s="24">
        <f t="shared" si="2"/>
        <v>2.0443199032506278</v>
      </c>
      <c r="W3" s="24">
        <f t="shared" si="2"/>
        <v>2.0704406322693045</v>
      </c>
      <c r="X3" s="24">
        <f t="shared" si="2"/>
        <v>3.9974436964850102</v>
      </c>
      <c r="Y3" s="24">
        <f t="shared" ref="Y3:Z3" si="3">SUM(Y4,Y8,Y11)</f>
        <v>7.7080417245772779</v>
      </c>
      <c r="Z3" s="24">
        <f t="shared" si="3"/>
        <v>0.43305129567280592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169.91045055023579</v>
      </c>
      <c r="D11" s="19">
        <f t="shared" si="8"/>
        <v>136.52004738227254</v>
      </c>
      <c r="E11" s="19">
        <f t="shared" si="8"/>
        <v>129.91703258611273</v>
      </c>
      <c r="F11" s="19">
        <f t="shared" si="8"/>
        <v>100.46804024168733</v>
      </c>
      <c r="G11" s="19">
        <f t="shared" si="8"/>
        <v>4.3364385340882752</v>
      </c>
      <c r="H11" s="19">
        <f t="shared" si="8"/>
        <v>181.77163920018754</v>
      </c>
      <c r="I11" s="19">
        <f t="shared" si="8"/>
        <v>189.22462088161359</v>
      </c>
      <c r="J11" s="19">
        <f t="shared" si="8"/>
        <v>237.18530854968662</v>
      </c>
      <c r="K11" s="19">
        <f t="shared" si="8"/>
        <v>143.07459318597378</v>
      </c>
      <c r="L11" s="19">
        <f t="shared" si="8"/>
        <v>91.514511802258369</v>
      </c>
      <c r="M11" s="19">
        <f t="shared" si="8"/>
        <v>143.50913648033392</v>
      </c>
      <c r="N11" s="19">
        <f t="shared" si="8"/>
        <v>206.31884610746735</v>
      </c>
      <c r="O11" s="19">
        <f t="shared" si="8"/>
        <v>140.98657273892334</v>
      </c>
      <c r="P11" s="19">
        <f t="shared" si="8"/>
        <v>146.14749666889711</v>
      </c>
      <c r="Q11" s="19">
        <f t="shared" si="8"/>
        <v>93.137742135433811</v>
      </c>
      <c r="R11" s="19">
        <f t="shared" si="8"/>
        <v>117.7023002317076</v>
      </c>
      <c r="S11" s="19">
        <f t="shared" si="8"/>
        <v>44.254009593418246</v>
      </c>
      <c r="T11" s="19">
        <f t="shared" si="8"/>
        <v>45.145562909877071</v>
      </c>
      <c r="U11" s="19">
        <f t="shared" si="8"/>
        <v>35.787403905843725</v>
      </c>
      <c r="V11" s="19">
        <f t="shared" si="8"/>
        <v>2.0443199032506278</v>
      </c>
      <c r="W11" s="19">
        <f t="shared" si="8"/>
        <v>2.0704406322693045</v>
      </c>
      <c r="X11" s="19">
        <f t="shared" si="8"/>
        <v>3.9974436964850102</v>
      </c>
      <c r="Y11" s="19">
        <f t="shared" ref="Y11:Z11" si="9">SUM(Y12:Y16)</f>
        <v>7.7080417245772779</v>
      </c>
      <c r="Z11" s="19">
        <f t="shared" si="9"/>
        <v>0.43305129567280592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169.91045055023579</v>
      </c>
      <c r="D13" s="8">
        <v>136.52004738227254</v>
      </c>
      <c r="E13" s="8">
        <v>129.91703258611273</v>
      </c>
      <c r="F13" s="8">
        <v>100.46804024168733</v>
      </c>
      <c r="G13" s="8">
        <v>4.3364385340882752</v>
      </c>
      <c r="H13" s="8">
        <v>181.77163920018754</v>
      </c>
      <c r="I13" s="8">
        <v>189.22462088161359</v>
      </c>
      <c r="J13" s="8">
        <v>237.18530854968662</v>
      </c>
      <c r="K13" s="8">
        <v>143.07459318597378</v>
      </c>
      <c r="L13" s="8">
        <v>91.514511802258369</v>
      </c>
      <c r="M13" s="8">
        <v>143.50913648033392</v>
      </c>
      <c r="N13" s="8">
        <v>206.31884610746735</v>
      </c>
      <c r="O13" s="8">
        <v>140.98657273892334</v>
      </c>
      <c r="P13" s="8">
        <v>146.14749666889711</v>
      </c>
      <c r="Q13" s="8">
        <v>93.137742135433811</v>
      </c>
      <c r="R13" s="8">
        <v>117.7023002317076</v>
      </c>
      <c r="S13" s="8">
        <v>44.254009593418246</v>
      </c>
      <c r="T13" s="8">
        <v>45.145562909877071</v>
      </c>
      <c r="U13" s="8">
        <v>35.787403905843725</v>
      </c>
      <c r="V13" s="8">
        <v>2.0443199032506278</v>
      </c>
      <c r="W13" s="8">
        <v>2.0704406322693045</v>
      </c>
      <c r="X13" s="8">
        <v>3.9974436964850102</v>
      </c>
      <c r="Y13" s="8">
        <v>7.7080417245772779</v>
      </c>
      <c r="Z13" s="8">
        <v>0.43305129567280592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306.25467827883722</v>
      </c>
      <c r="D26" s="27">
        <f t="shared" si="14"/>
        <v>270.19168882312391</v>
      </c>
      <c r="E26" s="27">
        <f t="shared" si="14"/>
        <v>274.05993656420304</v>
      </c>
      <c r="F26" s="27">
        <f t="shared" si="14"/>
        <v>298.98309809811514</v>
      </c>
      <c r="G26" s="27">
        <f t="shared" si="14"/>
        <v>240.37618263726262</v>
      </c>
      <c r="H26" s="27">
        <f t="shared" si="14"/>
        <v>177.78107187274105</v>
      </c>
      <c r="I26" s="27">
        <f t="shared" si="14"/>
        <v>172.91379213185442</v>
      </c>
      <c r="J26" s="27">
        <f t="shared" si="14"/>
        <v>279.65738221170989</v>
      </c>
      <c r="K26" s="27">
        <f t="shared" si="14"/>
        <v>317.5678623656089</v>
      </c>
      <c r="L26" s="27">
        <f t="shared" si="14"/>
        <v>230.12073737763194</v>
      </c>
      <c r="M26" s="27">
        <f t="shared" si="14"/>
        <v>199.92551850027803</v>
      </c>
      <c r="N26" s="27">
        <f t="shared" si="14"/>
        <v>202.06379579882309</v>
      </c>
      <c r="O26" s="27">
        <f t="shared" si="14"/>
        <v>181.31772973215021</v>
      </c>
      <c r="P26" s="27">
        <f t="shared" si="14"/>
        <v>143.88586217064724</v>
      </c>
      <c r="Q26" s="27">
        <f t="shared" si="14"/>
        <v>135.82328150117576</v>
      </c>
      <c r="R26" s="27">
        <f t="shared" si="14"/>
        <v>120.80884920332028</v>
      </c>
      <c r="S26" s="27">
        <f t="shared" si="14"/>
        <v>136.45598717692218</v>
      </c>
      <c r="T26" s="27">
        <f t="shared" si="14"/>
        <v>142.06644731615091</v>
      </c>
      <c r="U26" s="27">
        <f t="shared" si="14"/>
        <v>140.92272276756998</v>
      </c>
      <c r="V26" s="27">
        <f t="shared" si="14"/>
        <v>146.07744057439706</v>
      </c>
      <c r="W26" s="27">
        <f t="shared" si="14"/>
        <v>101.48637287180604</v>
      </c>
      <c r="X26" s="27">
        <f t="shared" si="14"/>
        <v>111.35190232888681</v>
      </c>
      <c r="Y26" s="27">
        <f t="shared" ref="Y26:Z26" si="15">SUM(Y27,Y33)</f>
        <v>65.537539383362059</v>
      </c>
      <c r="Z26" s="27">
        <f t="shared" si="15"/>
        <v>49.10504201700337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306.25467827883722</v>
      </c>
      <c r="D33" s="19">
        <f t="shared" si="18"/>
        <v>270.19168882312391</v>
      </c>
      <c r="E33" s="19">
        <f t="shared" si="18"/>
        <v>274.05993656420304</v>
      </c>
      <c r="F33" s="19">
        <f t="shared" si="18"/>
        <v>298.98309809811514</v>
      </c>
      <c r="G33" s="19">
        <f t="shared" si="18"/>
        <v>240.37618263726262</v>
      </c>
      <c r="H33" s="19">
        <f t="shared" si="18"/>
        <v>177.78107187274105</v>
      </c>
      <c r="I33" s="19">
        <f t="shared" si="18"/>
        <v>172.91379213185442</v>
      </c>
      <c r="J33" s="19">
        <f t="shared" si="18"/>
        <v>279.65738221170989</v>
      </c>
      <c r="K33" s="19">
        <f t="shared" si="18"/>
        <v>317.5678623656089</v>
      </c>
      <c r="L33" s="19">
        <f t="shared" si="18"/>
        <v>230.12073737763194</v>
      </c>
      <c r="M33" s="19">
        <f t="shared" si="18"/>
        <v>199.92551850027803</v>
      </c>
      <c r="N33" s="19">
        <f t="shared" si="18"/>
        <v>202.06379579882309</v>
      </c>
      <c r="O33" s="19">
        <f t="shared" si="18"/>
        <v>181.31772973215021</v>
      </c>
      <c r="P33" s="19">
        <f t="shared" si="18"/>
        <v>143.88586217064724</v>
      </c>
      <c r="Q33" s="19">
        <f t="shared" si="18"/>
        <v>135.82328150117576</v>
      </c>
      <c r="R33" s="19">
        <f t="shared" si="18"/>
        <v>120.80884920332028</v>
      </c>
      <c r="S33" s="19">
        <f t="shared" si="18"/>
        <v>136.45598717692218</v>
      </c>
      <c r="T33" s="19">
        <f t="shared" si="18"/>
        <v>142.06644731615091</v>
      </c>
      <c r="U33" s="19">
        <f t="shared" si="18"/>
        <v>140.92272276756998</v>
      </c>
      <c r="V33" s="19">
        <f t="shared" si="18"/>
        <v>146.07744057439706</v>
      </c>
      <c r="W33" s="19">
        <f t="shared" si="18"/>
        <v>101.48637287180604</v>
      </c>
      <c r="X33" s="19">
        <f t="shared" si="18"/>
        <v>111.35190232888681</v>
      </c>
      <c r="Y33" s="19">
        <f t="shared" ref="Y33:Z33" si="19">SUM(Y34:Y50)</f>
        <v>65.537539383362059</v>
      </c>
      <c r="Z33" s="19">
        <f t="shared" si="19"/>
        <v>49.10504201700337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20.818244702876118</v>
      </c>
      <c r="D36" s="8">
        <v>19.208688294321131</v>
      </c>
      <c r="E36" s="8">
        <v>18.679337386823015</v>
      </c>
      <c r="F36" s="8">
        <v>20.457411442564272</v>
      </c>
      <c r="G36" s="8">
        <v>21.484100227025753</v>
      </c>
      <c r="H36" s="8">
        <v>22.153222304388958</v>
      </c>
      <c r="I36" s="8">
        <v>20.661876550661056</v>
      </c>
      <c r="J36" s="8">
        <v>21.154443963121729</v>
      </c>
      <c r="K36" s="8">
        <v>25.996852012152132</v>
      </c>
      <c r="L36" s="8">
        <v>18.075727086605426</v>
      </c>
      <c r="M36" s="8">
        <v>18.101822694342143</v>
      </c>
      <c r="N36" s="8">
        <v>16.574436991308129</v>
      </c>
      <c r="O36" s="8">
        <v>19.333963905184472</v>
      </c>
      <c r="P36" s="8">
        <v>14.617953947140302</v>
      </c>
      <c r="Q36" s="8">
        <v>14.932179129973298</v>
      </c>
      <c r="R36" s="8">
        <v>11.955348581933555</v>
      </c>
      <c r="S36" s="8">
        <v>18.200384647422879</v>
      </c>
      <c r="T36" s="8">
        <v>17.096548405749886</v>
      </c>
      <c r="U36" s="8">
        <v>13.67972715143179</v>
      </c>
      <c r="V36" s="8">
        <v>13.377828690885849</v>
      </c>
      <c r="W36" s="8">
        <v>11.737399897500913</v>
      </c>
      <c r="X36" s="8">
        <v>8.1559973715959604</v>
      </c>
      <c r="Y36" s="8">
        <v>2.2320374813939541</v>
      </c>
      <c r="Z36" s="8">
        <v>0.1289681797799031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7.0877269273625559E-2</v>
      </c>
      <c r="Z41" s="8">
        <v>7.0739159360811987E-2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64.59088038436451</v>
      </c>
      <c r="D43" s="8">
        <v>61.449837791963276</v>
      </c>
      <c r="E43" s="8">
        <v>57.948110643333443</v>
      </c>
      <c r="F43" s="8">
        <v>71.408913150069552</v>
      </c>
      <c r="G43" s="8">
        <v>85.416135219121159</v>
      </c>
      <c r="H43" s="8">
        <v>78.766567691816888</v>
      </c>
      <c r="I43" s="8">
        <v>42.077827386165666</v>
      </c>
      <c r="J43" s="8">
        <v>157.95905227419939</v>
      </c>
      <c r="K43" s="8">
        <v>173.9979134717718</v>
      </c>
      <c r="L43" s="8">
        <v>128.55555075982531</v>
      </c>
      <c r="M43" s="8">
        <v>111.99220374109031</v>
      </c>
      <c r="N43" s="8">
        <v>123.78043816687922</v>
      </c>
      <c r="O43" s="8">
        <v>121.23046730717945</v>
      </c>
      <c r="P43" s="8">
        <v>70.208570491445556</v>
      </c>
      <c r="Q43" s="8">
        <v>29.223351964822932</v>
      </c>
      <c r="R43" s="8">
        <v>33.181307370965321</v>
      </c>
      <c r="S43" s="8">
        <v>36.427455757556508</v>
      </c>
      <c r="T43" s="8">
        <v>36.497676381932862</v>
      </c>
      <c r="U43" s="8">
        <v>43.80430305136214</v>
      </c>
      <c r="V43" s="8">
        <v>44.879334817364487</v>
      </c>
      <c r="W43" s="8">
        <v>33.41095396798854</v>
      </c>
      <c r="X43" s="8">
        <v>42.559698344356605</v>
      </c>
      <c r="Y43" s="8">
        <v>30.572111306928349</v>
      </c>
      <c r="Z43" s="8">
        <v>24.632389467517189</v>
      </c>
    </row>
    <row r="44" spans="1:26" ht="11.25" customHeight="1" x14ac:dyDescent="0.2">
      <c r="A44" s="28" t="s">
        <v>74</v>
      </c>
      <c r="B44" s="7" t="s">
        <v>75</v>
      </c>
      <c r="C44" s="8">
        <v>220.84555319159657</v>
      </c>
      <c r="D44" s="8">
        <v>189.5331627368395</v>
      </c>
      <c r="E44" s="8">
        <v>197.43248853404657</v>
      </c>
      <c r="F44" s="8">
        <v>207.11677350548132</v>
      </c>
      <c r="G44" s="8">
        <v>133.47594719111569</v>
      </c>
      <c r="H44" s="8">
        <v>76.861281876535216</v>
      </c>
      <c r="I44" s="8">
        <v>110.17408819502769</v>
      </c>
      <c r="J44" s="8">
        <v>100.54388597438879</v>
      </c>
      <c r="K44" s="8">
        <v>117.573096881685</v>
      </c>
      <c r="L44" s="8">
        <v>83.489459531201192</v>
      </c>
      <c r="M44" s="8">
        <v>69.831492064845563</v>
      </c>
      <c r="N44" s="8">
        <v>61.708920640635753</v>
      </c>
      <c r="O44" s="8">
        <v>40.753298519786298</v>
      </c>
      <c r="P44" s="8">
        <v>59.059337732061373</v>
      </c>
      <c r="Q44" s="8">
        <v>91.667750406379511</v>
      </c>
      <c r="R44" s="8">
        <v>75.672193250421401</v>
      </c>
      <c r="S44" s="8">
        <v>81.828146771942798</v>
      </c>
      <c r="T44" s="8">
        <v>88.472222528468151</v>
      </c>
      <c r="U44" s="8">
        <v>83.438692564776048</v>
      </c>
      <c r="V44" s="8">
        <v>87.820277066146716</v>
      </c>
      <c r="W44" s="8">
        <v>56.338019006316586</v>
      </c>
      <c r="X44" s="8">
        <v>60.636206612934252</v>
      </c>
      <c r="Y44" s="8">
        <v>32.66251332576612</v>
      </c>
      <c r="Z44" s="8">
        <v>24.272945210345469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241.35333423480552</v>
      </c>
      <c r="D51" s="27">
        <v>378.21761251446941</v>
      </c>
      <c r="E51" s="27">
        <v>627.75828838316716</v>
      </c>
      <c r="F51" s="27">
        <v>482.94489103958665</v>
      </c>
      <c r="G51" s="27">
        <v>626.86423349939059</v>
      </c>
      <c r="H51" s="27">
        <v>211.74380176703013</v>
      </c>
      <c r="I51" s="27">
        <v>208.85432306006015</v>
      </c>
      <c r="J51" s="27">
        <v>209.21129743844284</v>
      </c>
      <c r="K51" s="27">
        <v>235.59892965175095</v>
      </c>
      <c r="L51" s="27">
        <v>431.04492766897062</v>
      </c>
      <c r="M51" s="27">
        <v>495.27174348639846</v>
      </c>
      <c r="N51" s="27">
        <v>364.68406168774231</v>
      </c>
      <c r="O51" s="27">
        <v>219.03885567687277</v>
      </c>
      <c r="P51" s="27">
        <v>232.1064941632311</v>
      </c>
      <c r="Q51" s="27">
        <v>229.77102523485053</v>
      </c>
      <c r="R51" s="27">
        <v>354.78921908917778</v>
      </c>
      <c r="S51" s="27">
        <v>479.98760554228369</v>
      </c>
      <c r="T51" s="27">
        <v>434.65596771835413</v>
      </c>
      <c r="U51" s="27">
        <v>574.2443356908858</v>
      </c>
      <c r="V51" s="27">
        <v>696.65662257711961</v>
      </c>
      <c r="W51" s="27">
        <v>626.12489502322933</v>
      </c>
      <c r="X51" s="27">
        <v>691.93171908346312</v>
      </c>
      <c r="Y51" s="27">
        <v>587.66841848765091</v>
      </c>
      <c r="Z51" s="27">
        <v>294.44921452812696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9.5574517874946946E-2</v>
      </c>
      <c r="M61" s="49">
        <f t="shared" si="22"/>
        <v>9.3696457889328066E-2</v>
      </c>
      <c r="N61" s="49">
        <f t="shared" si="22"/>
        <v>1.3454176433876186</v>
      </c>
      <c r="O61" s="49">
        <f t="shared" si="22"/>
        <v>1.3804592640008682</v>
      </c>
      <c r="P61" s="49">
        <f t="shared" si="22"/>
        <v>4.0653591489378726</v>
      </c>
      <c r="Q61" s="49">
        <f t="shared" si="22"/>
        <v>2.9677923063513671</v>
      </c>
      <c r="R61" s="49">
        <f t="shared" si="22"/>
        <v>9.9426021616774454E-2</v>
      </c>
      <c r="S61" s="49">
        <f t="shared" si="22"/>
        <v>9.86574350213026E-2</v>
      </c>
      <c r="T61" s="49">
        <f t="shared" si="22"/>
        <v>0.20975322880248193</v>
      </c>
      <c r="U61" s="49">
        <f t="shared" si="22"/>
        <v>0.34485674415742379</v>
      </c>
      <c r="V61" s="49">
        <f t="shared" si="22"/>
        <v>0.36646169388512617</v>
      </c>
      <c r="W61" s="49">
        <f t="shared" si="22"/>
        <v>0.37587068599995027</v>
      </c>
      <c r="X61" s="49">
        <f t="shared" si="22"/>
        <v>0.37303591777342238</v>
      </c>
      <c r="Y61" s="49">
        <f t="shared" ref="Y61:Z61" si="23">SUM(Y62:Y72)</f>
        <v>0.42987452951367061</v>
      </c>
      <c r="Z61" s="49">
        <f t="shared" si="23"/>
        <v>0.39317554077869443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9.5574517874946946E-2</v>
      </c>
      <c r="M62" s="52">
        <v>9.3696457889328066E-2</v>
      </c>
      <c r="N62" s="52">
        <v>9.5447534000344239E-2</v>
      </c>
      <c r="O62" s="52">
        <v>9.8595789769243769E-2</v>
      </c>
      <c r="P62" s="52">
        <v>9.9672014600338046E-2</v>
      </c>
      <c r="Q62" s="52">
        <v>9.9763527453503434E-2</v>
      </c>
      <c r="R62" s="52">
        <v>9.9426021616774454E-2</v>
      </c>
      <c r="S62" s="52">
        <v>9.86574350213026E-2</v>
      </c>
      <c r="T62" s="52">
        <v>9.6032756775595696E-2</v>
      </c>
      <c r="U62" s="52">
        <v>0.1906178092489543</v>
      </c>
      <c r="V62" s="52">
        <v>0.19217248489779012</v>
      </c>
      <c r="W62" s="52">
        <v>0.1932364610294918</v>
      </c>
      <c r="X62" s="52">
        <v>0.19148623310181681</v>
      </c>
      <c r="Y62" s="52">
        <v>0.19426019401978881</v>
      </c>
      <c r="Z62" s="52">
        <v>0.17966746465710701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1.2499701093872744</v>
      </c>
      <c r="O64" s="52">
        <v>1.2818634742316244</v>
      </c>
      <c r="P64" s="52">
        <v>3.9656871343375348</v>
      </c>
      <c r="Q64" s="52">
        <v>2.8680287788978638</v>
      </c>
      <c r="R64" s="52">
        <v>0</v>
      </c>
      <c r="S64" s="52">
        <v>0</v>
      </c>
      <c r="T64" s="52">
        <v>0.11372047202688625</v>
      </c>
      <c r="U64" s="52">
        <v>0.15423893490846949</v>
      </c>
      <c r="V64" s="52">
        <v>0.17428920898733605</v>
      </c>
      <c r="W64" s="52">
        <v>0.18263422497045848</v>
      </c>
      <c r="X64" s="52">
        <v>0.18154968467160559</v>
      </c>
      <c r="Y64" s="52">
        <v>0.2356143354938818</v>
      </c>
      <c r="Z64" s="52">
        <v>0.2135080761215874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60.519291368018166</v>
      </c>
      <c r="D2" s="21">
        <f t="shared" ref="D2:X2" si="0">SUM(D3,D17,D22,D25,D26,D51,D52)</f>
        <v>89.211746127076765</v>
      </c>
      <c r="E2" s="21">
        <f t="shared" si="0"/>
        <v>115.97332794853214</v>
      </c>
      <c r="F2" s="21">
        <f t="shared" si="0"/>
        <v>76.532232778614599</v>
      </c>
      <c r="G2" s="21">
        <f t="shared" si="0"/>
        <v>74.445039495696662</v>
      </c>
      <c r="H2" s="21">
        <f t="shared" si="0"/>
        <v>46.912034876739909</v>
      </c>
      <c r="I2" s="21">
        <f t="shared" si="0"/>
        <v>39.125281229867326</v>
      </c>
      <c r="J2" s="21">
        <f t="shared" si="0"/>
        <v>51.694243514147587</v>
      </c>
      <c r="K2" s="21">
        <f t="shared" si="0"/>
        <v>37.409906976855083</v>
      </c>
      <c r="L2" s="21">
        <f t="shared" si="0"/>
        <v>49.559117736482719</v>
      </c>
      <c r="M2" s="21">
        <f t="shared" si="0"/>
        <v>64.616498561721428</v>
      </c>
      <c r="N2" s="21">
        <f t="shared" si="0"/>
        <v>42.264647382804966</v>
      </c>
      <c r="O2" s="21">
        <f t="shared" si="0"/>
        <v>11.432490890810977</v>
      </c>
      <c r="P2" s="21">
        <f t="shared" si="0"/>
        <v>7.8615924380087474</v>
      </c>
      <c r="Q2" s="21">
        <f t="shared" si="0"/>
        <v>4.3879254539252397</v>
      </c>
      <c r="R2" s="21">
        <f t="shared" si="0"/>
        <v>6.977519016864413</v>
      </c>
      <c r="S2" s="21">
        <f t="shared" si="0"/>
        <v>10.791273261387634</v>
      </c>
      <c r="T2" s="21">
        <f t="shared" si="0"/>
        <v>31.053078649262716</v>
      </c>
      <c r="U2" s="21">
        <f t="shared" si="0"/>
        <v>51.311313386518385</v>
      </c>
      <c r="V2" s="21">
        <f t="shared" si="0"/>
        <v>41.562184254104565</v>
      </c>
      <c r="W2" s="21">
        <f t="shared" si="0"/>
        <v>31.525112339464151</v>
      </c>
      <c r="X2" s="21">
        <f t="shared" si="0"/>
        <v>38.189418980298697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7.6977622102496941</v>
      </c>
      <c r="D3" s="24">
        <f t="shared" si="2"/>
        <v>7.4446770756734093</v>
      </c>
      <c r="E3" s="24">
        <f t="shared" si="2"/>
        <v>6.1145220923504207</v>
      </c>
      <c r="F3" s="24">
        <f t="shared" si="2"/>
        <v>4.1116793837797072</v>
      </c>
      <c r="G3" s="24">
        <f t="shared" si="2"/>
        <v>0.16861301535112899</v>
      </c>
      <c r="H3" s="24">
        <f t="shared" si="2"/>
        <v>9.2291055793847292</v>
      </c>
      <c r="I3" s="24">
        <f t="shared" si="2"/>
        <v>8.2642345711526879</v>
      </c>
      <c r="J3" s="24">
        <f t="shared" si="2"/>
        <v>10.143284122052805</v>
      </c>
      <c r="K3" s="24">
        <f t="shared" si="2"/>
        <v>4.7781026042466124</v>
      </c>
      <c r="L3" s="24">
        <f t="shared" si="2"/>
        <v>2.9977098526780517</v>
      </c>
      <c r="M3" s="24">
        <f t="shared" si="2"/>
        <v>4.9668923616173917</v>
      </c>
      <c r="N3" s="24">
        <f t="shared" si="2"/>
        <v>6.5399538781040647</v>
      </c>
      <c r="O3" s="24">
        <f t="shared" si="2"/>
        <v>2.2394825114599413</v>
      </c>
      <c r="P3" s="24">
        <f t="shared" si="2"/>
        <v>1.6275088203635579</v>
      </c>
      <c r="Q3" s="24">
        <f t="shared" si="2"/>
        <v>0.69362828803583343</v>
      </c>
      <c r="R3" s="24">
        <f t="shared" si="2"/>
        <v>0.95381691916680966</v>
      </c>
      <c r="S3" s="24">
        <f t="shared" si="2"/>
        <v>0.42002923226237165</v>
      </c>
      <c r="T3" s="24">
        <f t="shared" si="2"/>
        <v>1.2615034484305034</v>
      </c>
      <c r="U3" s="24">
        <f t="shared" si="2"/>
        <v>1.119140710308909</v>
      </c>
      <c r="V3" s="24">
        <f t="shared" si="2"/>
        <v>4.0952122927120006E-2</v>
      </c>
      <c r="W3" s="24">
        <f t="shared" si="2"/>
        <v>3.7626898060002717E-2</v>
      </c>
      <c r="X3" s="24">
        <f t="shared" si="2"/>
        <v>7.4956761619907844E-2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7.6977622102496941</v>
      </c>
      <c r="D11" s="19">
        <f t="shared" si="8"/>
        <v>7.4446770756734093</v>
      </c>
      <c r="E11" s="19">
        <f t="shared" si="8"/>
        <v>6.1145220923504207</v>
      </c>
      <c r="F11" s="19">
        <f t="shared" si="8"/>
        <v>4.1116793837797072</v>
      </c>
      <c r="G11" s="19">
        <f t="shared" si="8"/>
        <v>0.16861301535112899</v>
      </c>
      <c r="H11" s="19">
        <f t="shared" si="8"/>
        <v>9.2291055793847292</v>
      </c>
      <c r="I11" s="19">
        <f t="shared" si="8"/>
        <v>8.2642345711526879</v>
      </c>
      <c r="J11" s="19">
        <f t="shared" si="8"/>
        <v>10.143284122052805</v>
      </c>
      <c r="K11" s="19">
        <f t="shared" si="8"/>
        <v>4.7781026042466124</v>
      </c>
      <c r="L11" s="19">
        <f t="shared" si="8"/>
        <v>2.9977098526780517</v>
      </c>
      <c r="M11" s="19">
        <f t="shared" si="8"/>
        <v>4.9668923616173917</v>
      </c>
      <c r="N11" s="19">
        <f t="shared" si="8"/>
        <v>6.5399538781040647</v>
      </c>
      <c r="O11" s="19">
        <f t="shared" si="8"/>
        <v>2.2394825114599413</v>
      </c>
      <c r="P11" s="19">
        <f t="shared" si="8"/>
        <v>1.6275088203635579</v>
      </c>
      <c r="Q11" s="19">
        <f t="shared" si="8"/>
        <v>0.69362828803583343</v>
      </c>
      <c r="R11" s="19">
        <f t="shared" si="8"/>
        <v>0.95381691916680966</v>
      </c>
      <c r="S11" s="19">
        <f t="shared" si="8"/>
        <v>0.42002923226237165</v>
      </c>
      <c r="T11" s="19">
        <f t="shared" si="8"/>
        <v>1.2615034484305034</v>
      </c>
      <c r="U11" s="19">
        <f t="shared" si="8"/>
        <v>1.119140710308909</v>
      </c>
      <c r="V11" s="19">
        <f t="shared" si="8"/>
        <v>4.0952122927120006E-2</v>
      </c>
      <c r="W11" s="19">
        <f t="shared" si="8"/>
        <v>3.7626898060002717E-2</v>
      </c>
      <c r="X11" s="19">
        <f t="shared" si="8"/>
        <v>7.4956761619907844E-2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7.6977622102496941</v>
      </c>
      <c r="D13" s="8">
        <v>7.4446770756734093</v>
      </c>
      <c r="E13" s="8">
        <v>6.1145220923504207</v>
      </c>
      <c r="F13" s="8">
        <v>4.1116793837797072</v>
      </c>
      <c r="G13" s="8">
        <v>0.16861301535112899</v>
      </c>
      <c r="H13" s="8">
        <v>9.2291055793847292</v>
      </c>
      <c r="I13" s="8">
        <v>8.2642345711526879</v>
      </c>
      <c r="J13" s="8">
        <v>10.143284122052805</v>
      </c>
      <c r="K13" s="8">
        <v>4.7781026042466124</v>
      </c>
      <c r="L13" s="8">
        <v>2.9977098526780517</v>
      </c>
      <c r="M13" s="8">
        <v>4.9668923616173917</v>
      </c>
      <c r="N13" s="8">
        <v>6.5399538781040647</v>
      </c>
      <c r="O13" s="8">
        <v>2.2394825114599413</v>
      </c>
      <c r="P13" s="8">
        <v>1.6275088203635579</v>
      </c>
      <c r="Q13" s="8">
        <v>0.69362828803583343</v>
      </c>
      <c r="R13" s="8">
        <v>0.95381691916680966</v>
      </c>
      <c r="S13" s="8">
        <v>0.42002923226237165</v>
      </c>
      <c r="T13" s="8">
        <v>1.2615034484305034</v>
      </c>
      <c r="U13" s="8">
        <v>1.119140710308909</v>
      </c>
      <c r="V13" s="8">
        <v>4.0952122927120006E-2</v>
      </c>
      <c r="W13" s="8">
        <v>3.7626898060002717E-2</v>
      </c>
      <c r="X13" s="8">
        <v>7.4956761619907844E-2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28.459732451449554</v>
      </c>
      <c r="D26" s="27">
        <f t="shared" si="14"/>
        <v>32.433430926588173</v>
      </c>
      <c r="E26" s="27">
        <f t="shared" si="14"/>
        <v>31.335601476416876</v>
      </c>
      <c r="F26" s="27">
        <f t="shared" si="14"/>
        <v>26.320745325453448</v>
      </c>
      <c r="G26" s="27">
        <f t="shared" si="14"/>
        <v>19.684606973177274</v>
      </c>
      <c r="H26" s="27">
        <f t="shared" si="14"/>
        <v>16.811579162585012</v>
      </c>
      <c r="I26" s="27">
        <f t="shared" si="14"/>
        <v>13.51715408865126</v>
      </c>
      <c r="J26" s="27">
        <f t="shared" si="14"/>
        <v>23.40271224837549</v>
      </c>
      <c r="K26" s="27">
        <f t="shared" si="14"/>
        <v>18.47206847958283</v>
      </c>
      <c r="L26" s="27">
        <f t="shared" si="14"/>
        <v>15.797051375809131</v>
      </c>
      <c r="M26" s="27">
        <f t="shared" si="14"/>
        <v>16.656222127535603</v>
      </c>
      <c r="N26" s="27">
        <f t="shared" si="14"/>
        <v>12.490074263469591</v>
      </c>
      <c r="O26" s="27">
        <f t="shared" si="14"/>
        <v>4.1316717569034545</v>
      </c>
      <c r="P26" s="27">
        <f t="shared" si="14"/>
        <v>2.3458010745960003</v>
      </c>
      <c r="Q26" s="27">
        <f t="shared" si="14"/>
        <v>1.3428848632695225</v>
      </c>
      <c r="R26" s="27">
        <f t="shared" si="14"/>
        <v>1.4807727852559376</v>
      </c>
      <c r="S26" s="27">
        <f t="shared" si="14"/>
        <v>2.2053468818118738</v>
      </c>
      <c r="T26" s="27">
        <f t="shared" si="14"/>
        <v>7.0380469722651293</v>
      </c>
      <c r="U26" s="27">
        <f t="shared" si="14"/>
        <v>9.4037673791017831</v>
      </c>
      <c r="V26" s="27">
        <f t="shared" si="14"/>
        <v>6.7973146976058105</v>
      </c>
      <c r="W26" s="27">
        <f t="shared" si="14"/>
        <v>4.1637140152129479</v>
      </c>
      <c r="X26" s="27">
        <f t="shared" si="14"/>
        <v>5.0051325531131177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28.459732451449554</v>
      </c>
      <c r="D33" s="19">
        <f t="shared" si="18"/>
        <v>32.433430926588173</v>
      </c>
      <c r="E33" s="19">
        <f t="shared" si="18"/>
        <v>31.335601476416876</v>
      </c>
      <c r="F33" s="19">
        <f t="shared" si="18"/>
        <v>26.320745325453448</v>
      </c>
      <c r="G33" s="19">
        <f t="shared" si="18"/>
        <v>19.684606973177274</v>
      </c>
      <c r="H33" s="19">
        <f t="shared" si="18"/>
        <v>16.811579162585012</v>
      </c>
      <c r="I33" s="19">
        <f t="shared" si="18"/>
        <v>13.51715408865126</v>
      </c>
      <c r="J33" s="19">
        <f t="shared" si="18"/>
        <v>23.40271224837549</v>
      </c>
      <c r="K33" s="19">
        <f t="shared" si="18"/>
        <v>18.47206847958283</v>
      </c>
      <c r="L33" s="19">
        <f t="shared" si="18"/>
        <v>15.797051375809131</v>
      </c>
      <c r="M33" s="19">
        <f t="shared" si="18"/>
        <v>16.656222127535603</v>
      </c>
      <c r="N33" s="19">
        <f t="shared" si="18"/>
        <v>12.490074263469591</v>
      </c>
      <c r="O33" s="19">
        <f t="shared" si="18"/>
        <v>4.1316717569034545</v>
      </c>
      <c r="P33" s="19">
        <f t="shared" si="18"/>
        <v>2.3458010745960003</v>
      </c>
      <c r="Q33" s="19">
        <f t="shared" si="18"/>
        <v>1.3428848632695225</v>
      </c>
      <c r="R33" s="19">
        <f t="shared" si="18"/>
        <v>1.4807727852559376</v>
      </c>
      <c r="S33" s="19">
        <f t="shared" si="18"/>
        <v>2.2053468818118738</v>
      </c>
      <c r="T33" s="19">
        <f t="shared" si="18"/>
        <v>7.0380469722651293</v>
      </c>
      <c r="U33" s="19">
        <f t="shared" si="18"/>
        <v>9.4037673791017831</v>
      </c>
      <c r="V33" s="19">
        <f t="shared" si="18"/>
        <v>6.7973146976058105</v>
      </c>
      <c r="W33" s="19">
        <f t="shared" si="18"/>
        <v>4.1637140152129479</v>
      </c>
      <c r="X33" s="19">
        <f t="shared" si="18"/>
        <v>5.0051325531131177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2.081056856877193</v>
      </c>
      <c r="D36" s="8">
        <v>2.4804313567993463</v>
      </c>
      <c r="E36" s="8">
        <v>2.3118187501169007</v>
      </c>
      <c r="F36" s="8">
        <v>1.9337467534486577</v>
      </c>
      <c r="G36" s="8">
        <v>1.853728372626448</v>
      </c>
      <c r="H36" s="8">
        <v>2.166347816746331</v>
      </c>
      <c r="I36" s="8">
        <v>1.7024183038705945</v>
      </c>
      <c r="J36" s="8">
        <v>1.8198869197905134</v>
      </c>
      <c r="K36" s="8">
        <v>1.5510768837789513</v>
      </c>
      <c r="L36" s="8">
        <v>1.2789479882770785</v>
      </c>
      <c r="M36" s="8">
        <v>1.5564982769846163</v>
      </c>
      <c r="N36" s="8">
        <v>1.04749687421013</v>
      </c>
      <c r="O36" s="8">
        <v>0.44446516587130963</v>
      </c>
      <c r="P36" s="8">
        <v>0.24354304338059024</v>
      </c>
      <c r="Q36" s="8">
        <v>0.15251966195425704</v>
      </c>
      <c r="R36" s="8">
        <v>0.15274264280615596</v>
      </c>
      <c r="S36" s="8">
        <v>0.3088819692620412</v>
      </c>
      <c r="T36" s="8">
        <v>0.89302538747257865</v>
      </c>
      <c r="U36" s="8">
        <v>0.9694834239719432</v>
      </c>
      <c r="V36" s="8">
        <v>0.66532126780334966</v>
      </c>
      <c r="W36" s="8">
        <v>0.51126188324396304</v>
      </c>
      <c r="X36" s="8">
        <v>0.38954149832807877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6.5196940493690851</v>
      </c>
      <c r="D43" s="8">
        <v>8.0153434429004324</v>
      </c>
      <c r="E43" s="8">
        <v>7.248444854766035</v>
      </c>
      <c r="F43" s="8">
        <v>6.8163826799681342</v>
      </c>
      <c r="G43" s="8">
        <v>7.4386477768103036</v>
      </c>
      <c r="H43" s="8">
        <v>7.7639326369456096</v>
      </c>
      <c r="I43" s="8">
        <v>3.4942696281056209</v>
      </c>
      <c r="J43" s="8">
        <v>13.7023189204365</v>
      </c>
      <c r="K43" s="8">
        <v>10.457452011091961</v>
      </c>
      <c r="L43" s="8">
        <v>9.1752124680939193</v>
      </c>
      <c r="M43" s="8">
        <v>9.721781813515193</v>
      </c>
      <c r="N43" s="8">
        <v>7.8862545761124014</v>
      </c>
      <c r="O43" s="8">
        <v>2.8012756094901707</v>
      </c>
      <c r="P43" s="8">
        <v>1.1761444245603179</v>
      </c>
      <c r="Q43" s="8">
        <v>0.29906359717740899</v>
      </c>
      <c r="R43" s="8">
        <v>0.42487292671315879</v>
      </c>
      <c r="S43" s="8">
        <v>0.61973028807367969</v>
      </c>
      <c r="T43" s="8">
        <v>1.9105935993303256</v>
      </c>
      <c r="U43" s="8">
        <v>3.1114066880027016</v>
      </c>
      <c r="V43" s="8">
        <v>2.236950408806698</v>
      </c>
      <c r="W43" s="8">
        <v>1.4580370092430923</v>
      </c>
      <c r="X43" s="8">
        <v>2.0365059789669213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19.858981545203275</v>
      </c>
      <c r="D44" s="8">
        <v>21.937656126888392</v>
      </c>
      <c r="E44" s="8">
        <v>21.775337871533939</v>
      </c>
      <c r="F44" s="8">
        <v>17.570615892036656</v>
      </c>
      <c r="G44" s="8">
        <v>10.392230823740521</v>
      </c>
      <c r="H44" s="8">
        <v>6.8812987088930733</v>
      </c>
      <c r="I44" s="8">
        <v>8.320466156675046</v>
      </c>
      <c r="J44" s="8">
        <v>7.8805064081484764</v>
      </c>
      <c r="K44" s="8">
        <v>6.463539584711917</v>
      </c>
      <c r="L44" s="8">
        <v>5.3428909194381333</v>
      </c>
      <c r="M44" s="8">
        <v>5.3779420370357931</v>
      </c>
      <c r="N44" s="8">
        <v>3.5563228131470588</v>
      </c>
      <c r="O44" s="8">
        <v>0.88593098154197392</v>
      </c>
      <c r="P44" s="8">
        <v>0.92611360665509235</v>
      </c>
      <c r="Q44" s="8">
        <v>0.89130160413785642</v>
      </c>
      <c r="R44" s="8">
        <v>0.90315721573662278</v>
      </c>
      <c r="S44" s="8">
        <v>1.2767346244761528</v>
      </c>
      <c r="T44" s="8">
        <v>4.2344279854622249</v>
      </c>
      <c r="U44" s="8">
        <v>5.3228772671271392</v>
      </c>
      <c r="V44" s="8">
        <v>3.8950430209957627</v>
      </c>
      <c r="W44" s="8">
        <v>2.1944151227258923</v>
      </c>
      <c r="X44" s="8">
        <v>2.5790850758181176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24.36179670631892</v>
      </c>
      <c r="D51" s="27">
        <v>49.333638124815188</v>
      </c>
      <c r="E51" s="27">
        <v>78.523204379764849</v>
      </c>
      <c r="F51" s="27">
        <v>46.099808069381453</v>
      </c>
      <c r="G51" s="27">
        <v>54.591819507168253</v>
      </c>
      <c r="H51" s="27">
        <v>20.871350134770172</v>
      </c>
      <c r="I51" s="27">
        <v>17.343892570063375</v>
      </c>
      <c r="J51" s="27">
        <v>18.148247143719288</v>
      </c>
      <c r="K51" s="27">
        <v>14.159735893025642</v>
      </c>
      <c r="L51" s="27">
        <v>30.764356507995537</v>
      </c>
      <c r="M51" s="27">
        <v>42.993384072568432</v>
      </c>
      <c r="N51" s="27">
        <v>23.234619241231307</v>
      </c>
      <c r="O51" s="27">
        <v>5.0613366224475804</v>
      </c>
      <c r="P51" s="27">
        <v>3.888282543049189</v>
      </c>
      <c r="Q51" s="27">
        <v>2.3514123026198837</v>
      </c>
      <c r="R51" s="27">
        <v>4.5429293124416663</v>
      </c>
      <c r="S51" s="27">
        <v>8.1658971473133874</v>
      </c>
      <c r="T51" s="27">
        <v>22.753528228567081</v>
      </c>
      <c r="U51" s="27">
        <v>40.788405297107694</v>
      </c>
      <c r="V51" s="27">
        <v>34.723917433571636</v>
      </c>
      <c r="W51" s="27">
        <v>27.3237714261912</v>
      </c>
      <c r="X51" s="27">
        <v>33.109329665565674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3.1307020958353925E-3</v>
      </c>
      <c r="M61" s="49">
        <f t="shared" si="22"/>
        <v>3.2428612729119392E-3</v>
      </c>
      <c r="N61" s="49">
        <f t="shared" si="22"/>
        <v>8.2663167483144812E-2</v>
      </c>
      <c r="O61" s="49">
        <f t="shared" si="22"/>
        <v>3.1186184893112048E-2</v>
      </c>
      <c r="P61" s="49">
        <f t="shared" si="22"/>
        <v>6.7543735808867578E-2</v>
      </c>
      <c r="Q61" s="49">
        <f t="shared" si="22"/>
        <v>3.0093575807743071E-2</v>
      </c>
      <c r="R61" s="49">
        <f t="shared" si="22"/>
        <v>8.0571255988060291E-4</v>
      </c>
      <c r="S61" s="49">
        <f t="shared" si="22"/>
        <v>9.3638987901190399E-4</v>
      </c>
      <c r="T61" s="49">
        <f t="shared" si="22"/>
        <v>8.6365259268469038E-3</v>
      </c>
      <c r="U61" s="49">
        <f t="shared" si="22"/>
        <v>1.6916530154676875E-2</v>
      </c>
      <c r="V61" s="49">
        <f t="shared" si="22"/>
        <v>1.253684051619715E-2</v>
      </c>
      <c r="W61" s="49">
        <f t="shared" si="22"/>
        <v>1.1481823577336356E-2</v>
      </c>
      <c r="X61" s="49">
        <f t="shared" si="22"/>
        <v>1.2277848195008868E-2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3.1307020958353925E-3</v>
      </c>
      <c r="M62" s="52">
        <v>3.2428612729119392E-3</v>
      </c>
      <c r="N62" s="52">
        <v>3.0255232709855114E-3</v>
      </c>
      <c r="O62" s="52">
        <v>1.5661317429191146E-3</v>
      </c>
      <c r="P62" s="52">
        <v>1.1099545774154761E-3</v>
      </c>
      <c r="Q62" s="52">
        <v>7.4297275378831774E-4</v>
      </c>
      <c r="R62" s="52">
        <v>8.0571255988060291E-4</v>
      </c>
      <c r="S62" s="52">
        <v>9.3638987901190399E-4</v>
      </c>
      <c r="T62" s="52">
        <v>2.6834454158106667E-3</v>
      </c>
      <c r="U62" s="52">
        <v>5.9609842334936314E-3</v>
      </c>
      <c r="V62" s="52">
        <v>3.8496280412036801E-3</v>
      </c>
      <c r="W62" s="52">
        <v>3.5117590465094024E-3</v>
      </c>
      <c r="X62" s="52">
        <v>3.5905916425359235E-3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7.9637644212159298E-2</v>
      </c>
      <c r="O64" s="52">
        <v>2.9620053150192935E-2</v>
      </c>
      <c r="P64" s="52">
        <v>6.6433781231452105E-2</v>
      </c>
      <c r="Q64" s="52">
        <v>2.9350603053954753E-2</v>
      </c>
      <c r="R64" s="52">
        <v>0</v>
      </c>
      <c r="S64" s="52">
        <v>0</v>
      </c>
      <c r="T64" s="52">
        <v>5.953080511036238E-3</v>
      </c>
      <c r="U64" s="52">
        <v>1.0955545921183243E-2</v>
      </c>
      <c r="V64" s="52">
        <v>8.6872124749934696E-3</v>
      </c>
      <c r="W64" s="52">
        <v>7.9700645308269542E-3</v>
      </c>
      <c r="X64" s="52">
        <v>8.687256552472945E-3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30.238293406578858</v>
      </c>
      <c r="D2" s="21">
        <f t="shared" ref="D2:X2" si="0">SUM(D3,D17,D22,D25,D26,D51,D52)</f>
        <v>38.42044022510396</v>
      </c>
      <c r="E2" s="21">
        <f t="shared" si="0"/>
        <v>52.413726241089726</v>
      </c>
      <c r="F2" s="21">
        <f t="shared" si="0"/>
        <v>37.575688488734265</v>
      </c>
      <c r="G2" s="21">
        <f t="shared" si="0"/>
        <v>35.770137673864816</v>
      </c>
      <c r="H2" s="21">
        <f t="shared" si="0"/>
        <v>23.453305210508304</v>
      </c>
      <c r="I2" s="21">
        <f t="shared" si="0"/>
        <v>22.378713628198767</v>
      </c>
      <c r="J2" s="21">
        <f t="shared" si="0"/>
        <v>25.650067987183814</v>
      </c>
      <c r="K2" s="21">
        <f t="shared" si="0"/>
        <v>19.38645453996169</v>
      </c>
      <c r="L2" s="21">
        <f t="shared" si="0"/>
        <v>24.137342883809012</v>
      </c>
      <c r="M2" s="21">
        <f t="shared" si="0"/>
        <v>36.932084867092577</v>
      </c>
      <c r="N2" s="21">
        <f t="shared" si="0"/>
        <v>25.966253286514863</v>
      </c>
      <c r="O2" s="21">
        <f t="shared" si="0"/>
        <v>11.484326759062748</v>
      </c>
      <c r="P2" s="21">
        <f t="shared" si="0"/>
        <v>9.5021206285200286</v>
      </c>
      <c r="Q2" s="21">
        <f t="shared" si="0"/>
        <v>8.7189998734507697</v>
      </c>
      <c r="R2" s="21">
        <f t="shared" si="0"/>
        <v>11.994338612575948</v>
      </c>
      <c r="S2" s="21">
        <f t="shared" si="0"/>
        <v>18.52573163226975</v>
      </c>
      <c r="T2" s="21">
        <f t="shared" si="0"/>
        <v>19.439301201350851</v>
      </c>
      <c r="U2" s="21">
        <f t="shared" si="0"/>
        <v>29.407002030855221</v>
      </c>
      <c r="V2" s="21">
        <f t="shared" si="0"/>
        <v>45.60836301388661</v>
      </c>
      <c r="W2" s="21">
        <f t="shared" si="0"/>
        <v>26.376839667567594</v>
      </c>
      <c r="X2" s="21">
        <f t="shared" si="0"/>
        <v>46.269952375582974</v>
      </c>
      <c r="Y2" s="21">
        <f t="shared" ref="Y2:Z2" si="1">SUM(Y3,Y17,Y22,Y25,Y26,Y51,Y52)</f>
        <v>41.506742987310368</v>
      </c>
      <c r="Z2" s="21">
        <f t="shared" si="1"/>
        <v>25.897777137778839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3.856900142359009</v>
      </c>
      <c r="D3" s="24">
        <f t="shared" ref="D3:W3" si="3">SUM(D4,D8,D11)</f>
        <v>3.216626111630263</v>
      </c>
      <c r="E3" s="24">
        <f t="shared" si="3"/>
        <v>2.7709530027745655</v>
      </c>
      <c r="F3" s="24">
        <f t="shared" si="3"/>
        <v>2.0310023789895699</v>
      </c>
      <c r="G3" s="24">
        <f t="shared" si="3"/>
        <v>8.1789815141056404E-2</v>
      </c>
      <c r="H3" s="24">
        <f t="shared" si="3"/>
        <v>4.6406085502093903</v>
      </c>
      <c r="I3" s="24">
        <f t="shared" si="3"/>
        <v>4.7486830564994555</v>
      </c>
      <c r="J3" s="24">
        <f t="shared" si="3"/>
        <v>5.0641311674267708</v>
      </c>
      <c r="K3" s="24">
        <f t="shared" si="3"/>
        <v>2.4954050816245377</v>
      </c>
      <c r="L3" s="24">
        <f t="shared" si="3"/>
        <v>1.4751751164543363</v>
      </c>
      <c r="M3" s="24">
        <f t="shared" si="3"/>
        <v>2.8628753305407728</v>
      </c>
      <c r="N3" s="24">
        <f t="shared" si="3"/>
        <v>4.0565024997803514</v>
      </c>
      <c r="O3" s="24">
        <f t="shared" si="3"/>
        <v>2.2665768578692891</v>
      </c>
      <c r="P3" s="24">
        <f t="shared" si="3"/>
        <v>1.9818040031391193</v>
      </c>
      <c r="Q3" s="24">
        <f t="shared" si="3"/>
        <v>1.3839572129085929</v>
      </c>
      <c r="R3" s="24">
        <f t="shared" si="3"/>
        <v>1.6511935029417966</v>
      </c>
      <c r="S3" s="24">
        <f t="shared" si="3"/>
        <v>0.72834141000040498</v>
      </c>
      <c r="T3" s="24">
        <f t="shared" si="3"/>
        <v>0.79513731004224386</v>
      </c>
      <c r="U3" s="24">
        <f t="shared" si="3"/>
        <v>0.64505239708422402</v>
      </c>
      <c r="V3" s="24">
        <f t="shared" si="3"/>
        <v>4.5279154295901285E-2</v>
      </c>
      <c r="W3" s="24">
        <f t="shared" si="3"/>
        <v>3.176542100651783E-2</v>
      </c>
      <c r="X3" s="24">
        <f t="shared" ref="X3:Z3" si="4">SUM(X4,X8,X11)</f>
        <v>9.1503234600463265E-2</v>
      </c>
      <c r="Y3" s="24">
        <f t="shared" si="4"/>
        <v>0.18226588526750043</v>
      </c>
      <c r="Z3" s="24">
        <f t="shared" si="4"/>
        <v>1.3927310289154034E-2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3.856900142359009</v>
      </c>
      <c r="D11" s="19">
        <f t="shared" si="10"/>
        <v>3.216626111630263</v>
      </c>
      <c r="E11" s="19">
        <f t="shared" si="10"/>
        <v>2.7709530027745655</v>
      </c>
      <c r="F11" s="19">
        <f t="shared" si="10"/>
        <v>2.0310023789895699</v>
      </c>
      <c r="G11" s="19">
        <f t="shared" si="10"/>
        <v>8.1789815141056404E-2</v>
      </c>
      <c r="H11" s="19">
        <f t="shared" si="10"/>
        <v>4.6406085502093903</v>
      </c>
      <c r="I11" s="19">
        <f t="shared" si="10"/>
        <v>4.7486830564994555</v>
      </c>
      <c r="J11" s="19">
        <f t="shared" si="10"/>
        <v>5.0641311674267708</v>
      </c>
      <c r="K11" s="19">
        <f t="shared" si="10"/>
        <v>2.4954050816245377</v>
      </c>
      <c r="L11" s="19">
        <f t="shared" si="10"/>
        <v>1.4751751164543363</v>
      </c>
      <c r="M11" s="19">
        <f t="shared" si="10"/>
        <v>2.8628753305407728</v>
      </c>
      <c r="N11" s="19">
        <f t="shared" si="10"/>
        <v>4.0565024997803514</v>
      </c>
      <c r="O11" s="19">
        <f t="shared" si="10"/>
        <v>2.2665768578692891</v>
      </c>
      <c r="P11" s="19">
        <f t="shared" si="10"/>
        <v>1.9818040031391193</v>
      </c>
      <c r="Q11" s="19">
        <f t="shared" si="10"/>
        <v>1.3839572129085929</v>
      </c>
      <c r="R11" s="19">
        <f t="shared" si="10"/>
        <v>1.6511935029417966</v>
      </c>
      <c r="S11" s="19">
        <f t="shared" si="10"/>
        <v>0.72834141000040498</v>
      </c>
      <c r="T11" s="19">
        <f t="shared" si="10"/>
        <v>0.79513731004224386</v>
      </c>
      <c r="U11" s="19">
        <f t="shared" si="10"/>
        <v>0.64505239708422402</v>
      </c>
      <c r="V11" s="19">
        <f t="shared" si="10"/>
        <v>4.5279154295901285E-2</v>
      </c>
      <c r="W11" s="19">
        <f t="shared" si="10"/>
        <v>3.176542100651783E-2</v>
      </c>
      <c r="X11" s="19">
        <f t="shared" si="10"/>
        <v>9.1503234600463265E-2</v>
      </c>
      <c r="Y11" s="19">
        <f t="shared" ref="Y11:Z11" si="11">SUM(Y12:Y16)</f>
        <v>0.18226588526750043</v>
      </c>
      <c r="Z11" s="19">
        <f t="shared" si="11"/>
        <v>1.3927310289154034E-2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3.856900142359009</v>
      </c>
      <c r="D13" s="8">
        <v>3.216626111630263</v>
      </c>
      <c r="E13" s="8">
        <v>2.7709530027745655</v>
      </c>
      <c r="F13" s="8">
        <v>2.0310023789895699</v>
      </c>
      <c r="G13" s="8">
        <v>8.1789815141056404E-2</v>
      </c>
      <c r="H13" s="8">
        <v>4.6406085502093903</v>
      </c>
      <c r="I13" s="8">
        <v>4.7486830564994555</v>
      </c>
      <c r="J13" s="8">
        <v>5.0641311674267708</v>
      </c>
      <c r="K13" s="8">
        <v>2.4954050816245377</v>
      </c>
      <c r="L13" s="8">
        <v>1.4751751164543363</v>
      </c>
      <c r="M13" s="8">
        <v>2.8628753305407728</v>
      </c>
      <c r="N13" s="8">
        <v>4.0565024997803514</v>
      </c>
      <c r="O13" s="8">
        <v>2.2665768578692891</v>
      </c>
      <c r="P13" s="8">
        <v>1.9818040031391193</v>
      </c>
      <c r="Q13" s="8">
        <v>1.3839572129085929</v>
      </c>
      <c r="R13" s="8">
        <v>1.6511935029417966</v>
      </c>
      <c r="S13" s="8">
        <v>0.72834141000040498</v>
      </c>
      <c r="T13" s="8">
        <v>0.79513731004224386</v>
      </c>
      <c r="U13" s="8">
        <v>0.64505239708422402</v>
      </c>
      <c r="V13" s="8">
        <v>4.5279154295901285E-2</v>
      </c>
      <c r="W13" s="8">
        <v>3.176542100651783E-2</v>
      </c>
      <c r="X13" s="8">
        <v>9.1503234600463265E-2</v>
      </c>
      <c r="Y13" s="8">
        <v>0.18226588526750043</v>
      </c>
      <c r="Z13" s="8">
        <v>1.3927310289154034E-2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14.337223161876143</v>
      </c>
      <c r="D26" s="27">
        <f t="shared" si="16"/>
        <v>14.104998274300904</v>
      </c>
      <c r="E26" s="27">
        <f t="shared" si="16"/>
        <v>14.322826108586195</v>
      </c>
      <c r="F26" s="27">
        <f t="shared" si="16"/>
        <v>13.068330084140571</v>
      </c>
      <c r="G26" s="27">
        <f t="shared" si="16"/>
        <v>9.5601617740090106</v>
      </c>
      <c r="H26" s="27">
        <f t="shared" si="16"/>
        <v>8.4406430030832738</v>
      </c>
      <c r="I26" s="27">
        <f t="shared" si="16"/>
        <v>7.7879987923581506</v>
      </c>
      <c r="J26" s="27">
        <f t="shared" si="16"/>
        <v>11.638954214435151</v>
      </c>
      <c r="K26" s="27">
        <f t="shared" si="16"/>
        <v>9.5988481240793693</v>
      </c>
      <c r="L26" s="27">
        <f t="shared" si="16"/>
        <v>7.7381571688353183</v>
      </c>
      <c r="M26" s="27">
        <f t="shared" si="16"/>
        <v>9.5761524768503605</v>
      </c>
      <c r="N26" s="27">
        <f t="shared" si="16"/>
        <v>7.6995679780686057</v>
      </c>
      <c r="O26" s="27">
        <f t="shared" si="16"/>
        <v>4.1528022699732805</v>
      </c>
      <c r="P26" s="27">
        <f t="shared" si="16"/>
        <v>2.8446187209089437</v>
      </c>
      <c r="Q26" s="27">
        <f t="shared" si="16"/>
        <v>2.6829115048601526</v>
      </c>
      <c r="R26" s="27">
        <f t="shared" si="16"/>
        <v>2.5656829313699254</v>
      </c>
      <c r="S26" s="27">
        <f t="shared" si="16"/>
        <v>3.8259577609806463</v>
      </c>
      <c r="T26" s="27">
        <f t="shared" si="16"/>
        <v>4.4476685908833984</v>
      </c>
      <c r="U26" s="27">
        <f t="shared" si="16"/>
        <v>5.4422077141210128</v>
      </c>
      <c r="V26" s="27">
        <f t="shared" si="16"/>
        <v>7.5458886123339219</v>
      </c>
      <c r="W26" s="27">
        <f t="shared" si="16"/>
        <v>3.5233442895068157</v>
      </c>
      <c r="X26" s="27">
        <f t="shared" si="16"/>
        <v>6.128758495353761</v>
      </c>
      <c r="Y26" s="27">
        <f t="shared" ref="Y26:Z26" si="17">SUM(Y27,Y33)</f>
        <v>3.9714271087817079</v>
      </c>
      <c r="Z26" s="27">
        <f t="shared" si="17"/>
        <v>3.5642876737826628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14.337223161876143</v>
      </c>
      <c r="D33" s="19">
        <f t="shared" si="20"/>
        <v>14.104998274300904</v>
      </c>
      <c r="E33" s="19">
        <f t="shared" si="20"/>
        <v>14.322826108586195</v>
      </c>
      <c r="F33" s="19">
        <f t="shared" si="20"/>
        <v>13.068330084140571</v>
      </c>
      <c r="G33" s="19">
        <f t="shared" si="20"/>
        <v>9.5601617740090106</v>
      </c>
      <c r="H33" s="19">
        <f t="shared" si="20"/>
        <v>8.4406430030832738</v>
      </c>
      <c r="I33" s="19">
        <f t="shared" si="20"/>
        <v>7.7879987923581506</v>
      </c>
      <c r="J33" s="19">
        <f t="shared" si="20"/>
        <v>11.638954214435151</v>
      </c>
      <c r="K33" s="19">
        <f t="shared" si="20"/>
        <v>9.5988481240793693</v>
      </c>
      <c r="L33" s="19">
        <f t="shared" si="20"/>
        <v>7.7381571688353183</v>
      </c>
      <c r="M33" s="19">
        <f t="shared" si="20"/>
        <v>9.5761524768503605</v>
      </c>
      <c r="N33" s="19">
        <f t="shared" si="20"/>
        <v>7.6995679780686057</v>
      </c>
      <c r="O33" s="19">
        <f t="shared" si="20"/>
        <v>4.1528022699732805</v>
      </c>
      <c r="P33" s="19">
        <f t="shared" si="20"/>
        <v>2.8446187209089437</v>
      </c>
      <c r="Q33" s="19">
        <f t="shared" si="20"/>
        <v>2.6829115048601526</v>
      </c>
      <c r="R33" s="19">
        <f t="shared" si="20"/>
        <v>2.5656829313699254</v>
      </c>
      <c r="S33" s="19">
        <f t="shared" si="20"/>
        <v>3.8259577609806463</v>
      </c>
      <c r="T33" s="19">
        <f t="shared" si="20"/>
        <v>4.4476685908833984</v>
      </c>
      <c r="U33" s="19">
        <f t="shared" si="20"/>
        <v>5.4422077141210128</v>
      </c>
      <c r="V33" s="19">
        <f t="shared" si="20"/>
        <v>7.5458886123339219</v>
      </c>
      <c r="W33" s="19">
        <f t="shared" si="20"/>
        <v>3.5233442895068157</v>
      </c>
      <c r="X33" s="19">
        <f t="shared" si="20"/>
        <v>6.128758495353761</v>
      </c>
      <c r="Y33" s="19">
        <f t="shared" ref="Y33:Z33" si="21">SUM(Y34:Y50)</f>
        <v>3.9714271087817079</v>
      </c>
      <c r="Z33" s="19">
        <f t="shared" si="21"/>
        <v>3.5642876737826628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1.0376916344250753</v>
      </c>
      <c r="D36" s="8">
        <v>1.0703772341998332</v>
      </c>
      <c r="E36" s="8">
        <v>1.0499147131221644</v>
      </c>
      <c r="F36" s="8">
        <v>0.95103960829505241</v>
      </c>
      <c r="G36" s="8">
        <v>0.89449616368942153</v>
      </c>
      <c r="H36" s="8">
        <v>1.0840109169689567</v>
      </c>
      <c r="I36" s="8">
        <v>0.97263955815362391</v>
      </c>
      <c r="J36" s="8">
        <v>0.90371141175063185</v>
      </c>
      <c r="K36" s="8">
        <v>0.8038256314095853</v>
      </c>
      <c r="L36" s="8">
        <v>0.62517545326742308</v>
      </c>
      <c r="M36" s="8">
        <v>0.89432308944388383</v>
      </c>
      <c r="N36" s="8">
        <v>0.64515923315790935</v>
      </c>
      <c r="O36" s="8">
        <v>0.44671115086179225</v>
      </c>
      <c r="P36" s="8">
        <v>0.29422440013472873</v>
      </c>
      <c r="Q36" s="8">
        <v>0.30223679525129732</v>
      </c>
      <c r="R36" s="8">
        <v>0.26198970226991208</v>
      </c>
      <c r="S36" s="8">
        <v>0.52959283592334094</v>
      </c>
      <c r="T36" s="8">
        <v>0.55823249616482418</v>
      </c>
      <c r="U36" s="8">
        <v>0.55538201776879381</v>
      </c>
      <c r="V36" s="8">
        <v>0.72987135795971103</v>
      </c>
      <c r="W36" s="8">
        <v>0.42773152500075645</v>
      </c>
      <c r="X36" s="8">
        <v>0.47198837581177688</v>
      </c>
      <c r="Y36" s="8">
        <v>0.14184926128051856</v>
      </c>
      <c r="Z36" s="8">
        <v>9.7743550509652305E-3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1.6759779839163797E-3</v>
      </c>
      <c r="Z41" s="8">
        <v>2.2750335395747686E-3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3.2232558662420763</v>
      </c>
      <c r="D43" s="8">
        <v>3.4279704805393574</v>
      </c>
      <c r="E43" s="8">
        <v>3.2603698621991861</v>
      </c>
      <c r="F43" s="8">
        <v>3.3233857219349816</v>
      </c>
      <c r="G43" s="8">
        <v>3.5602105789060356</v>
      </c>
      <c r="H43" s="8">
        <v>3.8582997928463598</v>
      </c>
      <c r="I43" s="8">
        <v>1.9828716412117675</v>
      </c>
      <c r="J43" s="8">
        <v>6.7551652819619914</v>
      </c>
      <c r="K43" s="8">
        <v>5.3855415160520224</v>
      </c>
      <c r="L43" s="8">
        <v>4.4509615561733833</v>
      </c>
      <c r="M43" s="8">
        <v>5.5384371762520415</v>
      </c>
      <c r="N43" s="8">
        <v>4.8231958543727096</v>
      </c>
      <c r="O43" s="8">
        <v>2.8032741785550046</v>
      </c>
      <c r="P43" s="8">
        <v>1.4143252092376275</v>
      </c>
      <c r="Q43" s="8">
        <v>0.59167976471384054</v>
      </c>
      <c r="R43" s="8">
        <v>0.72737938251211798</v>
      </c>
      <c r="S43" s="8">
        <v>1.0603268333945519</v>
      </c>
      <c r="T43" s="8">
        <v>1.1920671282909687</v>
      </c>
      <c r="U43" s="8">
        <v>1.7788682946239369</v>
      </c>
      <c r="V43" s="8">
        <v>2.4491067464586993</v>
      </c>
      <c r="W43" s="8">
        <v>1.2178013925428024</v>
      </c>
      <c r="X43" s="8">
        <v>2.4633973348129712</v>
      </c>
      <c r="Y43" s="8">
        <v>1.9432073702140522</v>
      </c>
      <c r="Z43" s="8">
        <v>1.8671611965263053</v>
      </c>
    </row>
    <row r="44" spans="1:26" ht="11.25" customHeight="1" x14ac:dyDescent="0.2">
      <c r="A44" s="28" t="s">
        <v>74</v>
      </c>
      <c r="B44" s="7" t="s">
        <v>75</v>
      </c>
      <c r="C44" s="8">
        <v>10.076275661208991</v>
      </c>
      <c r="D44" s="8">
        <v>9.6066505595617144</v>
      </c>
      <c r="E44" s="8">
        <v>10.012541533264844</v>
      </c>
      <c r="F44" s="8">
        <v>8.7939047539105371</v>
      </c>
      <c r="G44" s="8">
        <v>5.1054550314135527</v>
      </c>
      <c r="H44" s="8">
        <v>3.4983322932679561</v>
      </c>
      <c r="I44" s="8">
        <v>4.8324875929927593</v>
      </c>
      <c r="J44" s="8">
        <v>3.9800775207225265</v>
      </c>
      <c r="K44" s="8">
        <v>3.4094809766177616</v>
      </c>
      <c r="L44" s="8">
        <v>2.6620201593945114</v>
      </c>
      <c r="M44" s="8">
        <v>3.1433922111544339</v>
      </c>
      <c r="N44" s="8">
        <v>2.2312128905379867</v>
      </c>
      <c r="O44" s="8">
        <v>0.9028169405564842</v>
      </c>
      <c r="P44" s="8">
        <v>1.1360691115365873</v>
      </c>
      <c r="Q44" s="8">
        <v>1.7889949448950146</v>
      </c>
      <c r="R44" s="8">
        <v>1.5763138465878954</v>
      </c>
      <c r="S44" s="8">
        <v>2.2360380916627536</v>
      </c>
      <c r="T44" s="8">
        <v>2.6973689664276055</v>
      </c>
      <c r="U44" s="8">
        <v>3.1079574017282825</v>
      </c>
      <c r="V44" s="8">
        <v>4.3669105079155122</v>
      </c>
      <c r="W44" s="8">
        <v>1.877811371963257</v>
      </c>
      <c r="X44" s="8">
        <v>3.1933727847290134</v>
      </c>
      <c r="Y44" s="8">
        <v>1.8846944993032206</v>
      </c>
      <c r="Z44" s="8">
        <v>1.6850770886658173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12.044170102343706</v>
      </c>
      <c r="D51" s="27">
        <v>21.09881583917279</v>
      </c>
      <c r="E51" s="27">
        <v>35.319947129728966</v>
      </c>
      <c r="F51" s="27">
        <v>22.476356025604122</v>
      </c>
      <c r="G51" s="27">
        <v>26.128186084714752</v>
      </c>
      <c r="H51" s="27">
        <v>10.372053657215643</v>
      </c>
      <c r="I51" s="27">
        <v>9.8420317793411609</v>
      </c>
      <c r="J51" s="27">
        <v>8.9469826053218924</v>
      </c>
      <c r="K51" s="27">
        <v>7.2922013342577845</v>
      </c>
      <c r="L51" s="27">
        <v>14.924010598519359</v>
      </c>
      <c r="M51" s="27">
        <v>24.493057059701446</v>
      </c>
      <c r="N51" s="27">
        <v>14.210182808665904</v>
      </c>
      <c r="O51" s="27">
        <v>5.0649476312201784</v>
      </c>
      <c r="P51" s="27">
        <v>4.6756979044719644</v>
      </c>
      <c r="Q51" s="27">
        <v>4.6521311556820244</v>
      </c>
      <c r="R51" s="27">
        <v>7.7774621782642273</v>
      </c>
      <c r="S51" s="27">
        <v>13.9714324612887</v>
      </c>
      <c r="T51" s="27">
        <v>14.196495300425209</v>
      </c>
      <c r="U51" s="27">
        <v>23.319741919649985</v>
      </c>
      <c r="V51" s="27">
        <v>38.017195247256787</v>
      </c>
      <c r="W51" s="27">
        <v>22.821729957054259</v>
      </c>
      <c r="X51" s="27">
        <v>40.04969064562875</v>
      </c>
      <c r="Y51" s="27">
        <v>37.353049993261159</v>
      </c>
      <c r="Z51" s="27">
        <v>22.319562153707022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1.5406206923868728E-3</v>
      </c>
      <c r="M61" s="49">
        <f t="shared" si="24"/>
        <v>1.8691581904067029E-3</v>
      </c>
      <c r="N61" s="49">
        <f t="shared" si="24"/>
        <v>5.0582630346110165E-2</v>
      </c>
      <c r="O61" s="49">
        <f t="shared" si="24"/>
        <v>3.1226265131244789E-2</v>
      </c>
      <c r="P61" s="49">
        <f t="shared" si="24"/>
        <v>8.1238856177834842E-2</v>
      </c>
      <c r="Q61" s="49">
        <f t="shared" si="24"/>
        <v>5.9550855977417008E-2</v>
      </c>
      <c r="R61" s="49">
        <f t="shared" si="24"/>
        <v>1.3948036749815596E-3</v>
      </c>
      <c r="S61" s="49">
        <f t="shared" si="24"/>
        <v>1.6237239515834927E-3</v>
      </c>
      <c r="T61" s="49">
        <f t="shared" si="24"/>
        <v>5.4056763151557226E-3</v>
      </c>
      <c r="U61" s="49">
        <f t="shared" si="24"/>
        <v>9.6993601898687117E-3</v>
      </c>
      <c r="V61" s="49">
        <f t="shared" si="24"/>
        <v>1.3767505654029833E-2</v>
      </c>
      <c r="W61" s="49">
        <f t="shared" si="24"/>
        <v>9.6215661626353859E-3</v>
      </c>
      <c r="X61" s="49">
        <f t="shared" si="24"/>
        <v>1.4891478515356257E-2</v>
      </c>
      <c r="Y61" s="49">
        <f t="shared" ref="Y61:Z61" si="25">SUM(Y62:Y72)</f>
        <v>1.9569501200044338E-2</v>
      </c>
      <c r="Z61" s="49">
        <f t="shared" si="25"/>
        <v>2.1962401759245478E-2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1.5406206923868728E-3</v>
      </c>
      <c r="M62" s="52">
        <v>1.8691581904067029E-3</v>
      </c>
      <c r="N62" s="52">
        <v>1.8766252699406365E-3</v>
      </c>
      <c r="O62" s="52">
        <v>1.5850795649039629E-3</v>
      </c>
      <c r="P62" s="52">
        <v>1.3515824905533857E-3</v>
      </c>
      <c r="Q62" s="52">
        <v>1.4824114289104392E-3</v>
      </c>
      <c r="R62" s="52">
        <v>1.3948036749815596E-3</v>
      </c>
      <c r="S62" s="52">
        <v>1.6237239515834927E-3</v>
      </c>
      <c r="T62" s="52">
        <v>1.6914005048718119E-3</v>
      </c>
      <c r="U62" s="52">
        <v>3.4358031419793335E-3</v>
      </c>
      <c r="V62" s="52">
        <v>4.256382565799942E-3</v>
      </c>
      <c r="W62" s="52">
        <v>2.9647010606063963E-3</v>
      </c>
      <c r="X62" s="52">
        <v>4.3832036272784666E-3</v>
      </c>
      <c r="Y62" s="52">
        <v>4.5935151236087754E-3</v>
      </c>
      <c r="Z62" s="52">
        <v>5.7782635778920715E-3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4.8706005076169526E-2</v>
      </c>
      <c r="O64" s="52">
        <v>2.9641185566340825E-2</v>
      </c>
      <c r="P64" s="52">
        <v>7.9887273687281463E-2</v>
      </c>
      <c r="Q64" s="52">
        <v>5.806844454850657E-2</v>
      </c>
      <c r="R64" s="52">
        <v>0</v>
      </c>
      <c r="S64" s="52">
        <v>0</v>
      </c>
      <c r="T64" s="52">
        <v>3.7142758102839107E-3</v>
      </c>
      <c r="U64" s="52">
        <v>6.2635570478893786E-3</v>
      </c>
      <c r="V64" s="52">
        <v>9.5111230882298902E-3</v>
      </c>
      <c r="W64" s="52">
        <v>6.6568651020289891E-3</v>
      </c>
      <c r="X64" s="52">
        <v>1.050827488807779E-2</v>
      </c>
      <c r="Y64" s="52">
        <v>1.4975986076435565E-2</v>
      </c>
      <c r="Z64" s="52">
        <v>1.6184138181353405E-2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293.81725481466782</v>
      </c>
      <c r="D2" s="21">
        <f t="shared" ref="D2:X2" si="0">SUM(D3,D17,D22,D25,D26,D51,D52)</f>
        <v>399.95782545188126</v>
      </c>
      <c r="E2" s="21">
        <f t="shared" si="0"/>
        <v>585.72882927090768</v>
      </c>
      <c r="F2" s="21">
        <f t="shared" si="0"/>
        <v>400.39277821317887</v>
      </c>
      <c r="G2" s="21">
        <f t="shared" si="0"/>
        <v>346.68731647013726</v>
      </c>
      <c r="H2" s="21">
        <f t="shared" si="0"/>
        <v>255.97845660204922</v>
      </c>
      <c r="I2" s="21">
        <f t="shared" si="0"/>
        <v>248.90310519762579</v>
      </c>
      <c r="J2" s="21">
        <f t="shared" si="0"/>
        <v>292.73034246265081</v>
      </c>
      <c r="K2" s="21">
        <f t="shared" si="0"/>
        <v>116.02383214900306</v>
      </c>
      <c r="L2" s="21">
        <f t="shared" si="0"/>
        <v>281.4781948537551</v>
      </c>
      <c r="M2" s="21">
        <f t="shared" si="0"/>
        <v>422.98609241188058</v>
      </c>
      <c r="N2" s="21">
        <f t="shared" si="0"/>
        <v>252.08862771315071</v>
      </c>
      <c r="O2" s="21">
        <f t="shared" si="0"/>
        <v>98.894099861087597</v>
      </c>
      <c r="P2" s="21">
        <f t="shared" si="0"/>
        <v>94.597969101343992</v>
      </c>
      <c r="Q2" s="21">
        <f t="shared" si="0"/>
        <v>75.317391980084821</v>
      </c>
      <c r="R2" s="21">
        <f t="shared" si="0"/>
        <v>122.97860591535036</v>
      </c>
      <c r="S2" s="21">
        <f t="shared" si="0"/>
        <v>173.36851819324013</v>
      </c>
      <c r="T2" s="21">
        <f t="shared" si="0"/>
        <v>191.0440943274543</v>
      </c>
      <c r="U2" s="21">
        <f t="shared" si="0"/>
        <v>309.2811590831667</v>
      </c>
      <c r="V2" s="21">
        <f t="shared" si="0"/>
        <v>384.62708877572334</v>
      </c>
      <c r="W2" s="21">
        <f t="shared" si="0"/>
        <v>324.0991709941415</v>
      </c>
      <c r="X2" s="21">
        <f t="shared" si="0"/>
        <v>394.07300695377779</v>
      </c>
      <c r="Y2" s="21">
        <f t="shared" ref="Y2:Z2" si="1">SUM(Y3,Y17,Y22,Y25,Y26,Y51,Y52)</f>
        <v>351.33043708303234</v>
      </c>
      <c r="Z2" s="21">
        <f t="shared" si="1"/>
        <v>258.03221883658921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64.002781830298659</v>
      </c>
      <c r="D3" s="24">
        <f t="shared" ref="D3:W3" si="3">SUM(D4,D8,D11)</f>
        <v>64.360837314351755</v>
      </c>
      <c r="E3" s="24">
        <f t="shared" si="3"/>
        <v>69.983790312774772</v>
      </c>
      <c r="F3" s="24">
        <f t="shared" si="3"/>
        <v>41.772030055460291</v>
      </c>
      <c r="G3" s="24">
        <f t="shared" si="3"/>
        <v>1.5511741058597059</v>
      </c>
      <c r="H3" s="24">
        <f t="shared" si="3"/>
        <v>74.157415759474375</v>
      </c>
      <c r="I3" s="24">
        <f t="shared" si="3"/>
        <v>75.31597541995427</v>
      </c>
      <c r="J3" s="24">
        <f t="shared" si="3"/>
        <v>87.387811644655415</v>
      </c>
      <c r="K3" s="24">
        <f t="shared" si="3"/>
        <v>21.370056757308571</v>
      </c>
      <c r="L3" s="24">
        <f t="shared" si="3"/>
        <v>30.858739031516894</v>
      </c>
      <c r="M3" s="24">
        <f t="shared" si="3"/>
        <v>67.400417175212908</v>
      </c>
      <c r="N3" s="24">
        <f t="shared" si="3"/>
        <v>60.904387011151449</v>
      </c>
      <c r="O3" s="24">
        <f t="shared" si="3"/>
        <v>23.417875910654953</v>
      </c>
      <c r="P3" s="24">
        <f t="shared" si="3"/>
        <v>24.075086678248354</v>
      </c>
      <c r="Q3" s="24">
        <f t="shared" si="3"/>
        <v>13.962085462542612</v>
      </c>
      <c r="R3" s="24">
        <f t="shared" si="3"/>
        <v>21.887704935180263</v>
      </c>
      <c r="S3" s="24">
        <f t="shared" si="3"/>
        <v>10.225356683840637</v>
      </c>
      <c r="T3" s="24">
        <f t="shared" si="3"/>
        <v>12.255757008663561</v>
      </c>
      <c r="U3" s="24">
        <f t="shared" si="3"/>
        <v>13.346194909103732</v>
      </c>
      <c r="V3" s="24">
        <f t="shared" si="3"/>
        <v>0.86182271753985096</v>
      </c>
      <c r="W3" s="24">
        <f t="shared" si="3"/>
        <v>0.84144730732410833</v>
      </c>
      <c r="X3" s="24">
        <f t="shared" ref="X3:Z3" si="4">SUM(X4,X8,X11)</f>
        <v>1.821676626974196</v>
      </c>
      <c r="Y3" s="24">
        <f t="shared" si="4"/>
        <v>3.9174504112012904</v>
      </c>
      <c r="Z3" s="24">
        <f t="shared" si="4"/>
        <v>0.29659467072680568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64.002781830298659</v>
      </c>
      <c r="D11" s="19">
        <f t="shared" si="10"/>
        <v>64.360837314351755</v>
      </c>
      <c r="E11" s="19">
        <f t="shared" si="10"/>
        <v>69.983790312774772</v>
      </c>
      <c r="F11" s="19">
        <f t="shared" si="10"/>
        <v>41.772030055460291</v>
      </c>
      <c r="G11" s="19">
        <f t="shared" si="10"/>
        <v>1.5511741058597059</v>
      </c>
      <c r="H11" s="19">
        <f t="shared" si="10"/>
        <v>74.157415759474375</v>
      </c>
      <c r="I11" s="19">
        <f t="shared" si="10"/>
        <v>75.31597541995427</v>
      </c>
      <c r="J11" s="19">
        <f t="shared" si="10"/>
        <v>87.387811644655415</v>
      </c>
      <c r="K11" s="19">
        <f t="shared" si="10"/>
        <v>21.370056757308571</v>
      </c>
      <c r="L11" s="19">
        <f t="shared" si="10"/>
        <v>30.858739031516894</v>
      </c>
      <c r="M11" s="19">
        <f t="shared" si="10"/>
        <v>67.400417175212908</v>
      </c>
      <c r="N11" s="19">
        <f t="shared" si="10"/>
        <v>60.904387011151449</v>
      </c>
      <c r="O11" s="19">
        <f t="shared" si="10"/>
        <v>23.417875910654953</v>
      </c>
      <c r="P11" s="19">
        <f t="shared" si="10"/>
        <v>24.075086678248354</v>
      </c>
      <c r="Q11" s="19">
        <f t="shared" si="10"/>
        <v>13.962085462542612</v>
      </c>
      <c r="R11" s="19">
        <f t="shared" si="10"/>
        <v>21.887704935180263</v>
      </c>
      <c r="S11" s="19">
        <f t="shared" si="10"/>
        <v>10.225356683840637</v>
      </c>
      <c r="T11" s="19">
        <f t="shared" si="10"/>
        <v>12.255757008663561</v>
      </c>
      <c r="U11" s="19">
        <f t="shared" si="10"/>
        <v>13.346194909103732</v>
      </c>
      <c r="V11" s="19">
        <f t="shared" si="10"/>
        <v>0.86182271753985096</v>
      </c>
      <c r="W11" s="19">
        <f t="shared" si="10"/>
        <v>0.84144730732410833</v>
      </c>
      <c r="X11" s="19">
        <f t="shared" si="10"/>
        <v>1.821676626974196</v>
      </c>
      <c r="Y11" s="19">
        <f t="shared" ref="Y11:Z11" si="11">SUM(Y12:Y16)</f>
        <v>3.9174504112012904</v>
      </c>
      <c r="Z11" s="19">
        <f t="shared" si="11"/>
        <v>0.29659467072680568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64.002781830298659</v>
      </c>
      <c r="D13" s="8">
        <v>64.360837314351755</v>
      </c>
      <c r="E13" s="8">
        <v>69.983790312774772</v>
      </c>
      <c r="F13" s="8">
        <v>41.772030055460291</v>
      </c>
      <c r="G13" s="8">
        <v>1.5511741058597059</v>
      </c>
      <c r="H13" s="8">
        <v>74.157415759474375</v>
      </c>
      <c r="I13" s="8">
        <v>75.31597541995427</v>
      </c>
      <c r="J13" s="8">
        <v>87.387811644655415</v>
      </c>
      <c r="K13" s="8">
        <v>21.370056757308571</v>
      </c>
      <c r="L13" s="8">
        <v>30.858739031516894</v>
      </c>
      <c r="M13" s="8">
        <v>67.400417175212908</v>
      </c>
      <c r="N13" s="8">
        <v>60.904387011151449</v>
      </c>
      <c r="O13" s="8">
        <v>23.417875910654953</v>
      </c>
      <c r="P13" s="8">
        <v>24.075086678248354</v>
      </c>
      <c r="Q13" s="8">
        <v>13.962085462542612</v>
      </c>
      <c r="R13" s="8">
        <v>21.887704935180263</v>
      </c>
      <c r="S13" s="8">
        <v>10.225356683840637</v>
      </c>
      <c r="T13" s="8">
        <v>12.255757008663561</v>
      </c>
      <c r="U13" s="8">
        <v>13.346194909103732</v>
      </c>
      <c r="V13" s="8">
        <v>0.86182271753985096</v>
      </c>
      <c r="W13" s="8">
        <v>0.84144730732410833</v>
      </c>
      <c r="X13" s="8">
        <v>1.821676626974196</v>
      </c>
      <c r="Y13" s="8">
        <v>3.9174504112012904</v>
      </c>
      <c r="Z13" s="8">
        <v>0.29659467072680568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126.57946538783727</v>
      </c>
      <c r="D26" s="27">
        <f t="shared" si="16"/>
        <v>137.07168753598705</v>
      </c>
      <c r="E26" s="27">
        <f t="shared" si="16"/>
        <v>152.78583705079387</v>
      </c>
      <c r="F26" s="27">
        <f t="shared" si="16"/>
        <v>134.36941601229071</v>
      </c>
      <c r="G26" s="27">
        <f t="shared" si="16"/>
        <v>93.973647895551096</v>
      </c>
      <c r="H26" s="27">
        <f t="shared" si="16"/>
        <v>82.185933841590654</v>
      </c>
      <c r="I26" s="27">
        <f t="shared" si="16"/>
        <v>77.506984627136234</v>
      </c>
      <c r="J26" s="27">
        <f t="shared" si="16"/>
        <v>116.69804348547947</v>
      </c>
      <c r="K26" s="27">
        <f t="shared" si="16"/>
        <v>54.013986590728877</v>
      </c>
      <c r="L26" s="27">
        <f t="shared" si="16"/>
        <v>86.33534587772364</v>
      </c>
      <c r="M26" s="27">
        <f t="shared" si="16"/>
        <v>101.06445141533607</v>
      </c>
      <c r="N26" s="27">
        <f t="shared" si="16"/>
        <v>67.611224439638733</v>
      </c>
      <c r="O26" s="27">
        <f t="shared" si="16"/>
        <v>34.06242448097305</v>
      </c>
      <c r="P26" s="27">
        <f t="shared" si="16"/>
        <v>26.781571353847848</v>
      </c>
      <c r="Q26" s="27">
        <f t="shared" si="16"/>
        <v>22.551617970694604</v>
      </c>
      <c r="R26" s="27">
        <f t="shared" si="16"/>
        <v>25.298596280053857</v>
      </c>
      <c r="S26" s="27">
        <f t="shared" si="16"/>
        <v>35.501075700285298</v>
      </c>
      <c r="T26" s="27">
        <f t="shared" si="16"/>
        <v>43.257155120700602</v>
      </c>
      <c r="U26" s="27">
        <f t="shared" si="16"/>
        <v>57.114303699207269</v>
      </c>
      <c r="V26" s="27">
        <f t="shared" si="16"/>
        <v>65.029778755663187</v>
      </c>
      <c r="W26" s="27">
        <f t="shared" si="16"/>
        <v>44.142963463474231</v>
      </c>
      <c r="X26" s="27">
        <f t="shared" si="16"/>
        <v>53.22146870264632</v>
      </c>
      <c r="Y26" s="27">
        <f t="shared" ref="Y26:Z26" si="17">SUM(Y27,Y33)</f>
        <v>34.110913147856245</v>
      </c>
      <c r="Z26" s="27">
        <f t="shared" si="17"/>
        <v>36.126718709213989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126.57946538783727</v>
      </c>
      <c r="D33" s="19">
        <f t="shared" si="20"/>
        <v>137.07168753598705</v>
      </c>
      <c r="E33" s="19">
        <f t="shared" si="20"/>
        <v>152.78583705079387</v>
      </c>
      <c r="F33" s="19">
        <f t="shared" si="20"/>
        <v>134.36941601229071</v>
      </c>
      <c r="G33" s="19">
        <f t="shared" si="20"/>
        <v>93.973647895551096</v>
      </c>
      <c r="H33" s="19">
        <f t="shared" si="20"/>
        <v>82.185933841590654</v>
      </c>
      <c r="I33" s="19">
        <f t="shared" si="20"/>
        <v>77.506984627136234</v>
      </c>
      <c r="J33" s="19">
        <f t="shared" si="20"/>
        <v>116.69804348547947</v>
      </c>
      <c r="K33" s="19">
        <f t="shared" si="20"/>
        <v>54.013986590728877</v>
      </c>
      <c r="L33" s="19">
        <f t="shared" si="20"/>
        <v>86.33534587772364</v>
      </c>
      <c r="M33" s="19">
        <f t="shared" si="20"/>
        <v>101.06445141533607</v>
      </c>
      <c r="N33" s="19">
        <f t="shared" si="20"/>
        <v>67.611224439638733</v>
      </c>
      <c r="O33" s="19">
        <f t="shared" si="20"/>
        <v>34.06242448097305</v>
      </c>
      <c r="P33" s="19">
        <f t="shared" si="20"/>
        <v>26.781571353847848</v>
      </c>
      <c r="Q33" s="19">
        <f t="shared" si="20"/>
        <v>22.551617970694604</v>
      </c>
      <c r="R33" s="19">
        <f t="shared" si="20"/>
        <v>25.298596280053857</v>
      </c>
      <c r="S33" s="19">
        <f t="shared" si="20"/>
        <v>35.501075700285298</v>
      </c>
      <c r="T33" s="19">
        <f t="shared" si="20"/>
        <v>43.257155120700602</v>
      </c>
      <c r="U33" s="19">
        <f t="shared" si="20"/>
        <v>57.114303699207269</v>
      </c>
      <c r="V33" s="19">
        <f t="shared" si="20"/>
        <v>65.029778755663187</v>
      </c>
      <c r="W33" s="19">
        <f t="shared" si="20"/>
        <v>44.142963463474231</v>
      </c>
      <c r="X33" s="19">
        <f t="shared" si="20"/>
        <v>53.22146870264632</v>
      </c>
      <c r="Y33" s="19">
        <f t="shared" ref="Y33:Z33" si="21">SUM(Y34:Y50)</f>
        <v>34.110913147856245</v>
      </c>
      <c r="Z33" s="19">
        <f t="shared" si="21"/>
        <v>36.126718709213989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8.8939872858216162</v>
      </c>
      <c r="D36" s="8">
        <v>10.071483594679684</v>
      </c>
      <c r="E36" s="8">
        <v>10.789909629937913</v>
      </c>
      <c r="F36" s="8">
        <v>9.4887826756920148</v>
      </c>
      <c r="G36" s="8">
        <v>8.5986557166583744</v>
      </c>
      <c r="H36" s="8">
        <v>10.412054681895746</v>
      </c>
      <c r="I36" s="8">
        <v>9.4940460673147236</v>
      </c>
      <c r="J36" s="8">
        <v>8.9529381853371284</v>
      </c>
      <c r="K36" s="8">
        <v>4.479225952659327</v>
      </c>
      <c r="L36" s="8">
        <v>6.881819471850072</v>
      </c>
      <c r="M36" s="8">
        <v>9.2936811792293543</v>
      </c>
      <c r="N36" s="8">
        <v>5.6099216613238365</v>
      </c>
      <c r="O36" s="8">
        <v>3.6518745380824278</v>
      </c>
      <c r="P36" s="8">
        <v>2.7519828893443781</v>
      </c>
      <c r="Q36" s="8">
        <v>2.5207686928211506</v>
      </c>
      <c r="R36" s="8">
        <v>2.5529681129903805</v>
      </c>
      <c r="S36" s="8">
        <v>4.8381553073917383</v>
      </c>
      <c r="T36" s="8">
        <v>5.3292084706127154</v>
      </c>
      <c r="U36" s="8">
        <v>5.6877669268274742</v>
      </c>
      <c r="V36" s="8">
        <v>6.1193382033510959</v>
      </c>
      <c r="W36" s="8">
        <v>5.2313109742543666</v>
      </c>
      <c r="X36" s="8">
        <v>3.9955605142641821</v>
      </c>
      <c r="Y36" s="8">
        <v>1.1897993373255271</v>
      </c>
      <c r="Z36" s="8">
        <v>9.7049545169131654E-2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9.2401927424580876E-3</v>
      </c>
      <c r="Z41" s="8">
        <v>1.5250247099613267E-2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27.627710420024329</v>
      </c>
      <c r="D43" s="8">
        <v>32.254837204596939</v>
      </c>
      <c r="E43" s="8">
        <v>33.504615359701347</v>
      </c>
      <c r="F43" s="8">
        <v>33.158118448027331</v>
      </c>
      <c r="G43" s="8">
        <v>34.223247145162489</v>
      </c>
      <c r="H43" s="8">
        <v>37.063259158391148</v>
      </c>
      <c r="I43" s="8">
        <v>19.357242424516951</v>
      </c>
      <c r="J43" s="8">
        <v>66.928504243402116</v>
      </c>
      <c r="K43" s="8">
        <v>30.013881921084263</v>
      </c>
      <c r="L43" s="8">
        <v>48.996364135907413</v>
      </c>
      <c r="M43" s="8">
        <v>57.553036549142476</v>
      </c>
      <c r="N43" s="8">
        <v>41.942941042635667</v>
      </c>
      <c r="O43" s="8">
        <v>22.921112544775362</v>
      </c>
      <c r="P43" s="8">
        <v>13.231059874756506</v>
      </c>
      <c r="Q43" s="8">
        <v>4.9352343132858172</v>
      </c>
      <c r="R43" s="8">
        <v>7.0883995998093958</v>
      </c>
      <c r="S43" s="8">
        <v>9.6870760409752545</v>
      </c>
      <c r="T43" s="8">
        <v>11.380433250445854</v>
      </c>
      <c r="U43" s="8">
        <v>18.21763304601123</v>
      </c>
      <c r="V43" s="8">
        <v>20.5332673073701</v>
      </c>
      <c r="W43" s="8">
        <v>14.893977990225569</v>
      </c>
      <c r="X43" s="8">
        <v>20.853226181863501</v>
      </c>
      <c r="Y43" s="8">
        <v>16.298826962857603</v>
      </c>
      <c r="Z43" s="8">
        <v>18.538873935956513</v>
      </c>
    </row>
    <row r="44" spans="1:26" ht="11.25" customHeight="1" x14ac:dyDescent="0.2">
      <c r="A44" s="28" t="s">
        <v>74</v>
      </c>
      <c r="B44" s="7" t="s">
        <v>75</v>
      </c>
      <c r="C44" s="8">
        <v>90.057767681991336</v>
      </c>
      <c r="D44" s="8">
        <v>94.745366736710423</v>
      </c>
      <c r="E44" s="8">
        <v>108.4913120611546</v>
      </c>
      <c r="F44" s="8">
        <v>91.722514888571368</v>
      </c>
      <c r="G44" s="8">
        <v>51.151745033730229</v>
      </c>
      <c r="H44" s="8">
        <v>34.710620001303759</v>
      </c>
      <c r="I44" s="8">
        <v>48.655696135304552</v>
      </c>
      <c r="J44" s="8">
        <v>40.816601056740225</v>
      </c>
      <c r="K44" s="8">
        <v>19.520878716985287</v>
      </c>
      <c r="L44" s="8">
        <v>30.457162269966158</v>
      </c>
      <c r="M44" s="8">
        <v>34.21773368696423</v>
      </c>
      <c r="N44" s="8">
        <v>20.05836173567922</v>
      </c>
      <c r="O44" s="8">
        <v>7.489437398115264</v>
      </c>
      <c r="P44" s="8">
        <v>10.798528589746965</v>
      </c>
      <c r="Q44" s="8">
        <v>15.095614964587636</v>
      </c>
      <c r="R44" s="8">
        <v>15.657228567254082</v>
      </c>
      <c r="S44" s="8">
        <v>20.975844351918305</v>
      </c>
      <c r="T44" s="8">
        <v>26.547513399642028</v>
      </c>
      <c r="U44" s="8">
        <v>33.208903726368561</v>
      </c>
      <c r="V44" s="8">
        <v>38.377173244942</v>
      </c>
      <c r="W44" s="8">
        <v>24.017674498994296</v>
      </c>
      <c r="X44" s="8">
        <v>28.372682006518637</v>
      </c>
      <c r="Y44" s="8">
        <v>16.613046654930656</v>
      </c>
      <c r="Z44" s="8">
        <v>17.47554498098873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103.23500759653189</v>
      </c>
      <c r="D51" s="27">
        <v>198.52530060154245</v>
      </c>
      <c r="E51" s="27">
        <v>362.95920190733904</v>
      </c>
      <c r="F51" s="27">
        <v>224.25133214542782</v>
      </c>
      <c r="G51" s="27">
        <v>251.16249446872644</v>
      </c>
      <c r="H51" s="27">
        <v>99.635107000984178</v>
      </c>
      <c r="I51" s="27">
        <v>96.080145150535287</v>
      </c>
      <c r="J51" s="27">
        <v>88.644487332515951</v>
      </c>
      <c r="K51" s="27">
        <v>40.639788800965604</v>
      </c>
      <c r="L51" s="27">
        <v>164.28410994451454</v>
      </c>
      <c r="M51" s="27">
        <v>254.52122382133163</v>
      </c>
      <c r="N51" s="27">
        <v>123.57301626236054</v>
      </c>
      <c r="O51" s="27">
        <v>41.413799469459597</v>
      </c>
      <c r="P51" s="27">
        <v>43.741311069247786</v>
      </c>
      <c r="Q51" s="27">
        <v>38.803688546847603</v>
      </c>
      <c r="R51" s="27">
        <v>75.792304700116233</v>
      </c>
      <c r="S51" s="27">
        <v>127.64208580911419</v>
      </c>
      <c r="T51" s="27">
        <v>135.53118219809014</v>
      </c>
      <c r="U51" s="27">
        <v>238.82066047485571</v>
      </c>
      <c r="V51" s="27">
        <v>318.73548730252031</v>
      </c>
      <c r="W51" s="27">
        <v>279.11476022334318</v>
      </c>
      <c r="X51" s="27">
        <v>339.02986162415726</v>
      </c>
      <c r="Y51" s="27">
        <v>313.3020735239748</v>
      </c>
      <c r="Z51" s="27">
        <v>221.60890545664839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1.1843759336830784E-2</v>
      </c>
      <c r="M61" s="49">
        <f t="shared" si="24"/>
        <v>1.3281122647353269E-2</v>
      </c>
      <c r="N61" s="49">
        <f t="shared" si="24"/>
        <v>0.43529167878312658</v>
      </c>
      <c r="O61" s="49">
        <f t="shared" si="24"/>
        <v>0.25270524597477523</v>
      </c>
      <c r="P61" s="49">
        <f t="shared" si="24"/>
        <v>0.75730417907542658</v>
      </c>
      <c r="Q61" s="49">
        <f t="shared" si="24"/>
        <v>0.49445286186347187</v>
      </c>
      <c r="R61" s="49">
        <f t="shared" si="24"/>
        <v>1.0463062148363369E-2</v>
      </c>
      <c r="S61" s="49">
        <f t="shared" si="24"/>
        <v>1.0872051148101997E-2</v>
      </c>
      <c r="T61" s="49">
        <f t="shared" si="24"/>
        <v>4.7141466766052395E-2</v>
      </c>
      <c r="U61" s="49">
        <f t="shared" si="24"/>
        <v>8.831054616743586E-2</v>
      </c>
      <c r="V61" s="49">
        <f t="shared" si="24"/>
        <v>0.1036417909326639</v>
      </c>
      <c r="W61" s="49">
        <f t="shared" si="24"/>
        <v>0.1058811983409424</v>
      </c>
      <c r="X61" s="49">
        <f t="shared" si="24"/>
        <v>0.11367414041293958</v>
      </c>
      <c r="Y61" s="49">
        <f t="shared" ref="Y61:Z61" si="25">SUM(Y62:Y72)</f>
        <v>0.1509379238884411</v>
      </c>
      <c r="Z61" s="49">
        <f t="shared" si="25"/>
        <v>0.19942430984818424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1.1843759336830784E-2</v>
      </c>
      <c r="M62" s="52">
        <v>1.3281122647353269E-2</v>
      </c>
      <c r="N62" s="52">
        <v>1.17399174587296E-2</v>
      </c>
      <c r="O62" s="52">
        <v>1.0342598922933132E-2</v>
      </c>
      <c r="P62" s="52">
        <v>9.9560483316930692E-3</v>
      </c>
      <c r="Q62" s="52">
        <v>1.0100688363797773E-2</v>
      </c>
      <c r="R62" s="52">
        <v>1.0463062148363369E-2</v>
      </c>
      <c r="S62" s="52">
        <v>1.0872051148101997E-2</v>
      </c>
      <c r="T62" s="52">
        <v>1.168199730372178E-2</v>
      </c>
      <c r="U62" s="52">
        <v>2.4164603375572781E-2</v>
      </c>
      <c r="V62" s="52">
        <v>2.3900704495206253E-2</v>
      </c>
      <c r="W62" s="52">
        <v>2.4466278863392438E-2</v>
      </c>
      <c r="X62" s="52">
        <v>2.471917162836882E-2</v>
      </c>
      <c r="Y62" s="52">
        <v>2.5325490856602441E-2</v>
      </c>
      <c r="Z62" s="52">
        <v>3.8733471765000964E-2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0.42355176132439698</v>
      </c>
      <c r="O64" s="52">
        <v>0.24236264705184207</v>
      </c>
      <c r="P64" s="52">
        <v>0.74734813074373352</v>
      </c>
      <c r="Q64" s="52">
        <v>0.48435217349967408</v>
      </c>
      <c r="R64" s="52">
        <v>0</v>
      </c>
      <c r="S64" s="52">
        <v>0</v>
      </c>
      <c r="T64" s="52">
        <v>3.5459469462330619E-2</v>
      </c>
      <c r="U64" s="52">
        <v>6.4145942791863073E-2</v>
      </c>
      <c r="V64" s="52">
        <v>7.9741086437457642E-2</v>
      </c>
      <c r="W64" s="52">
        <v>8.141491947754996E-2</v>
      </c>
      <c r="X64" s="52">
        <v>8.8954968784570751E-2</v>
      </c>
      <c r="Y64" s="52">
        <v>0.12561243303183867</v>
      </c>
      <c r="Z64" s="52">
        <v>0.16069083808318327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6939.7106403411635</v>
      </c>
      <c r="D2" s="21">
        <f t="shared" ref="D2:X2" si="0">SUM(D3,D17,D22,D25,D26,D51,D52)</f>
        <v>7140.6315354400358</v>
      </c>
      <c r="E2" s="21">
        <f t="shared" si="0"/>
        <v>8048.73146267434</v>
      </c>
      <c r="F2" s="21">
        <f t="shared" si="0"/>
        <v>8092.4509873470815</v>
      </c>
      <c r="G2" s="21">
        <f t="shared" si="0"/>
        <v>8727.8941039642777</v>
      </c>
      <c r="H2" s="21">
        <f t="shared" si="0"/>
        <v>9034.4968122236969</v>
      </c>
      <c r="I2" s="21">
        <f t="shared" si="0"/>
        <v>8619.4843317567847</v>
      </c>
      <c r="J2" s="21">
        <f t="shared" si="0"/>
        <v>8435.3423309540867</v>
      </c>
      <c r="K2" s="21">
        <f t="shared" si="0"/>
        <v>8377.9869660940585</v>
      </c>
      <c r="L2" s="21">
        <f t="shared" si="0"/>
        <v>6018.91291781771</v>
      </c>
      <c r="M2" s="21">
        <f t="shared" si="0"/>
        <v>6371.9494944573162</v>
      </c>
      <c r="N2" s="21">
        <f t="shared" si="0"/>
        <v>8035.9089605566496</v>
      </c>
      <c r="O2" s="21">
        <f t="shared" si="0"/>
        <v>8568.7264205880729</v>
      </c>
      <c r="P2" s="21">
        <f t="shared" si="0"/>
        <v>8133.5561509914587</v>
      </c>
      <c r="Q2" s="21">
        <f t="shared" si="0"/>
        <v>7835.4377243885392</v>
      </c>
      <c r="R2" s="21">
        <f t="shared" si="0"/>
        <v>7985.4782177354082</v>
      </c>
      <c r="S2" s="21">
        <f t="shared" si="0"/>
        <v>8046.7992542873226</v>
      </c>
      <c r="T2" s="21">
        <f t="shared" si="0"/>
        <v>8094.6303222230626</v>
      </c>
      <c r="U2" s="21">
        <f t="shared" si="0"/>
        <v>8246.9021290208511</v>
      </c>
      <c r="V2" s="21">
        <f t="shared" si="0"/>
        <v>8473.5680086511984</v>
      </c>
      <c r="W2" s="21">
        <f t="shared" si="0"/>
        <v>8344.5817159223898</v>
      </c>
      <c r="X2" s="21">
        <f t="shared" si="0"/>
        <v>8176.6437691155661</v>
      </c>
      <c r="Y2" s="21">
        <f t="shared" ref="Y2:Z2" si="1">SUM(Y3,Y17,Y22,Y25,Y26,Y51,Y52)</f>
        <v>6337.895638734326</v>
      </c>
      <c r="Z2" s="21">
        <f t="shared" si="1"/>
        <v>6372.9744356502051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259.31590018116253</v>
      </c>
      <c r="D3" s="24">
        <f t="shared" ref="D3:W3" si="3">SUM(D4,D8,D11)</f>
        <v>1002.9109307200358</v>
      </c>
      <c r="E3" s="24">
        <f t="shared" si="3"/>
        <v>1078.4159133543415</v>
      </c>
      <c r="F3" s="24">
        <f t="shared" si="3"/>
        <v>1386.9368371470819</v>
      </c>
      <c r="G3" s="24">
        <f t="shared" si="3"/>
        <v>1054.5679921642763</v>
      </c>
      <c r="H3" s="24">
        <f t="shared" si="3"/>
        <v>636.58988942369569</v>
      </c>
      <c r="I3" s="24">
        <f t="shared" si="3"/>
        <v>491.41221827678282</v>
      </c>
      <c r="J3" s="24">
        <f t="shared" si="3"/>
        <v>529.52536723408912</v>
      </c>
      <c r="K3" s="24">
        <f t="shared" si="3"/>
        <v>664.33953669405764</v>
      </c>
      <c r="L3" s="24">
        <f t="shared" si="3"/>
        <v>511.02849437770931</v>
      </c>
      <c r="M3" s="24">
        <f t="shared" si="3"/>
        <v>545.95865657731576</v>
      </c>
      <c r="N3" s="24">
        <f t="shared" si="3"/>
        <v>684.01754527664934</v>
      </c>
      <c r="O3" s="24">
        <f t="shared" si="3"/>
        <v>658.302794628073</v>
      </c>
      <c r="P3" s="24">
        <f t="shared" si="3"/>
        <v>641.42526943146004</v>
      </c>
      <c r="Q3" s="24">
        <f t="shared" si="3"/>
        <v>688.63509358853742</v>
      </c>
      <c r="R3" s="24">
        <f t="shared" si="3"/>
        <v>640.40128529540789</v>
      </c>
      <c r="S3" s="24">
        <f t="shared" si="3"/>
        <v>533.17984636732217</v>
      </c>
      <c r="T3" s="24">
        <f t="shared" si="3"/>
        <v>450.77446209378303</v>
      </c>
      <c r="U3" s="24">
        <f t="shared" si="3"/>
        <v>558.86971683668719</v>
      </c>
      <c r="V3" s="24">
        <f t="shared" si="3"/>
        <v>497.25281819779565</v>
      </c>
      <c r="W3" s="24">
        <f t="shared" si="3"/>
        <v>480.38094286781472</v>
      </c>
      <c r="X3" s="24">
        <f t="shared" ref="X3:Z3" si="4">SUM(X4,X8,X11)</f>
        <v>460.66743294552333</v>
      </c>
      <c r="Y3" s="24">
        <f t="shared" si="4"/>
        <v>544.70073664600864</v>
      </c>
      <c r="Z3" s="24">
        <f t="shared" si="4"/>
        <v>459.02169149858281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151.92376890686685</v>
      </c>
      <c r="D4" s="19">
        <f t="shared" ref="D4:W4" si="6">SUM(D5:D7)</f>
        <v>668.73546135209881</v>
      </c>
      <c r="E4" s="19">
        <f t="shared" si="6"/>
        <v>679.26526134600488</v>
      </c>
      <c r="F4" s="19">
        <f t="shared" si="6"/>
        <v>660.16479850520193</v>
      </c>
      <c r="G4" s="19">
        <f t="shared" si="6"/>
        <v>609.55237258609986</v>
      </c>
      <c r="H4" s="19">
        <f t="shared" si="6"/>
        <v>580.76945443971169</v>
      </c>
      <c r="I4" s="19">
        <f t="shared" si="6"/>
        <v>463.34499572463932</v>
      </c>
      <c r="J4" s="19">
        <f t="shared" si="6"/>
        <v>451.59395060728548</v>
      </c>
      <c r="K4" s="19">
        <f t="shared" si="6"/>
        <v>555.06456058986623</v>
      </c>
      <c r="L4" s="19">
        <f t="shared" si="6"/>
        <v>463.46124352240935</v>
      </c>
      <c r="M4" s="19">
        <f t="shared" si="6"/>
        <v>514.71006932269074</v>
      </c>
      <c r="N4" s="19">
        <f t="shared" si="6"/>
        <v>475.33112790778978</v>
      </c>
      <c r="O4" s="19">
        <f t="shared" si="6"/>
        <v>485.82185169554975</v>
      </c>
      <c r="P4" s="19">
        <f t="shared" si="6"/>
        <v>470.00627787080799</v>
      </c>
      <c r="Q4" s="19">
        <f t="shared" si="6"/>
        <v>534.34459235272936</v>
      </c>
      <c r="R4" s="19">
        <f t="shared" si="6"/>
        <v>488.91002833361165</v>
      </c>
      <c r="S4" s="19">
        <f t="shared" si="6"/>
        <v>503.90190376696773</v>
      </c>
      <c r="T4" s="19">
        <f t="shared" si="6"/>
        <v>426.99127782297768</v>
      </c>
      <c r="U4" s="19">
        <f t="shared" si="6"/>
        <v>525.93585147517274</v>
      </c>
      <c r="V4" s="19">
        <f t="shared" si="6"/>
        <v>467.32907921766065</v>
      </c>
      <c r="W4" s="19">
        <f t="shared" si="6"/>
        <v>435.66173898791573</v>
      </c>
      <c r="X4" s="19">
        <f t="shared" ref="X4:Z4" si="7">SUM(X5:X7)</f>
        <v>421.76116086760607</v>
      </c>
      <c r="Y4" s="19">
        <f t="shared" si="7"/>
        <v>500.42164406708594</v>
      </c>
      <c r="Z4" s="19">
        <f t="shared" si="7"/>
        <v>414.33877182015283</v>
      </c>
    </row>
    <row r="5" spans="1:26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  <c r="Y5" s="8">
        <f>FC_IND_CPC_BC_E!Y5+FC_IND_CPC_OC_E!Y5+FC_IND_CPC_PH_E!Y5</f>
        <v>0</v>
      </c>
      <c r="Z5" s="8">
        <f>FC_IND_CPC_BC_E!Z5+FC_IND_CPC_OC_E!Z5+FC_IND_CPC_PH_E!Z5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  <c r="Y6" s="8">
        <f>FC_IND_CPC_BC_E!Y6+FC_IND_CPC_OC_E!Y6+FC_IND_CPC_PH_E!Y6</f>
        <v>0</v>
      </c>
      <c r="Z6" s="8">
        <f>FC_IND_CPC_BC_E!Z6+FC_IND_CPC_OC_E!Z6+FC_IND_CPC_PH_E!Z6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FC_IND_CPC_BC_E!C7+FC_IND_CPC_OC_E!C7+FC_IND_CPC_PH_E!C7</f>
        <v>151.92376890686685</v>
      </c>
      <c r="D7" s="8">
        <f>FC_IND_CPC_BC_E!D7+FC_IND_CPC_OC_E!D7+FC_IND_CPC_PH_E!D7</f>
        <v>668.73546135209881</v>
      </c>
      <c r="E7" s="8">
        <f>FC_IND_CPC_BC_E!E7+FC_IND_CPC_OC_E!E7+FC_IND_CPC_PH_E!E7</f>
        <v>679.26526134600488</v>
      </c>
      <c r="F7" s="8">
        <f>FC_IND_CPC_BC_E!F7+FC_IND_CPC_OC_E!F7+FC_IND_CPC_PH_E!F7</f>
        <v>660.16479850520193</v>
      </c>
      <c r="G7" s="8">
        <f>FC_IND_CPC_BC_E!G7+FC_IND_CPC_OC_E!G7+FC_IND_CPC_PH_E!G7</f>
        <v>609.55237258609986</v>
      </c>
      <c r="H7" s="8">
        <f>FC_IND_CPC_BC_E!H7+FC_IND_CPC_OC_E!H7+FC_IND_CPC_PH_E!H7</f>
        <v>580.76945443971169</v>
      </c>
      <c r="I7" s="8">
        <f>FC_IND_CPC_BC_E!I7+FC_IND_CPC_OC_E!I7+FC_IND_CPC_PH_E!I7</f>
        <v>463.34499572463932</v>
      </c>
      <c r="J7" s="8">
        <f>FC_IND_CPC_BC_E!J7+FC_IND_CPC_OC_E!J7+FC_IND_CPC_PH_E!J7</f>
        <v>451.59395060728548</v>
      </c>
      <c r="K7" s="8">
        <f>FC_IND_CPC_BC_E!K7+FC_IND_CPC_OC_E!K7+FC_IND_CPC_PH_E!K7</f>
        <v>555.06456058986623</v>
      </c>
      <c r="L7" s="8">
        <f>FC_IND_CPC_BC_E!L7+FC_IND_CPC_OC_E!L7+FC_IND_CPC_PH_E!L7</f>
        <v>463.46124352240935</v>
      </c>
      <c r="M7" s="8">
        <f>FC_IND_CPC_BC_E!M7+FC_IND_CPC_OC_E!M7+FC_IND_CPC_PH_E!M7</f>
        <v>514.71006932269074</v>
      </c>
      <c r="N7" s="8">
        <f>FC_IND_CPC_BC_E!N7+FC_IND_CPC_OC_E!N7+FC_IND_CPC_PH_E!N7</f>
        <v>475.33112790778978</v>
      </c>
      <c r="O7" s="8">
        <f>FC_IND_CPC_BC_E!O7+FC_IND_CPC_OC_E!O7+FC_IND_CPC_PH_E!O7</f>
        <v>485.82185169554975</v>
      </c>
      <c r="P7" s="8">
        <f>FC_IND_CPC_BC_E!P7+FC_IND_CPC_OC_E!P7+FC_IND_CPC_PH_E!P7</f>
        <v>470.00627787080799</v>
      </c>
      <c r="Q7" s="8">
        <f>FC_IND_CPC_BC_E!Q7+FC_IND_CPC_OC_E!Q7+FC_IND_CPC_PH_E!Q7</f>
        <v>534.34459235272936</v>
      </c>
      <c r="R7" s="8">
        <f>FC_IND_CPC_BC_E!R7+FC_IND_CPC_OC_E!R7+FC_IND_CPC_PH_E!R7</f>
        <v>488.91002833361165</v>
      </c>
      <c r="S7" s="8">
        <f>FC_IND_CPC_BC_E!S7+FC_IND_CPC_OC_E!S7+FC_IND_CPC_PH_E!S7</f>
        <v>503.90190376696773</v>
      </c>
      <c r="T7" s="8">
        <f>FC_IND_CPC_BC_E!T7+FC_IND_CPC_OC_E!T7+FC_IND_CPC_PH_E!T7</f>
        <v>426.99127782297768</v>
      </c>
      <c r="U7" s="8">
        <f>FC_IND_CPC_BC_E!U7+FC_IND_CPC_OC_E!U7+FC_IND_CPC_PH_E!U7</f>
        <v>525.93585147517274</v>
      </c>
      <c r="V7" s="8">
        <f>FC_IND_CPC_BC_E!V7+FC_IND_CPC_OC_E!V7+FC_IND_CPC_PH_E!V7</f>
        <v>467.32907921766065</v>
      </c>
      <c r="W7" s="8">
        <f>FC_IND_CPC_BC_E!W7+FC_IND_CPC_OC_E!W7+FC_IND_CPC_PH_E!W7</f>
        <v>435.66173898791573</v>
      </c>
      <c r="X7" s="8">
        <f>FC_IND_CPC_BC_E!X7+FC_IND_CPC_OC_E!X7+FC_IND_CPC_PH_E!X7</f>
        <v>421.76116086760607</v>
      </c>
      <c r="Y7" s="8">
        <f>FC_IND_CPC_BC_E!Y7+FC_IND_CPC_OC_E!Y7+FC_IND_CPC_PH_E!Y7</f>
        <v>500.42164406708594</v>
      </c>
      <c r="Z7" s="8">
        <f>FC_IND_CPC_BC_E!Z7+FC_IND_CPC_OC_E!Z7+FC_IND_CPC_PH_E!Z7</f>
        <v>414.33877182015283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  <c r="Y9" s="8">
        <f>FC_IND_CPC_BC_E!Y9+FC_IND_CPC_OC_E!Y9+FC_IND_CPC_PH_E!Y9</f>
        <v>0</v>
      </c>
      <c r="Z9" s="8">
        <f>FC_IND_CPC_BC_E!Z9+FC_IND_CPC_OC_E!Z9+FC_IND_CPC_PH_E!Z9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  <c r="Y10" s="8">
        <f>FC_IND_CPC_BC_E!Y10+FC_IND_CPC_OC_E!Y10+FC_IND_CPC_PH_E!Y10</f>
        <v>0</v>
      </c>
      <c r="Z10" s="8">
        <f>FC_IND_CPC_BC_E!Z10+FC_IND_CPC_OC_E!Z10+FC_IND_CPC_PH_E!Z10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107.39213127429568</v>
      </c>
      <c r="D11" s="19">
        <f t="shared" ref="D11:W11" si="12">SUM(D12:D16)</f>
        <v>334.17546936793696</v>
      </c>
      <c r="E11" s="19">
        <f t="shared" si="12"/>
        <v>399.15065200833652</v>
      </c>
      <c r="F11" s="19">
        <f t="shared" si="12"/>
        <v>726.77203864187982</v>
      </c>
      <c r="G11" s="19">
        <f t="shared" si="12"/>
        <v>445.01561957817637</v>
      </c>
      <c r="H11" s="19">
        <f t="shared" si="12"/>
        <v>55.820434983984001</v>
      </c>
      <c r="I11" s="19">
        <f t="shared" si="12"/>
        <v>28.067222552143498</v>
      </c>
      <c r="J11" s="19">
        <f t="shared" si="12"/>
        <v>77.931416626803639</v>
      </c>
      <c r="K11" s="19">
        <f t="shared" si="12"/>
        <v>109.27497610419145</v>
      </c>
      <c r="L11" s="19">
        <f t="shared" si="12"/>
        <v>47.567250855299989</v>
      </c>
      <c r="M11" s="19">
        <f t="shared" si="12"/>
        <v>31.248587254624976</v>
      </c>
      <c r="N11" s="19">
        <f t="shared" si="12"/>
        <v>208.68641736885957</v>
      </c>
      <c r="O11" s="19">
        <f t="shared" si="12"/>
        <v>172.48094293252325</v>
      </c>
      <c r="P11" s="19">
        <f t="shared" si="12"/>
        <v>171.41899156065202</v>
      </c>
      <c r="Q11" s="19">
        <f t="shared" si="12"/>
        <v>154.29050123580805</v>
      </c>
      <c r="R11" s="19">
        <f t="shared" si="12"/>
        <v>151.49125696179627</v>
      </c>
      <c r="S11" s="19">
        <f t="shared" si="12"/>
        <v>29.277942600354383</v>
      </c>
      <c r="T11" s="19">
        <f t="shared" si="12"/>
        <v>23.783184270805343</v>
      </c>
      <c r="U11" s="19">
        <f t="shared" si="12"/>
        <v>32.933865361514499</v>
      </c>
      <c r="V11" s="19">
        <f t="shared" si="12"/>
        <v>29.923738980135003</v>
      </c>
      <c r="W11" s="19">
        <f t="shared" si="12"/>
        <v>44.719203879898998</v>
      </c>
      <c r="X11" s="19">
        <f t="shared" ref="X11:Z11" si="13">SUM(X12:X16)</f>
        <v>38.906272077917258</v>
      </c>
      <c r="Y11" s="19">
        <f t="shared" si="13"/>
        <v>44.27909257892275</v>
      </c>
      <c r="Z11" s="19">
        <f t="shared" si="13"/>
        <v>44.682919678429961</v>
      </c>
    </row>
    <row r="12" spans="1:26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  <c r="Y12" s="8">
        <f>FC_IND_CPC_BC_E!Y12+FC_IND_CPC_OC_E!Y12+FC_IND_CPC_PH_E!Y12</f>
        <v>0</v>
      </c>
      <c r="Z12" s="8">
        <f>FC_IND_CPC_BC_E!Z12+FC_IND_CPC_OC_E!Z12+FC_IND_CPC_PH_E!Z12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107.39213127429568</v>
      </c>
      <c r="D13" s="8">
        <f>FC_IND_CPC_BC_E!D13+FC_IND_CPC_OC_E!D13+FC_IND_CPC_PH_E!D13</f>
        <v>334.17546936793696</v>
      </c>
      <c r="E13" s="8">
        <f>FC_IND_CPC_BC_E!E13+FC_IND_CPC_OC_E!E13+FC_IND_CPC_PH_E!E13</f>
        <v>399.15065200833652</v>
      </c>
      <c r="F13" s="8">
        <f>FC_IND_CPC_BC_E!F13+FC_IND_CPC_OC_E!F13+FC_IND_CPC_PH_E!F13</f>
        <v>726.77203864187982</v>
      </c>
      <c r="G13" s="8">
        <f>FC_IND_CPC_BC_E!G13+FC_IND_CPC_OC_E!G13+FC_IND_CPC_PH_E!G13</f>
        <v>445.01561957817637</v>
      </c>
      <c r="H13" s="8">
        <f>FC_IND_CPC_BC_E!H13+FC_IND_CPC_OC_E!H13+FC_IND_CPC_PH_E!H13</f>
        <v>55.820434983984001</v>
      </c>
      <c r="I13" s="8">
        <f>FC_IND_CPC_BC_E!I13+FC_IND_CPC_OC_E!I13+FC_IND_CPC_PH_E!I13</f>
        <v>28.067222552143498</v>
      </c>
      <c r="J13" s="8">
        <f>FC_IND_CPC_BC_E!J13+FC_IND_CPC_OC_E!J13+FC_IND_CPC_PH_E!J13</f>
        <v>77.931416626803639</v>
      </c>
      <c r="K13" s="8">
        <f>FC_IND_CPC_BC_E!K13+FC_IND_CPC_OC_E!K13+FC_IND_CPC_PH_E!K13</f>
        <v>109.27497610419145</v>
      </c>
      <c r="L13" s="8">
        <f>FC_IND_CPC_BC_E!L13+FC_IND_CPC_OC_E!L13+FC_IND_CPC_PH_E!L13</f>
        <v>47.567250855299989</v>
      </c>
      <c r="M13" s="8">
        <f>FC_IND_CPC_BC_E!M13+FC_IND_CPC_OC_E!M13+FC_IND_CPC_PH_E!M13</f>
        <v>31.248587254624976</v>
      </c>
      <c r="N13" s="8">
        <f>FC_IND_CPC_BC_E!N13+FC_IND_CPC_OC_E!N13+FC_IND_CPC_PH_E!N13</f>
        <v>73.11032052885956</v>
      </c>
      <c r="O13" s="8">
        <f>FC_IND_CPC_BC_E!O13+FC_IND_CPC_OC_E!O13+FC_IND_CPC_PH_E!O13</f>
        <v>43.6838397725232</v>
      </c>
      <c r="P13" s="8">
        <f>FC_IND_CPC_BC_E!P13+FC_IND_CPC_OC_E!P13+FC_IND_CPC_PH_E!P13</f>
        <v>47.140927000651992</v>
      </c>
      <c r="Q13" s="8">
        <f>FC_IND_CPC_BC_E!Q13+FC_IND_CPC_OC_E!Q13+FC_IND_CPC_PH_E!Q13</f>
        <v>41.310468955808062</v>
      </c>
      <c r="R13" s="8">
        <f>FC_IND_CPC_BC_E!R13+FC_IND_CPC_OC_E!R13+FC_IND_CPC_PH_E!R13</f>
        <v>38.51122468179625</v>
      </c>
      <c r="S13" s="8">
        <f>FC_IND_CPC_BC_E!S13+FC_IND_CPC_OC_E!S13+FC_IND_CPC_PH_E!S13</f>
        <v>29.277942600354383</v>
      </c>
      <c r="T13" s="8">
        <f>FC_IND_CPC_BC_E!T13+FC_IND_CPC_OC_E!T13+FC_IND_CPC_PH_E!T13</f>
        <v>23.783184270805343</v>
      </c>
      <c r="U13" s="8">
        <f>FC_IND_CPC_BC_E!U13+FC_IND_CPC_OC_E!U13+FC_IND_CPC_PH_E!U13</f>
        <v>32.933865361514499</v>
      </c>
      <c r="V13" s="8">
        <f>FC_IND_CPC_BC_E!V13+FC_IND_CPC_OC_E!V13+FC_IND_CPC_PH_E!V13</f>
        <v>29.923738980135003</v>
      </c>
      <c r="W13" s="8">
        <f>FC_IND_CPC_BC_E!W13+FC_IND_CPC_OC_E!W13+FC_IND_CPC_PH_E!W13</f>
        <v>44.719203879898998</v>
      </c>
      <c r="X13" s="8">
        <f>FC_IND_CPC_BC_E!X13+FC_IND_CPC_OC_E!X13+FC_IND_CPC_PH_E!X13</f>
        <v>38.906272077917258</v>
      </c>
      <c r="Y13" s="8">
        <f>FC_IND_CPC_BC_E!Y13+FC_IND_CPC_OC_E!Y13+FC_IND_CPC_PH_E!Y13</f>
        <v>44.27909257892275</v>
      </c>
      <c r="Z13" s="8">
        <f>FC_IND_CPC_BC_E!Z13+FC_IND_CPC_OC_E!Z13+FC_IND_CPC_PH_E!Z13</f>
        <v>44.682919678429961</v>
      </c>
    </row>
    <row r="14" spans="1:26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  <c r="Y14" s="8">
        <f>FC_IND_CPC_BC_E!Y14+FC_IND_CPC_OC_E!Y14+FC_IND_CPC_PH_E!Y14</f>
        <v>0</v>
      </c>
      <c r="Z14" s="8">
        <f>FC_IND_CPC_BC_E!Z14+FC_IND_CPC_OC_E!Z14+FC_IND_CPC_PH_E!Z14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135.57609683999999</v>
      </c>
      <c r="O15" s="8">
        <f>FC_IND_CPC_BC_E!O15+FC_IND_CPC_OC_E!O15+FC_IND_CPC_PH_E!O15</f>
        <v>128.79710316000003</v>
      </c>
      <c r="P15" s="8">
        <f>FC_IND_CPC_BC_E!P15+FC_IND_CPC_OC_E!P15+FC_IND_CPC_PH_E!P15</f>
        <v>124.27806456000003</v>
      </c>
      <c r="Q15" s="8">
        <f>FC_IND_CPC_BC_E!Q15+FC_IND_CPC_OC_E!Q15+FC_IND_CPC_PH_E!Q15</f>
        <v>112.98003228</v>
      </c>
      <c r="R15" s="8">
        <f>FC_IND_CPC_BC_E!R15+FC_IND_CPC_OC_E!R15+FC_IND_CPC_PH_E!R15</f>
        <v>112.98003228000002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  <c r="Y15" s="8">
        <f>FC_IND_CPC_BC_E!Y15+FC_IND_CPC_OC_E!Y15+FC_IND_CPC_PH_E!Y15</f>
        <v>0</v>
      </c>
      <c r="Z15" s="8">
        <f>FC_IND_CPC_BC_E!Z15+FC_IND_CPC_OC_E!Z15+FC_IND_CPC_PH_E!Z15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  <c r="Y16" s="8">
        <f>FC_IND_CPC_BC_E!Y16+FC_IND_CPC_OC_E!Y16+FC_IND_CPC_PH_E!Y16</f>
        <v>0</v>
      </c>
      <c r="Z16" s="8">
        <f>FC_IND_CPC_BC_E!Z16+FC_IND_CPC_OC_E!Z16+FC_IND_CPC_PH_E!Z16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1.6783199999999998</v>
      </c>
      <c r="E17" s="27">
        <f t="shared" si="15"/>
        <v>1.6783200000000003</v>
      </c>
      <c r="F17" s="27">
        <f t="shared" si="15"/>
        <v>0.79920000000000013</v>
      </c>
      <c r="G17" s="27">
        <f t="shared" si="15"/>
        <v>1.3986000000000001</v>
      </c>
      <c r="H17" s="27">
        <f t="shared" si="15"/>
        <v>1.3186800000000001</v>
      </c>
      <c r="I17" s="27">
        <f t="shared" si="15"/>
        <v>0.91908000000000001</v>
      </c>
      <c r="J17" s="27">
        <f t="shared" si="15"/>
        <v>0.47952000000000006</v>
      </c>
      <c r="K17" s="27">
        <f t="shared" si="15"/>
        <v>1.71828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3.0769200000000003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  <c r="Y18" s="8">
        <f>FC_IND_CPC_BC_E!Y18+FC_IND_CPC_OC_E!Y18+FC_IND_CPC_PH_E!Y18</f>
        <v>0</v>
      </c>
      <c r="Z18" s="8">
        <f>FC_IND_CPC_BC_E!Z18+FC_IND_CPC_OC_E!Z18+FC_IND_CPC_PH_E!Z18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1.6783199999999998</v>
      </c>
      <c r="E19" s="8">
        <f>FC_IND_CPC_BC_E!E19+FC_IND_CPC_OC_E!E19+FC_IND_CPC_PH_E!E19</f>
        <v>1.6783200000000003</v>
      </c>
      <c r="F19" s="8">
        <f>FC_IND_CPC_BC_E!F19+FC_IND_CPC_OC_E!F19+FC_IND_CPC_PH_E!F19</f>
        <v>0.79920000000000013</v>
      </c>
      <c r="G19" s="8">
        <f>FC_IND_CPC_BC_E!G19+FC_IND_CPC_OC_E!G19+FC_IND_CPC_PH_E!G19</f>
        <v>1.3986000000000001</v>
      </c>
      <c r="H19" s="8">
        <f>FC_IND_CPC_BC_E!H19+FC_IND_CPC_OC_E!H19+FC_IND_CPC_PH_E!H19</f>
        <v>1.3186800000000001</v>
      </c>
      <c r="I19" s="8">
        <f>FC_IND_CPC_BC_E!I19+FC_IND_CPC_OC_E!I19+FC_IND_CPC_PH_E!I19</f>
        <v>0.91908000000000001</v>
      </c>
      <c r="J19" s="8">
        <f>FC_IND_CPC_BC_E!J19+FC_IND_CPC_OC_E!J19+FC_IND_CPC_PH_E!J19</f>
        <v>0.47952000000000006</v>
      </c>
      <c r="K19" s="8">
        <f>FC_IND_CPC_BC_E!K19+FC_IND_CPC_OC_E!K19+FC_IND_CPC_PH_E!K19</f>
        <v>1.71828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3.0769200000000003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  <c r="Y19" s="8">
        <f>FC_IND_CPC_BC_E!Y19+FC_IND_CPC_OC_E!Y19+FC_IND_CPC_PH_E!Y19</f>
        <v>0</v>
      </c>
      <c r="Z19" s="8">
        <f>FC_IND_CPC_BC_E!Z19+FC_IND_CPC_OC_E!Z19+FC_IND_CPC_PH_E!Z19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  <c r="Y20" s="8">
        <f>FC_IND_CPC_BC_E!Y20+FC_IND_CPC_OC_E!Y20+FC_IND_CPC_PH_E!Y20</f>
        <v>0</v>
      </c>
      <c r="Z20" s="8">
        <f>FC_IND_CPC_BC_E!Z20+FC_IND_CPC_OC_E!Z20+FC_IND_CPC_PH_E!Z20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  <c r="Y21" s="8">
        <f>FC_IND_CPC_BC_E!Y21+FC_IND_CPC_OC_E!Y21+FC_IND_CPC_PH_E!Y21</f>
        <v>0</v>
      </c>
      <c r="Z21" s="8">
        <f>FC_IND_CPC_BC_E!Z21+FC_IND_CPC_OC_E!Z21+FC_IND_CPC_PH_E!Z21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  <c r="Y23" s="8">
        <f>FC_IND_CPC_BC_E!Y23+FC_IND_CPC_OC_E!Y23+FC_IND_CPC_PH_E!Y23</f>
        <v>0</v>
      </c>
      <c r="Z23" s="8">
        <f>FC_IND_CPC_BC_E!Z23+FC_IND_CPC_OC_E!Z23+FC_IND_CPC_PH_E!Z23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  <c r="Y24" s="8">
        <f>FC_IND_CPC_BC_E!Y24+FC_IND_CPC_OC_E!Y24+FC_IND_CPC_PH_E!Y24</f>
        <v>0</v>
      </c>
      <c r="Z24" s="8">
        <f>FC_IND_CPC_BC_E!Z24+FC_IND_CPC_OC_E!Z24+FC_IND_CPC_PH_E!Z24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  <c r="Y25" s="27">
        <f>FC_IND_CPC_BC_E!Y25+FC_IND_CPC_OC_E!Y25+FC_IND_CPC_PH_E!Y25</f>
        <v>0</v>
      </c>
      <c r="Z25" s="27">
        <f>FC_IND_CPC_BC_E!Z25+FC_IND_CPC_OC_E!Z25+FC_IND_CPC_PH_E!Z25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2417.3574231600001</v>
      </c>
      <c r="D26" s="27">
        <f t="shared" ref="D26:W26" si="21">SUM(D27,D33)</f>
        <v>2427.2290526399997</v>
      </c>
      <c r="E26" s="27">
        <f t="shared" si="21"/>
        <v>2401.5515558400007</v>
      </c>
      <c r="F26" s="27">
        <f t="shared" si="21"/>
        <v>2306.3149530000001</v>
      </c>
      <c r="G26" s="27">
        <f t="shared" si="21"/>
        <v>2128.7267467200004</v>
      </c>
      <c r="H26" s="27">
        <f t="shared" si="21"/>
        <v>1957.6518602399999</v>
      </c>
      <c r="I26" s="27">
        <f t="shared" si="21"/>
        <v>1955.7609393600001</v>
      </c>
      <c r="J26" s="27">
        <f t="shared" si="21"/>
        <v>1916.26312392</v>
      </c>
      <c r="K26" s="27">
        <f t="shared" si="21"/>
        <v>1941.2941597199999</v>
      </c>
      <c r="L26" s="27">
        <f t="shared" si="21"/>
        <v>1781.7935133600001</v>
      </c>
      <c r="M26" s="27">
        <f t="shared" si="21"/>
        <v>1673.1998496000003</v>
      </c>
      <c r="N26" s="27">
        <f t="shared" si="21"/>
        <v>1560.48645528</v>
      </c>
      <c r="O26" s="27">
        <f t="shared" si="21"/>
        <v>1362.4550982000001</v>
      </c>
      <c r="P26" s="27">
        <f t="shared" si="21"/>
        <v>495.89813916000014</v>
      </c>
      <c r="Q26" s="27">
        <f t="shared" si="21"/>
        <v>370.95152724000002</v>
      </c>
      <c r="R26" s="27">
        <f t="shared" si="21"/>
        <v>433.03995972000001</v>
      </c>
      <c r="S26" s="27">
        <f t="shared" si="21"/>
        <v>310.15173168000007</v>
      </c>
      <c r="T26" s="27">
        <f t="shared" si="21"/>
        <v>361.44027036</v>
      </c>
      <c r="U26" s="27">
        <f t="shared" si="21"/>
        <v>405.39551760000001</v>
      </c>
      <c r="V26" s="27">
        <f t="shared" si="21"/>
        <v>254.94566832000001</v>
      </c>
      <c r="W26" s="27">
        <f t="shared" si="21"/>
        <v>186.14083715999999</v>
      </c>
      <c r="X26" s="27">
        <f t="shared" ref="X26:Z26" si="22">SUM(X27,X33)</f>
        <v>218.71781603999992</v>
      </c>
      <c r="Y26" s="27">
        <f t="shared" si="22"/>
        <v>155.88514547999998</v>
      </c>
      <c r="Z26" s="27">
        <f t="shared" si="22"/>
        <v>133.72087392000003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37.207079999999983</v>
      </c>
      <c r="D27" s="19">
        <f t="shared" ref="D27:W27" si="24">SUM(D28:D32)</f>
        <v>37.207079999999991</v>
      </c>
      <c r="E27" s="19">
        <f t="shared" si="24"/>
        <v>37.207079999999991</v>
      </c>
      <c r="F27" s="19">
        <f t="shared" si="24"/>
        <v>37.207079999999991</v>
      </c>
      <c r="G27" s="19">
        <f t="shared" si="24"/>
        <v>37.207079999999991</v>
      </c>
      <c r="H27" s="19">
        <f t="shared" si="24"/>
        <v>37.207079999999983</v>
      </c>
      <c r="I27" s="19">
        <f t="shared" si="24"/>
        <v>37.207079999999983</v>
      </c>
      <c r="J27" s="19">
        <f t="shared" si="24"/>
        <v>37.207079999999991</v>
      </c>
      <c r="K27" s="19">
        <f t="shared" si="24"/>
        <v>37.207079999999991</v>
      </c>
      <c r="L27" s="19">
        <f t="shared" si="24"/>
        <v>37.207079999999983</v>
      </c>
      <c r="M27" s="19">
        <f t="shared" si="24"/>
        <v>37.207079999999991</v>
      </c>
      <c r="N27" s="19">
        <f t="shared" si="24"/>
        <v>37.207079999999991</v>
      </c>
      <c r="O27" s="19">
        <f t="shared" si="24"/>
        <v>37.207079999999976</v>
      </c>
      <c r="P27" s="19">
        <f t="shared" si="24"/>
        <v>15.502950000000002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37.207079999999983</v>
      </c>
      <c r="D28" s="8">
        <f>FC_IND_CPC_BC_E!D28+FC_IND_CPC_OC_E!D28+FC_IND_CPC_PH_E!D28</f>
        <v>37.207079999999991</v>
      </c>
      <c r="E28" s="8">
        <f>FC_IND_CPC_BC_E!E28+FC_IND_CPC_OC_E!E28+FC_IND_CPC_PH_E!E28</f>
        <v>37.207079999999991</v>
      </c>
      <c r="F28" s="8">
        <f>FC_IND_CPC_BC_E!F28+FC_IND_CPC_OC_E!F28+FC_IND_CPC_PH_E!F28</f>
        <v>37.207079999999991</v>
      </c>
      <c r="G28" s="8">
        <f>FC_IND_CPC_BC_E!G28+FC_IND_CPC_OC_E!G28+FC_IND_CPC_PH_E!G28</f>
        <v>37.207079999999991</v>
      </c>
      <c r="H28" s="8">
        <f>FC_IND_CPC_BC_E!H28+FC_IND_CPC_OC_E!H28+FC_IND_CPC_PH_E!H28</f>
        <v>37.207079999999983</v>
      </c>
      <c r="I28" s="8">
        <f>FC_IND_CPC_BC_E!I28+FC_IND_CPC_OC_E!I28+FC_IND_CPC_PH_E!I28</f>
        <v>37.207079999999983</v>
      </c>
      <c r="J28" s="8">
        <f>FC_IND_CPC_BC_E!J28+FC_IND_CPC_OC_E!J28+FC_IND_CPC_PH_E!J28</f>
        <v>37.207079999999991</v>
      </c>
      <c r="K28" s="8">
        <f>FC_IND_CPC_BC_E!K28+FC_IND_CPC_OC_E!K28+FC_IND_CPC_PH_E!K28</f>
        <v>37.207079999999991</v>
      </c>
      <c r="L28" s="8">
        <f>FC_IND_CPC_BC_E!L28+FC_IND_CPC_OC_E!L28+FC_IND_CPC_PH_E!L28</f>
        <v>37.207079999999983</v>
      </c>
      <c r="M28" s="8">
        <f>FC_IND_CPC_BC_E!M28+FC_IND_CPC_OC_E!M28+FC_IND_CPC_PH_E!M28</f>
        <v>37.207079999999991</v>
      </c>
      <c r="N28" s="8">
        <f>FC_IND_CPC_BC_E!N28+FC_IND_CPC_OC_E!N28+FC_IND_CPC_PH_E!N28</f>
        <v>37.207079999999991</v>
      </c>
      <c r="O28" s="8">
        <f>FC_IND_CPC_BC_E!O28+FC_IND_CPC_OC_E!O28+FC_IND_CPC_PH_E!O28</f>
        <v>37.207079999999976</v>
      </c>
      <c r="P28" s="8">
        <f>FC_IND_CPC_BC_E!P28+FC_IND_CPC_OC_E!P28+FC_IND_CPC_PH_E!P28</f>
        <v>15.502950000000002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  <c r="Y28" s="8">
        <f>FC_IND_CPC_BC_E!Y28+FC_IND_CPC_OC_E!Y28+FC_IND_CPC_PH_E!Y28</f>
        <v>0</v>
      </c>
      <c r="Z28" s="8">
        <f>FC_IND_CPC_BC_E!Z28+FC_IND_CPC_OC_E!Z28+FC_IND_CPC_PH_E!Z28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  <c r="Y29" s="8">
        <f>FC_IND_CPC_BC_E!Y29+FC_IND_CPC_OC_E!Y29+FC_IND_CPC_PH_E!Y29</f>
        <v>0</v>
      </c>
      <c r="Z29" s="8">
        <f>FC_IND_CPC_BC_E!Z29+FC_IND_CPC_OC_E!Z29+FC_IND_CPC_PH_E!Z29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  <c r="Y30" s="8">
        <f>FC_IND_CPC_BC_E!Y30+FC_IND_CPC_OC_E!Y30+FC_IND_CPC_PH_E!Y30</f>
        <v>0</v>
      </c>
      <c r="Z30" s="8">
        <f>FC_IND_CPC_BC_E!Z30+FC_IND_CPC_OC_E!Z30+FC_IND_CPC_PH_E!Z30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  <c r="Y31" s="8">
        <f>FC_IND_CPC_BC_E!Y31+FC_IND_CPC_OC_E!Y31+FC_IND_CPC_PH_E!Y31</f>
        <v>0</v>
      </c>
      <c r="Z31" s="8">
        <f>FC_IND_CPC_BC_E!Z31+FC_IND_CPC_OC_E!Z31+FC_IND_CPC_PH_E!Z31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  <c r="Y32" s="8">
        <f>FC_IND_CPC_BC_E!Y32+FC_IND_CPC_OC_E!Y32+FC_IND_CPC_PH_E!Y32</f>
        <v>0</v>
      </c>
      <c r="Z32" s="8">
        <f>FC_IND_CPC_BC_E!Z32+FC_IND_CPC_OC_E!Z32+FC_IND_CPC_PH_E!Z32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2380.1503431599999</v>
      </c>
      <c r="D33" s="19">
        <f t="shared" ref="D33:W33" si="27">SUM(D34:D50)</f>
        <v>2390.0219726399996</v>
      </c>
      <c r="E33" s="19">
        <f t="shared" si="27"/>
        <v>2364.3444758400005</v>
      </c>
      <c r="F33" s="19">
        <f t="shared" si="27"/>
        <v>2269.1078729999999</v>
      </c>
      <c r="G33" s="19">
        <f t="shared" si="27"/>
        <v>2091.5196667200003</v>
      </c>
      <c r="H33" s="19">
        <f t="shared" si="27"/>
        <v>1920.44478024</v>
      </c>
      <c r="I33" s="19">
        <f t="shared" si="27"/>
        <v>1918.5538593600002</v>
      </c>
      <c r="J33" s="19">
        <f t="shared" si="27"/>
        <v>1879.0560439200001</v>
      </c>
      <c r="K33" s="19">
        <f t="shared" si="27"/>
        <v>1904.08707972</v>
      </c>
      <c r="L33" s="19">
        <f t="shared" si="27"/>
        <v>1744.5864333600002</v>
      </c>
      <c r="M33" s="19">
        <f t="shared" si="27"/>
        <v>1635.9927696000004</v>
      </c>
      <c r="N33" s="19">
        <f t="shared" si="27"/>
        <v>1523.2793752800001</v>
      </c>
      <c r="O33" s="19">
        <f t="shared" si="27"/>
        <v>1325.2480182000002</v>
      </c>
      <c r="P33" s="19">
        <f t="shared" si="27"/>
        <v>480.39518916000014</v>
      </c>
      <c r="Q33" s="19">
        <f t="shared" si="27"/>
        <v>370.95152724000002</v>
      </c>
      <c r="R33" s="19">
        <f t="shared" si="27"/>
        <v>433.03995972000001</v>
      </c>
      <c r="S33" s="19">
        <f t="shared" si="27"/>
        <v>310.15173168000007</v>
      </c>
      <c r="T33" s="19">
        <f t="shared" si="27"/>
        <v>361.44027036</v>
      </c>
      <c r="U33" s="19">
        <f t="shared" si="27"/>
        <v>405.39551760000001</v>
      </c>
      <c r="V33" s="19">
        <f t="shared" si="27"/>
        <v>254.94566832000001</v>
      </c>
      <c r="W33" s="19">
        <f t="shared" si="27"/>
        <v>186.14083715999999</v>
      </c>
      <c r="X33" s="19">
        <f t="shared" ref="X33:Z33" si="28">SUM(X34:X50)</f>
        <v>218.71781603999992</v>
      </c>
      <c r="Y33" s="19">
        <f t="shared" si="28"/>
        <v>155.88514547999998</v>
      </c>
      <c r="Z33" s="19">
        <f t="shared" si="28"/>
        <v>133.72087392000003</v>
      </c>
    </row>
    <row r="34" spans="1:26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  <c r="Y34" s="8">
        <f>FC_IND_CPC_BC_E!Y34+FC_IND_CPC_OC_E!Y34+FC_IND_CPC_PH_E!Y34</f>
        <v>0</v>
      </c>
      <c r="Z34" s="8">
        <f>FC_IND_CPC_BC_E!Z34+FC_IND_CPC_OC_E!Z34+FC_IND_CPC_PH_E!Z34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  <c r="Y35" s="8">
        <f>FC_IND_CPC_BC_E!Y35+FC_IND_CPC_OC_E!Y35+FC_IND_CPC_PH_E!Y35</f>
        <v>0</v>
      </c>
      <c r="Z35" s="8">
        <f>FC_IND_CPC_BC_E!Z35+FC_IND_CPC_OC_E!Z35+FC_IND_CPC_PH_E!Z35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617.81840999999997</v>
      </c>
      <c r="D36" s="8">
        <f>FC_IND_CPC_BC_E!D36+FC_IND_CPC_OC_E!D36+FC_IND_CPC_PH_E!D36</f>
        <v>629.75703095999995</v>
      </c>
      <c r="E36" s="8">
        <f>FC_IND_CPC_BC_E!E36+FC_IND_CPC_OC_E!E36+FC_IND_CPC_PH_E!E36</f>
        <v>629.75703096000007</v>
      </c>
      <c r="F36" s="8">
        <f>FC_IND_CPC_BC_E!F36+FC_IND_CPC_OC_E!F36+FC_IND_CPC_PH_E!F36</f>
        <v>617.81840999999997</v>
      </c>
      <c r="G36" s="8">
        <f>FC_IND_CPC_BC_E!G36+FC_IND_CPC_OC_E!G36+FC_IND_CPC_PH_E!G36</f>
        <v>629.75703096000007</v>
      </c>
      <c r="H36" s="8">
        <f>FC_IND_CPC_BC_E!H36+FC_IND_CPC_OC_E!H36+FC_IND_CPC_PH_E!H36</f>
        <v>617.81840999999997</v>
      </c>
      <c r="I36" s="8">
        <f>FC_IND_CPC_BC_E!I36+FC_IND_CPC_OC_E!I36+FC_IND_CPC_PH_E!I36</f>
        <v>567.07972524000024</v>
      </c>
      <c r="J36" s="8">
        <f>FC_IND_CPC_BC_E!J36+FC_IND_CPC_OC_E!J36+FC_IND_CPC_PH_E!J36</f>
        <v>561.11041475999991</v>
      </c>
      <c r="K36" s="8">
        <f>FC_IND_CPC_BC_E!K36+FC_IND_CPC_OC_E!K36+FC_IND_CPC_PH_E!K36</f>
        <v>552.15644903999987</v>
      </c>
      <c r="L36" s="8">
        <f>FC_IND_CPC_BC_E!L36+FC_IND_CPC_OC_E!L36+FC_IND_CPC_PH_E!L36</f>
        <v>543.20271048000029</v>
      </c>
      <c r="M36" s="8">
        <f>FC_IND_CPC_BC_E!M36+FC_IND_CPC_OC_E!M36+FC_IND_CPC_PH_E!M36</f>
        <v>540.21805524000013</v>
      </c>
      <c r="N36" s="8">
        <f>FC_IND_CPC_BC_E!N36+FC_IND_CPC_OC_E!N36+FC_IND_CPC_PH_E!N36</f>
        <v>492.46402572</v>
      </c>
      <c r="O36" s="8">
        <f>FC_IND_CPC_BC_E!O36+FC_IND_CPC_OC_E!O36+FC_IND_CPC_PH_E!O36</f>
        <v>465.60235572000016</v>
      </c>
      <c r="P36" s="8">
        <f>FC_IND_CPC_BC_E!P36+FC_IND_CPC_OC_E!P36+FC_IND_CPC_PH_E!P36</f>
        <v>5.9693104799999999</v>
      </c>
      <c r="Q36" s="8">
        <f>FC_IND_CPC_BC_E!Q36+FC_IND_CPC_OC_E!Q36+FC_IND_CPC_PH_E!Q36</f>
        <v>5.9693104799999981</v>
      </c>
      <c r="R36" s="8">
        <f>FC_IND_CPC_BC_E!R36+FC_IND_CPC_OC_E!R36+FC_IND_CPC_PH_E!R36</f>
        <v>17.907704280000001</v>
      </c>
      <c r="S36" s="8">
        <f>FC_IND_CPC_BC_E!S36+FC_IND_CPC_OC_E!S36+FC_IND_CPC_PH_E!S36</f>
        <v>38.800290960000019</v>
      </c>
      <c r="T36" s="8">
        <f>FC_IND_CPC_BC_E!T36+FC_IND_CPC_OC_E!T36+FC_IND_CPC_PH_E!T36</f>
        <v>14.923049040000004</v>
      </c>
      <c r="U36" s="8">
        <f>FC_IND_CPC_BC_E!U36+FC_IND_CPC_OC_E!U36+FC_IND_CPC_PH_E!U36</f>
        <v>14.923049040000002</v>
      </c>
      <c r="V36" s="8">
        <f>FC_IND_CPC_BC_E!V36+FC_IND_CPC_OC_E!V36+FC_IND_CPC_PH_E!V36</f>
        <v>14.923049040000006</v>
      </c>
      <c r="W36" s="8">
        <f>FC_IND_CPC_BC_E!W36+FC_IND_CPC_OC_E!W36+FC_IND_CPC_PH_E!W36</f>
        <v>8.9539657199999994</v>
      </c>
      <c r="X36" s="8">
        <f>FC_IND_CPC_BC_E!X36+FC_IND_CPC_OC_E!X36+FC_IND_CPC_PH_E!X36</f>
        <v>5.6081260799999999</v>
      </c>
      <c r="Y36" s="8">
        <f>FC_IND_CPC_BC_E!Y36+FC_IND_CPC_OC_E!Y36+FC_IND_CPC_PH_E!Y36</f>
        <v>3.9425889600000006</v>
      </c>
      <c r="Z36" s="8">
        <f>FC_IND_CPC_BC_E!Z36+FC_IND_CPC_OC_E!Z36+FC_IND_CPC_PH_E!Z36</f>
        <v>6.6946323600000035</v>
      </c>
    </row>
    <row r="37" spans="1:26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3.0701008799999987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  <c r="Y37" s="8">
        <f>FC_IND_CPC_BC_E!Y37+FC_IND_CPC_OC_E!Y37+FC_IND_CPC_PH_E!Y37</f>
        <v>0</v>
      </c>
      <c r="Z37" s="8">
        <f>FC_IND_CPC_BC_E!Z37+FC_IND_CPC_OC_E!Z37+FC_IND_CPC_PH_E!Z37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  <c r="Y38" s="8">
        <f>FC_IND_CPC_BC_E!Y38+FC_IND_CPC_OC_E!Y38+FC_IND_CPC_PH_E!Y38</f>
        <v>0</v>
      </c>
      <c r="Z38" s="8">
        <f>FC_IND_CPC_BC_E!Z38+FC_IND_CPC_OC_E!Z38+FC_IND_CPC_PH_E!Z38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  <c r="Y39" s="8">
        <f>FC_IND_CPC_BC_E!Y39+FC_IND_CPC_OC_E!Y39+FC_IND_CPC_PH_E!Y39</f>
        <v>0</v>
      </c>
      <c r="Z39" s="8">
        <f>FC_IND_CPC_BC_E!Z39+FC_IND_CPC_OC_E!Z39+FC_IND_CPC_PH_E!Z39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  <c r="Y40" s="8">
        <f>FC_IND_CPC_BC_E!Y40+FC_IND_CPC_OC_E!Y40+FC_IND_CPC_PH_E!Y40</f>
        <v>0</v>
      </c>
      <c r="Z40" s="8">
        <f>FC_IND_CPC_BC_E!Z40+FC_IND_CPC_OC_E!Z40+FC_IND_CPC_PH_E!Z40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  <c r="Y41" s="8">
        <f>FC_IND_CPC_BC_E!Y41+FC_IND_CPC_OC_E!Y41+FC_IND_CPC_PH_E!Y41</f>
        <v>3.1578479999999999E-2</v>
      </c>
      <c r="Z41" s="8">
        <f>FC_IND_CPC_BC_E!Z41+FC_IND_CPC_OC_E!Z41+FC_IND_CPC_PH_E!Z41</f>
        <v>3.4684559999999989E-2</v>
      </c>
    </row>
    <row r="42" spans="1:26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  <c r="Y42" s="8">
        <f>FC_IND_CPC_BC_E!Y42+FC_IND_CPC_OC_E!Y42+FC_IND_CPC_PH_E!Y42</f>
        <v>0</v>
      </c>
      <c r="Z42" s="8">
        <f>FC_IND_CPC_BC_E!Z42+FC_IND_CPC_OC_E!Z42+FC_IND_CPC_PH_E!Z42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325.00251107999992</v>
      </c>
      <c r="D43" s="8">
        <f>FC_IND_CPC_BC_E!D43+FC_IND_CPC_OC_E!D43+FC_IND_CPC_PH_E!D43</f>
        <v>350.49302963999986</v>
      </c>
      <c r="E43" s="8">
        <f>FC_IND_CPC_BC_E!E43+FC_IND_CPC_OC_E!E43+FC_IND_CPC_PH_E!E43</f>
        <v>344.12039999999996</v>
      </c>
      <c r="F43" s="8">
        <f>FC_IND_CPC_BC_E!F43+FC_IND_CPC_OC_E!F43+FC_IND_CPC_PH_E!F43</f>
        <v>382.35591108000006</v>
      </c>
      <c r="G43" s="8">
        <f>FC_IND_CPC_BC_E!G43+FC_IND_CPC_OC_E!G43+FC_IND_CPC_PH_E!G43</f>
        <v>436.52312963999998</v>
      </c>
      <c r="H43" s="8">
        <f>FC_IND_CPC_BC_E!H43+FC_IND_CPC_OC_E!H43+FC_IND_CPC_PH_E!H43</f>
        <v>452.45457035999988</v>
      </c>
      <c r="I43" s="8">
        <f>FC_IND_CPC_BC_E!I43+FC_IND_CPC_OC_E!I43+FC_IND_CPC_PH_E!I43</f>
        <v>238.97241108</v>
      </c>
      <c r="J43" s="8">
        <f>FC_IND_CPC_BC_E!J43+FC_IND_CPC_OC_E!J43+FC_IND_CPC_PH_E!J43</f>
        <v>328.18895928000006</v>
      </c>
      <c r="K43" s="8">
        <f>FC_IND_CPC_BC_E!K43+FC_IND_CPC_OC_E!K43+FC_IND_CPC_PH_E!K43</f>
        <v>321.81632963999982</v>
      </c>
      <c r="L43" s="8">
        <f>FC_IND_CPC_BC_E!L43+FC_IND_CPC_OC_E!L43+FC_IND_CPC_PH_E!L43</f>
        <v>315.44369999999998</v>
      </c>
      <c r="M43" s="8">
        <f>FC_IND_CPC_BC_E!M43+FC_IND_CPC_OC_E!M43+FC_IND_CPC_PH_E!M43</f>
        <v>337.74777036000012</v>
      </c>
      <c r="N43" s="8">
        <f>FC_IND_CPC_BC_E!N43+FC_IND_CPC_OC_E!N43+FC_IND_CPC_PH_E!N43</f>
        <v>254.90411856</v>
      </c>
      <c r="O43" s="8">
        <f>FC_IND_CPC_BC_E!O43+FC_IND_CPC_OC_E!O43+FC_IND_CPC_PH_E!O43</f>
        <v>321.81632963999988</v>
      </c>
      <c r="P43" s="8">
        <f>FC_IND_CPC_BC_E!P43+FC_IND_CPC_OC_E!P43+FC_IND_CPC_PH_E!P43</f>
        <v>121.07942963999999</v>
      </c>
      <c r="Q43" s="8">
        <f>FC_IND_CPC_BC_E!Q43+FC_IND_CPC_OC_E!Q43+FC_IND_CPC_PH_E!Q43</f>
        <v>121.07942964000001</v>
      </c>
      <c r="R43" s="8">
        <f>FC_IND_CPC_BC_E!R43+FC_IND_CPC_OC_E!R43+FC_IND_CPC_PH_E!R43</f>
        <v>127.45205927999999</v>
      </c>
      <c r="S43" s="8">
        <f>FC_IND_CPC_BC_E!S43+FC_IND_CPC_OC_E!S43+FC_IND_CPC_PH_E!S43</f>
        <v>130.63824072000003</v>
      </c>
      <c r="T43" s="8">
        <f>FC_IND_CPC_BC_E!T43+FC_IND_CPC_OC_E!T43+FC_IND_CPC_PH_E!T43</f>
        <v>137.01087036000001</v>
      </c>
      <c r="U43" s="8">
        <f>FC_IND_CPC_BC_E!U43+FC_IND_CPC_OC_E!U43+FC_IND_CPC_PH_E!U43</f>
        <v>146.56968143999998</v>
      </c>
      <c r="V43" s="8">
        <f>FC_IND_CPC_BC_E!V43+FC_IND_CPC_OC_E!V43+FC_IND_CPC_PH_E!V43</f>
        <v>127.45205927999999</v>
      </c>
      <c r="W43" s="8">
        <f>FC_IND_CPC_BC_E!W43+FC_IND_CPC_OC_E!W43+FC_IND_CPC_PH_E!W43</f>
        <v>111.52061855999999</v>
      </c>
      <c r="X43" s="8">
        <f>FC_IND_CPC_BC_E!X43+FC_IND_CPC_OC_E!X43+FC_IND_CPC_PH_E!X43</f>
        <v>105.00127091999995</v>
      </c>
      <c r="Y43" s="8">
        <f>FC_IND_CPC_BC_E!Y43+FC_IND_CPC_OC_E!Y43+FC_IND_CPC_PH_E!Y43</f>
        <v>101.08843523999998</v>
      </c>
      <c r="Z43" s="8">
        <f>FC_IND_CPC_BC_E!Z43+FC_IND_CPC_OC_E!Z43+FC_IND_CPC_PH_E!Z43</f>
        <v>108.93011220000001</v>
      </c>
    </row>
    <row r="44" spans="1:26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1044.4045780800002</v>
      </c>
      <c r="D44" s="8">
        <f>FC_IND_CPC_BC_E!D44+FC_IND_CPC_OC_E!D44+FC_IND_CPC_PH_E!D44</f>
        <v>972.4845290400001</v>
      </c>
      <c r="E44" s="8">
        <f>FC_IND_CPC_BC_E!E44+FC_IND_CPC_OC_E!E44+FC_IND_CPC_PH_E!E44</f>
        <v>994.37337288000026</v>
      </c>
      <c r="F44" s="8">
        <f>FC_IND_CPC_BC_E!F44+FC_IND_CPC_OC_E!F44+FC_IND_CPC_PH_E!F44</f>
        <v>841.15230192000001</v>
      </c>
      <c r="G44" s="8">
        <f>FC_IND_CPC_BC_E!G44+FC_IND_CPC_OC_E!G44+FC_IND_CPC_PH_E!G44</f>
        <v>581.6144671200002</v>
      </c>
      <c r="H44" s="8">
        <f>FC_IND_CPC_BC_E!H44+FC_IND_CPC_OC_E!H44+FC_IND_CPC_PH_E!H44</f>
        <v>403.37793288000017</v>
      </c>
      <c r="I44" s="8">
        <f>FC_IND_CPC_BC_E!I44+FC_IND_CPC_OC_E!I44+FC_IND_CPC_PH_E!I44</f>
        <v>691.05812904000004</v>
      </c>
      <c r="J44" s="8">
        <f>FC_IND_CPC_BC_E!J44+FC_IND_CPC_OC_E!J44+FC_IND_CPC_PH_E!J44</f>
        <v>628.51905288000012</v>
      </c>
      <c r="K44" s="8">
        <f>FC_IND_CPC_BC_E!K44+FC_IND_CPC_OC_E!K44+FC_IND_CPC_PH_E!K44</f>
        <v>691.05812904000015</v>
      </c>
      <c r="L44" s="8">
        <f>FC_IND_CPC_BC_E!L44+FC_IND_CPC_OC_E!L44+FC_IND_CPC_PH_E!L44</f>
        <v>572.23377288000006</v>
      </c>
      <c r="M44" s="8">
        <f>FC_IND_CPC_BC_E!M44+FC_IND_CPC_OC_E!M44+FC_IND_CPC_PH_E!M44</f>
        <v>422.1396000000002</v>
      </c>
      <c r="N44" s="8">
        <f>FC_IND_CPC_BC_E!N44+FC_IND_CPC_OC_E!N44+FC_IND_CPC_PH_E!N44</f>
        <v>506.56752000000006</v>
      </c>
      <c r="O44" s="8">
        <f>FC_IND_CPC_BC_E!O44+FC_IND_CPC_OC_E!O44+FC_IND_CPC_PH_E!O44</f>
        <v>293.93427095999999</v>
      </c>
      <c r="P44" s="8">
        <f>FC_IND_CPC_BC_E!P44+FC_IND_CPC_OC_E!P44+FC_IND_CPC_PH_E!P44</f>
        <v>353.34644904000015</v>
      </c>
      <c r="Q44" s="8">
        <f>FC_IND_CPC_BC_E!Q44+FC_IND_CPC_OC_E!Q44+FC_IND_CPC_PH_E!Q44</f>
        <v>243.90278712</v>
      </c>
      <c r="R44" s="8">
        <f>FC_IND_CPC_BC_E!R44+FC_IND_CPC_OC_E!R44+FC_IND_CPC_PH_E!R44</f>
        <v>287.68019616000004</v>
      </c>
      <c r="S44" s="8">
        <f>FC_IND_CPC_BC_E!S44+FC_IND_CPC_OC_E!S44+FC_IND_CPC_PH_E!S44</f>
        <v>140.71320000000003</v>
      </c>
      <c r="T44" s="8">
        <f>FC_IND_CPC_BC_E!T44+FC_IND_CPC_OC_E!T44+FC_IND_CPC_PH_E!T44</f>
        <v>209.50635095999999</v>
      </c>
      <c r="U44" s="8">
        <f>FC_IND_CPC_BC_E!U44+FC_IND_CPC_OC_E!U44+FC_IND_CPC_PH_E!U44</f>
        <v>243.90278712000003</v>
      </c>
      <c r="V44" s="8">
        <f>FC_IND_CPC_BC_E!V44+FC_IND_CPC_OC_E!V44+FC_IND_CPC_PH_E!V44</f>
        <v>112.57056000000003</v>
      </c>
      <c r="W44" s="8">
        <f>FC_IND_CPC_BC_E!W44+FC_IND_CPC_OC_E!W44+FC_IND_CPC_PH_E!W44</f>
        <v>65.666252880000002</v>
      </c>
      <c r="X44" s="8">
        <f>FC_IND_CPC_BC_E!X44+FC_IND_CPC_OC_E!X44+FC_IND_CPC_PH_E!X44</f>
        <v>108.10841903999996</v>
      </c>
      <c r="Y44" s="8">
        <f>FC_IND_CPC_BC_E!Y44+FC_IND_CPC_OC_E!Y44+FC_IND_CPC_PH_E!Y44</f>
        <v>50.822542800000001</v>
      </c>
      <c r="Z44" s="8">
        <f>FC_IND_CPC_BC_E!Z44+FC_IND_CPC_OC_E!Z44+FC_IND_CPC_PH_E!Z44</f>
        <v>18.061444800000004</v>
      </c>
    </row>
    <row r="45" spans="1:26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  <c r="Y45" s="8">
        <f>FC_IND_CPC_BC_E!Y45+FC_IND_CPC_OC_E!Y45+FC_IND_CPC_PH_E!Y45</f>
        <v>0</v>
      </c>
      <c r="Z45" s="8">
        <f>FC_IND_CPC_BC_E!Z45+FC_IND_CPC_OC_E!Z45+FC_IND_CPC_PH_E!Z45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  <c r="Y46" s="8">
        <f>FC_IND_CPC_BC_E!Y46+FC_IND_CPC_OC_E!Y46+FC_IND_CPC_PH_E!Y46</f>
        <v>0</v>
      </c>
      <c r="Z46" s="8">
        <f>FC_IND_CPC_BC_E!Z46+FC_IND_CPC_OC_E!Z46+FC_IND_CPC_PH_E!Z46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  <c r="Y47" s="8">
        <f>FC_IND_CPC_BC_E!Y47+FC_IND_CPC_OC_E!Y47+FC_IND_CPC_PH_E!Y47</f>
        <v>0</v>
      </c>
      <c r="Z47" s="8">
        <f>FC_IND_CPC_BC_E!Z47+FC_IND_CPC_OC_E!Z47+FC_IND_CPC_PH_E!Z47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392.92484399999995</v>
      </c>
      <c r="D48" s="8">
        <f>FC_IND_CPC_BC_E!D48+FC_IND_CPC_OC_E!D48+FC_IND_CPC_PH_E!D48</f>
        <v>437.28738299999981</v>
      </c>
      <c r="E48" s="8">
        <f>FC_IND_CPC_BC_E!E48+FC_IND_CPC_OC_E!E48+FC_IND_CPC_PH_E!E48</f>
        <v>396.09367200000003</v>
      </c>
      <c r="F48" s="8">
        <f>FC_IND_CPC_BC_E!F48+FC_IND_CPC_OC_E!F48+FC_IND_CPC_PH_E!F48</f>
        <v>427.78124999999983</v>
      </c>
      <c r="G48" s="8">
        <f>FC_IND_CPC_BC_E!G48+FC_IND_CPC_OC_E!G48+FC_IND_CPC_PH_E!G48</f>
        <v>443.6250389999999</v>
      </c>
      <c r="H48" s="8">
        <f>FC_IND_CPC_BC_E!H48+FC_IND_CPC_OC_E!H48+FC_IND_CPC_PH_E!H48</f>
        <v>446.79386699999998</v>
      </c>
      <c r="I48" s="8">
        <f>FC_IND_CPC_BC_E!I48+FC_IND_CPC_OC_E!I48+FC_IND_CPC_PH_E!I48</f>
        <v>421.44359399999979</v>
      </c>
      <c r="J48" s="8">
        <f>FC_IND_CPC_BC_E!J48+FC_IND_CPC_OC_E!J48+FC_IND_CPC_PH_E!J48</f>
        <v>361.237617</v>
      </c>
      <c r="K48" s="8">
        <f>FC_IND_CPC_BC_E!K48+FC_IND_CPC_OC_E!K48+FC_IND_CPC_PH_E!K48</f>
        <v>339.056172</v>
      </c>
      <c r="L48" s="8">
        <f>FC_IND_CPC_BC_E!L48+FC_IND_CPC_OC_E!L48+FC_IND_CPC_PH_E!L48</f>
        <v>313.70624999999995</v>
      </c>
      <c r="M48" s="8">
        <f>FC_IND_CPC_BC_E!M48+FC_IND_CPC_OC_E!M48+FC_IND_CPC_PH_E!M48</f>
        <v>335.88734399999998</v>
      </c>
      <c r="N48" s="8">
        <f>FC_IND_CPC_BC_E!N48+FC_IND_CPC_OC_E!N48+FC_IND_CPC_PH_E!N48</f>
        <v>269.34371100000004</v>
      </c>
      <c r="O48" s="8">
        <f>FC_IND_CPC_BC_E!O48+FC_IND_CPC_OC_E!O48+FC_IND_CPC_PH_E!O48</f>
        <v>240.82496099999997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  <c r="Y48" s="8">
        <f>FC_IND_CPC_BC_E!Y48+FC_IND_CPC_OC_E!Y48+FC_IND_CPC_PH_E!Y48</f>
        <v>0</v>
      </c>
      <c r="Z48" s="8">
        <f>FC_IND_CPC_BC_E!Z48+FC_IND_CPC_OC_E!Z48+FC_IND_CPC_PH_E!Z48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  <c r="Y49" s="8">
        <f>FC_IND_CPC_BC_E!Y49+FC_IND_CPC_OC_E!Y49+FC_IND_CPC_PH_E!Y49</f>
        <v>0</v>
      </c>
      <c r="Z49" s="8">
        <f>FC_IND_CPC_BC_E!Z49+FC_IND_CPC_OC_E!Z49+FC_IND_CPC_PH_E!Z49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  <c r="Y50" s="8">
        <f>FC_IND_CPC_BC_E!Y50+FC_IND_CPC_OC_E!Y50+FC_IND_CPC_PH_E!Y50</f>
        <v>0</v>
      </c>
      <c r="Z50" s="8">
        <f>FC_IND_CPC_BC_E!Z50+FC_IND_CPC_OC_E!Z50+FC_IND_CPC_PH_E!Z50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4263.0373170000012</v>
      </c>
      <c r="D51" s="27">
        <f>FC_IND_CPC_BC_E!D51+FC_IND_CPC_OC_E!D51+FC_IND_CPC_PH_E!D51</f>
        <v>3708.8132320800009</v>
      </c>
      <c r="E51" s="27">
        <f>FC_IND_CPC_BC_E!E51+FC_IND_CPC_OC_E!E51+FC_IND_CPC_PH_E!E51</f>
        <v>4567.0856734799981</v>
      </c>
      <c r="F51" s="27">
        <f>FC_IND_CPC_BC_E!F51+FC_IND_CPC_OC_E!F51+FC_IND_CPC_PH_E!F51</f>
        <v>4398.3999971999992</v>
      </c>
      <c r="G51" s="27">
        <f>FC_IND_CPC_BC_E!G51+FC_IND_CPC_OC_E!G51+FC_IND_CPC_PH_E!G51</f>
        <v>5543.2007650800006</v>
      </c>
      <c r="H51" s="27">
        <f>FC_IND_CPC_BC_E!H51+FC_IND_CPC_OC_E!H51+FC_IND_CPC_PH_E!H51</f>
        <v>6438.9363825600012</v>
      </c>
      <c r="I51" s="27">
        <f>FC_IND_CPC_BC_E!I51+FC_IND_CPC_OC_E!I51+FC_IND_CPC_PH_E!I51</f>
        <v>6171.3920941200013</v>
      </c>
      <c r="J51" s="27">
        <f>FC_IND_CPC_BC_E!J51+FC_IND_CPC_OC_E!J51+FC_IND_CPC_PH_E!J51</f>
        <v>5989.0743197999982</v>
      </c>
      <c r="K51" s="27">
        <f>FC_IND_CPC_BC_E!K51+FC_IND_CPC_OC_E!K51+FC_IND_CPC_PH_E!K51</f>
        <v>5770.6349896800011</v>
      </c>
      <c r="L51" s="27">
        <f>FC_IND_CPC_BC_E!L51+FC_IND_CPC_OC_E!L51+FC_IND_CPC_PH_E!L51</f>
        <v>3726.0909100800004</v>
      </c>
      <c r="M51" s="27">
        <f>FC_IND_CPC_BC_E!M51+FC_IND_CPC_OC_E!M51+FC_IND_CPC_PH_E!M51</f>
        <v>4152.7909882800004</v>
      </c>
      <c r="N51" s="27">
        <f>FC_IND_CPC_BC_E!N51+FC_IND_CPC_OC_E!N51+FC_IND_CPC_PH_E!N51</f>
        <v>5791.4049599999998</v>
      </c>
      <c r="O51" s="27">
        <f>FC_IND_CPC_BC_E!O51+FC_IND_CPC_OC_E!O51+FC_IND_CPC_PH_E!O51</f>
        <v>6547.9685277600001</v>
      </c>
      <c r="P51" s="27">
        <f>FC_IND_CPC_BC_E!P51+FC_IND_CPC_OC_E!P51+FC_IND_CPC_PH_E!P51</f>
        <v>6993.1558223999982</v>
      </c>
      <c r="Q51" s="27">
        <f>FC_IND_CPC_BC_E!Q51+FC_IND_CPC_OC_E!Q51+FC_IND_CPC_PH_E!Q51</f>
        <v>6775.8511035600013</v>
      </c>
      <c r="R51" s="27">
        <f>FC_IND_CPC_BC_E!R51+FC_IND_CPC_OC_E!R51+FC_IND_CPC_PH_E!R51</f>
        <v>6912.0369727200004</v>
      </c>
      <c r="S51" s="27">
        <f>FC_IND_CPC_BC_E!S51+FC_IND_CPC_OC_E!S51+FC_IND_CPC_PH_E!S51</f>
        <v>7203.4676762400004</v>
      </c>
      <c r="T51" s="27">
        <f>FC_IND_CPC_BC_E!T51+FC_IND_CPC_OC_E!T51+FC_IND_CPC_PH_E!T51</f>
        <v>7282.4155897692799</v>
      </c>
      <c r="U51" s="27">
        <f>FC_IND_CPC_BC_E!U51+FC_IND_CPC_OC_E!U51+FC_IND_CPC_PH_E!U51</f>
        <v>7282.6368945841641</v>
      </c>
      <c r="V51" s="27">
        <f>FC_IND_CPC_BC_E!V51+FC_IND_CPC_OC_E!V51+FC_IND_CPC_PH_E!V51</f>
        <v>7721.3695221334028</v>
      </c>
      <c r="W51" s="27">
        <f>FC_IND_CPC_BC_E!W51+FC_IND_CPC_OC_E!W51+FC_IND_CPC_PH_E!W51</f>
        <v>7678.0599358945747</v>
      </c>
      <c r="X51" s="27">
        <f>FC_IND_CPC_BC_E!X51+FC_IND_CPC_OC_E!X51+FC_IND_CPC_PH_E!X51</f>
        <v>7497.2585201300426</v>
      </c>
      <c r="Y51" s="27">
        <f>FC_IND_CPC_BC_E!Y51+FC_IND_CPC_OC_E!Y51+FC_IND_CPC_PH_E!Y51</f>
        <v>5637.309756608317</v>
      </c>
      <c r="Z51" s="27">
        <f>FC_IND_CPC_BC_E!Z51+FC_IND_CPC_OC_E!Z51+FC_IND_CPC_PH_E!Z51</f>
        <v>5780.2318702316225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0</v>
      </c>
      <c r="S53" s="8">
        <f>FC_IND_CPC_BC_E!S53+FC_IND_CPC_OC_E!S53+FC_IND_CPC_PH_E!S53</f>
        <v>0</v>
      </c>
      <c r="T53" s="8">
        <f>FC_IND_CPC_BC_E!T53+FC_IND_CPC_OC_E!T53+FC_IND_CPC_PH_E!T53</f>
        <v>0</v>
      </c>
      <c r="U53" s="8">
        <f>FC_IND_CPC_BC_E!U53+FC_IND_CPC_OC_E!U53+FC_IND_CPC_PH_E!U53</f>
        <v>0</v>
      </c>
      <c r="V53" s="8">
        <f>FC_IND_CPC_BC_E!V53+FC_IND_CPC_OC_E!V53+FC_IND_CPC_PH_E!V53</f>
        <v>0</v>
      </c>
      <c r="W53" s="8">
        <f>FC_IND_CPC_BC_E!W53+FC_IND_CPC_OC_E!W53+FC_IND_CPC_PH_E!W53</f>
        <v>0</v>
      </c>
      <c r="X53" s="8">
        <f>FC_IND_CPC_BC_E!X53+FC_IND_CPC_OC_E!X53+FC_IND_CPC_PH_E!X53</f>
        <v>0</v>
      </c>
      <c r="Y53" s="8">
        <f>FC_IND_CPC_BC_E!Y53+FC_IND_CPC_OC_E!Y53+FC_IND_CPC_PH_E!Y53</f>
        <v>0</v>
      </c>
      <c r="Z53" s="8">
        <f>FC_IND_CPC_BC_E!Z53+FC_IND_CPC_OC_E!Z53+FC_IND_CPC_PH_E!Z53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  <c r="Y54" s="45">
        <f>FC_IND_CPC_BC_E!Y54+FC_IND_CPC_OC_E!Y54+FC_IND_CPC_PH_E!Y54</f>
        <v>0</v>
      </c>
      <c r="Z54" s="45">
        <f>FC_IND_CPC_BC_E!Z54+FC_IND_CPC_OC_E!Z54+FC_IND_CPC_PH_E!Z54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67.423910400000011</v>
      </c>
      <c r="D61" s="49">
        <f t="shared" si="32"/>
        <v>67.423910400000025</v>
      </c>
      <c r="E61" s="49">
        <f t="shared" si="32"/>
        <v>69.887865599999998</v>
      </c>
      <c r="F61" s="49">
        <f t="shared" si="32"/>
        <v>69.887865599999998</v>
      </c>
      <c r="G61" s="49">
        <f t="shared" si="32"/>
        <v>69.887865599999998</v>
      </c>
      <c r="H61" s="49">
        <f t="shared" si="32"/>
        <v>69.887865599999998</v>
      </c>
      <c r="I61" s="49">
        <f t="shared" si="32"/>
        <v>63.839865599999989</v>
      </c>
      <c r="J61" s="49">
        <f t="shared" si="32"/>
        <v>63.839865599999989</v>
      </c>
      <c r="K61" s="49">
        <f t="shared" si="32"/>
        <v>63.839865599999989</v>
      </c>
      <c r="L61" s="49">
        <f t="shared" si="32"/>
        <v>22.959820800000003</v>
      </c>
      <c r="M61" s="49">
        <f t="shared" si="32"/>
        <v>22.959820800000003</v>
      </c>
      <c r="N61" s="49">
        <f t="shared" si="32"/>
        <v>22.959820800000003</v>
      </c>
      <c r="O61" s="49">
        <f t="shared" si="32"/>
        <v>22.959820800000003</v>
      </c>
      <c r="P61" s="49">
        <f t="shared" si="32"/>
        <v>23.296089600000002</v>
      </c>
      <c r="Q61" s="49">
        <f t="shared" si="32"/>
        <v>23.296089599999998</v>
      </c>
      <c r="R61" s="49">
        <f t="shared" si="32"/>
        <v>40.877202240000003</v>
      </c>
      <c r="S61" s="49">
        <f t="shared" si="32"/>
        <v>29.456179199999998</v>
      </c>
      <c r="T61" s="49">
        <f t="shared" si="32"/>
        <v>31.361501569578369</v>
      </c>
      <c r="U61" s="49">
        <f t="shared" si="32"/>
        <v>31.523942635734901</v>
      </c>
      <c r="V61" s="49">
        <f t="shared" si="32"/>
        <v>33.246815844925315</v>
      </c>
      <c r="W61" s="49">
        <f t="shared" si="32"/>
        <v>39.752432316511893</v>
      </c>
      <c r="X61" s="49">
        <f t="shared" si="32"/>
        <v>49.551758347444043</v>
      </c>
      <c r="Y61" s="49">
        <f t="shared" ref="Y61:Z61" si="33">SUM(Y62:Y72)</f>
        <v>48.703861507626485</v>
      </c>
      <c r="Z61" s="49">
        <f t="shared" si="33"/>
        <v>51.511103012644874</v>
      </c>
    </row>
    <row r="62" spans="1:26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67.423910400000011</v>
      </c>
      <c r="D62" s="52">
        <f>FC_IND_CPC_BC_E!D62+FC_IND_CPC_OC_E!D62+FC_IND_CPC_PH_E!D62</f>
        <v>67.423910400000025</v>
      </c>
      <c r="E62" s="52">
        <f>FC_IND_CPC_BC_E!E62+FC_IND_CPC_OC_E!E62+FC_IND_CPC_PH_E!E62</f>
        <v>69.887865599999998</v>
      </c>
      <c r="F62" s="52">
        <f>FC_IND_CPC_BC_E!F62+FC_IND_CPC_OC_E!F62+FC_IND_CPC_PH_E!F62</f>
        <v>69.887865599999998</v>
      </c>
      <c r="G62" s="52">
        <f>FC_IND_CPC_BC_E!G62+FC_IND_CPC_OC_E!G62+FC_IND_CPC_PH_E!G62</f>
        <v>69.887865599999998</v>
      </c>
      <c r="H62" s="52">
        <f>FC_IND_CPC_BC_E!H62+FC_IND_CPC_OC_E!H62+FC_IND_CPC_PH_E!H62</f>
        <v>69.887865599999998</v>
      </c>
      <c r="I62" s="52">
        <f>FC_IND_CPC_BC_E!I62+FC_IND_CPC_OC_E!I62+FC_IND_CPC_PH_E!I62</f>
        <v>63.839865599999989</v>
      </c>
      <c r="J62" s="52">
        <f>FC_IND_CPC_BC_E!J62+FC_IND_CPC_OC_E!J62+FC_IND_CPC_PH_E!J62</f>
        <v>63.839865599999989</v>
      </c>
      <c r="K62" s="52">
        <f>FC_IND_CPC_BC_E!K62+FC_IND_CPC_OC_E!K62+FC_IND_CPC_PH_E!K62</f>
        <v>63.839865599999989</v>
      </c>
      <c r="L62" s="52">
        <f>FC_IND_CPC_BC_E!L62+FC_IND_CPC_OC_E!L62+FC_IND_CPC_PH_E!L62</f>
        <v>22.959820800000003</v>
      </c>
      <c r="M62" s="52">
        <f>FC_IND_CPC_BC_E!M62+FC_IND_CPC_OC_E!M62+FC_IND_CPC_PH_E!M62</f>
        <v>22.959820800000003</v>
      </c>
      <c r="N62" s="52">
        <f>FC_IND_CPC_BC_E!N62+FC_IND_CPC_OC_E!N62+FC_IND_CPC_PH_E!N62</f>
        <v>22.959820800000003</v>
      </c>
      <c r="O62" s="52">
        <f>FC_IND_CPC_BC_E!O62+FC_IND_CPC_OC_E!O62+FC_IND_CPC_PH_E!O62</f>
        <v>22.959820800000003</v>
      </c>
      <c r="P62" s="52">
        <f>FC_IND_CPC_BC_E!P62+FC_IND_CPC_OC_E!P62+FC_IND_CPC_PH_E!P62</f>
        <v>23.296089600000002</v>
      </c>
      <c r="Q62" s="52">
        <f>FC_IND_CPC_BC_E!Q62+FC_IND_CPC_OC_E!Q62+FC_IND_CPC_PH_E!Q62</f>
        <v>23.296089599999998</v>
      </c>
      <c r="R62" s="52">
        <f>FC_IND_CPC_BC_E!R62+FC_IND_CPC_OC_E!R62+FC_IND_CPC_PH_E!R62</f>
        <v>23.296089599999998</v>
      </c>
      <c r="S62" s="52">
        <f>FC_IND_CPC_BC_E!S62+FC_IND_CPC_OC_E!S62+FC_IND_CPC_PH_E!S62</f>
        <v>29.456179199999998</v>
      </c>
      <c r="T62" s="52">
        <f>FC_IND_CPC_BC_E!T62+FC_IND_CPC_OC_E!T62+FC_IND_CPC_PH_E!T62</f>
        <v>29.45617919999999</v>
      </c>
      <c r="U62" s="52">
        <f>FC_IND_CPC_BC_E!U62+FC_IND_CPC_OC_E!U62+FC_IND_CPC_PH_E!U62</f>
        <v>29.567865600000001</v>
      </c>
      <c r="V62" s="52">
        <f>FC_IND_CPC_BC_E!V62+FC_IND_CPC_OC_E!V62+FC_IND_CPC_PH_E!V62</f>
        <v>29.567865600000001</v>
      </c>
      <c r="W62" s="52">
        <f>FC_IND_CPC_BC_E!W62+FC_IND_CPC_OC_E!W62+FC_IND_CPC_PH_E!W62</f>
        <v>35.055820799999985</v>
      </c>
      <c r="X62" s="52">
        <f>FC_IND_CPC_BC_E!X62+FC_IND_CPC_OC_E!X62+FC_IND_CPC_PH_E!X62</f>
        <v>44.799955200000007</v>
      </c>
      <c r="Y62" s="52">
        <f>FC_IND_CPC_BC_E!Y62+FC_IND_CPC_OC_E!Y62+FC_IND_CPC_PH_E!Y62</f>
        <v>45.024134400000001</v>
      </c>
      <c r="Z62" s="52">
        <f>FC_IND_CPC_BC_E!Z62+FC_IND_CPC_OC_E!Z62+FC_IND_CPC_PH_E!Z62</f>
        <v>45.135820799999998</v>
      </c>
    </row>
    <row r="63" spans="1:26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  <c r="Y63" s="52">
        <f>FC_IND_CPC_BC_E!Y63+FC_IND_CPC_OC_E!Y63+FC_IND_CPC_PH_E!Y63</f>
        <v>0</v>
      </c>
      <c r="Z63" s="52">
        <f>FC_IND_CPC_BC_E!Z63+FC_IND_CPC_OC_E!Z63+FC_IND_CPC_PH_E!Z63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17.581112640000004</v>
      </c>
      <c r="S64" s="52">
        <f>FC_IND_CPC_BC_E!S64+FC_IND_CPC_OC_E!S64+FC_IND_CPC_PH_E!S64</f>
        <v>0</v>
      </c>
      <c r="T64" s="52">
        <f>FC_IND_CPC_BC_E!T64+FC_IND_CPC_OC_E!T64+FC_IND_CPC_PH_E!T64</f>
        <v>1.9053223695783787</v>
      </c>
      <c r="U64" s="52">
        <f>FC_IND_CPC_BC_E!U64+FC_IND_CPC_OC_E!U64+FC_IND_CPC_PH_E!U64</f>
        <v>1.9560770357349009</v>
      </c>
      <c r="V64" s="52">
        <f>FC_IND_CPC_BC_E!V64+FC_IND_CPC_OC_E!V64+FC_IND_CPC_PH_E!V64</f>
        <v>3.6789502449253129</v>
      </c>
      <c r="W64" s="52">
        <f>FC_IND_CPC_BC_E!W64+FC_IND_CPC_OC_E!W64+FC_IND_CPC_PH_E!W64</f>
        <v>4.6966115165119078</v>
      </c>
      <c r="X64" s="52">
        <f>FC_IND_CPC_BC_E!X64+FC_IND_CPC_OC_E!X64+FC_IND_CPC_PH_E!X64</f>
        <v>4.7518031474440381</v>
      </c>
      <c r="Y64" s="52">
        <f>FC_IND_CPC_BC_E!Y64+FC_IND_CPC_OC_E!Y64+FC_IND_CPC_PH_E!Y64</f>
        <v>3.6797271076264857</v>
      </c>
      <c r="Z64" s="52">
        <f>FC_IND_CPC_BC_E!Z64+FC_IND_CPC_OC_E!Z64+FC_IND_CPC_PH_E!Z64</f>
        <v>6.3752822126448763</v>
      </c>
    </row>
    <row r="65" spans="1:26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  <c r="Y65" s="52">
        <f>FC_IND_CPC_BC_E!Y65+FC_IND_CPC_OC_E!Y65+FC_IND_CPC_PH_E!Y65</f>
        <v>0</v>
      </c>
      <c r="Z65" s="52">
        <f>FC_IND_CPC_BC_E!Z65+FC_IND_CPC_OC_E!Z65+FC_IND_CPC_PH_E!Z65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  <c r="Y66" s="52">
        <f>FC_IND_CPC_BC_E!Y66+FC_IND_CPC_OC_E!Y66+FC_IND_CPC_PH_E!Y66</f>
        <v>0</v>
      </c>
      <c r="Z66" s="52">
        <f>FC_IND_CPC_BC_E!Z66+FC_IND_CPC_OC_E!Z66+FC_IND_CPC_PH_E!Z66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  <c r="Y67" s="52">
        <f>FC_IND_CPC_BC_E!Y67+FC_IND_CPC_OC_E!Y67+FC_IND_CPC_PH_E!Y67</f>
        <v>0</v>
      </c>
      <c r="Z67" s="52">
        <f>FC_IND_CPC_BC_E!Z67+FC_IND_CPC_OC_E!Z67+FC_IND_CPC_PH_E!Z67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  <c r="Y68" s="52">
        <f>FC_IND_CPC_BC_E!Y68+FC_IND_CPC_OC_E!Y68+FC_IND_CPC_PH_E!Y68</f>
        <v>0</v>
      </c>
      <c r="Z68" s="52">
        <f>FC_IND_CPC_BC_E!Z68+FC_IND_CPC_OC_E!Z68+FC_IND_CPC_PH_E!Z68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  <c r="Y69" s="52">
        <f>FC_IND_CPC_BC_E!Y69+FC_IND_CPC_OC_E!Y69+FC_IND_CPC_PH_E!Y69</f>
        <v>0</v>
      </c>
      <c r="Z69" s="52">
        <f>FC_IND_CPC_BC_E!Z69+FC_IND_CPC_OC_E!Z69+FC_IND_CPC_PH_E!Z69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  <c r="Y70" s="52">
        <f>FC_IND_CPC_BC_E!Y70+FC_IND_CPC_OC_E!Y70+FC_IND_CPC_PH_E!Y70</f>
        <v>0</v>
      </c>
      <c r="Z70" s="52">
        <f>FC_IND_CPC_BC_E!Z70+FC_IND_CPC_OC_E!Z70+FC_IND_CPC_PH_E!Z70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  <c r="Y71" s="52">
        <f>FC_IND_CPC_BC_E!Y71+FC_IND_CPC_OC_E!Y71+FC_IND_CPC_PH_E!Y71</f>
        <v>0</v>
      </c>
      <c r="Z71" s="52">
        <f>FC_IND_CPC_BC_E!Z71+FC_IND_CPC_OC_E!Z71+FC_IND_CPC_PH_E!Z71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  <c r="Y72" s="55">
        <f>FC_IND_CPC_BC_E!Y72+FC_IND_CPC_OC_E!Y72+FC_IND_CPC_PH_E!Y72</f>
        <v>0</v>
      </c>
      <c r="Z72" s="55">
        <f>FC_IND_CPC_BC_E!Z72+FC_IND_CPC_OC_E!Z72+FC_IND_CPC_PH_E!Z72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4146.3015391893514</v>
      </c>
      <c r="D2" s="21">
        <f t="shared" ref="D2:X2" si="0">SUM(D3,D17,D22,D25,D26,D51,D52)</f>
        <v>4239.1257954752637</v>
      </c>
      <c r="E2" s="21">
        <f t="shared" si="0"/>
        <v>4813.9298593580816</v>
      </c>
      <c r="F2" s="21">
        <f t="shared" si="0"/>
        <v>4822.3757874164785</v>
      </c>
      <c r="G2" s="21">
        <f t="shared" si="0"/>
        <v>5259.4241329003744</v>
      </c>
      <c r="H2" s="21">
        <f t="shared" si="0"/>
        <v>5384.6491130915983</v>
      </c>
      <c r="I2" s="21">
        <f t="shared" si="0"/>
        <v>5192.5385301918686</v>
      </c>
      <c r="J2" s="21">
        <f t="shared" si="0"/>
        <v>5055.9544179623381</v>
      </c>
      <c r="K2" s="21">
        <f t="shared" si="0"/>
        <v>5012.7525286518976</v>
      </c>
      <c r="L2" s="21">
        <f t="shared" si="0"/>
        <v>3041.2960511286001</v>
      </c>
      <c r="M2" s="21">
        <f t="shared" si="0"/>
        <v>3563.2282558948764</v>
      </c>
      <c r="N2" s="21">
        <f t="shared" si="0"/>
        <v>5070.8387090751594</v>
      </c>
      <c r="O2" s="21">
        <f t="shared" si="0"/>
        <v>5186.5089419156466</v>
      </c>
      <c r="P2" s="21">
        <f t="shared" si="0"/>
        <v>4289.1880712886032</v>
      </c>
      <c r="Q2" s="21">
        <f t="shared" si="0"/>
        <v>4460.6030605929036</v>
      </c>
      <c r="R2" s="21">
        <f t="shared" si="0"/>
        <v>4651.5879631846783</v>
      </c>
      <c r="S2" s="21">
        <f t="shared" si="0"/>
        <v>4623.4908955925157</v>
      </c>
      <c r="T2" s="21">
        <f t="shared" si="0"/>
        <v>4623.7434088448917</v>
      </c>
      <c r="U2" s="21">
        <f t="shared" si="0"/>
        <v>4659.9288415689371</v>
      </c>
      <c r="V2" s="21">
        <f t="shared" si="0"/>
        <v>4940.4526574659203</v>
      </c>
      <c r="W2" s="21">
        <f t="shared" si="0"/>
        <v>4831.172591281831</v>
      </c>
      <c r="X2" s="21">
        <f t="shared" si="0"/>
        <v>4887.7118107747683</v>
      </c>
      <c r="Y2" s="21">
        <f t="shared" ref="Y2:Z2" si="1">SUM(Y3,Y17,Y22,Y25,Y26,Y51,Y52)</f>
        <v>3886.4577315813649</v>
      </c>
      <c r="Z2" s="21">
        <f t="shared" si="1"/>
        <v>3696.3253134211291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157.09488028824967</v>
      </c>
      <c r="D3" s="24">
        <f t="shared" si="2"/>
        <v>603.62993763445695</v>
      </c>
      <c r="E3" s="24">
        <f t="shared" si="2"/>
        <v>654.12399597132196</v>
      </c>
      <c r="F3" s="24">
        <f t="shared" si="2"/>
        <v>838.00640126160727</v>
      </c>
      <c r="G3" s="24">
        <f t="shared" si="2"/>
        <v>644.67693039828384</v>
      </c>
      <c r="H3" s="24">
        <f t="shared" si="2"/>
        <v>385.25589780843484</v>
      </c>
      <c r="I3" s="24">
        <f t="shared" si="2"/>
        <v>300.87646592066528</v>
      </c>
      <c r="J3" s="24">
        <f t="shared" si="2"/>
        <v>322.89733063322205</v>
      </c>
      <c r="K3" s="24">
        <f t="shared" si="2"/>
        <v>404.76343730477834</v>
      </c>
      <c r="L3" s="24">
        <f t="shared" si="2"/>
        <v>264.00314367155204</v>
      </c>
      <c r="M3" s="24">
        <f t="shared" si="2"/>
        <v>311.15600858890087</v>
      </c>
      <c r="N3" s="24">
        <f t="shared" si="2"/>
        <v>438.38237540858546</v>
      </c>
      <c r="O3" s="24">
        <f t="shared" si="2"/>
        <v>404.9598913851662</v>
      </c>
      <c r="P3" s="24">
        <f t="shared" si="2"/>
        <v>344.93297779227942</v>
      </c>
      <c r="Q3" s="24">
        <f t="shared" si="2"/>
        <v>400.05713210810148</v>
      </c>
      <c r="R3" s="24">
        <f t="shared" si="2"/>
        <v>380.57562716741057</v>
      </c>
      <c r="S3" s="24">
        <f t="shared" si="2"/>
        <v>311.59559837168302</v>
      </c>
      <c r="T3" s="24">
        <f t="shared" si="2"/>
        <v>261.71144186103101</v>
      </c>
      <c r="U3" s="24">
        <f t="shared" si="2"/>
        <v>321.51628412526219</v>
      </c>
      <c r="V3" s="24">
        <f t="shared" si="2"/>
        <v>295.15129275009554</v>
      </c>
      <c r="W3" s="24">
        <f t="shared" si="2"/>
        <v>283.23929623467376</v>
      </c>
      <c r="X3" s="24">
        <f t="shared" si="2"/>
        <v>280.51151371242133</v>
      </c>
      <c r="Y3" s="24">
        <f t="shared" ref="Y3:Z3" si="3">SUM(Y4,Y8,Y11)</f>
        <v>340.87283486480845</v>
      </c>
      <c r="Z3" s="24">
        <f t="shared" si="3"/>
        <v>271.36876979864059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92.03618548916765</v>
      </c>
      <c r="D4" s="19">
        <f t="shared" si="4"/>
        <v>402.49710364618812</v>
      </c>
      <c r="E4" s="19">
        <f t="shared" si="4"/>
        <v>412.01516184429579</v>
      </c>
      <c r="F4" s="19">
        <f t="shared" si="4"/>
        <v>398.88069320655751</v>
      </c>
      <c r="G4" s="19">
        <f t="shared" si="4"/>
        <v>372.63064628893414</v>
      </c>
      <c r="H4" s="19">
        <f t="shared" si="4"/>
        <v>351.47409864212904</v>
      </c>
      <c r="I4" s="19">
        <f t="shared" si="4"/>
        <v>283.69177572449826</v>
      </c>
      <c r="J4" s="19">
        <f t="shared" si="4"/>
        <v>275.37581805168008</v>
      </c>
      <c r="K4" s="19">
        <f t="shared" si="4"/>
        <v>338.18526079065174</v>
      </c>
      <c r="L4" s="19">
        <f t="shared" si="4"/>
        <v>239.42935982236659</v>
      </c>
      <c r="M4" s="19">
        <f t="shared" si="4"/>
        <v>293.34662766407592</v>
      </c>
      <c r="N4" s="19">
        <f t="shared" si="4"/>
        <v>304.63661407044981</v>
      </c>
      <c r="O4" s="19">
        <f t="shared" si="4"/>
        <v>298.85694835356594</v>
      </c>
      <c r="P4" s="19">
        <f t="shared" si="4"/>
        <v>252.75066751071745</v>
      </c>
      <c r="Q4" s="19">
        <f t="shared" si="4"/>
        <v>310.42328101540676</v>
      </c>
      <c r="R4" s="19">
        <f t="shared" si="4"/>
        <v>290.54788760405216</v>
      </c>
      <c r="S4" s="19">
        <f t="shared" si="4"/>
        <v>294.48527789388271</v>
      </c>
      <c r="T4" s="19">
        <f t="shared" si="4"/>
        <v>247.90335828272018</v>
      </c>
      <c r="U4" s="19">
        <f t="shared" si="4"/>
        <v>302.56951765373037</v>
      </c>
      <c r="V4" s="19">
        <f t="shared" si="4"/>
        <v>277.38964330200713</v>
      </c>
      <c r="W4" s="19">
        <f t="shared" si="4"/>
        <v>256.87223063148468</v>
      </c>
      <c r="X4" s="19">
        <f t="shared" si="4"/>
        <v>256.82054601431082</v>
      </c>
      <c r="Y4" s="19">
        <f t="shared" ref="Y4:Z4" si="5">SUM(Y5:Y7)</f>
        <v>313.1630507628866</v>
      </c>
      <c r="Z4" s="19">
        <f t="shared" si="5"/>
        <v>244.95270021255993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92.03618548916765</v>
      </c>
      <c r="D7" s="8">
        <v>402.49710364618812</v>
      </c>
      <c r="E7" s="8">
        <v>412.01516184429579</v>
      </c>
      <c r="F7" s="8">
        <v>398.88069320655751</v>
      </c>
      <c r="G7" s="8">
        <v>372.63064628893414</v>
      </c>
      <c r="H7" s="8">
        <v>351.47409864212904</v>
      </c>
      <c r="I7" s="8">
        <v>283.69177572449826</v>
      </c>
      <c r="J7" s="8">
        <v>275.37581805168008</v>
      </c>
      <c r="K7" s="8">
        <v>338.18526079065174</v>
      </c>
      <c r="L7" s="8">
        <v>239.42935982236659</v>
      </c>
      <c r="M7" s="8">
        <v>293.34662766407592</v>
      </c>
      <c r="N7" s="8">
        <v>304.63661407044981</v>
      </c>
      <c r="O7" s="8">
        <v>298.85694835356594</v>
      </c>
      <c r="P7" s="8">
        <v>252.75066751071745</v>
      </c>
      <c r="Q7" s="8">
        <v>310.42328101540676</v>
      </c>
      <c r="R7" s="8">
        <v>290.54788760405216</v>
      </c>
      <c r="S7" s="8">
        <v>294.48527789388271</v>
      </c>
      <c r="T7" s="8">
        <v>247.90335828272018</v>
      </c>
      <c r="U7" s="8">
        <v>302.56951765373037</v>
      </c>
      <c r="V7" s="8">
        <v>277.38964330200713</v>
      </c>
      <c r="W7" s="8">
        <v>256.87223063148468</v>
      </c>
      <c r="X7" s="8">
        <v>256.82054601431082</v>
      </c>
      <c r="Y7" s="8">
        <v>313.1630507628866</v>
      </c>
      <c r="Z7" s="8">
        <v>244.95270021255993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65.058694799082033</v>
      </c>
      <c r="D11" s="19">
        <f t="shared" si="8"/>
        <v>201.13283398826886</v>
      </c>
      <c r="E11" s="19">
        <f t="shared" si="8"/>
        <v>242.10883412702617</v>
      </c>
      <c r="F11" s="19">
        <f t="shared" si="8"/>
        <v>439.12570805504976</v>
      </c>
      <c r="G11" s="19">
        <f t="shared" si="8"/>
        <v>272.0462841093497</v>
      </c>
      <c r="H11" s="19">
        <f t="shared" si="8"/>
        <v>33.781799166305824</v>
      </c>
      <c r="I11" s="19">
        <f t="shared" si="8"/>
        <v>17.18469019616705</v>
      </c>
      <c r="J11" s="19">
        <f t="shared" si="8"/>
        <v>47.521512581541963</v>
      </c>
      <c r="K11" s="19">
        <f t="shared" si="8"/>
        <v>66.578176514126582</v>
      </c>
      <c r="L11" s="19">
        <f t="shared" si="8"/>
        <v>24.573783849185467</v>
      </c>
      <c r="M11" s="19">
        <f t="shared" si="8"/>
        <v>17.809380924824961</v>
      </c>
      <c r="N11" s="19">
        <f t="shared" si="8"/>
        <v>133.74576133813565</v>
      </c>
      <c r="O11" s="19">
        <f t="shared" si="8"/>
        <v>106.10294303160023</v>
      </c>
      <c r="P11" s="19">
        <f t="shared" si="8"/>
        <v>92.182310281561939</v>
      </c>
      <c r="Q11" s="19">
        <f t="shared" si="8"/>
        <v>89.633851092694727</v>
      </c>
      <c r="R11" s="19">
        <f t="shared" si="8"/>
        <v>90.027739563358409</v>
      </c>
      <c r="S11" s="19">
        <f t="shared" si="8"/>
        <v>17.110320477800304</v>
      </c>
      <c r="T11" s="19">
        <f t="shared" si="8"/>
        <v>13.80808357831082</v>
      </c>
      <c r="U11" s="19">
        <f t="shared" si="8"/>
        <v>18.946766471531816</v>
      </c>
      <c r="V11" s="19">
        <f t="shared" si="8"/>
        <v>17.761649448088384</v>
      </c>
      <c r="W11" s="19">
        <f t="shared" si="8"/>
        <v>26.367065603189058</v>
      </c>
      <c r="X11" s="19">
        <f t="shared" si="8"/>
        <v>23.690967698110509</v>
      </c>
      <c r="Y11" s="19">
        <f t="shared" ref="Y11:Z11" si="9">SUM(Y12:Y16)</f>
        <v>27.709784101921866</v>
      </c>
      <c r="Z11" s="19">
        <f t="shared" si="9"/>
        <v>26.416069586080649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65.058694799082033</v>
      </c>
      <c r="D13" s="8">
        <v>201.13283398826886</v>
      </c>
      <c r="E13" s="8">
        <v>242.10883412702617</v>
      </c>
      <c r="F13" s="8">
        <v>439.12570805504976</v>
      </c>
      <c r="G13" s="8">
        <v>272.0462841093497</v>
      </c>
      <c r="H13" s="8">
        <v>33.781799166305824</v>
      </c>
      <c r="I13" s="8">
        <v>17.18469019616705</v>
      </c>
      <c r="J13" s="8">
        <v>47.521512581541963</v>
      </c>
      <c r="K13" s="8">
        <v>66.578176514126582</v>
      </c>
      <c r="L13" s="8">
        <v>24.573783849185467</v>
      </c>
      <c r="M13" s="8">
        <v>17.809380924824961</v>
      </c>
      <c r="N13" s="8">
        <v>46.855926725332559</v>
      </c>
      <c r="O13" s="8">
        <v>26.872441001200038</v>
      </c>
      <c r="P13" s="8">
        <v>25.350514083481833</v>
      </c>
      <c r="Q13" s="8">
        <v>23.998991469313673</v>
      </c>
      <c r="R13" s="8">
        <v>22.886327405634212</v>
      </c>
      <c r="S13" s="8">
        <v>17.110320477800304</v>
      </c>
      <c r="T13" s="8">
        <v>13.80808357831082</v>
      </c>
      <c r="U13" s="8">
        <v>18.946766471531816</v>
      </c>
      <c r="V13" s="8">
        <v>17.761649448088384</v>
      </c>
      <c r="W13" s="8">
        <v>26.367065603189058</v>
      </c>
      <c r="X13" s="8">
        <v>23.690967698110509</v>
      </c>
      <c r="Y13" s="8">
        <v>27.709784101921866</v>
      </c>
      <c r="Z13" s="8">
        <v>26.416069586080649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86.889834612803099</v>
      </c>
      <c r="O15" s="8">
        <v>79.230502030400189</v>
      </c>
      <c r="P15" s="8">
        <v>66.831796198080099</v>
      </c>
      <c r="Q15" s="8">
        <v>65.634859623381061</v>
      </c>
      <c r="R15" s="8">
        <v>67.14141215772419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0.99790269540854559</v>
      </c>
      <c r="E17" s="27">
        <f t="shared" si="10"/>
        <v>1.0058069928963242</v>
      </c>
      <c r="F17" s="27">
        <f t="shared" si="10"/>
        <v>0.47707113778151039</v>
      </c>
      <c r="G17" s="27">
        <f t="shared" si="10"/>
        <v>0.84485914443134014</v>
      </c>
      <c r="H17" s="27">
        <f t="shared" si="10"/>
        <v>0.78844044325715579</v>
      </c>
      <c r="I17" s="27">
        <f t="shared" si="10"/>
        <v>0.55612987694988003</v>
      </c>
      <c r="J17" s="27">
        <f t="shared" si="10"/>
        <v>0.28898429916210983</v>
      </c>
      <c r="K17" s="27">
        <f t="shared" si="10"/>
        <v>1.0347004999170666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1.6319875085462463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0.99790269540854559</v>
      </c>
      <c r="E19" s="8">
        <v>1.0058069928963242</v>
      </c>
      <c r="F19" s="8">
        <v>0.47707113778151039</v>
      </c>
      <c r="G19" s="8">
        <v>0.84485914443134014</v>
      </c>
      <c r="H19" s="8">
        <v>0.78844044325715579</v>
      </c>
      <c r="I19" s="8">
        <v>0.55612987694988003</v>
      </c>
      <c r="J19" s="8">
        <v>0.28898429916210983</v>
      </c>
      <c r="K19" s="8">
        <v>1.0347004999170666</v>
      </c>
      <c r="L19" s="8">
        <v>0</v>
      </c>
      <c r="M19" s="8">
        <v>0</v>
      </c>
      <c r="N19" s="8">
        <v>0</v>
      </c>
      <c r="O19" s="8">
        <v>0</v>
      </c>
      <c r="P19" s="8">
        <v>1.6319875085462463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1460.159386230129</v>
      </c>
      <c r="D26" s="27">
        <f t="shared" si="14"/>
        <v>1456.0018160414932</v>
      </c>
      <c r="E26" s="27">
        <f t="shared" si="14"/>
        <v>1452.1710703142539</v>
      </c>
      <c r="F26" s="27">
        <f t="shared" si="14"/>
        <v>1388.5888910329497</v>
      </c>
      <c r="G26" s="27">
        <f t="shared" si="14"/>
        <v>1296.2603341957399</v>
      </c>
      <c r="H26" s="27">
        <f t="shared" si="14"/>
        <v>1179.6644218476138</v>
      </c>
      <c r="I26" s="27">
        <f t="shared" si="14"/>
        <v>1193.2694317924418</v>
      </c>
      <c r="J26" s="27">
        <f t="shared" si="14"/>
        <v>1164.3769469407907</v>
      </c>
      <c r="K26" s="27">
        <f t="shared" si="14"/>
        <v>1178.7321717244365</v>
      </c>
      <c r="L26" s="27">
        <f t="shared" si="14"/>
        <v>916.38559373131625</v>
      </c>
      <c r="M26" s="27">
        <f t="shared" si="14"/>
        <v>949.39178034886322</v>
      </c>
      <c r="N26" s="27">
        <f t="shared" si="14"/>
        <v>997.01945394304585</v>
      </c>
      <c r="O26" s="27">
        <f t="shared" si="14"/>
        <v>834.96455151184819</v>
      </c>
      <c r="P26" s="27">
        <f t="shared" si="14"/>
        <v>266.13769526642045</v>
      </c>
      <c r="Q26" s="27">
        <f t="shared" si="14"/>
        <v>215.06963778383712</v>
      </c>
      <c r="R26" s="27">
        <f t="shared" si="14"/>
        <v>256.8926673317917</v>
      </c>
      <c r="S26" s="27">
        <f t="shared" si="14"/>
        <v>180.87409223646682</v>
      </c>
      <c r="T26" s="27">
        <f t="shared" si="14"/>
        <v>209.46645887982351</v>
      </c>
      <c r="U26" s="27">
        <f t="shared" si="14"/>
        <v>232.78008367417635</v>
      </c>
      <c r="V26" s="27">
        <f t="shared" si="14"/>
        <v>150.94759004340455</v>
      </c>
      <c r="W26" s="27">
        <f t="shared" si="14"/>
        <v>109.42554544624892</v>
      </c>
      <c r="X26" s="27">
        <f t="shared" si="14"/>
        <v>132.86496916276604</v>
      </c>
      <c r="Y26" s="27">
        <f t="shared" ref="Y26:Z26" si="15">SUM(Y27,Y33)</f>
        <v>97.219858912468325</v>
      </c>
      <c r="Z26" s="27">
        <f t="shared" si="15"/>
        <v>78.740529242749247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22.269603562171977</v>
      </c>
      <c r="D27" s="19">
        <f t="shared" si="16"/>
        <v>22.122745018996003</v>
      </c>
      <c r="E27" s="19">
        <f t="shared" si="16"/>
        <v>22.297977292323843</v>
      </c>
      <c r="F27" s="19">
        <f t="shared" si="16"/>
        <v>22.210240226636223</v>
      </c>
      <c r="G27" s="19">
        <f t="shared" si="16"/>
        <v>22.475862845408557</v>
      </c>
      <c r="H27" s="19">
        <f t="shared" si="16"/>
        <v>22.246160287184487</v>
      </c>
      <c r="I27" s="19">
        <f t="shared" si="16"/>
        <v>22.51378424300859</v>
      </c>
      <c r="J27" s="19">
        <f t="shared" si="16"/>
        <v>22.422968672148286</v>
      </c>
      <c r="K27" s="19">
        <f t="shared" si="16"/>
        <v>22.405070347355657</v>
      </c>
      <c r="L27" s="19">
        <f t="shared" si="16"/>
        <v>18.945763308309342</v>
      </c>
      <c r="M27" s="19">
        <f t="shared" si="16"/>
        <v>20.930944287485513</v>
      </c>
      <c r="N27" s="19">
        <f t="shared" si="16"/>
        <v>23.587501801196133</v>
      </c>
      <c r="O27" s="19">
        <f t="shared" si="16"/>
        <v>22.621830218630187</v>
      </c>
      <c r="P27" s="19">
        <f t="shared" si="16"/>
        <v>8.2227099650354987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22.269603562171977</v>
      </c>
      <c r="D28" s="8">
        <v>22.122745018996003</v>
      </c>
      <c r="E28" s="8">
        <v>22.297977292323843</v>
      </c>
      <c r="F28" s="8">
        <v>22.210240226636223</v>
      </c>
      <c r="G28" s="8">
        <v>22.475862845408557</v>
      </c>
      <c r="H28" s="8">
        <v>22.246160287184487</v>
      </c>
      <c r="I28" s="8">
        <v>22.51378424300859</v>
      </c>
      <c r="J28" s="8">
        <v>22.422968672148286</v>
      </c>
      <c r="K28" s="8">
        <v>22.405070347355657</v>
      </c>
      <c r="L28" s="8">
        <v>18.945763308309342</v>
      </c>
      <c r="M28" s="8">
        <v>20.930944287485513</v>
      </c>
      <c r="N28" s="8">
        <v>23.587501801196133</v>
      </c>
      <c r="O28" s="8">
        <v>22.621830218630187</v>
      </c>
      <c r="P28" s="8">
        <v>8.2227099650354987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1437.889782667957</v>
      </c>
      <c r="D33" s="19">
        <f t="shared" si="18"/>
        <v>1433.8790710224971</v>
      </c>
      <c r="E33" s="19">
        <f t="shared" si="18"/>
        <v>1429.8730930219301</v>
      </c>
      <c r="F33" s="19">
        <f t="shared" si="18"/>
        <v>1366.3786508063135</v>
      </c>
      <c r="G33" s="19">
        <f t="shared" si="18"/>
        <v>1273.7844713503314</v>
      </c>
      <c r="H33" s="19">
        <f t="shared" si="18"/>
        <v>1157.4182615604293</v>
      </c>
      <c r="I33" s="19">
        <f t="shared" si="18"/>
        <v>1170.7556475494332</v>
      </c>
      <c r="J33" s="19">
        <f t="shared" si="18"/>
        <v>1141.9539782686425</v>
      </c>
      <c r="K33" s="19">
        <f t="shared" si="18"/>
        <v>1156.3271013770809</v>
      </c>
      <c r="L33" s="19">
        <f t="shared" si="18"/>
        <v>897.43983042300692</v>
      </c>
      <c r="M33" s="19">
        <f t="shared" si="18"/>
        <v>928.46083606137768</v>
      </c>
      <c r="N33" s="19">
        <f t="shared" si="18"/>
        <v>973.43195214184971</v>
      </c>
      <c r="O33" s="19">
        <f t="shared" si="18"/>
        <v>812.34272129321801</v>
      </c>
      <c r="P33" s="19">
        <f t="shared" si="18"/>
        <v>257.91498530138495</v>
      </c>
      <c r="Q33" s="19">
        <f t="shared" si="18"/>
        <v>215.06963778383712</v>
      </c>
      <c r="R33" s="19">
        <f t="shared" si="18"/>
        <v>256.8926673317917</v>
      </c>
      <c r="S33" s="19">
        <f t="shared" si="18"/>
        <v>180.87409223646682</v>
      </c>
      <c r="T33" s="19">
        <f t="shared" si="18"/>
        <v>209.46645887982351</v>
      </c>
      <c r="U33" s="19">
        <f t="shared" si="18"/>
        <v>232.78008367417635</v>
      </c>
      <c r="V33" s="19">
        <f t="shared" si="18"/>
        <v>150.94759004340455</v>
      </c>
      <c r="W33" s="19">
        <f t="shared" si="18"/>
        <v>109.42554544624892</v>
      </c>
      <c r="X33" s="19">
        <f t="shared" si="18"/>
        <v>132.86496916276604</v>
      </c>
      <c r="Y33" s="19">
        <f t="shared" ref="Y33:Z33" si="19">SUM(Y34:Y50)</f>
        <v>97.219858912468325</v>
      </c>
      <c r="Z33" s="19">
        <f t="shared" si="19"/>
        <v>78.740529242749247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374.27750898044309</v>
      </c>
      <c r="D36" s="8">
        <v>379.03684732035532</v>
      </c>
      <c r="E36" s="8">
        <v>381.98544780490221</v>
      </c>
      <c r="F36" s="8">
        <v>373.29442014262622</v>
      </c>
      <c r="G36" s="8">
        <v>384.98212787856579</v>
      </c>
      <c r="H36" s="8">
        <v>373.89564330436872</v>
      </c>
      <c r="I36" s="8">
        <v>347.2053345026369</v>
      </c>
      <c r="J36" s="8">
        <v>342.15746086515389</v>
      </c>
      <c r="K36" s="8">
        <v>336.41343002946121</v>
      </c>
      <c r="L36" s="8">
        <v>280.62471035447464</v>
      </c>
      <c r="M36" s="8">
        <v>307.88429089104937</v>
      </c>
      <c r="N36" s="8">
        <v>315.61697633222718</v>
      </c>
      <c r="O36" s="8">
        <v>286.41877406517108</v>
      </c>
      <c r="P36" s="8">
        <v>3.2100575661107125</v>
      </c>
      <c r="Q36" s="8">
        <v>3.4678238932715701</v>
      </c>
      <c r="R36" s="8">
        <v>10.642133212374413</v>
      </c>
      <c r="S36" s="8">
        <v>22.67527544607805</v>
      </c>
      <c r="T36" s="8">
        <v>8.6640504501533524</v>
      </c>
      <c r="U36" s="8">
        <v>8.5851910214736726</v>
      </c>
      <c r="V36" s="8">
        <v>8.8577823085902416</v>
      </c>
      <c r="W36" s="8">
        <v>5.2793829286855161</v>
      </c>
      <c r="X36" s="8">
        <v>3.4149232684676045</v>
      </c>
      <c r="Y36" s="8">
        <v>2.4672657572983745</v>
      </c>
      <c r="Z36" s="8">
        <v>3.9577958546060992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1.8666151942433304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1.9552334497037808E-2</v>
      </c>
      <c r="Z41" s="8">
        <v>2.0261967005903058E-2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195.72887785001222</v>
      </c>
      <c r="D43" s="8">
        <v>209.52105970920718</v>
      </c>
      <c r="E43" s="8">
        <v>207.36396132380986</v>
      </c>
      <c r="F43" s="8">
        <v>229.490419524054</v>
      </c>
      <c r="G43" s="8">
        <v>265.26790816366622</v>
      </c>
      <c r="H43" s="8">
        <v>272.26493534746623</v>
      </c>
      <c r="I43" s="8">
        <v>145.42381729479231</v>
      </c>
      <c r="J43" s="8">
        <v>198.83315695865937</v>
      </c>
      <c r="K43" s="8">
        <v>194.70113419424874</v>
      </c>
      <c r="L43" s="8">
        <v>161.45409947049771</v>
      </c>
      <c r="M43" s="8">
        <v>191.03388955494609</v>
      </c>
      <c r="N43" s="8">
        <v>162.40818495623049</v>
      </c>
      <c r="O43" s="8">
        <v>196.8203706199061</v>
      </c>
      <c r="P43" s="8">
        <v>64.689272493430309</v>
      </c>
      <c r="Q43" s="8">
        <v>69.908411336931664</v>
      </c>
      <c r="R43" s="8">
        <v>75.288867440793609</v>
      </c>
      <c r="S43" s="8">
        <v>75.96462498526968</v>
      </c>
      <c r="T43" s="8">
        <v>79.166837208296414</v>
      </c>
      <c r="U43" s="8">
        <v>83.878258131006504</v>
      </c>
      <c r="V43" s="8">
        <v>75.271993750327368</v>
      </c>
      <c r="W43" s="8">
        <v>65.42842500478028</v>
      </c>
      <c r="X43" s="8">
        <v>63.620221380627342</v>
      </c>
      <c r="Y43" s="8">
        <v>62.928376215395105</v>
      </c>
      <c r="Z43" s="8">
        <v>64.084736257553615</v>
      </c>
    </row>
    <row r="44" spans="1:26" ht="11.25" customHeight="1" x14ac:dyDescent="0.2">
      <c r="A44" s="28" t="s">
        <v>74</v>
      </c>
      <c r="B44" s="7" t="s">
        <v>75</v>
      </c>
      <c r="C44" s="8">
        <v>632.70556125310861</v>
      </c>
      <c r="D44" s="8">
        <v>585.31695849943571</v>
      </c>
      <c r="E44" s="8">
        <v>603.14714953768225</v>
      </c>
      <c r="F44" s="8">
        <v>508.23584359822121</v>
      </c>
      <c r="G44" s="8">
        <v>355.55168763338179</v>
      </c>
      <c r="H44" s="8">
        <v>244.11906357558058</v>
      </c>
      <c r="I44" s="8">
        <v>423.11346742744558</v>
      </c>
      <c r="J44" s="8">
        <v>383.26232695355543</v>
      </c>
      <c r="K44" s="8">
        <v>421.04232585581343</v>
      </c>
      <c r="L44" s="8">
        <v>295.62248801667323</v>
      </c>
      <c r="M44" s="8">
        <v>240.58831455622132</v>
      </c>
      <c r="N44" s="8">
        <v>324.65581366428307</v>
      </c>
      <c r="O44" s="8">
        <v>180.81586682248539</v>
      </c>
      <c r="P44" s="8">
        <v>190.01565524184392</v>
      </c>
      <c r="Q44" s="8">
        <v>141.69340255363389</v>
      </c>
      <c r="R44" s="8">
        <v>170.96166667862369</v>
      </c>
      <c r="S44" s="8">
        <v>82.234191805119096</v>
      </c>
      <c r="T44" s="8">
        <v>121.63557122137375</v>
      </c>
      <c r="U44" s="8">
        <v>140.31663452169616</v>
      </c>
      <c r="V44" s="8">
        <v>66.817813984486918</v>
      </c>
      <c r="W44" s="8">
        <v>38.717737512783117</v>
      </c>
      <c r="X44" s="8">
        <v>65.829824513671099</v>
      </c>
      <c r="Y44" s="8">
        <v>31.804664605277804</v>
      </c>
      <c r="Z44" s="8">
        <v>10.677735163583632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235.17783458439285</v>
      </c>
      <c r="D48" s="8">
        <v>260.00420549349872</v>
      </c>
      <c r="E48" s="8">
        <v>237.37653435553585</v>
      </c>
      <c r="F48" s="8">
        <v>255.35796754141217</v>
      </c>
      <c r="G48" s="8">
        <v>267.98274767471742</v>
      </c>
      <c r="H48" s="8">
        <v>267.13861933301382</v>
      </c>
      <c r="I48" s="8">
        <v>255.01302832455835</v>
      </c>
      <c r="J48" s="8">
        <v>217.70103349127379</v>
      </c>
      <c r="K48" s="8">
        <v>204.17021129755742</v>
      </c>
      <c r="L48" s="8">
        <v>159.73853258136137</v>
      </c>
      <c r="M48" s="8">
        <v>188.95434105916087</v>
      </c>
      <c r="N48" s="8">
        <v>170.75097718910897</v>
      </c>
      <c r="O48" s="8">
        <v>146.42109459141216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2529.0472726709722</v>
      </c>
      <c r="D51" s="27">
        <v>2178.4961391039051</v>
      </c>
      <c r="E51" s="27">
        <v>2706.6289860796096</v>
      </c>
      <c r="F51" s="27">
        <v>2595.30342398414</v>
      </c>
      <c r="G51" s="27">
        <v>3317.6420091619188</v>
      </c>
      <c r="H51" s="27">
        <v>3818.9403529922929</v>
      </c>
      <c r="I51" s="27">
        <v>3697.8365026018114</v>
      </c>
      <c r="J51" s="27">
        <v>3568.3911560891634</v>
      </c>
      <c r="K51" s="27">
        <v>3428.2222191227652</v>
      </c>
      <c r="L51" s="27">
        <v>1860.9073137257321</v>
      </c>
      <c r="M51" s="27">
        <v>2302.6804669571125</v>
      </c>
      <c r="N51" s="27">
        <v>3635.4368797235279</v>
      </c>
      <c r="O51" s="27">
        <v>3946.5844990186324</v>
      </c>
      <c r="P51" s="27">
        <v>3676.4854107213573</v>
      </c>
      <c r="Q51" s="27">
        <v>3845.4762907009649</v>
      </c>
      <c r="R51" s="27">
        <v>4014.1196686854764</v>
      </c>
      <c r="S51" s="27">
        <v>4131.0212049843658</v>
      </c>
      <c r="T51" s="27">
        <v>4152.5655081040368</v>
      </c>
      <c r="U51" s="27">
        <v>4105.6324737694986</v>
      </c>
      <c r="V51" s="27">
        <v>4494.3537746724205</v>
      </c>
      <c r="W51" s="27">
        <v>4438.507749600908</v>
      </c>
      <c r="X51" s="27">
        <v>4474.335327899581</v>
      </c>
      <c r="Y51" s="27">
        <v>3448.3650378040879</v>
      </c>
      <c r="Z51" s="27">
        <v>3346.2160143797391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40.355323643226107</v>
      </c>
      <c r="D61" s="49">
        <f t="shared" si="22"/>
        <v>40.089197485070962</v>
      </c>
      <c r="E61" s="49">
        <f t="shared" si="22"/>
        <v>41.883373813741393</v>
      </c>
      <c r="F61" s="49">
        <f t="shared" si="22"/>
        <v>41.718573021663254</v>
      </c>
      <c r="G61" s="49">
        <f t="shared" si="22"/>
        <v>42.217504888423051</v>
      </c>
      <c r="H61" s="49">
        <f t="shared" si="22"/>
        <v>41.786043416113479</v>
      </c>
      <c r="I61" s="49">
        <f t="shared" si="22"/>
        <v>38.629125430457499</v>
      </c>
      <c r="J61" s="49">
        <f t="shared" si="22"/>
        <v>38.473304177133961</v>
      </c>
      <c r="K61" s="49">
        <f t="shared" si="22"/>
        <v>38.442594251785692</v>
      </c>
      <c r="L61" s="49">
        <f t="shared" si="22"/>
        <v>11.691090256961786</v>
      </c>
      <c r="M61" s="49">
        <f t="shared" si="22"/>
        <v>12.91610978382209</v>
      </c>
      <c r="N61" s="49">
        <f t="shared" si="22"/>
        <v>14.555423711700588</v>
      </c>
      <c r="O61" s="49">
        <f t="shared" si="22"/>
        <v>13.959525122309364</v>
      </c>
      <c r="P61" s="49">
        <f t="shared" si="22"/>
        <v>12.35616370434529</v>
      </c>
      <c r="Q61" s="49">
        <f t="shared" si="22"/>
        <v>13.368783306443888</v>
      </c>
      <c r="R61" s="49">
        <f t="shared" si="22"/>
        <v>23.891525683844819</v>
      </c>
      <c r="S61" s="49">
        <f t="shared" si="22"/>
        <v>17.002448358589991</v>
      </c>
      <c r="T61" s="49">
        <f t="shared" si="22"/>
        <v>17.974443281771677</v>
      </c>
      <c r="U61" s="49">
        <f t="shared" si="22"/>
        <v>17.899583315961859</v>
      </c>
      <c r="V61" s="49">
        <f t="shared" si="22"/>
        <v>19.481379653043462</v>
      </c>
      <c r="W61" s="49">
        <f t="shared" si="22"/>
        <v>23.134591371969741</v>
      </c>
      <c r="X61" s="49">
        <f t="shared" si="22"/>
        <v>29.803933398414692</v>
      </c>
      <c r="Y61" s="49">
        <f t="shared" ref="Y61:Z61" si="23">SUM(Y62:Y72)</f>
        <v>30.1283360959671</v>
      </c>
      <c r="Z61" s="49">
        <f t="shared" si="23"/>
        <v>30.058061438444071</v>
      </c>
    </row>
    <row r="62" spans="1:26" ht="11.25" customHeight="1" x14ac:dyDescent="0.2">
      <c r="A62" s="50" t="s">
        <v>92</v>
      </c>
      <c r="B62" s="51" t="s">
        <v>93</v>
      </c>
      <c r="C62" s="52">
        <v>40.355323643226107</v>
      </c>
      <c r="D62" s="52">
        <v>40.089197485070962</v>
      </c>
      <c r="E62" s="52">
        <v>41.883373813741393</v>
      </c>
      <c r="F62" s="52">
        <v>41.718573021663254</v>
      </c>
      <c r="G62" s="52">
        <v>42.217504888423051</v>
      </c>
      <c r="H62" s="52">
        <v>41.786043416113479</v>
      </c>
      <c r="I62" s="52">
        <v>38.629125430457499</v>
      </c>
      <c r="J62" s="52">
        <v>38.473304177133961</v>
      </c>
      <c r="K62" s="52">
        <v>38.442594251785692</v>
      </c>
      <c r="L62" s="52">
        <v>11.691090256961786</v>
      </c>
      <c r="M62" s="52">
        <v>12.91610978382209</v>
      </c>
      <c r="N62" s="52">
        <v>14.555423711700588</v>
      </c>
      <c r="O62" s="52">
        <v>13.959525122309364</v>
      </c>
      <c r="P62" s="52">
        <v>12.35616370434529</v>
      </c>
      <c r="Q62" s="52">
        <v>13.368783306443888</v>
      </c>
      <c r="R62" s="52">
        <v>13.681411020955894</v>
      </c>
      <c r="S62" s="52">
        <v>17.002448358589991</v>
      </c>
      <c r="T62" s="52">
        <v>16.887993894724143</v>
      </c>
      <c r="U62" s="52">
        <v>16.796832552007075</v>
      </c>
      <c r="V62" s="52">
        <v>17.339984415745757</v>
      </c>
      <c r="W62" s="52">
        <v>20.419589563316343</v>
      </c>
      <c r="X62" s="52">
        <v>26.968075379547216</v>
      </c>
      <c r="Y62" s="52">
        <v>27.877432233229303</v>
      </c>
      <c r="Z62" s="52">
        <v>26.367366685174989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10.210114662888925</v>
      </c>
      <c r="S64" s="52">
        <v>0</v>
      </c>
      <c r="T64" s="52">
        <v>1.0864493870475325</v>
      </c>
      <c r="U64" s="52">
        <v>1.1027507639547849</v>
      </c>
      <c r="V64" s="52">
        <v>2.1413952372977025</v>
      </c>
      <c r="W64" s="52">
        <v>2.7150018086533994</v>
      </c>
      <c r="X64" s="52">
        <v>2.8358580188674756</v>
      </c>
      <c r="Y64" s="52">
        <v>2.2509038627377973</v>
      </c>
      <c r="Z64" s="52">
        <v>3.6906947532690819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2243.5592803204227</v>
      </c>
      <c r="D2" s="21">
        <f t="shared" ref="D2:X2" si="0">SUM(D3,D17,D22,D25,D26,D51,D52)</f>
        <v>2284.045802996181</v>
      </c>
      <c r="E2" s="21">
        <f t="shared" si="0"/>
        <v>2588.009326681979</v>
      </c>
      <c r="F2" s="21">
        <f t="shared" si="0"/>
        <v>2602.0257260990525</v>
      </c>
      <c r="G2" s="21">
        <f t="shared" si="0"/>
        <v>2786.7816552197678</v>
      </c>
      <c r="H2" s="21">
        <f t="shared" si="0"/>
        <v>2946.2027285009708</v>
      </c>
      <c r="I2" s="21">
        <f t="shared" si="0"/>
        <v>2678.5965920915924</v>
      </c>
      <c r="J2" s="21">
        <f t="shared" si="0"/>
        <v>2584.9129032686119</v>
      </c>
      <c r="K2" s="21">
        <f t="shared" si="0"/>
        <v>2517.7348678049993</v>
      </c>
      <c r="L2" s="21">
        <f t="shared" si="0"/>
        <v>2179.2226067204469</v>
      </c>
      <c r="M2" s="21">
        <f t="shared" si="0"/>
        <v>2136.8109947966982</v>
      </c>
      <c r="N2" s="21">
        <f t="shared" si="0"/>
        <v>2336.7657981870821</v>
      </c>
      <c r="O2" s="21">
        <f t="shared" si="0"/>
        <v>2723.1882553108921</v>
      </c>
      <c r="P2" s="21">
        <f t="shared" si="0"/>
        <v>3085.4011114951986</v>
      </c>
      <c r="Q2" s="21">
        <f t="shared" si="0"/>
        <v>2533.8660134926372</v>
      </c>
      <c r="R2" s="21">
        <f t="shared" si="0"/>
        <v>2477.7218336765682</v>
      </c>
      <c r="S2" s="21">
        <f t="shared" si="0"/>
        <v>2763.8866439916619</v>
      </c>
      <c r="T2" s="21">
        <f t="shared" si="0"/>
        <v>2856.9256555006632</v>
      </c>
      <c r="U2" s="21">
        <f t="shared" si="0"/>
        <v>2857.639847753323</v>
      </c>
      <c r="V2" s="21">
        <f t="shared" si="0"/>
        <v>2786.871476560907</v>
      </c>
      <c r="W2" s="21">
        <f t="shared" si="0"/>
        <v>2754.6298067406165</v>
      </c>
      <c r="X2" s="21">
        <f t="shared" si="0"/>
        <v>2499.5405904879658</v>
      </c>
      <c r="Y2" s="21">
        <f t="shared" ref="Y2:Z2" si="1">SUM(Y3,Y17,Y22,Y25,Y26,Y51,Y52)</f>
        <v>1670.4931115836091</v>
      </c>
      <c r="Z2" s="21">
        <f t="shared" si="1"/>
        <v>2000.5026563515144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83.860817263449775</v>
      </c>
      <c r="D3" s="24">
        <f t="shared" ref="D3:W3" si="3">SUM(D4,D8,D11)</f>
        <v>321.0885670676459</v>
      </c>
      <c r="E3" s="24">
        <f t="shared" si="3"/>
        <v>346.96279544901955</v>
      </c>
      <c r="F3" s="24">
        <f t="shared" si="3"/>
        <v>446.28314718108635</v>
      </c>
      <c r="G3" s="24">
        <f t="shared" si="3"/>
        <v>336.81443355978024</v>
      </c>
      <c r="H3" s="24">
        <f t="shared" si="3"/>
        <v>207.68109096854405</v>
      </c>
      <c r="I3" s="24">
        <f t="shared" si="3"/>
        <v>152.92625990099424</v>
      </c>
      <c r="J3" s="24">
        <f t="shared" si="3"/>
        <v>162.6693628500056</v>
      </c>
      <c r="K3" s="24">
        <f t="shared" si="3"/>
        <v>200.32472868942156</v>
      </c>
      <c r="L3" s="24">
        <f t="shared" si="3"/>
        <v>186.48322648721103</v>
      </c>
      <c r="M3" s="24">
        <f t="shared" si="3"/>
        <v>183.84070912388916</v>
      </c>
      <c r="N3" s="24">
        <f t="shared" si="3"/>
        <v>198.95971142306317</v>
      </c>
      <c r="O3" s="24">
        <f t="shared" si="3"/>
        <v>209.3409114739359</v>
      </c>
      <c r="P3" s="24">
        <f t="shared" si="3"/>
        <v>244.45876459974181</v>
      </c>
      <c r="Q3" s="24">
        <f t="shared" si="3"/>
        <v>224.0271973779941</v>
      </c>
      <c r="R3" s="24">
        <f t="shared" si="3"/>
        <v>199.85063957836616</v>
      </c>
      <c r="S3" s="24">
        <f t="shared" si="3"/>
        <v>183.60348936170766</v>
      </c>
      <c r="T3" s="24">
        <f t="shared" si="3"/>
        <v>159.38377935627881</v>
      </c>
      <c r="U3" s="24">
        <f t="shared" si="3"/>
        <v>194.34843857113594</v>
      </c>
      <c r="V3" s="24">
        <f t="shared" si="3"/>
        <v>164.08235589433383</v>
      </c>
      <c r="W3" s="24">
        <f t="shared" si="3"/>
        <v>159.17651286745803</v>
      </c>
      <c r="X3" s="24">
        <f t="shared" ref="X3:Z3" si="4">SUM(X4,X8,X11)</f>
        <v>141.41823671839467</v>
      </c>
      <c r="Y3" s="24">
        <f t="shared" si="4"/>
        <v>144.60468117291907</v>
      </c>
      <c r="Z3" s="24">
        <f t="shared" si="4"/>
        <v>144.90112178096945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49.131007444482336</v>
      </c>
      <c r="D4" s="19">
        <f t="shared" ref="D4:W4" si="6">SUM(D5:D7)</f>
        <v>214.10008053128587</v>
      </c>
      <c r="E4" s="19">
        <f t="shared" si="6"/>
        <v>218.54255951671962</v>
      </c>
      <c r="F4" s="19">
        <f t="shared" si="6"/>
        <v>212.42526411015308</v>
      </c>
      <c r="G4" s="19">
        <f t="shared" si="6"/>
        <v>194.68259858357774</v>
      </c>
      <c r="H4" s="19">
        <f t="shared" si="6"/>
        <v>189.4702317820944</v>
      </c>
      <c r="I4" s="19">
        <f t="shared" si="6"/>
        <v>144.19181006220208</v>
      </c>
      <c r="J4" s="19">
        <f t="shared" si="6"/>
        <v>138.72895380992972</v>
      </c>
      <c r="K4" s="19">
        <f t="shared" si="6"/>
        <v>167.37398779336044</v>
      </c>
      <c r="L4" s="19">
        <f t="shared" si="6"/>
        <v>169.12510553658834</v>
      </c>
      <c r="M4" s="19">
        <f t="shared" si="6"/>
        <v>173.31836943607354</v>
      </c>
      <c r="N4" s="19">
        <f t="shared" si="6"/>
        <v>138.25923719644305</v>
      </c>
      <c r="O4" s="19">
        <f t="shared" si="6"/>
        <v>154.49180844714684</v>
      </c>
      <c r="P4" s="19">
        <f t="shared" si="6"/>
        <v>179.12788834194521</v>
      </c>
      <c r="Q4" s="19">
        <f t="shared" si="6"/>
        <v>173.83331545748175</v>
      </c>
      <c r="R4" s="19">
        <f t="shared" si="6"/>
        <v>152.57461860601614</v>
      </c>
      <c r="S4" s="19">
        <f t="shared" si="6"/>
        <v>173.5214645826737</v>
      </c>
      <c r="T4" s="19">
        <f t="shared" si="6"/>
        <v>150.97457672177126</v>
      </c>
      <c r="U4" s="19">
        <f t="shared" si="6"/>
        <v>182.89559881923228</v>
      </c>
      <c r="V4" s="19">
        <f t="shared" si="6"/>
        <v>154.20818845004879</v>
      </c>
      <c r="W4" s="19">
        <f t="shared" si="6"/>
        <v>144.35859172071943</v>
      </c>
      <c r="X4" s="19">
        <f t="shared" ref="X4:Z4" si="7">SUM(X5:X7)</f>
        <v>129.47457410833164</v>
      </c>
      <c r="Y4" s="19">
        <f t="shared" si="7"/>
        <v>132.84966849489791</v>
      </c>
      <c r="Z4" s="19">
        <f t="shared" si="7"/>
        <v>130.79589471704659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49.131007444482336</v>
      </c>
      <c r="D7" s="8">
        <v>214.10008053128587</v>
      </c>
      <c r="E7" s="8">
        <v>218.54255951671962</v>
      </c>
      <c r="F7" s="8">
        <v>212.42526411015308</v>
      </c>
      <c r="G7" s="8">
        <v>194.68259858357774</v>
      </c>
      <c r="H7" s="8">
        <v>189.4702317820944</v>
      </c>
      <c r="I7" s="8">
        <v>144.19181006220208</v>
      </c>
      <c r="J7" s="8">
        <v>138.72895380992972</v>
      </c>
      <c r="K7" s="8">
        <v>167.37398779336044</v>
      </c>
      <c r="L7" s="8">
        <v>169.12510553658834</v>
      </c>
      <c r="M7" s="8">
        <v>173.31836943607354</v>
      </c>
      <c r="N7" s="8">
        <v>138.25923719644305</v>
      </c>
      <c r="O7" s="8">
        <v>154.49180844714684</v>
      </c>
      <c r="P7" s="8">
        <v>179.12788834194521</v>
      </c>
      <c r="Q7" s="8">
        <v>173.83331545748175</v>
      </c>
      <c r="R7" s="8">
        <v>152.57461860601614</v>
      </c>
      <c r="S7" s="8">
        <v>173.5214645826737</v>
      </c>
      <c r="T7" s="8">
        <v>150.97457672177126</v>
      </c>
      <c r="U7" s="8">
        <v>182.89559881923228</v>
      </c>
      <c r="V7" s="8">
        <v>154.20818845004879</v>
      </c>
      <c r="W7" s="8">
        <v>144.35859172071943</v>
      </c>
      <c r="X7" s="8">
        <v>129.47457410833164</v>
      </c>
      <c r="Y7" s="8">
        <v>132.84966849489791</v>
      </c>
      <c r="Z7" s="8">
        <v>130.79589471704659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34.729809818967446</v>
      </c>
      <c r="D11" s="19">
        <f t="shared" si="10"/>
        <v>106.98848653636003</v>
      </c>
      <c r="E11" s="19">
        <f t="shared" si="10"/>
        <v>128.42023593229993</v>
      </c>
      <c r="F11" s="19">
        <f t="shared" si="10"/>
        <v>233.85788307093327</v>
      </c>
      <c r="G11" s="19">
        <f t="shared" si="10"/>
        <v>142.1318349762025</v>
      </c>
      <c r="H11" s="19">
        <f t="shared" si="10"/>
        <v>18.210859186449653</v>
      </c>
      <c r="I11" s="19">
        <f t="shared" si="10"/>
        <v>8.734449838792159</v>
      </c>
      <c r="J11" s="19">
        <f t="shared" si="10"/>
        <v>23.94040904007587</v>
      </c>
      <c r="K11" s="19">
        <f t="shared" si="10"/>
        <v>32.950740896061113</v>
      </c>
      <c r="L11" s="19">
        <f t="shared" si="10"/>
        <v>17.358120950622698</v>
      </c>
      <c r="M11" s="19">
        <f t="shared" si="10"/>
        <v>10.522339687815606</v>
      </c>
      <c r="N11" s="19">
        <f t="shared" si="10"/>
        <v>60.700474226620116</v>
      </c>
      <c r="O11" s="19">
        <f t="shared" si="10"/>
        <v>54.849103026789066</v>
      </c>
      <c r="P11" s="19">
        <f t="shared" si="10"/>
        <v>65.330876257796604</v>
      </c>
      <c r="Q11" s="19">
        <f t="shared" si="10"/>
        <v>50.193881920512354</v>
      </c>
      <c r="R11" s="19">
        <f t="shared" si="10"/>
        <v>47.276020972350004</v>
      </c>
      <c r="S11" s="19">
        <f t="shared" si="10"/>
        <v>10.082024779033944</v>
      </c>
      <c r="T11" s="19">
        <f t="shared" si="10"/>
        <v>8.4092026345075386</v>
      </c>
      <c r="U11" s="19">
        <f t="shared" si="10"/>
        <v>11.452839751903676</v>
      </c>
      <c r="V11" s="19">
        <f t="shared" si="10"/>
        <v>9.8741674442850407</v>
      </c>
      <c r="W11" s="19">
        <f t="shared" si="10"/>
        <v>14.817921146738605</v>
      </c>
      <c r="X11" s="19">
        <f t="shared" si="10"/>
        <v>11.943662610063043</v>
      </c>
      <c r="Y11" s="19">
        <f t="shared" ref="Y11:Z11" si="11">SUM(Y12:Y16)</f>
        <v>11.755012678021147</v>
      </c>
      <c r="Z11" s="19">
        <f t="shared" si="11"/>
        <v>14.105227063922849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34.729809818967446</v>
      </c>
      <c r="D13" s="8">
        <v>106.98848653636003</v>
      </c>
      <c r="E13" s="8">
        <v>128.42023593229993</v>
      </c>
      <c r="F13" s="8">
        <v>233.85788307093327</v>
      </c>
      <c r="G13" s="8">
        <v>142.1318349762025</v>
      </c>
      <c r="H13" s="8">
        <v>18.210859186449653</v>
      </c>
      <c r="I13" s="8">
        <v>8.734449838792159</v>
      </c>
      <c r="J13" s="8">
        <v>23.94040904007587</v>
      </c>
      <c r="K13" s="8">
        <v>32.950740896061113</v>
      </c>
      <c r="L13" s="8">
        <v>17.358120950622698</v>
      </c>
      <c r="M13" s="8">
        <v>10.522339687815606</v>
      </c>
      <c r="N13" s="8">
        <v>21.265548486167045</v>
      </c>
      <c r="O13" s="8">
        <v>13.891502374417239</v>
      </c>
      <c r="P13" s="8">
        <v>17.96625940053864</v>
      </c>
      <c r="Q13" s="8">
        <v>13.439147479855297</v>
      </c>
      <c r="R13" s="8">
        <v>12.018234598097131</v>
      </c>
      <c r="S13" s="8">
        <v>10.082024779033944</v>
      </c>
      <c r="T13" s="8">
        <v>8.4092026345075386</v>
      </c>
      <c r="U13" s="8">
        <v>11.452839751903676</v>
      </c>
      <c r="V13" s="8">
        <v>9.8741674442850407</v>
      </c>
      <c r="W13" s="8">
        <v>14.817921146738605</v>
      </c>
      <c r="X13" s="8">
        <v>11.943662610063043</v>
      </c>
      <c r="Y13" s="8">
        <v>11.755012678021147</v>
      </c>
      <c r="Z13" s="8">
        <v>14.105227063922849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39.434925740453075</v>
      </c>
      <c r="O15" s="8">
        <v>40.957600652371823</v>
      </c>
      <c r="P15" s="8">
        <v>47.364616857257964</v>
      </c>
      <c r="Q15" s="8">
        <v>36.754734440657053</v>
      </c>
      <c r="R15" s="8">
        <v>35.257786374252873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0.54834980944030609</v>
      </c>
      <c r="E17" s="27">
        <f t="shared" si="12"/>
        <v>0.5510434446495216</v>
      </c>
      <c r="F17" s="27">
        <f t="shared" si="12"/>
        <v>0.26243007098383453</v>
      </c>
      <c r="G17" s="27">
        <f t="shared" si="12"/>
        <v>0.45590738217074239</v>
      </c>
      <c r="H17" s="27">
        <f t="shared" si="12"/>
        <v>0.4389779800314933</v>
      </c>
      <c r="I17" s="27">
        <f t="shared" si="12"/>
        <v>0.29193735795249498</v>
      </c>
      <c r="J17" s="27">
        <f t="shared" si="12"/>
        <v>0.15034898040760022</v>
      </c>
      <c r="K17" s="27">
        <f t="shared" si="12"/>
        <v>0.52885997860812406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1.1935801965956294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0.54834980944030609</v>
      </c>
      <c r="E19" s="8">
        <v>0.5510434446495216</v>
      </c>
      <c r="F19" s="8">
        <v>0.26243007098383453</v>
      </c>
      <c r="G19" s="8">
        <v>0.45590738217074239</v>
      </c>
      <c r="H19" s="8">
        <v>0.4389779800314933</v>
      </c>
      <c r="I19" s="8">
        <v>0.29193735795249498</v>
      </c>
      <c r="J19" s="8">
        <v>0.15034898040760022</v>
      </c>
      <c r="K19" s="8">
        <v>0.52885997860812406</v>
      </c>
      <c r="L19" s="8">
        <v>0</v>
      </c>
      <c r="M19" s="8">
        <v>0</v>
      </c>
      <c r="N19" s="8">
        <v>0</v>
      </c>
      <c r="O19" s="8">
        <v>0</v>
      </c>
      <c r="P19" s="8">
        <v>1.1935801965956294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784.66561795467533</v>
      </c>
      <c r="D26" s="27">
        <f t="shared" si="16"/>
        <v>780.24200849976319</v>
      </c>
      <c r="E26" s="27">
        <f t="shared" si="16"/>
        <v>775.5893849124127</v>
      </c>
      <c r="F26" s="27">
        <f t="shared" si="16"/>
        <v>745.24307476933438</v>
      </c>
      <c r="G26" s="27">
        <f t="shared" si="16"/>
        <v>683.15732720570406</v>
      </c>
      <c r="H26" s="27">
        <f t="shared" si="16"/>
        <v>641.98766195236055</v>
      </c>
      <c r="I26" s="27">
        <f t="shared" si="16"/>
        <v>611.61195752052254</v>
      </c>
      <c r="J26" s="27">
        <f t="shared" si="16"/>
        <v>591.20663363128256</v>
      </c>
      <c r="K26" s="27">
        <f t="shared" si="16"/>
        <v>587.70396471051231</v>
      </c>
      <c r="L26" s="27">
        <f t="shared" si="16"/>
        <v>652.25214519057977</v>
      </c>
      <c r="M26" s="27">
        <f t="shared" si="16"/>
        <v>565.79465593606415</v>
      </c>
      <c r="N26" s="27">
        <f t="shared" si="16"/>
        <v>455.8843854728625</v>
      </c>
      <c r="O26" s="27">
        <f t="shared" si="16"/>
        <v>435.18651543987846</v>
      </c>
      <c r="P26" s="27">
        <f t="shared" si="16"/>
        <v>189.08638580483824</v>
      </c>
      <c r="Q26" s="27">
        <f t="shared" si="16"/>
        <v>120.65608660393961</v>
      </c>
      <c r="R26" s="27">
        <f t="shared" si="16"/>
        <v>135.12022367622853</v>
      </c>
      <c r="S26" s="27">
        <f t="shared" si="16"/>
        <v>106.81851912057158</v>
      </c>
      <c r="T26" s="27">
        <f t="shared" si="16"/>
        <v>127.82341097391881</v>
      </c>
      <c r="U26" s="27">
        <f t="shared" si="16"/>
        <v>140.98171381380195</v>
      </c>
      <c r="V26" s="27">
        <f t="shared" si="16"/>
        <v>84.134674191945052</v>
      </c>
      <c r="W26" s="27">
        <f t="shared" si="16"/>
        <v>61.681473584182669</v>
      </c>
      <c r="X26" s="27">
        <f t="shared" si="16"/>
        <v>67.142832237861143</v>
      </c>
      <c r="Y26" s="27">
        <f t="shared" ref="Y26:Z26" si="17">SUM(Y27,Y33)</f>
        <v>41.363849422252017</v>
      </c>
      <c r="Z26" s="27">
        <f t="shared" si="17"/>
        <v>42.199110665343269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12.278634066303786</v>
      </c>
      <c r="D27" s="19">
        <f t="shared" si="18"/>
        <v>12.156498896414407</v>
      </c>
      <c r="E27" s="19">
        <f t="shared" si="18"/>
        <v>12.216214743642642</v>
      </c>
      <c r="F27" s="19">
        <f t="shared" si="18"/>
        <v>12.217538345221731</v>
      </c>
      <c r="G27" s="19">
        <f t="shared" si="18"/>
        <v>12.128544573872002</v>
      </c>
      <c r="H27" s="19">
        <f t="shared" si="18"/>
        <v>12.385938075401286</v>
      </c>
      <c r="I27" s="19">
        <f t="shared" si="18"/>
        <v>11.818488741270741</v>
      </c>
      <c r="J27" s="19">
        <f t="shared" si="18"/>
        <v>11.665929558608635</v>
      </c>
      <c r="K27" s="19">
        <f t="shared" si="18"/>
        <v>11.451763119439649</v>
      </c>
      <c r="L27" s="19">
        <f t="shared" si="18"/>
        <v>13.822835232447813</v>
      </c>
      <c r="M27" s="19">
        <f t="shared" si="18"/>
        <v>12.773927323749009</v>
      </c>
      <c r="N27" s="19">
        <f t="shared" si="18"/>
        <v>11.054403133162417</v>
      </c>
      <c r="O27" s="19">
        <f t="shared" si="18"/>
        <v>12.074720579961873</v>
      </c>
      <c r="P27" s="19">
        <f t="shared" si="18"/>
        <v>6.0138105991745689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12.278634066303786</v>
      </c>
      <c r="D28" s="8">
        <v>12.156498896414407</v>
      </c>
      <c r="E28" s="8">
        <v>12.216214743642642</v>
      </c>
      <c r="F28" s="8">
        <v>12.217538345221731</v>
      </c>
      <c r="G28" s="8">
        <v>12.128544573872002</v>
      </c>
      <c r="H28" s="8">
        <v>12.385938075401286</v>
      </c>
      <c r="I28" s="8">
        <v>11.818488741270741</v>
      </c>
      <c r="J28" s="8">
        <v>11.665929558608635</v>
      </c>
      <c r="K28" s="8">
        <v>11.451763119439649</v>
      </c>
      <c r="L28" s="8">
        <v>13.822835232447813</v>
      </c>
      <c r="M28" s="8">
        <v>12.773927323749009</v>
      </c>
      <c r="N28" s="8">
        <v>11.054403133162417</v>
      </c>
      <c r="O28" s="8">
        <v>12.074720579961873</v>
      </c>
      <c r="P28" s="8">
        <v>6.0138105991745689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772.38698388837156</v>
      </c>
      <c r="D33" s="19">
        <f t="shared" si="20"/>
        <v>768.08550960334878</v>
      </c>
      <c r="E33" s="19">
        <f t="shared" si="20"/>
        <v>763.37317016877</v>
      </c>
      <c r="F33" s="19">
        <f t="shared" si="20"/>
        <v>733.0255364241126</v>
      </c>
      <c r="G33" s="19">
        <f t="shared" si="20"/>
        <v>671.02878263183209</v>
      </c>
      <c r="H33" s="19">
        <f t="shared" si="20"/>
        <v>629.60172387695923</v>
      </c>
      <c r="I33" s="19">
        <f t="shared" si="20"/>
        <v>599.79346877925184</v>
      </c>
      <c r="J33" s="19">
        <f t="shared" si="20"/>
        <v>579.54070407267398</v>
      </c>
      <c r="K33" s="19">
        <f t="shared" si="20"/>
        <v>576.25220159107266</v>
      </c>
      <c r="L33" s="19">
        <f t="shared" si="20"/>
        <v>638.42930995813197</v>
      </c>
      <c r="M33" s="19">
        <f t="shared" si="20"/>
        <v>553.02072861231511</v>
      </c>
      <c r="N33" s="19">
        <f t="shared" si="20"/>
        <v>444.82998233970011</v>
      </c>
      <c r="O33" s="19">
        <f t="shared" si="20"/>
        <v>423.11179485991659</v>
      </c>
      <c r="P33" s="19">
        <f t="shared" si="20"/>
        <v>183.07257520566367</v>
      </c>
      <c r="Q33" s="19">
        <f t="shared" si="20"/>
        <v>120.65608660393961</v>
      </c>
      <c r="R33" s="19">
        <f t="shared" si="20"/>
        <v>135.12022367622853</v>
      </c>
      <c r="S33" s="19">
        <f t="shared" si="20"/>
        <v>106.81851912057158</v>
      </c>
      <c r="T33" s="19">
        <f t="shared" si="20"/>
        <v>127.82341097391881</v>
      </c>
      <c r="U33" s="19">
        <f t="shared" si="20"/>
        <v>140.98171381380195</v>
      </c>
      <c r="V33" s="19">
        <f t="shared" si="20"/>
        <v>84.134674191945052</v>
      </c>
      <c r="W33" s="19">
        <f t="shared" si="20"/>
        <v>61.681473584182669</v>
      </c>
      <c r="X33" s="19">
        <f t="shared" si="20"/>
        <v>67.142832237861143</v>
      </c>
      <c r="Y33" s="19">
        <f t="shared" ref="Y33:Z33" si="21">SUM(Y34:Y50)</f>
        <v>41.363849422252017</v>
      </c>
      <c r="Z33" s="19">
        <f t="shared" si="21"/>
        <v>42.199110665343269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199.7978401895495</v>
      </c>
      <c r="D36" s="8">
        <v>201.62087826338401</v>
      </c>
      <c r="E36" s="8">
        <v>202.61409091777912</v>
      </c>
      <c r="F36" s="8">
        <v>198.79920773347746</v>
      </c>
      <c r="G36" s="8">
        <v>201.13568706724001</v>
      </c>
      <c r="H36" s="8">
        <v>201.55708336085806</v>
      </c>
      <c r="I36" s="8">
        <v>176.47379983904213</v>
      </c>
      <c r="J36" s="8">
        <v>172.3722399443823</v>
      </c>
      <c r="K36" s="8">
        <v>166.49707677866363</v>
      </c>
      <c r="L36" s="8">
        <v>198.22416010336545</v>
      </c>
      <c r="M36" s="8">
        <v>181.9076759025354</v>
      </c>
      <c r="N36" s="8">
        <v>143.24267136139491</v>
      </c>
      <c r="O36" s="8">
        <v>148.06198959842607</v>
      </c>
      <c r="P36" s="8">
        <v>2.2750121253353908</v>
      </c>
      <c r="Q36" s="8">
        <v>1.9419398017384868</v>
      </c>
      <c r="R36" s="8">
        <v>5.5884743455618855</v>
      </c>
      <c r="S36" s="8">
        <v>13.361099180777547</v>
      </c>
      <c r="T36" s="8">
        <v>5.2764567550400532</v>
      </c>
      <c r="U36" s="8">
        <v>5.1895302111923272</v>
      </c>
      <c r="V36" s="8">
        <v>4.9242738381743623</v>
      </c>
      <c r="W36" s="8">
        <v>2.9669391777611458</v>
      </c>
      <c r="X36" s="8">
        <v>1.7216135650332169</v>
      </c>
      <c r="Y36" s="8">
        <v>1.0466606362002764</v>
      </c>
      <c r="Z36" s="8">
        <v>2.1133200387724473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0.99633215716726642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8.5582158157400338E-3</v>
      </c>
      <c r="Z41" s="8">
        <v>1.1163755307128652E-2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105.16819410443784</v>
      </c>
      <c r="D43" s="8">
        <v>112.24437345580996</v>
      </c>
      <c r="E43" s="8">
        <v>110.78601932872013</v>
      </c>
      <c r="F43" s="8">
        <v>123.09481031920633</v>
      </c>
      <c r="G43" s="8">
        <v>139.52320294606349</v>
      </c>
      <c r="H43" s="8">
        <v>147.71253068047932</v>
      </c>
      <c r="I43" s="8">
        <v>74.396394281633647</v>
      </c>
      <c r="J43" s="8">
        <v>100.82574313654483</v>
      </c>
      <c r="K43" s="8">
        <v>97.01744055643718</v>
      </c>
      <c r="L43" s="8">
        <v>114.84176115925801</v>
      </c>
      <c r="M43" s="8">
        <v>113.6491697019669</v>
      </c>
      <c r="N43" s="8">
        <v>74.219048824865368</v>
      </c>
      <c r="O43" s="8">
        <v>102.42777481764513</v>
      </c>
      <c r="P43" s="8">
        <v>46.13084425182393</v>
      </c>
      <c r="Q43" s="8">
        <v>39.36754024685284</v>
      </c>
      <c r="R43" s="8">
        <v>39.755116277712787</v>
      </c>
      <c r="S43" s="8">
        <v>45.002035335003264</v>
      </c>
      <c r="T43" s="8">
        <v>48.470188955720189</v>
      </c>
      <c r="U43" s="8">
        <v>50.974337131654728</v>
      </c>
      <c r="V43" s="8">
        <v>42.064622565946884</v>
      </c>
      <c r="W43" s="8">
        <v>36.955708829139468</v>
      </c>
      <c r="X43" s="8">
        <v>32.233498201044391</v>
      </c>
      <c r="Y43" s="8">
        <v>26.816492404160535</v>
      </c>
      <c r="Z43" s="8">
        <v>34.373101952123491</v>
      </c>
    </row>
    <row r="44" spans="1:26" ht="11.25" customHeight="1" x14ac:dyDescent="0.2">
      <c r="A44" s="28" t="s">
        <v>74</v>
      </c>
      <c r="B44" s="7" t="s">
        <v>75</v>
      </c>
      <c r="C44" s="8">
        <v>337.75260757357785</v>
      </c>
      <c r="D44" s="8">
        <v>311.34735334944139</v>
      </c>
      <c r="E44" s="8">
        <v>319.9234737749581</v>
      </c>
      <c r="F44" s="8">
        <v>270.66271981905959</v>
      </c>
      <c r="G44" s="8">
        <v>185.75961791819719</v>
      </c>
      <c r="H44" s="8">
        <v>131.59802027172486</v>
      </c>
      <c r="I44" s="8">
        <v>215.05557069552179</v>
      </c>
      <c r="J44" s="8">
        <v>193.08006792029789</v>
      </c>
      <c r="K44" s="8">
        <v>208.3814443702301</v>
      </c>
      <c r="L44" s="8">
        <v>208.8181020151487</v>
      </c>
      <c r="M44" s="8">
        <v>142.14710670547771</v>
      </c>
      <c r="N44" s="8">
        <v>147.34494501121875</v>
      </c>
      <c r="O44" s="8">
        <v>93.471376239497445</v>
      </c>
      <c r="P44" s="8">
        <v>134.66671882850434</v>
      </c>
      <c r="Q44" s="8">
        <v>79.346606555348288</v>
      </c>
      <c r="R44" s="8">
        <v>89.776633052953855</v>
      </c>
      <c r="S44" s="8">
        <v>48.455384604790773</v>
      </c>
      <c r="T44" s="8">
        <v>74.076765263158578</v>
      </c>
      <c r="U44" s="8">
        <v>84.817846470954905</v>
      </c>
      <c r="V44" s="8">
        <v>37.145777787823803</v>
      </c>
      <c r="W44" s="8">
        <v>21.75882557728205</v>
      </c>
      <c r="X44" s="8">
        <v>33.187720471783543</v>
      </c>
      <c r="Y44" s="8">
        <v>13.492138166075463</v>
      </c>
      <c r="Z44" s="8">
        <v>5.7015249191402058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129.66834202080631</v>
      </c>
      <c r="D48" s="8">
        <v>142.8729045347134</v>
      </c>
      <c r="E48" s="8">
        <v>130.04958614731265</v>
      </c>
      <c r="F48" s="8">
        <v>140.46879855236918</v>
      </c>
      <c r="G48" s="8">
        <v>144.61027470033139</v>
      </c>
      <c r="H48" s="8">
        <v>148.73408956389696</v>
      </c>
      <c r="I48" s="8">
        <v>133.86770396305425</v>
      </c>
      <c r="J48" s="8">
        <v>113.26265307144894</v>
      </c>
      <c r="K48" s="8">
        <v>104.35623988574181</v>
      </c>
      <c r="L48" s="8">
        <v>116.54528668035985</v>
      </c>
      <c r="M48" s="8">
        <v>115.31677630233504</v>
      </c>
      <c r="N48" s="8">
        <v>80.023317142221131</v>
      </c>
      <c r="O48" s="8">
        <v>78.154322047180713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1375.0328451022974</v>
      </c>
      <c r="D51" s="27">
        <v>1182.1668776193319</v>
      </c>
      <c r="E51" s="27">
        <v>1464.9061028758972</v>
      </c>
      <c r="F51" s="27">
        <v>1410.2370740776478</v>
      </c>
      <c r="G51" s="27">
        <v>1766.3539870721127</v>
      </c>
      <c r="H51" s="27">
        <v>2096.0949976000347</v>
      </c>
      <c r="I51" s="27">
        <v>1913.7664373121233</v>
      </c>
      <c r="J51" s="27">
        <v>1830.8865578069162</v>
      </c>
      <c r="K51" s="27">
        <v>1729.1773144264571</v>
      </c>
      <c r="L51" s="27">
        <v>1340.487235042656</v>
      </c>
      <c r="M51" s="27">
        <v>1387.1756297367449</v>
      </c>
      <c r="N51" s="27">
        <v>1681.9217012911565</v>
      </c>
      <c r="O51" s="27">
        <v>2078.6608283970777</v>
      </c>
      <c r="P51" s="27">
        <v>2650.662380894023</v>
      </c>
      <c r="Q51" s="27">
        <v>2189.1827295107037</v>
      </c>
      <c r="R51" s="27">
        <v>2142.7509704219733</v>
      </c>
      <c r="S51" s="27">
        <v>2473.4646355093828</v>
      </c>
      <c r="T51" s="27">
        <v>2569.7184651704656</v>
      </c>
      <c r="U51" s="27">
        <v>2522.3096953683853</v>
      </c>
      <c r="V51" s="27">
        <v>2538.654446474628</v>
      </c>
      <c r="W51" s="27">
        <v>2533.771820288976</v>
      </c>
      <c r="X51" s="27">
        <v>2290.9795215317099</v>
      </c>
      <c r="Y51" s="27">
        <v>1484.5245809884379</v>
      </c>
      <c r="Z51" s="27">
        <v>1813.4024239052017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22.250429840795206</v>
      </c>
      <c r="D61" s="49">
        <f t="shared" si="24"/>
        <v>22.029105545760228</v>
      </c>
      <c r="E61" s="49">
        <f t="shared" si="24"/>
        <v>22.946309523467988</v>
      </c>
      <c r="F61" s="49">
        <f t="shared" si="24"/>
        <v>22.948795708604457</v>
      </c>
      <c r="G61" s="49">
        <f t="shared" si="24"/>
        <v>22.781634385240011</v>
      </c>
      <c r="H61" s="49">
        <f t="shared" si="24"/>
        <v>23.265109101374467</v>
      </c>
      <c r="I61" s="49">
        <f t="shared" si="24"/>
        <v>20.278149557499201</v>
      </c>
      <c r="J61" s="49">
        <f t="shared" si="24"/>
        <v>20.016388685181486</v>
      </c>
      <c r="K61" s="49">
        <f t="shared" si="24"/>
        <v>19.648922152129753</v>
      </c>
      <c r="L61" s="49">
        <f t="shared" si="24"/>
        <v>8.529823353107215</v>
      </c>
      <c r="M61" s="49">
        <f t="shared" si="24"/>
        <v>7.882561121848342</v>
      </c>
      <c r="N61" s="49">
        <f t="shared" si="24"/>
        <v>6.8214736278248012</v>
      </c>
      <c r="O61" s="49">
        <f t="shared" si="24"/>
        <v>7.4510931985524476</v>
      </c>
      <c r="P61" s="49">
        <f t="shared" si="24"/>
        <v>9.0368781783983358</v>
      </c>
      <c r="Q61" s="49">
        <f t="shared" si="24"/>
        <v>7.7250539173115635</v>
      </c>
      <c r="R61" s="49">
        <f t="shared" si="24"/>
        <v>12.863699436235478</v>
      </c>
      <c r="S61" s="49">
        <f t="shared" si="24"/>
        <v>10.337904733584459</v>
      </c>
      <c r="T61" s="49">
        <f t="shared" si="24"/>
        <v>11.285238918467957</v>
      </c>
      <c r="U61" s="49">
        <f t="shared" si="24"/>
        <v>11.154756606091285</v>
      </c>
      <c r="V61" s="49">
        <f t="shared" si="24"/>
        <v>11.157047364428792</v>
      </c>
      <c r="W61" s="49">
        <f t="shared" si="24"/>
        <v>13.391743505004534</v>
      </c>
      <c r="X61" s="49">
        <f t="shared" si="24"/>
        <v>15.48170196796316</v>
      </c>
      <c r="Y61" s="49">
        <f t="shared" ref="Y61:Z61" si="25">SUM(Y62:Y72)</f>
        <v>13.171195150732046</v>
      </c>
      <c r="Z61" s="49">
        <f t="shared" si="25"/>
        <v>16.527737705986635</v>
      </c>
    </row>
    <row r="62" spans="1:26" ht="11.25" customHeight="1" x14ac:dyDescent="0.2">
      <c r="A62" s="50" t="s">
        <v>92</v>
      </c>
      <c r="B62" s="51" t="s">
        <v>93</v>
      </c>
      <c r="C62" s="52">
        <v>22.250429840795206</v>
      </c>
      <c r="D62" s="52">
        <v>22.029105545760228</v>
      </c>
      <c r="E62" s="52">
        <v>22.946309523467988</v>
      </c>
      <c r="F62" s="52">
        <v>22.948795708604457</v>
      </c>
      <c r="G62" s="52">
        <v>22.781634385240011</v>
      </c>
      <c r="H62" s="52">
        <v>23.265109101374467</v>
      </c>
      <c r="I62" s="52">
        <v>20.278149557499201</v>
      </c>
      <c r="J62" s="52">
        <v>20.016388685181486</v>
      </c>
      <c r="K62" s="52">
        <v>19.648922152129753</v>
      </c>
      <c r="L62" s="52">
        <v>8.529823353107215</v>
      </c>
      <c r="M62" s="52">
        <v>7.882561121848342</v>
      </c>
      <c r="N62" s="52">
        <v>6.8214736278248012</v>
      </c>
      <c r="O62" s="52">
        <v>7.4510931985524476</v>
      </c>
      <c r="P62" s="52">
        <v>9.0368781783983358</v>
      </c>
      <c r="Q62" s="52">
        <v>7.7250539173115635</v>
      </c>
      <c r="R62" s="52">
        <v>7.4135048960240564</v>
      </c>
      <c r="S62" s="52">
        <v>10.337904733584459</v>
      </c>
      <c r="T62" s="52">
        <v>10.612915015107339</v>
      </c>
      <c r="U62" s="52">
        <v>10.477277810493126</v>
      </c>
      <c r="V62" s="52">
        <v>9.9474713467461076</v>
      </c>
      <c r="W62" s="52">
        <v>11.841854338895015</v>
      </c>
      <c r="X62" s="52">
        <v>14.029666711086971</v>
      </c>
      <c r="Y62" s="52">
        <v>12.202178797462221</v>
      </c>
      <c r="Z62" s="52">
        <v>14.527653197780451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5.4501945402114229</v>
      </c>
      <c r="S64" s="52">
        <v>0</v>
      </c>
      <c r="T64" s="52">
        <v>0.67232390336061876</v>
      </c>
      <c r="U64" s="52">
        <v>0.67747879559815827</v>
      </c>
      <c r="V64" s="52">
        <v>1.2095760176826842</v>
      </c>
      <c r="W64" s="52">
        <v>1.5498891661095191</v>
      </c>
      <c r="X64" s="52">
        <v>1.4520352568761878</v>
      </c>
      <c r="Y64" s="52">
        <v>0.96901635326982649</v>
      </c>
      <c r="Z64" s="52">
        <v>2.0000845082061853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549.84982083139107</v>
      </c>
      <c r="D2" s="21">
        <f t="shared" ref="D2:X2" si="0">SUM(D3,D17,D22,D25,D26,D51,D52)</f>
        <v>617.45993696859136</v>
      </c>
      <c r="E2" s="21">
        <f t="shared" si="0"/>
        <v>646.79227663427946</v>
      </c>
      <c r="F2" s="21">
        <f t="shared" si="0"/>
        <v>668.04947383155013</v>
      </c>
      <c r="G2" s="21">
        <f t="shared" si="0"/>
        <v>681.68831584413488</v>
      </c>
      <c r="H2" s="21">
        <f t="shared" si="0"/>
        <v>703.64497063112719</v>
      </c>
      <c r="I2" s="21">
        <f t="shared" si="0"/>
        <v>748.34920947332262</v>
      </c>
      <c r="J2" s="21">
        <f t="shared" si="0"/>
        <v>794.47500972313742</v>
      </c>
      <c r="K2" s="21">
        <f t="shared" si="0"/>
        <v>847.49956963716295</v>
      </c>
      <c r="L2" s="21">
        <f t="shared" si="0"/>
        <v>798.39425996866248</v>
      </c>
      <c r="M2" s="21">
        <f t="shared" si="0"/>
        <v>671.91024376574148</v>
      </c>
      <c r="N2" s="21">
        <f t="shared" si="0"/>
        <v>628.30445329440749</v>
      </c>
      <c r="O2" s="21">
        <f t="shared" si="0"/>
        <v>659.02922336153347</v>
      </c>
      <c r="P2" s="21">
        <f t="shared" si="0"/>
        <v>758.96696820765703</v>
      </c>
      <c r="Q2" s="21">
        <f t="shared" si="0"/>
        <v>840.9686503029975</v>
      </c>
      <c r="R2" s="21">
        <f t="shared" si="0"/>
        <v>856.16842087416137</v>
      </c>
      <c r="S2" s="21">
        <f t="shared" si="0"/>
        <v>659.42171470314463</v>
      </c>
      <c r="T2" s="21">
        <f t="shared" si="0"/>
        <v>613.96125787750839</v>
      </c>
      <c r="U2" s="21">
        <f t="shared" si="0"/>
        <v>729.33343969859129</v>
      </c>
      <c r="V2" s="21">
        <f t="shared" si="0"/>
        <v>746.24387462437051</v>
      </c>
      <c r="W2" s="21">
        <f t="shared" si="0"/>
        <v>758.77931789994159</v>
      </c>
      <c r="X2" s="21">
        <f t="shared" si="0"/>
        <v>789.3913678528321</v>
      </c>
      <c r="Y2" s="21">
        <f t="shared" ref="Y2:Z2" si="1">SUM(Y3,Y17,Y22,Y25,Y26,Y51,Y52)</f>
        <v>780.94479556935244</v>
      </c>
      <c r="Z2" s="21">
        <f t="shared" si="1"/>
        <v>676.14646587756238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18.360202629463096</v>
      </c>
      <c r="D3" s="24">
        <f t="shared" ref="D3:W3" si="3">SUM(D4,D8,D11)</f>
        <v>78.192426017932831</v>
      </c>
      <c r="E3" s="24">
        <f t="shared" si="3"/>
        <v>77.329121933999915</v>
      </c>
      <c r="F3" s="24">
        <f t="shared" si="3"/>
        <v>102.64728870438815</v>
      </c>
      <c r="G3" s="24">
        <f t="shared" si="3"/>
        <v>73.076628206212121</v>
      </c>
      <c r="H3" s="24">
        <f t="shared" si="3"/>
        <v>43.652900646716851</v>
      </c>
      <c r="I3" s="24">
        <f t="shared" si="3"/>
        <v>37.609492455123274</v>
      </c>
      <c r="J3" s="24">
        <f t="shared" si="3"/>
        <v>43.958673750861465</v>
      </c>
      <c r="K3" s="24">
        <f t="shared" si="3"/>
        <v>59.251370699857866</v>
      </c>
      <c r="L3" s="24">
        <f t="shared" si="3"/>
        <v>60.542124218946228</v>
      </c>
      <c r="M3" s="24">
        <f t="shared" si="3"/>
        <v>50.961938864525663</v>
      </c>
      <c r="N3" s="24">
        <f t="shared" si="3"/>
        <v>46.675458445000686</v>
      </c>
      <c r="O3" s="24">
        <f t="shared" si="3"/>
        <v>44.001991768970989</v>
      </c>
      <c r="P3" s="24">
        <f t="shared" si="3"/>
        <v>52.033527039438809</v>
      </c>
      <c r="Q3" s="24">
        <f t="shared" si="3"/>
        <v>64.550764102441789</v>
      </c>
      <c r="R3" s="24">
        <f t="shared" si="3"/>
        <v>59.975018549631194</v>
      </c>
      <c r="S3" s="24">
        <f t="shared" si="3"/>
        <v>37.980758633931508</v>
      </c>
      <c r="T3" s="24">
        <f t="shared" si="3"/>
        <v>29.679240876473273</v>
      </c>
      <c r="U3" s="24">
        <f t="shared" si="3"/>
        <v>43.004994140289128</v>
      </c>
      <c r="V3" s="24">
        <f t="shared" si="3"/>
        <v>38.019169553366289</v>
      </c>
      <c r="W3" s="24">
        <f t="shared" si="3"/>
        <v>37.965133765682992</v>
      </c>
      <c r="X3" s="24">
        <f t="shared" ref="X3:Z3" si="4">SUM(X4,X8,X11)</f>
        <v>38.737682514707316</v>
      </c>
      <c r="Y3" s="24">
        <f t="shared" si="4"/>
        <v>59.223220608281153</v>
      </c>
      <c r="Z3" s="24">
        <f t="shared" si="4"/>
        <v>42.751799918972765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10.756575973216883</v>
      </c>
      <c r="D4" s="19">
        <f t="shared" ref="D4:W4" si="6">SUM(D5:D7)</f>
        <v>52.138277174624818</v>
      </c>
      <c r="E4" s="19">
        <f t="shared" si="6"/>
        <v>48.707539984989474</v>
      </c>
      <c r="F4" s="19">
        <f t="shared" si="6"/>
        <v>48.858841188491297</v>
      </c>
      <c r="G4" s="19">
        <f t="shared" si="6"/>
        <v>42.239127713587976</v>
      </c>
      <c r="H4" s="19">
        <f t="shared" si="6"/>
        <v>39.825124015488328</v>
      </c>
      <c r="I4" s="19">
        <f t="shared" si="6"/>
        <v>35.461409937938988</v>
      </c>
      <c r="J4" s="19">
        <f t="shared" si="6"/>
        <v>37.489178745675652</v>
      </c>
      <c r="K4" s="19">
        <f t="shared" si="6"/>
        <v>49.505312005854094</v>
      </c>
      <c r="L4" s="19">
        <f t="shared" si="6"/>
        <v>54.906778163454405</v>
      </c>
      <c r="M4" s="19">
        <f t="shared" si="6"/>
        <v>48.045072222541258</v>
      </c>
      <c r="N4" s="19">
        <f t="shared" si="6"/>
        <v>32.435276640896909</v>
      </c>
      <c r="O4" s="19">
        <f t="shared" si="6"/>
        <v>32.473094894837025</v>
      </c>
      <c r="P4" s="19">
        <f t="shared" si="6"/>
        <v>38.127722018145327</v>
      </c>
      <c r="Q4" s="19">
        <f t="shared" si="6"/>
        <v>50.087995879840811</v>
      </c>
      <c r="R4" s="19">
        <f t="shared" si="6"/>
        <v>45.787522123543326</v>
      </c>
      <c r="S4" s="19">
        <f t="shared" si="6"/>
        <v>35.895161290411373</v>
      </c>
      <c r="T4" s="19">
        <f t="shared" si="6"/>
        <v>28.113342818486288</v>
      </c>
      <c r="U4" s="19">
        <f t="shared" si="6"/>
        <v>40.47073500221012</v>
      </c>
      <c r="V4" s="19">
        <f t="shared" si="6"/>
        <v>35.73124746560471</v>
      </c>
      <c r="W4" s="19">
        <f t="shared" si="6"/>
        <v>34.430916635711647</v>
      </c>
      <c r="X4" s="19">
        <f t="shared" ref="X4:Z4" si="7">SUM(X5:X7)</f>
        <v>35.466040744963614</v>
      </c>
      <c r="Y4" s="19">
        <f t="shared" si="7"/>
        <v>54.408924809301418</v>
      </c>
      <c r="Z4" s="19">
        <f t="shared" si="7"/>
        <v>38.590176890546303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10.756575973216883</v>
      </c>
      <c r="D7" s="8">
        <v>52.138277174624818</v>
      </c>
      <c r="E7" s="8">
        <v>48.707539984989474</v>
      </c>
      <c r="F7" s="8">
        <v>48.858841188491297</v>
      </c>
      <c r="G7" s="8">
        <v>42.239127713587976</v>
      </c>
      <c r="H7" s="8">
        <v>39.825124015488328</v>
      </c>
      <c r="I7" s="8">
        <v>35.461409937938988</v>
      </c>
      <c r="J7" s="8">
        <v>37.489178745675652</v>
      </c>
      <c r="K7" s="8">
        <v>49.505312005854094</v>
      </c>
      <c r="L7" s="8">
        <v>54.906778163454405</v>
      </c>
      <c r="M7" s="8">
        <v>48.045072222541258</v>
      </c>
      <c r="N7" s="8">
        <v>32.435276640896909</v>
      </c>
      <c r="O7" s="8">
        <v>32.473094894837025</v>
      </c>
      <c r="P7" s="8">
        <v>38.127722018145327</v>
      </c>
      <c r="Q7" s="8">
        <v>50.087995879840811</v>
      </c>
      <c r="R7" s="8">
        <v>45.787522123543326</v>
      </c>
      <c r="S7" s="8">
        <v>35.895161290411373</v>
      </c>
      <c r="T7" s="8">
        <v>28.113342818486288</v>
      </c>
      <c r="U7" s="8">
        <v>40.47073500221012</v>
      </c>
      <c r="V7" s="8">
        <v>35.73124746560471</v>
      </c>
      <c r="W7" s="8">
        <v>34.430916635711647</v>
      </c>
      <c r="X7" s="8">
        <v>35.466040744963614</v>
      </c>
      <c r="Y7" s="8">
        <v>54.408924809301418</v>
      </c>
      <c r="Z7" s="8">
        <v>38.590176890546303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7.6036266562462131</v>
      </c>
      <c r="D11" s="19">
        <f t="shared" si="10"/>
        <v>26.054148843308017</v>
      </c>
      <c r="E11" s="19">
        <f t="shared" si="10"/>
        <v>28.621581949010441</v>
      </c>
      <c r="F11" s="19">
        <f t="shared" si="10"/>
        <v>53.788447515896848</v>
      </c>
      <c r="G11" s="19">
        <f t="shared" si="10"/>
        <v>30.837500492624152</v>
      </c>
      <c r="H11" s="19">
        <f t="shared" si="10"/>
        <v>3.8277766312285206</v>
      </c>
      <c r="I11" s="19">
        <f t="shared" si="10"/>
        <v>2.1480825171842888</v>
      </c>
      <c r="J11" s="19">
        <f t="shared" si="10"/>
        <v>6.4694950051858111</v>
      </c>
      <c r="K11" s="19">
        <f t="shared" si="10"/>
        <v>9.7460586940037697</v>
      </c>
      <c r="L11" s="19">
        <f t="shared" si="10"/>
        <v>5.6353460554918202</v>
      </c>
      <c r="M11" s="19">
        <f t="shared" si="10"/>
        <v>2.9168666419844089</v>
      </c>
      <c r="N11" s="19">
        <f t="shared" si="10"/>
        <v>14.240181804103777</v>
      </c>
      <c r="O11" s="19">
        <f t="shared" si="10"/>
        <v>11.528896874133963</v>
      </c>
      <c r="P11" s="19">
        <f t="shared" si="10"/>
        <v>13.905805021293478</v>
      </c>
      <c r="Q11" s="19">
        <f t="shared" si="10"/>
        <v>14.46276822260098</v>
      </c>
      <c r="R11" s="19">
        <f t="shared" si="10"/>
        <v>14.187496426087868</v>
      </c>
      <c r="S11" s="19">
        <f t="shared" si="10"/>
        <v>2.0855973435201349</v>
      </c>
      <c r="T11" s="19">
        <f t="shared" si="10"/>
        <v>1.5658980579869837</v>
      </c>
      <c r="U11" s="19">
        <f t="shared" si="10"/>
        <v>2.5342591380790078</v>
      </c>
      <c r="V11" s="19">
        <f t="shared" si="10"/>
        <v>2.2879220877615771</v>
      </c>
      <c r="W11" s="19">
        <f t="shared" si="10"/>
        <v>3.5342171299713421</v>
      </c>
      <c r="X11" s="19">
        <f t="shared" si="10"/>
        <v>3.2716417697437032</v>
      </c>
      <c r="Y11" s="19">
        <f t="shared" ref="Y11:Z11" si="11">SUM(Y12:Y16)</f>
        <v>4.8142957989797353</v>
      </c>
      <c r="Z11" s="19">
        <f t="shared" si="11"/>
        <v>4.1616230284264608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7.6036266562462131</v>
      </c>
      <c r="D13" s="8">
        <v>26.054148843308017</v>
      </c>
      <c r="E13" s="8">
        <v>28.621581949010441</v>
      </c>
      <c r="F13" s="8">
        <v>53.788447515896848</v>
      </c>
      <c r="G13" s="8">
        <v>30.837500492624152</v>
      </c>
      <c r="H13" s="8">
        <v>3.8277766312285206</v>
      </c>
      <c r="I13" s="8">
        <v>2.1480825171842888</v>
      </c>
      <c r="J13" s="8">
        <v>6.4694950051858111</v>
      </c>
      <c r="K13" s="8">
        <v>9.7460586940037697</v>
      </c>
      <c r="L13" s="8">
        <v>5.6353460554918202</v>
      </c>
      <c r="M13" s="8">
        <v>2.9168666419844089</v>
      </c>
      <c r="N13" s="8">
        <v>4.9888453173599574</v>
      </c>
      <c r="O13" s="8">
        <v>2.9198963969059277</v>
      </c>
      <c r="P13" s="8">
        <v>3.824153516631517</v>
      </c>
      <c r="Q13" s="8">
        <v>3.8723300066390896</v>
      </c>
      <c r="R13" s="8">
        <v>3.6066626780649069</v>
      </c>
      <c r="S13" s="8">
        <v>2.0855973435201349</v>
      </c>
      <c r="T13" s="8">
        <v>1.5658980579869837</v>
      </c>
      <c r="U13" s="8">
        <v>2.5342591380790078</v>
      </c>
      <c r="V13" s="8">
        <v>2.2879220877615771</v>
      </c>
      <c r="W13" s="8">
        <v>3.5342171299713421</v>
      </c>
      <c r="X13" s="8">
        <v>3.2716417697437032</v>
      </c>
      <c r="Y13" s="8">
        <v>4.8142957989797353</v>
      </c>
      <c r="Z13" s="8">
        <v>4.1616230284264608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9.2513364867438206</v>
      </c>
      <c r="O15" s="8">
        <v>8.6090004772280349</v>
      </c>
      <c r="P15" s="8">
        <v>10.081651504661961</v>
      </c>
      <c r="Q15" s="8">
        <v>10.590438215961891</v>
      </c>
      <c r="R15" s="8">
        <v>10.580833748022961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0.13206749515114818</v>
      </c>
      <c r="E17" s="27">
        <f t="shared" si="12"/>
        <v>0.1214695624541543</v>
      </c>
      <c r="F17" s="27">
        <f t="shared" si="12"/>
        <v>5.9698791234655144E-2</v>
      </c>
      <c r="G17" s="27">
        <f t="shared" si="12"/>
        <v>9.7833473397917536E-2</v>
      </c>
      <c r="H17" s="27">
        <f t="shared" si="12"/>
        <v>9.1261576711350975E-2</v>
      </c>
      <c r="I17" s="27">
        <f t="shared" si="12"/>
        <v>7.1012765097624997E-2</v>
      </c>
      <c r="J17" s="27">
        <f t="shared" si="12"/>
        <v>4.0186720430290049E-2</v>
      </c>
      <c r="K17" s="27">
        <f t="shared" si="12"/>
        <v>0.15471952147480927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0.25135229485812455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0.13206749515114818</v>
      </c>
      <c r="E19" s="8">
        <v>0.1214695624541543</v>
      </c>
      <c r="F19" s="8">
        <v>5.9698791234655144E-2</v>
      </c>
      <c r="G19" s="8">
        <v>9.7833473397917536E-2</v>
      </c>
      <c r="H19" s="8">
        <v>9.1261576711350975E-2</v>
      </c>
      <c r="I19" s="8">
        <v>7.1012765097624997E-2</v>
      </c>
      <c r="J19" s="8">
        <v>4.0186720430290049E-2</v>
      </c>
      <c r="K19" s="8">
        <v>0.15471952147480927</v>
      </c>
      <c r="L19" s="8">
        <v>0</v>
      </c>
      <c r="M19" s="8">
        <v>0</v>
      </c>
      <c r="N19" s="8">
        <v>0</v>
      </c>
      <c r="O19" s="8">
        <v>0</v>
      </c>
      <c r="P19" s="8">
        <v>0.25135229485812455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172.53241897519607</v>
      </c>
      <c r="D26" s="27">
        <f t="shared" si="16"/>
        <v>190.98522809874365</v>
      </c>
      <c r="E26" s="27">
        <f t="shared" si="16"/>
        <v>173.79110061333358</v>
      </c>
      <c r="F26" s="27">
        <f t="shared" si="16"/>
        <v>172.48298719771569</v>
      </c>
      <c r="G26" s="27">
        <f t="shared" si="16"/>
        <v>149.30908531855627</v>
      </c>
      <c r="H26" s="27">
        <f t="shared" si="16"/>
        <v>135.99977644002561</v>
      </c>
      <c r="I26" s="27">
        <f t="shared" si="16"/>
        <v>150.87955004703579</v>
      </c>
      <c r="J26" s="27">
        <f t="shared" si="16"/>
        <v>160.6795433479268</v>
      </c>
      <c r="K26" s="27">
        <f t="shared" si="16"/>
        <v>174.85802328505105</v>
      </c>
      <c r="L26" s="27">
        <f t="shared" si="16"/>
        <v>213.15577443810412</v>
      </c>
      <c r="M26" s="27">
        <f t="shared" si="16"/>
        <v>158.01341331507325</v>
      </c>
      <c r="N26" s="27">
        <f t="shared" si="16"/>
        <v>107.58261586409158</v>
      </c>
      <c r="O26" s="27">
        <f t="shared" si="16"/>
        <v>92.304031248273276</v>
      </c>
      <c r="P26" s="27">
        <f t="shared" si="16"/>
        <v>40.674058088741475</v>
      </c>
      <c r="Q26" s="27">
        <f t="shared" si="16"/>
        <v>35.225802852223254</v>
      </c>
      <c r="R26" s="27">
        <f t="shared" si="16"/>
        <v>41.027068711979815</v>
      </c>
      <c r="S26" s="27">
        <f t="shared" si="16"/>
        <v>22.459120322961635</v>
      </c>
      <c r="T26" s="27">
        <f t="shared" si="16"/>
        <v>24.150400506257647</v>
      </c>
      <c r="U26" s="27">
        <f t="shared" si="16"/>
        <v>31.633720112021759</v>
      </c>
      <c r="V26" s="27">
        <f t="shared" si="16"/>
        <v>19.863404084650451</v>
      </c>
      <c r="W26" s="27">
        <f t="shared" si="16"/>
        <v>15.033818129568409</v>
      </c>
      <c r="X26" s="27">
        <f t="shared" si="16"/>
        <v>18.710014639372741</v>
      </c>
      <c r="Y26" s="27">
        <f t="shared" ref="Y26:Z26" si="17">SUM(Y27,Y33)</f>
        <v>17.30143714527965</v>
      </c>
      <c r="Z26" s="27">
        <f t="shared" si="17"/>
        <v>12.7812340119075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2.6588423715242202</v>
      </c>
      <c r="D27" s="19">
        <f t="shared" si="18"/>
        <v>2.9278360845895781</v>
      </c>
      <c r="E27" s="19">
        <f t="shared" si="18"/>
        <v>2.6928879640335057</v>
      </c>
      <c r="F27" s="19">
        <f t="shared" si="18"/>
        <v>2.7793014281420327</v>
      </c>
      <c r="G27" s="19">
        <f t="shared" si="18"/>
        <v>2.6026725807194251</v>
      </c>
      <c r="H27" s="19">
        <f t="shared" si="18"/>
        <v>2.5749816374142109</v>
      </c>
      <c r="I27" s="19">
        <f t="shared" si="18"/>
        <v>2.8748070157206542</v>
      </c>
      <c r="J27" s="19">
        <f t="shared" si="18"/>
        <v>3.1181817692430669</v>
      </c>
      <c r="K27" s="19">
        <f t="shared" si="18"/>
        <v>3.3502465332046847</v>
      </c>
      <c r="L27" s="19">
        <f t="shared" si="18"/>
        <v>4.4384814592428317</v>
      </c>
      <c r="M27" s="19">
        <f t="shared" si="18"/>
        <v>3.5022083887654674</v>
      </c>
      <c r="N27" s="19">
        <f t="shared" si="18"/>
        <v>2.5651750656414429</v>
      </c>
      <c r="O27" s="19">
        <f t="shared" si="18"/>
        <v>2.5105292014079219</v>
      </c>
      <c r="P27" s="19">
        <f t="shared" si="18"/>
        <v>1.2664294357899339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2.6588423715242202</v>
      </c>
      <c r="D28" s="8">
        <v>2.9278360845895781</v>
      </c>
      <c r="E28" s="8">
        <v>2.6928879640335057</v>
      </c>
      <c r="F28" s="8">
        <v>2.7793014281420327</v>
      </c>
      <c r="G28" s="8">
        <v>2.6026725807194251</v>
      </c>
      <c r="H28" s="8">
        <v>2.5749816374142109</v>
      </c>
      <c r="I28" s="8">
        <v>2.8748070157206542</v>
      </c>
      <c r="J28" s="8">
        <v>3.1181817692430669</v>
      </c>
      <c r="K28" s="8">
        <v>3.3502465332046847</v>
      </c>
      <c r="L28" s="8">
        <v>4.4384814592428317</v>
      </c>
      <c r="M28" s="8">
        <v>3.5022083887654674</v>
      </c>
      <c r="N28" s="8">
        <v>2.5651750656414429</v>
      </c>
      <c r="O28" s="8">
        <v>2.5105292014079219</v>
      </c>
      <c r="P28" s="8">
        <v>1.2664294357899339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169.87357660367184</v>
      </c>
      <c r="D33" s="19">
        <f t="shared" si="20"/>
        <v>188.05739201415406</v>
      </c>
      <c r="E33" s="19">
        <f t="shared" si="20"/>
        <v>171.09821264930008</v>
      </c>
      <c r="F33" s="19">
        <f t="shared" si="20"/>
        <v>169.70368576957367</v>
      </c>
      <c r="G33" s="19">
        <f t="shared" si="20"/>
        <v>146.70641273783684</v>
      </c>
      <c r="H33" s="19">
        <f t="shared" si="20"/>
        <v>133.42479480261142</v>
      </c>
      <c r="I33" s="19">
        <f t="shared" si="20"/>
        <v>148.00474303131514</v>
      </c>
      <c r="J33" s="19">
        <f t="shared" si="20"/>
        <v>157.56136157868372</v>
      </c>
      <c r="K33" s="19">
        <f t="shared" si="20"/>
        <v>171.50777675184636</v>
      </c>
      <c r="L33" s="19">
        <f t="shared" si="20"/>
        <v>208.71729297886128</v>
      </c>
      <c r="M33" s="19">
        <f t="shared" si="20"/>
        <v>154.51120492630778</v>
      </c>
      <c r="N33" s="19">
        <f t="shared" si="20"/>
        <v>105.01744079845014</v>
      </c>
      <c r="O33" s="19">
        <f t="shared" si="20"/>
        <v>89.793502046865356</v>
      </c>
      <c r="P33" s="19">
        <f t="shared" si="20"/>
        <v>39.407628652951544</v>
      </c>
      <c r="Q33" s="19">
        <f t="shared" si="20"/>
        <v>35.225802852223254</v>
      </c>
      <c r="R33" s="19">
        <f t="shared" si="20"/>
        <v>41.027068711979815</v>
      </c>
      <c r="S33" s="19">
        <f t="shared" si="20"/>
        <v>22.459120322961635</v>
      </c>
      <c r="T33" s="19">
        <f t="shared" si="20"/>
        <v>24.150400506257647</v>
      </c>
      <c r="U33" s="19">
        <f t="shared" si="20"/>
        <v>31.633720112021759</v>
      </c>
      <c r="V33" s="19">
        <f t="shared" si="20"/>
        <v>19.863404084650451</v>
      </c>
      <c r="W33" s="19">
        <f t="shared" si="20"/>
        <v>15.033818129568409</v>
      </c>
      <c r="X33" s="19">
        <f t="shared" si="20"/>
        <v>18.710014639372741</v>
      </c>
      <c r="Y33" s="19">
        <f t="shared" ref="Y33:Z33" si="21">SUM(Y34:Y50)</f>
        <v>17.30143714527965</v>
      </c>
      <c r="Z33" s="19">
        <f t="shared" si="21"/>
        <v>12.7812340119075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43.743060830007373</v>
      </c>
      <c r="D36" s="8">
        <v>49.099305376260645</v>
      </c>
      <c r="E36" s="8">
        <v>45.157492237318692</v>
      </c>
      <c r="F36" s="8">
        <v>45.724782123896212</v>
      </c>
      <c r="G36" s="8">
        <v>43.639216014194233</v>
      </c>
      <c r="H36" s="8">
        <v>42.365683334773188</v>
      </c>
      <c r="I36" s="8">
        <v>43.400590898321205</v>
      </c>
      <c r="J36" s="8">
        <v>46.580713950463782</v>
      </c>
      <c r="K36" s="8">
        <v>49.245942231875041</v>
      </c>
      <c r="L36" s="8">
        <v>64.353840022160128</v>
      </c>
      <c r="M36" s="8">
        <v>50.426088446415392</v>
      </c>
      <c r="N36" s="8">
        <v>33.60437802637793</v>
      </c>
      <c r="O36" s="8">
        <v>31.121592056403021</v>
      </c>
      <c r="P36" s="8">
        <v>0.4842407885538963</v>
      </c>
      <c r="Q36" s="8">
        <v>0.55954678498994159</v>
      </c>
      <c r="R36" s="8">
        <v>1.6770967220637016</v>
      </c>
      <c r="S36" s="8">
        <v>2.7639163331444219</v>
      </c>
      <c r="T36" s="8">
        <v>0.98254183480659907</v>
      </c>
      <c r="U36" s="8">
        <v>1.148327807334002</v>
      </c>
      <c r="V36" s="8">
        <v>1.1409928932354019</v>
      </c>
      <c r="W36" s="8">
        <v>0.70764361355333782</v>
      </c>
      <c r="X36" s="8">
        <v>0.47158924649917827</v>
      </c>
      <c r="Y36" s="8">
        <v>0.4286625665013496</v>
      </c>
      <c r="Z36" s="8">
        <v>0.62351646662145654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0.20715352858940175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3.467929687222157E-3</v>
      </c>
      <c r="Z41" s="8">
        <v>3.2588376869682849E-3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24.105439125549847</v>
      </c>
      <c r="D43" s="8">
        <v>28.727596474982686</v>
      </c>
      <c r="E43" s="8">
        <v>25.970419347469974</v>
      </c>
      <c r="F43" s="8">
        <v>29.770681236739723</v>
      </c>
      <c r="G43" s="8">
        <v>31.732018530270246</v>
      </c>
      <c r="H43" s="8">
        <v>32.477104332054331</v>
      </c>
      <c r="I43" s="8">
        <v>19.152199503574042</v>
      </c>
      <c r="J43" s="8">
        <v>28.530059184795856</v>
      </c>
      <c r="K43" s="8">
        <v>30.097754889313951</v>
      </c>
      <c r="L43" s="8">
        <v>39.147839370244228</v>
      </c>
      <c r="M43" s="8">
        <v>33.064711103087141</v>
      </c>
      <c r="N43" s="8">
        <v>18.276884778904122</v>
      </c>
      <c r="O43" s="8">
        <v>22.568184202448652</v>
      </c>
      <c r="P43" s="8">
        <v>10.259312894745744</v>
      </c>
      <c r="Q43" s="8">
        <v>11.803478056215507</v>
      </c>
      <c r="R43" s="8">
        <v>12.408075561493591</v>
      </c>
      <c r="S43" s="8">
        <v>9.6715803997270644</v>
      </c>
      <c r="T43" s="8">
        <v>9.3738441959833967</v>
      </c>
      <c r="U43" s="8">
        <v>11.717086177338768</v>
      </c>
      <c r="V43" s="8">
        <v>10.115442963725741</v>
      </c>
      <c r="W43" s="8">
        <v>9.1364847260802406</v>
      </c>
      <c r="X43" s="8">
        <v>9.147551338328233</v>
      </c>
      <c r="Y43" s="8">
        <v>11.343566620444344</v>
      </c>
      <c r="Z43" s="8">
        <v>10.472273990322909</v>
      </c>
    </row>
    <row r="44" spans="1:26" ht="11.25" customHeight="1" x14ac:dyDescent="0.2">
      <c r="A44" s="28" t="s">
        <v>74</v>
      </c>
      <c r="B44" s="7" t="s">
        <v>75</v>
      </c>
      <c r="C44" s="8">
        <v>73.946409253313831</v>
      </c>
      <c r="D44" s="8">
        <v>75.820217191123021</v>
      </c>
      <c r="E44" s="8">
        <v>71.302749567359925</v>
      </c>
      <c r="F44" s="8">
        <v>62.253738502719237</v>
      </c>
      <c r="G44" s="8">
        <v>40.303161568421267</v>
      </c>
      <c r="H44" s="8">
        <v>27.660849032694703</v>
      </c>
      <c r="I44" s="8">
        <v>52.889090917032696</v>
      </c>
      <c r="J44" s="8">
        <v>52.17665800614683</v>
      </c>
      <c r="K44" s="8">
        <v>61.634358813956574</v>
      </c>
      <c r="L44" s="8">
        <v>67.793182848178148</v>
      </c>
      <c r="M44" s="8">
        <v>39.404178738301169</v>
      </c>
      <c r="N44" s="8">
        <v>34.566761324498174</v>
      </c>
      <c r="O44" s="8">
        <v>19.647027898017143</v>
      </c>
      <c r="P44" s="8">
        <v>28.664074969651903</v>
      </c>
      <c r="Q44" s="8">
        <v>22.862778011017802</v>
      </c>
      <c r="R44" s="8">
        <v>26.941896428422524</v>
      </c>
      <c r="S44" s="8">
        <v>10.023623590090148</v>
      </c>
      <c r="T44" s="8">
        <v>13.794014475467653</v>
      </c>
      <c r="U44" s="8">
        <v>18.768306127348989</v>
      </c>
      <c r="V44" s="8">
        <v>8.6069682276893076</v>
      </c>
      <c r="W44" s="8">
        <v>5.1896897899348327</v>
      </c>
      <c r="X44" s="8">
        <v>9.0908740545453295</v>
      </c>
      <c r="Y44" s="8">
        <v>5.525740028646732</v>
      </c>
      <c r="Z44" s="8">
        <v>1.6821847172761666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28.078667394800792</v>
      </c>
      <c r="D48" s="8">
        <v>34.41027297178772</v>
      </c>
      <c r="E48" s="8">
        <v>28.667551497151496</v>
      </c>
      <c r="F48" s="8">
        <v>31.954483906218488</v>
      </c>
      <c r="G48" s="8">
        <v>31.032016624951105</v>
      </c>
      <c r="H48" s="8">
        <v>30.921158103089187</v>
      </c>
      <c r="I48" s="8">
        <v>32.562861712387182</v>
      </c>
      <c r="J48" s="8">
        <v>30.273930437277251</v>
      </c>
      <c r="K48" s="8">
        <v>30.529720816700792</v>
      </c>
      <c r="L48" s="8">
        <v>37.422430738278756</v>
      </c>
      <c r="M48" s="8">
        <v>31.616226638504084</v>
      </c>
      <c r="N48" s="8">
        <v>18.569416668669913</v>
      </c>
      <c r="O48" s="8">
        <v>16.249544361407132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358.95719922673186</v>
      </c>
      <c r="D51" s="27">
        <v>348.15021535676379</v>
      </c>
      <c r="E51" s="27">
        <v>395.55058452449185</v>
      </c>
      <c r="F51" s="27">
        <v>392.85949913821167</v>
      </c>
      <c r="G51" s="27">
        <v>459.20476884596854</v>
      </c>
      <c r="H51" s="27">
        <v>523.90103196767336</v>
      </c>
      <c r="I51" s="27">
        <v>559.78915420606586</v>
      </c>
      <c r="J51" s="27">
        <v>589.79660590391893</v>
      </c>
      <c r="K51" s="27">
        <v>613.2354561307792</v>
      </c>
      <c r="L51" s="27">
        <v>524.69636131161212</v>
      </c>
      <c r="M51" s="27">
        <v>462.93489158614256</v>
      </c>
      <c r="N51" s="27">
        <v>474.04637898531519</v>
      </c>
      <c r="O51" s="27">
        <v>522.72320034428924</v>
      </c>
      <c r="P51" s="27">
        <v>666.00803078461865</v>
      </c>
      <c r="Q51" s="27">
        <v>741.1920833483324</v>
      </c>
      <c r="R51" s="27">
        <v>755.16633361255037</v>
      </c>
      <c r="S51" s="27">
        <v>598.98183574625148</v>
      </c>
      <c r="T51" s="27">
        <v>560.13161649477752</v>
      </c>
      <c r="U51" s="27">
        <v>654.69472544628036</v>
      </c>
      <c r="V51" s="27">
        <v>688.36130098635374</v>
      </c>
      <c r="W51" s="27">
        <v>705.78036600469022</v>
      </c>
      <c r="X51" s="27">
        <v>731.94367069875204</v>
      </c>
      <c r="Y51" s="27">
        <v>704.42013781579158</v>
      </c>
      <c r="Z51" s="27">
        <v>620.61343194668211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4.8181569159787001</v>
      </c>
      <c r="D61" s="49">
        <f t="shared" si="24"/>
        <v>5.3056073691688432</v>
      </c>
      <c r="E61" s="49">
        <f t="shared" si="24"/>
        <v>5.0581822627906092</v>
      </c>
      <c r="F61" s="49">
        <f t="shared" si="24"/>
        <v>5.2204968697322798</v>
      </c>
      <c r="G61" s="49">
        <f t="shared" si="24"/>
        <v>4.8887263263369345</v>
      </c>
      <c r="H61" s="49">
        <f t="shared" si="24"/>
        <v>4.8367130825120475</v>
      </c>
      <c r="I61" s="49">
        <f t="shared" si="24"/>
        <v>4.9325906120432901</v>
      </c>
      <c r="J61" s="49">
        <f t="shared" si="24"/>
        <v>5.3501727376845372</v>
      </c>
      <c r="K61" s="49">
        <f t="shared" si="24"/>
        <v>5.7483491960845372</v>
      </c>
      <c r="L61" s="49">
        <f t="shared" si="24"/>
        <v>2.7389071899310009</v>
      </c>
      <c r="M61" s="49">
        <f t="shared" si="24"/>
        <v>2.1611498943295704</v>
      </c>
      <c r="N61" s="49">
        <f t="shared" si="24"/>
        <v>1.5829234604746139</v>
      </c>
      <c r="O61" s="49">
        <f t="shared" si="24"/>
        <v>1.5492024791381915</v>
      </c>
      <c r="P61" s="49">
        <f t="shared" si="24"/>
        <v>1.9030477172563776</v>
      </c>
      <c r="Q61" s="49">
        <f t="shared" si="24"/>
        <v>2.2022523762445467</v>
      </c>
      <c r="R61" s="49">
        <f t="shared" si="24"/>
        <v>4.1219771199197055</v>
      </c>
      <c r="S61" s="49">
        <f t="shared" si="24"/>
        <v>2.1158261078255474</v>
      </c>
      <c r="T61" s="49">
        <f t="shared" si="24"/>
        <v>2.1018193693387377</v>
      </c>
      <c r="U61" s="49">
        <f t="shared" si="24"/>
        <v>2.4696027136817555</v>
      </c>
      <c r="V61" s="49">
        <f t="shared" si="24"/>
        <v>2.60838882745306</v>
      </c>
      <c r="W61" s="49">
        <f t="shared" si="24"/>
        <v>3.226097439537623</v>
      </c>
      <c r="X61" s="49">
        <f t="shared" si="24"/>
        <v>4.2661229810661894</v>
      </c>
      <c r="Y61" s="49">
        <f t="shared" ref="Y61:Z61" si="25">SUM(Y62:Y72)</f>
        <v>5.4043302609273365</v>
      </c>
      <c r="Z61" s="49">
        <f t="shared" si="25"/>
        <v>4.9253038682141677</v>
      </c>
    </row>
    <row r="62" spans="1:26" ht="11.25" customHeight="1" x14ac:dyDescent="0.2">
      <c r="A62" s="50" t="s">
        <v>92</v>
      </c>
      <c r="B62" s="51" t="s">
        <v>93</v>
      </c>
      <c r="C62" s="52">
        <v>4.8181569159787001</v>
      </c>
      <c r="D62" s="52">
        <v>5.3056073691688432</v>
      </c>
      <c r="E62" s="52">
        <v>5.0581822627906092</v>
      </c>
      <c r="F62" s="52">
        <v>5.2204968697322798</v>
      </c>
      <c r="G62" s="52">
        <v>4.8887263263369345</v>
      </c>
      <c r="H62" s="52">
        <v>4.8367130825120475</v>
      </c>
      <c r="I62" s="52">
        <v>4.9325906120432901</v>
      </c>
      <c r="J62" s="52">
        <v>5.3501727376845372</v>
      </c>
      <c r="K62" s="52">
        <v>5.7483491960845372</v>
      </c>
      <c r="L62" s="52">
        <v>2.7389071899310009</v>
      </c>
      <c r="M62" s="52">
        <v>2.1611498943295704</v>
      </c>
      <c r="N62" s="52">
        <v>1.5829234604746139</v>
      </c>
      <c r="O62" s="52">
        <v>1.5492024791381915</v>
      </c>
      <c r="P62" s="52">
        <v>1.9030477172563776</v>
      </c>
      <c r="Q62" s="52">
        <v>2.2022523762445467</v>
      </c>
      <c r="R62" s="52">
        <v>2.2011736830200497</v>
      </c>
      <c r="S62" s="52">
        <v>2.1158261078255474</v>
      </c>
      <c r="T62" s="52">
        <v>1.9552702901685102</v>
      </c>
      <c r="U62" s="52">
        <v>2.293755237499798</v>
      </c>
      <c r="V62" s="52">
        <v>2.2804098375081336</v>
      </c>
      <c r="W62" s="52">
        <v>2.7943768977886334</v>
      </c>
      <c r="X62" s="52">
        <v>3.8022131093658138</v>
      </c>
      <c r="Y62" s="52">
        <v>4.9445233693084747</v>
      </c>
      <c r="Z62" s="52">
        <v>4.2408009170445586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1.920803436899656</v>
      </c>
      <c r="S64" s="52">
        <v>0</v>
      </c>
      <c r="T64" s="52">
        <v>0.14654907917022753</v>
      </c>
      <c r="U64" s="52">
        <v>0.17584747618195765</v>
      </c>
      <c r="V64" s="52">
        <v>0.32797898994492647</v>
      </c>
      <c r="W64" s="52">
        <v>0.43172054174898949</v>
      </c>
      <c r="X64" s="52">
        <v>0.46390987170037529</v>
      </c>
      <c r="Y64" s="52">
        <v>0.45980689161886196</v>
      </c>
      <c r="Z64" s="52">
        <v>0.68450295116960891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17044.809554450927</v>
      </c>
      <c r="D2" s="21">
        <f t="shared" ref="D2:X2" si="0">SUM(D3,D17,D22,D25,D26,D51,D52)</f>
        <v>18614.43810645078</v>
      </c>
      <c r="E2" s="21">
        <f t="shared" si="0"/>
        <v>16173.589102972799</v>
      </c>
      <c r="F2" s="21">
        <f t="shared" si="0"/>
        <v>18974.070682802965</v>
      </c>
      <c r="G2" s="21">
        <f t="shared" si="0"/>
        <v>17788.913092653627</v>
      </c>
      <c r="H2" s="21">
        <f t="shared" si="0"/>
        <v>19034.352199110603</v>
      </c>
      <c r="I2" s="21">
        <f t="shared" si="0"/>
        <v>17439.83861678715</v>
      </c>
      <c r="J2" s="21">
        <f t="shared" si="0"/>
        <v>17995.011660938544</v>
      </c>
      <c r="K2" s="21">
        <f t="shared" si="0"/>
        <v>16892.862269720674</v>
      </c>
      <c r="L2" s="21">
        <f t="shared" si="0"/>
        <v>13194.204786079334</v>
      </c>
      <c r="M2" s="21">
        <f t="shared" si="0"/>
        <v>13767.629419599412</v>
      </c>
      <c r="N2" s="21">
        <f t="shared" si="0"/>
        <v>14385.211044341628</v>
      </c>
      <c r="O2" s="21">
        <f t="shared" si="0"/>
        <v>11016.585585481551</v>
      </c>
      <c r="P2" s="21">
        <f t="shared" si="0"/>
        <v>9290.3785321467331</v>
      </c>
      <c r="Q2" s="21">
        <f t="shared" si="0"/>
        <v>9206.7224117480637</v>
      </c>
      <c r="R2" s="21">
        <f t="shared" si="0"/>
        <v>9692.5062630897519</v>
      </c>
      <c r="S2" s="21">
        <f t="shared" si="0"/>
        <v>10965.880969103342</v>
      </c>
      <c r="T2" s="21">
        <f t="shared" si="0"/>
        <v>11109.742287553454</v>
      </c>
      <c r="U2" s="21">
        <f t="shared" si="0"/>
        <v>11497.825494409508</v>
      </c>
      <c r="V2" s="21">
        <f t="shared" si="0"/>
        <v>11092.754572887181</v>
      </c>
      <c r="W2" s="21">
        <f t="shared" si="0"/>
        <v>9738.9567791272384</v>
      </c>
      <c r="X2" s="21">
        <f t="shared" si="0"/>
        <v>9974.0210332221013</v>
      </c>
      <c r="Y2" s="21">
        <f t="shared" ref="Y2:Z2" si="1">SUM(Y3,Y17,Y22,Y25,Y26,Y51,Y52)</f>
        <v>9263.5155998443006</v>
      </c>
      <c r="Z2" s="21">
        <f t="shared" si="1"/>
        <v>9140.1197284881528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1195.1335324109316</v>
      </c>
      <c r="D3" s="24">
        <f t="shared" ref="D3:W3" si="3">SUM(D4,D8,D11)</f>
        <v>752.01177165078354</v>
      </c>
      <c r="E3" s="24">
        <f t="shared" si="3"/>
        <v>615.90124481279986</v>
      </c>
      <c r="F3" s="24">
        <f t="shared" si="3"/>
        <v>526.62004548296261</v>
      </c>
      <c r="G3" s="24">
        <f t="shared" si="3"/>
        <v>346.97596593362601</v>
      </c>
      <c r="H3" s="24">
        <f t="shared" si="3"/>
        <v>409.81715535060289</v>
      </c>
      <c r="I3" s="24">
        <f t="shared" si="3"/>
        <v>514.82781170714986</v>
      </c>
      <c r="J3" s="24">
        <f t="shared" si="3"/>
        <v>1052.1672845785392</v>
      </c>
      <c r="K3" s="24">
        <f t="shared" si="3"/>
        <v>753.30215096067593</v>
      </c>
      <c r="L3" s="24">
        <f t="shared" si="3"/>
        <v>74.526590959336005</v>
      </c>
      <c r="M3" s="24">
        <f t="shared" si="3"/>
        <v>90.421904319414239</v>
      </c>
      <c r="N3" s="24">
        <f t="shared" si="3"/>
        <v>662.65337002163187</v>
      </c>
      <c r="O3" s="24">
        <f t="shared" si="3"/>
        <v>36.839527681548283</v>
      </c>
      <c r="P3" s="24">
        <f t="shared" si="3"/>
        <v>36.505195466729937</v>
      </c>
      <c r="Q3" s="24">
        <f t="shared" si="3"/>
        <v>32.384436668063728</v>
      </c>
      <c r="R3" s="24">
        <f t="shared" si="3"/>
        <v>27.544347929749616</v>
      </c>
      <c r="S3" s="24">
        <f t="shared" si="3"/>
        <v>40.673690183340696</v>
      </c>
      <c r="T3" s="24">
        <f t="shared" si="3"/>
        <v>47.193651914429537</v>
      </c>
      <c r="U3" s="24">
        <f t="shared" si="3"/>
        <v>51.197202447550502</v>
      </c>
      <c r="V3" s="24">
        <f t="shared" si="3"/>
        <v>37.20041154070956</v>
      </c>
      <c r="W3" s="24">
        <f t="shared" si="3"/>
        <v>37.476346680625149</v>
      </c>
      <c r="X3" s="24">
        <f t="shared" ref="X3:Z3" si="4">SUM(X4,X8,X11)</f>
        <v>36.875379724694831</v>
      </c>
      <c r="Y3" s="24">
        <f t="shared" si="4"/>
        <v>115.07847462037118</v>
      </c>
      <c r="Z3" s="24">
        <f t="shared" si="4"/>
        <v>76.77362069602917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1195.1335324109316</v>
      </c>
      <c r="D4" s="19">
        <f t="shared" ref="D4:W4" si="6">SUM(D5:D7)</f>
        <v>752.01177165078354</v>
      </c>
      <c r="E4" s="19">
        <f t="shared" si="6"/>
        <v>615.90124481279986</v>
      </c>
      <c r="F4" s="19">
        <f t="shared" si="6"/>
        <v>526.62004548296261</v>
      </c>
      <c r="G4" s="19">
        <f t="shared" si="6"/>
        <v>346.97596593362601</v>
      </c>
      <c r="H4" s="19">
        <f t="shared" si="6"/>
        <v>409.81715535060289</v>
      </c>
      <c r="I4" s="19">
        <f t="shared" si="6"/>
        <v>514.82781170714986</v>
      </c>
      <c r="J4" s="19">
        <f t="shared" si="6"/>
        <v>1052.1672845785392</v>
      </c>
      <c r="K4" s="19">
        <f t="shared" si="6"/>
        <v>753.30215096067593</v>
      </c>
      <c r="L4" s="19">
        <f t="shared" si="6"/>
        <v>74.526590959336005</v>
      </c>
      <c r="M4" s="19">
        <f t="shared" si="6"/>
        <v>90.421904319414239</v>
      </c>
      <c r="N4" s="19">
        <f t="shared" si="6"/>
        <v>662.65337002163187</v>
      </c>
      <c r="O4" s="19">
        <f t="shared" si="6"/>
        <v>36.839527681548283</v>
      </c>
      <c r="P4" s="19">
        <f t="shared" si="6"/>
        <v>36.505195466729937</v>
      </c>
      <c r="Q4" s="19">
        <f t="shared" si="6"/>
        <v>32.384436668063728</v>
      </c>
      <c r="R4" s="19">
        <f t="shared" si="6"/>
        <v>27.544347929749616</v>
      </c>
      <c r="S4" s="19">
        <f t="shared" si="6"/>
        <v>40.673690183340696</v>
      </c>
      <c r="T4" s="19">
        <f t="shared" si="6"/>
        <v>47.193651914429537</v>
      </c>
      <c r="U4" s="19">
        <f t="shared" si="6"/>
        <v>51.197202447550502</v>
      </c>
      <c r="V4" s="19">
        <f t="shared" si="6"/>
        <v>37.20041154070956</v>
      </c>
      <c r="W4" s="19">
        <f t="shared" si="6"/>
        <v>37.476346680625149</v>
      </c>
      <c r="X4" s="19">
        <f t="shared" ref="X4:Z4" si="7">SUM(X5:X7)</f>
        <v>36.875379724694831</v>
      </c>
      <c r="Y4" s="19">
        <f t="shared" si="7"/>
        <v>115.07847462037118</v>
      </c>
      <c r="Z4" s="19">
        <f t="shared" si="7"/>
        <v>76.77362069602917</v>
      </c>
    </row>
    <row r="5" spans="1:26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  <c r="Y5" s="8">
        <f>FC_IND_NMM_CM_E!Y5+FC_IND_NMM_CR_E!Y5+FC_IND_NMM_GL_E!Y5</f>
        <v>0</v>
      </c>
      <c r="Z5" s="8">
        <f>FC_IND_NMM_CM_E!Z5+FC_IND_NMM_CR_E!Z5+FC_IND_NMM_GL_E!Z5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  <c r="Y6" s="8">
        <f>FC_IND_NMM_CM_E!Y6+FC_IND_NMM_CR_E!Y6+FC_IND_NMM_GL_E!Y6</f>
        <v>0</v>
      </c>
      <c r="Z6" s="8">
        <f>FC_IND_NMM_CM_E!Z6+FC_IND_NMM_CR_E!Z6+FC_IND_NMM_GL_E!Z6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FC_IND_NMM_CM_E!C7+FC_IND_NMM_CR_E!C7+FC_IND_NMM_GL_E!C7</f>
        <v>1195.1335324109316</v>
      </c>
      <c r="D7" s="8">
        <f>FC_IND_NMM_CM_E!D7+FC_IND_NMM_CR_E!D7+FC_IND_NMM_GL_E!D7</f>
        <v>752.01177165078354</v>
      </c>
      <c r="E7" s="8">
        <f>FC_IND_NMM_CM_E!E7+FC_IND_NMM_CR_E!E7+FC_IND_NMM_GL_E!E7</f>
        <v>615.90124481279986</v>
      </c>
      <c r="F7" s="8">
        <f>FC_IND_NMM_CM_E!F7+FC_IND_NMM_CR_E!F7+FC_IND_NMM_GL_E!F7</f>
        <v>526.62004548296261</v>
      </c>
      <c r="G7" s="8">
        <f>FC_IND_NMM_CM_E!G7+FC_IND_NMM_CR_E!G7+FC_IND_NMM_GL_E!G7</f>
        <v>346.97596593362601</v>
      </c>
      <c r="H7" s="8">
        <f>FC_IND_NMM_CM_E!H7+FC_IND_NMM_CR_E!H7+FC_IND_NMM_GL_E!H7</f>
        <v>409.81715535060289</v>
      </c>
      <c r="I7" s="8">
        <f>FC_IND_NMM_CM_E!I7+FC_IND_NMM_CR_E!I7+FC_IND_NMM_GL_E!I7</f>
        <v>514.82781170714986</v>
      </c>
      <c r="J7" s="8">
        <f>FC_IND_NMM_CM_E!J7+FC_IND_NMM_CR_E!J7+FC_IND_NMM_GL_E!J7</f>
        <v>1052.1672845785392</v>
      </c>
      <c r="K7" s="8">
        <f>FC_IND_NMM_CM_E!K7+FC_IND_NMM_CR_E!K7+FC_IND_NMM_GL_E!K7</f>
        <v>753.30215096067593</v>
      </c>
      <c r="L7" s="8">
        <f>FC_IND_NMM_CM_E!L7+FC_IND_NMM_CR_E!L7+FC_IND_NMM_GL_E!L7</f>
        <v>74.526590959336005</v>
      </c>
      <c r="M7" s="8">
        <f>FC_IND_NMM_CM_E!M7+FC_IND_NMM_CR_E!M7+FC_IND_NMM_GL_E!M7</f>
        <v>90.421904319414239</v>
      </c>
      <c r="N7" s="8">
        <f>FC_IND_NMM_CM_E!N7+FC_IND_NMM_CR_E!N7+FC_IND_NMM_GL_E!N7</f>
        <v>662.65337002163187</v>
      </c>
      <c r="O7" s="8">
        <f>FC_IND_NMM_CM_E!O7+FC_IND_NMM_CR_E!O7+FC_IND_NMM_GL_E!O7</f>
        <v>36.839527681548283</v>
      </c>
      <c r="P7" s="8">
        <f>FC_IND_NMM_CM_E!P7+FC_IND_NMM_CR_E!P7+FC_IND_NMM_GL_E!P7</f>
        <v>36.505195466729937</v>
      </c>
      <c r="Q7" s="8">
        <f>FC_IND_NMM_CM_E!Q7+FC_IND_NMM_CR_E!Q7+FC_IND_NMM_GL_E!Q7</f>
        <v>32.384436668063728</v>
      </c>
      <c r="R7" s="8">
        <f>FC_IND_NMM_CM_E!R7+FC_IND_NMM_CR_E!R7+FC_IND_NMM_GL_E!R7</f>
        <v>27.544347929749616</v>
      </c>
      <c r="S7" s="8">
        <f>FC_IND_NMM_CM_E!S7+FC_IND_NMM_CR_E!S7+FC_IND_NMM_GL_E!S7</f>
        <v>40.673690183340696</v>
      </c>
      <c r="T7" s="8">
        <f>FC_IND_NMM_CM_E!T7+FC_IND_NMM_CR_E!T7+FC_IND_NMM_GL_E!T7</f>
        <v>47.193651914429537</v>
      </c>
      <c r="U7" s="8">
        <f>FC_IND_NMM_CM_E!U7+FC_IND_NMM_CR_E!U7+FC_IND_NMM_GL_E!U7</f>
        <v>51.197202447550502</v>
      </c>
      <c r="V7" s="8">
        <f>FC_IND_NMM_CM_E!V7+FC_IND_NMM_CR_E!V7+FC_IND_NMM_GL_E!V7</f>
        <v>37.20041154070956</v>
      </c>
      <c r="W7" s="8">
        <f>FC_IND_NMM_CM_E!W7+FC_IND_NMM_CR_E!W7+FC_IND_NMM_GL_E!W7</f>
        <v>37.476346680625149</v>
      </c>
      <c r="X7" s="8">
        <f>FC_IND_NMM_CM_E!X7+FC_IND_NMM_CR_E!X7+FC_IND_NMM_GL_E!X7</f>
        <v>36.875379724694831</v>
      </c>
      <c r="Y7" s="8">
        <f>FC_IND_NMM_CM_E!Y7+FC_IND_NMM_CR_E!Y7+FC_IND_NMM_GL_E!Y7</f>
        <v>115.07847462037118</v>
      </c>
      <c r="Z7" s="8">
        <f>FC_IND_NMM_CM_E!Z7+FC_IND_NMM_CR_E!Z7+FC_IND_NMM_GL_E!Z7</f>
        <v>76.77362069602917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  <c r="Y9" s="8">
        <f>FC_IND_NMM_CM_E!Y9+FC_IND_NMM_CR_E!Y9+FC_IND_NMM_GL_E!Y9</f>
        <v>0</v>
      </c>
      <c r="Z9" s="8">
        <f>FC_IND_NMM_CM_E!Z9+FC_IND_NMM_CR_E!Z9+FC_IND_NMM_GL_E!Z9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  <c r="Y10" s="8">
        <f>FC_IND_NMM_CM_E!Y10+FC_IND_NMM_CR_E!Y10+FC_IND_NMM_GL_E!Y10</f>
        <v>0</v>
      </c>
      <c r="Z10" s="8">
        <f>FC_IND_NMM_CM_E!Z10+FC_IND_NMM_CR_E!Z10+FC_IND_NMM_GL_E!Z10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  <c r="Y12" s="8">
        <f>FC_IND_NMM_CM_E!Y12+FC_IND_NMM_CR_E!Y12+FC_IND_NMM_GL_E!Y12</f>
        <v>0</v>
      </c>
      <c r="Z12" s="8">
        <f>FC_IND_NMM_CM_E!Z12+FC_IND_NMM_CR_E!Z12+FC_IND_NMM_GL_E!Z12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0</v>
      </c>
      <c r="D13" s="8">
        <f>FC_IND_NMM_CM_E!D13+FC_IND_NMM_CR_E!D13+FC_IND_NMM_GL_E!D13</f>
        <v>0</v>
      </c>
      <c r="E13" s="8">
        <f>FC_IND_NMM_CM_E!E13+FC_IND_NMM_CR_E!E13+FC_IND_NMM_GL_E!E13</f>
        <v>0</v>
      </c>
      <c r="F13" s="8">
        <f>FC_IND_NMM_CM_E!F13+FC_IND_NMM_CR_E!F13+FC_IND_NMM_GL_E!F13</f>
        <v>0</v>
      </c>
      <c r="G13" s="8">
        <f>FC_IND_NMM_CM_E!G13+FC_IND_NMM_CR_E!G13+FC_IND_NMM_GL_E!G13</f>
        <v>0</v>
      </c>
      <c r="H13" s="8">
        <f>FC_IND_NMM_CM_E!H13+FC_IND_NMM_CR_E!H13+FC_IND_NMM_GL_E!H13</f>
        <v>0</v>
      </c>
      <c r="I13" s="8">
        <f>FC_IND_NMM_CM_E!I13+FC_IND_NMM_CR_E!I13+FC_IND_NMM_GL_E!I13</f>
        <v>0</v>
      </c>
      <c r="J13" s="8">
        <f>FC_IND_NMM_CM_E!J13+FC_IND_NMM_CR_E!J13+FC_IND_NMM_GL_E!J13</f>
        <v>0</v>
      </c>
      <c r="K13" s="8">
        <f>FC_IND_NMM_CM_E!K13+FC_IND_NMM_CR_E!K13+FC_IND_NMM_GL_E!K13</f>
        <v>0</v>
      </c>
      <c r="L13" s="8">
        <f>FC_IND_NMM_CM_E!L13+FC_IND_NMM_CR_E!L13+FC_IND_NMM_GL_E!L13</f>
        <v>0</v>
      </c>
      <c r="M13" s="8">
        <f>FC_IND_NMM_CM_E!M13+FC_IND_NMM_CR_E!M13+FC_IND_NMM_GL_E!M13</f>
        <v>0</v>
      </c>
      <c r="N13" s="8">
        <f>FC_IND_NMM_CM_E!N13+FC_IND_NMM_CR_E!N13+FC_IND_NMM_GL_E!N13</f>
        <v>0</v>
      </c>
      <c r="O13" s="8">
        <f>FC_IND_NMM_CM_E!O13+FC_IND_NMM_CR_E!O13+FC_IND_NMM_GL_E!O13</f>
        <v>0</v>
      </c>
      <c r="P13" s="8">
        <f>FC_IND_NMM_CM_E!P13+FC_IND_NMM_CR_E!P13+FC_IND_NMM_GL_E!P13</f>
        <v>0</v>
      </c>
      <c r="Q13" s="8">
        <f>FC_IND_NMM_CM_E!Q13+FC_IND_NMM_CR_E!Q13+FC_IND_NMM_GL_E!Q13</f>
        <v>0</v>
      </c>
      <c r="R13" s="8">
        <f>FC_IND_NMM_CM_E!R13+FC_IND_NMM_CR_E!R13+FC_IND_NMM_GL_E!R13</f>
        <v>0</v>
      </c>
      <c r="S13" s="8">
        <f>FC_IND_NMM_CM_E!S13+FC_IND_NMM_CR_E!S13+FC_IND_NMM_GL_E!S13</f>
        <v>0</v>
      </c>
      <c r="T13" s="8">
        <f>FC_IND_NMM_CM_E!T13+FC_IND_NMM_CR_E!T13+FC_IND_NMM_GL_E!T13</f>
        <v>0</v>
      </c>
      <c r="U13" s="8">
        <f>FC_IND_NMM_CM_E!U13+FC_IND_NMM_CR_E!U13+FC_IND_NMM_GL_E!U13</f>
        <v>0</v>
      </c>
      <c r="V13" s="8">
        <f>FC_IND_NMM_CM_E!V13+FC_IND_NMM_CR_E!V13+FC_IND_NMM_GL_E!V13</f>
        <v>0</v>
      </c>
      <c r="W13" s="8">
        <f>FC_IND_NMM_CM_E!W13+FC_IND_NMM_CR_E!W13+FC_IND_NMM_GL_E!W13</f>
        <v>0</v>
      </c>
      <c r="X13" s="8">
        <f>FC_IND_NMM_CM_E!X13+FC_IND_NMM_CR_E!X13+FC_IND_NMM_GL_E!X13</f>
        <v>0</v>
      </c>
      <c r="Y13" s="8">
        <f>FC_IND_NMM_CM_E!Y13+FC_IND_NMM_CR_E!Y13+FC_IND_NMM_GL_E!Y13</f>
        <v>0</v>
      </c>
      <c r="Z13" s="8">
        <f>FC_IND_NMM_CM_E!Z13+FC_IND_NMM_CR_E!Z13+FC_IND_NMM_GL_E!Z13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  <c r="Y14" s="8">
        <f>FC_IND_NMM_CM_E!Y14+FC_IND_NMM_CR_E!Y14+FC_IND_NMM_GL_E!Y14</f>
        <v>0</v>
      </c>
      <c r="Z14" s="8">
        <f>FC_IND_NMM_CM_E!Z14+FC_IND_NMM_CR_E!Z14+FC_IND_NMM_GL_E!Z14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  <c r="Y15" s="8">
        <f>FC_IND_NMM_CM_E!Y15+FC_IND_NMM_CR_E!Y15+FC_IND_NMM_GL_E!Y15</f>
        <v>0</v>
      </c>
      <c r="Z15" s="8">
        <f>FC_IND_NMM_CM_E!Z15+FC_IND_NMM_CR_E!Z15+FC_IND_NMM_GL_E!Z15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  <c r="Y16" s="8">
        <f>FC_IND_NMM_CM_E!Y16+FC_IND_NMM_CR_E!Y16+FC_IND_NMM_GL_E!Y16</f>
        <v>0</v>
      </c>
      <c r="Z16" s="8">
        <f>FC_IND_NMM_CM_E!Z16+FC_IND_NMM_CR_E!Z16+FC_IND_NMM_GL_E!Z16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  <c r="Y18" s="8">
        <f>FC_IND_NMM_CM_E!Y18+FC_IND_NMM_CR_E!Y18+FC_IND_NMM_GL_E!Y18</f>
        <v>0</v>
      </c>
      <c r="Z18" s="8">
        <f>FC_IND_NMM_CM_E!Z18+FC_IND_NMM_CR_E!Z18+FC_IND_NMM_GL_E!Z18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  <c r="Y19" s="8">
        <f>FC_IND_NMM_CM_E!Y19+FC_IND_NMM_CR_E!Y19+FC_IND_NMM_GL_E!Y19</f>
        <v>0</v>
      </c>
      <c r="Z19" s="8">
        <f>FC_IND_NMM_CM_E!Z19+FC_IND_NMM_CR_E!Z19+FC_IND_NMM_GL_E!Z19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  <c r="Y20" s="8">
        <f>FC_IND_NMM_CM_E!Y20+FC_IND_NMM_CR_E!Y20+FC_IND_NMM_GL_E!Y20</f>
        <v>0</v>
      </c>
      <c r="Z20" s="8">
        <f>FC_IND_NMM_CM_E!Z20+FC_IND_NMM_CR_E!Z20+FC_IND_NMM_GL_E!Z20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  <c r="Y21" s="8">
        <f>FC_IND_NMM_CM_E!Y21+FC_IND_NMM_CR_E!Y21+FC_IND_NMM_GL_E!Y21</f>
        <v>0</v>
      </c>
      <c r="Z21" s="8">
        <f>FC_IND_NMM_CM_E!Z21+FC_IND_NMM_CR_E!Z21+FC_IND_NMM_GL_E!Z21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  <c r="Y23" s="8">
        <f>FC_IND_NMM_CM_E!Y23+FC_IND_NMM_CR_E!Y23+FC_IND_NMM_GL_E!Y23</f>
        <v>0</v>
      </c>
      <c r="Z23" s="8">
        <f>FC_IND_NMM_CM_E!Z23+FC_IND_NMM_CR_E!Z23+FC_IND_NMM_GL_E!Z23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  <c r="Y24" s="8">
        <f>FC_IND_NMM_CM_E!Y24+FC_IND_NMM_CR_E!Y24+FC_IND_NMM_GL_E!Y24</f>
        <v>0</v>
      </c>
      <c r="Z24" s="8">
        <f>FC_IND_NMM_CM_E!Z24+FC_IND_NMM_CR_E!Z24+FC_IND_NMM_GL_E!Z24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  <c r="Y25" s="27">
        <f>FC_IND_NMM_CM_E!Y25+FC_IND_NMM_CR_E!Y25+FC_IND_NMM_GL_E!Y25</f>
        <v>0</v>
      </c>
      <c r="Z25" s="27">
        <f>FC_IND_NMM_CM_E!Z25+FC_IND_NMM_CR_E!Z25+FC_IND_NMM_GL_E!Z25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9187.4241871199974</v>
      </c>
      <c r="D26" s="27">
        <f t="shared" ref="D26:W26" si="21">SUM(D27,D33)</f>
        <v>10182.809482199998</v>
      </c>
      <c r="E26" s="27">
        <f t="shared" si="21"/>
        <v>9349.0343460000004</v>
      </c>
      <c r="F26" s="27">
        <f t="shared" si="21"/>
        <v>10018.366283520001</v>
      </c>
      <c r="G26" s="27">
        <f t="shared" si="21"/>
        <v>10192.13800884</v>
      </c>
      <c r="H26" s="27">
        <f t="shared" si="21"/>
        <v>9937.297541519998</v>
      </c>
      <c r="I26" s="27">
        <f t="shared" si="21"/>
        <v>10334.504654279997</v>
      </c>
      <c r="J26" s="27">
        <f t="shared" si="21"/>
        <v>10799.474030280002</v>
      </c>
      <c r="K26" s="27">
        <f t="shared" si="21"/>
        <v>10220.584701239997</v>
      </c>
      <c r="L26" s="27">
        <f t="shared" si="21"/>
        <v>9357.1611973199979</v>
      </c>
      <c r="M26" s="27">
        <f t="shared" si="21"/>
        <v>9779.5534424399993</v>
      </c>
      <c r="N26" s="27">
        <f t="shared" si="21"/>
        <v>9335.4229663199967</v>
      </c>
      <c r="O26" s="27">
        <f t="shared" si="21"/>
        <v>6913.304679240001</v>
      </c>
      <c r="P26" s="27">
        <f t="shared" si="21"/>
        <v>5020.9255054800024</v>
      </c>
      <c r="Q26" s="27">
        <f t="shared" si="21"/>
        <v>4940.9560961999987</v>
      </c>
      <c r="R26" s="27">
        <f t="shared" si="21"/>
        <v>5123.6010630000019</v>
      </c>
      <c r="S26" s="27">
        <f t="shared" si="21"/>
        <v>5672.6963290800004</v>
      </c>
      <c r="T26" s="27">
        <f t="shared" si="21"/>
        <v>5503.0498642799994</v>
      </c>
      <c r="U26" s="27">
        <f t="shared" si="21"/>
        <v>5778.7596457200007</v>
      </c>
      <c r="V26" s="27">
        <f t="shared" si="21"/>
        <v>5492.7271422000003</v>
      </c>
      <c r="W26" s="27">
        <f t="shared" si="21"/>
        <v>4491.9339350399996</v>
      </c>
      <c r="X26" s="27">
        <f t="shared" ref="X26:Z26" si="22">SUM(X27,X33)</f>
        <v>4074.0935853600008</v>
      </c>
      <c r="Y26" s="27">
        <f t="shared" si="22"/>
        <v>3643.6567528800001</v>
      </c>
      <c r="Z26" s="27">
        <f t="shared" si="22"/>
        <v>3890.34451476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21.704129999999999</v>
      </c>
      <c r="Q27" s="19">
        <f t="shared" si="24"/>
        <v>21.704129999999999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21.704129999999999</v>
      </c>
      <c r="Q28" s="8">
        <f>FC_IND_NMM_CM_E!Q28+FC_IND_NMM_CR_E!Q28+FC_IND_NMM_GL_E!Q28</f>
        <v>21.704129999999999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  <c r="Y28" s="8">
        <f>FC_IND_NMM_CM_E!Y28+FC_IND_NMM_CR_E!Y28+FC_IND_NMM_GL_E!Y28</f>
        <v>0</v>
      </c>
      <c r="Z28" s="8">
        <f>FC_IND_NMM_CM_E!Z28+FC_IND_NMM_CR_E!Z28+FC_IND_NMM_GL_E!Z28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  <c r="Y29" s="8">
        <f>FC_IND_NMM_CM_E!Y29+FC_IND_NMM_CR_E!Y29+FC_IND_NMM_GL_E!Y29</f>
        <v>0</v>
      </c>
      <c r="Z29" s="8">
        <f>FC_IND_NMM_CM_E!Z29+FC_IND_NMM_CR_E!Z29+FC_IND_NMM_GL_E!Z29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  <c r="Y30" s="8">
        <f>FC_IND_NMM_CM_E!Y30+FC_IND_NMM_CR_E!Y30+FC_IND_NMM_GL_E!Y30</f>
        <v>0</v>
      </c>
      <c r="Z30" s="8">
        <f>FC_IND_NMM_CM_E!Z30+FC_IND_NMM_CR_E!Z30+FC_IND_NMM_GL_E!Z30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  <c r="Y31" s="8">
        <f>FC_IND_NMM_CM_E!Y31+FC_IND_NMM_CR_E!Y31+FC_IND_NMM_GL_E!Y31</f>
        <v>0</v>
      </c>
      <c r="Z31" s="8">
        <f>FC_IND_NMM_CM_E!Z31+FC_IND_NMM_CR_E!Z31+FC_IND_NMM_GL_E!Z31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  <c r="Y32" s="8">
        <f>FC_IND_NMM_CM_E!Y32+FC_IND_NMM_CR_E!Y32+FC_IND_NMM_GL_E!Y32</f>
        <v>0</v>
      </c>
      <c r="Z32" s="8">
        <f>FC_IND_NMM_CM_E!Z32+FC_IND_NMM_CR_E!Z32+FC_IND_NMM_GL_E!Z32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9187.4241871199974</v>
      </c>
      <c r="D33" s="19">
        <f t="shared" ref="D33:W33" si="27">SUM(D34:D50)</f>
        <v>10182.809482199998</v>
      </c>
      <c r="E33" s="19">
        <f t="shared" si="27"/>
        <v>9349.0343460000004</v>
      </c>
      <c r="F33" s="19">
        <f t="shared" si="27"/>
        <v>10018.366283520001</v>
      </c>
      <c r="G33" s="19">
        <f t="shared" si="27"/>
        <v>10192.13800884</v>
      </c>
      <c r="H33" s="19">
        <f t="shared" si="27"/>
        <v>9937.297541519998</v>
      </c>
      <c r="I33" s="19">
        <f t="shared" si="27"/>
        <v>10334.504654279997</v>
      </c>
      <c r="J33" s="19">
        <f t="shared" si="27"/>
        <v>10799.474030280002</v>
      </c>
      <c r="K33" s="19">
        <f t="shared" si="27"/>
        <v>10220.584701239997</v>
      </c>
      <c r="L33" s="19">
        <f t="shared" si="27"/>
        <v>9357.1611973199979</v>
      </c>
      <c r="M33" s="19">
        <f t="shared" si="27"/>
        <v>9779.5534424399993</v>
      </c>
      <c r="N33" s="19">
        <f t="shared" si="27"/>
        <v>9335.4229663199967</v>
      </c>
      <c r="O33" s="19">
        <f t="shared" si="27"/>
        <v>6913.304679240001</v>
      </c>
      <c r="P33" s="19">
        <f t="shared" si="27"/>
        <v>4999.2213754800023</v>
      </c>
      <c r="Q33" s="19">
        <f t="shared" si="27"/>
        <v>4919.2519661999986</v>
      </c>
      <c r="R33" s="19">
        <f t="shared" si="27"/>
        <v>5123.6010630000019</v>
      </c>
      <c r="S33" s="19">
        <f t="shared" si="27"/>
        <v>5672.6963290800004</v>
      </c>
      <c r="T33" s="19">
        <f t="shared" si="27"/>
        <v>5503.0498642799994</v>
      </c>
      <c r="U33" s="19">
        <f t="shared" si="27"/>
        <v>5778.7596457200007</v>
      </c>
      <c r="V33" s="19">
        <f t="shared" si="27"/>
        <v>5492.7271422000003</v>
      </c>
      <c r="W33" s="19">
        <f t="shared" si="27"/>
        <v>4491.9339350399996</v>
      </c>
      <c r="X33" s="19">
        <f t="shared" ref="X33:Z33" si="28">SUM(X34:X50)</f>
        <v>4074.0935853600008</v>
      </c>
      <c r="Y33" s="19">
        <f t="shared" si="28"/>
        <v>3643.6567528800001</v>
      </c>
      <c r="Z33" s="19">
        <f t="shared" si="28"/>
        <v>3890.34451476</v>
      </c>
    </row>
    <row r="34" spans="1:26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  <c r="Y34" s="8">
        <f>FC_IND_NMM_CM_E!Y34+FC_IND_NMM_CR_E!Y34+FC_IND_NMM_GL_E!Y34</f>
        <v>0</v>
      </c>
      <c r="Z34" s="8">
        <f>FC_IND_NMM_CM_E!Z34+FC_IND_NMM_CR_E!Z34+FC_IND_NMM_GL_E!Z34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  <c r="Y35" s="8">
        <f>FC_IND_NMM_CM_E!Y35+FC_IND_NMM_CR_E!Y35+FC_IND_NMM_GL_E!Y35</f>
        <v>0</v>
      </c>
      <c r="Z35" s="8">
        <f>FC_IND_NMM_CM_E!Z35+FC_IND_NMM_CR_E!Z35+FC_IND_NMM_GL_E!Z35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77.600354760000002</v>
      </c>
      <c r="D36" s="8">
        <f>FC_IND_NMM_CM_E!D36+FC_IND_NMM_CR_E!D36+FC_IND_NMM_GL_E!D36</f>
        <v>77.600354760000002</v>
      </c>
      <c r="E36" s="8">
        <f>FC_IND_NMM_CM_E!E36+FC_IND_NMM_CR_E!E36+FC_IND_NMM_GL_E!E36</f>
        <v>77.600354760000016</v>
      </c>
      <c r="F36" s="8">
        <f>FC_IND_NMM_CM_E!F36+FC_IND_NMM_CR_E!F36+FC_IND_NMM_GL_E!F36</f>
        <v>77.600354760000002</v>
      </c>
      <c r="G36" s="8">
        <f>FC_IND_NMM_CM_E!G36+FC_IND_NMM_CR_E!G36+FC_IND_NMM_GL_E!G36</f>
        <v>80.585010000000025</v>
      </c>
      <c r="H36" s="8">
        <f>FC_IND_NMM_CM_E!H36+FC_IND_NMM_CR_E!H36+FC_IND_NMM_GL_E!H36</f>
        <v>77.600354759999988</v>
      </c>
      <c r="I36" s="8">
        <f>FC_IND_NMM_CM_E!I36+FC_IND_NMM_CR_E!I36+FC_IND_NMM_GL_E!I36</f>
        <v>71.631044280000026</v>
      </c>
      <c r="J36" s="8">
        <f>FC_IND_NMM_CM_E!J36+FC_IND_NMM_CR_E!J36+FC_IND_NMM_GL_E!J36</f>
        <v>71.631044280000026</v>
      </c>
      <c r="K36" s="8">
        <f>FC_IND_NMM_CM_E!K36+FC_IND_NMM_CR_E!K36+FC_IND_NMM_GL_E!K36</f>
        <v>71.631044280000012</v>
      </c>
      <c r="L36" s="8">
        <f>FC_IND_NMM_CM_E!L36+FC_IND_NMM_CR_E!L36+FC_IND_NMM_GL_E!L36</f>
        <v>59.692650479999998</v>
      </c>
      <c r="M36" s="8">
        <f>FC_IND_NMM_CM_E!M36+FC_IND_NMM_CR_E!M36+FC_IND_NMM_GL_E!M36</f>
        <v>62.67730572</v>
      </c>
      <c r="N36" s="8">
        <f>FC_IND_NMM_CM_E!N36+FC_IND_NMM_CR_E!N36+FC_IND_NMM_GL_E!N36</f>
        <v>47.754029520000003</v>
      </c>
      <c r="O36" s="8">
        <f>FC_IND_NMM_CM_E!O36+FC_IND_NMM_CR_E!O36+FC_IND_NMM_GL_E!O36</f>
        <v>44.769374280000008</v>
      </c>
      <c r="P36" s="8">
        <f>FC_IND_NMM_CM_E!P36+FC_IND_NMM_CR_E!P36+FC_IND_NMM_GL_E!P36</f>
        <v>32.830980479999994</v>
      </c>
      <c r="Q36" s="8">
        <f>FC_IND_NMM_CM_E!Q36+FC_IND_NMM_CR_E!Q36+FC_IND_NMM_GL_E!Q36</f>
        <v>98.49271428000003</v>
      </c>
      <c r="R36" s="8">
        <f>FC_IND_NMM_CM_E!R36+FC_IND_NMM_CR_E!R36+FC_IND_NMM_GL_E!R36</f>
        <v>86.554320480000015</v>
      </c>
      <c r="S36" s="8">
        <f>FC_IND_NMM_CM_E!S36+FC_IND_NMM_CR_E!S36+FC_IND_NMM_GL_E!S36</f>
        <v>113.41599048</v>
      </c>
      <c r="T36" s="8">
        <f>FC_IND_NMM_CM_E!T36+FC_IND_NMM_CR_E!T36+FC_IND_NMM_GL_E!T36</f>
        <v>89.53897572000001</v>
      </c>
      <c r="U36" s="8">
        <f>FC_IND_NMM_CM_E!U36+FC_IND_NMM_CR_E!U36+FC_IND_NMM_GL_E!U36</f>
        <v>83.569665240000035</v>
      </c>
      <c r="V36" s="8">
        <f>FC_IND_NMM_CM_E!V36+FC_IND_NMM_CR_E!V36+FC_IND_NMM_GL_E!V36</f>
        <v>95.508059040000006</v>
      </c>
      <c r="W36" s="8">
        <f>FC_IND_NMM_CM_E!W36+FC_IND_NMM_CR_E!W36+FC_IND_NMM_GL_E!W36</f>
        <v>89.538975719999996</v>
      </c>
      <c r="X36" s="8">
        <f>FC_IND_NMM_CM_E!X36+FC_IND_NMM_CR_E!X36+FC_IND_NMM_GL_E!X36</f>
        <v>67.034688840000001</v>
      </c>
      <c r="Y36" s="8">
        <f>FC_IND_NMM_CM_E!Y36+FC_IND_NMM_CR_E!Y36+FC_IND_NMM_GL_E!Y36</f>
        <v>165.93061211999998</v>
      </c>
      <c r="Z36" s="8">
        <f>FC_IND_NMM_CM_E!Z36+FC_IND_NMM_CR_E!Z36+FC_IND_NMM_GL_E!Z36</f>
        <v>86.984107199999997</v>
      </c>
    </row>
    <row r="37" spans="1:26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  <c r="Y37" s="8">
        <f>FC_IND_NMM_CM_E!Y37+FC_IND_NMM_CR_E!Y37+FC_IND_NMM_GL_E!Y37</f>
        <v>0</v>
      </c>
      <c r="Z37" s="8">
        <f>FC_IND_NMM_CM_E!Z37+FC_IND_NMM_CR_E!Z37+FC_IND_NMM_GL_E!Z37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  <c r="Y38" s="8">
        <f>FC_IND_NMM_CM_E!Y38+FC_IND_NMM_CR_E!Y38+FC_IND_NMM_GL_E!Y38</f>
        <v>0</v>
      </c>
      <c r="Z38" s="8">
        <f>FC_IND_NMM_CM_E!Z38+FC_IND_NMM_CR_E!Z38+FC_IND_NMM_GL_E!Z38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  <c r="Y39" s="8">
        <f>FC_IND_NMM_CM_E!Y39+FC_IND_NMM_CR_E!Y39+FC_IND_NMM_GL_E!Y39</f>
        <v>0</v>
      </c>
      <c r="Z39" s="8">
        <f>FC_IND_NMM_CM_E!Z39+FC_IND_NMM_CR_E!Z39+FC_IND_NMM_GL_E!Z39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  <c r="Y40" s="8">
        <f>FC_IND_NMM_CM_E!Y40+FC_IND_NMM_CR_E!Y40+FC_IND_NMM_GL_E!Y40</f>
        <v>0</v>
      </c>
      <c r="Z40" s="8">
        <f>FC_IND_NMM_CM_E!Z40+FC_IND_NMM_CR_E!Z40+FC_IND_NMM_GL_E!Z40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  <c r="Y41" s="8">
        <f>FC_IND_NMM_CM_E!Y41+FC_IND_NMM_CR_E!Y41+FC_IND_NMM_GL_E!Y41</f>
        <v>0</v>
      </c>
      <c r="Z41" s="8">
        <f>FC_IND_NMM_CM_E!Z41+FC_IND_NMM_CR_E!Z41+FC_IND_NMM_GL_E!Z41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  <c r="Y42" s="8">
        <f>FC_IND_NMM_CM_E!Y42+FC_IND_NMM_CR_E!Y42+FC_IND_NMM_GL_E!Y42</f>
        <v>0</v>
      </c>
      <c r="Z42" s="8">
        <f>FC_IND_NMM_CM_E!Z42+FC_IND_NMM_CR_E!Z42+FC_IND_NMM_GL_E!Z42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223.04097035999996</v>
      </c>
      <c r="D43" s="8">
        <f>FC_IND_NMM_CM_E!D43+FC_IND_NMM_CR_E!D43+FC_IND_NMM_GL_E!D43</f>
        <v>242.15885928</v>
      </c>
      <c r="E43" s="8">
        <f>FC_IND_NMM_CM_E!E43+FC_IND_NMM_CR_E!E43+FC_IND_NMM_GL_E!E43</f>
        <v>238.97241108000003</v>
      </c>
      <c r="F43" s="8">
        <f>FC_IND_NMM_CM_E!F43+FC_IND_NMM_CR_E!F43+FC_IND_NMM_GL_E!F43</f>
        <v>264.46292964000003</v>
      </c>
      <c r="G43" s="8">
        <f>FC_IND_NMM_CM_E!G43+FC_IND_NMM_CR_E!G43+FC_IND_NMM_GL_E!G43</f>
        <v>302.69844071999989</v>
      </c>
      <c r="H43" s="8">
        <f>FC_IND_NMM_CM_E!H43+FC_IND_NMM_CR_E!H43+FC_IND_NMM_GL_E!H43</f>
        <v>388.72854071999996</v>
      </c>
      <c r="I43" s="8">
        <f>FC_IND_NMM_CM_E!I43+FC_IND_NMM_CR_E!I43+FC_IND_NMM_GL_E!I43</f>
        <v>162.50138891999998</v>
      </c>
      <c r="J43" s="8">
        <f>FC_IND_NMM_CM_E!J43+FC_IND_NMM_CR_E!J43+FC_IND_NMM_GL_E!J43</f>
        <v>449.26838892000006</v>
      </c>
      <c r="K43" s="8">
        <f>FC_IND_NMM_CM_E!K43+FC_IND_NMM_CR_E!K43+FC_IND_NMM_GL_E!K43</f>
        <v>439.70931107999996</v>
      </c>
      <c r="L43" s="8">
        <f>FC_IND_NMM_CM_E!L43+FC_IND_NMM_CR_E!L43+FC_IND_NMM_GL_E!L43</f>
        <v>430.15050000000014</v>
      </c>
      <c r="M43" s="8">
        <f>FC_IND_NMM_CM_E!M43+FC_IND_NMM_CR_E!M43+FC_IND_NMM_GL_E!M43</f>
        <v>446.08194071999998</v>
      </c>
      <c r="N43" s="8">
        <f>FC_IND_NMM_CM_E!N43+FC_IND_NMM_CR_E!N43+FC_IND_NMM_GL_E!N43</f>
        <v>331.37514072000016</v>
      </c>
      <c r="O43" s="8">
        <f>FC_IND_NMM_CM_E!O43+FC_IND_NMM_CR_E!O43+FC_IND_NMM_GL_E!O43</f>
        <v>277.20818892</v>
      </c>
      <c r="P43" s="8">
        <f>FC_IND_NMM_CM_E!P43+FC_IND_NMM_CR_E!P43+FC_IND_NMM_GL_E!P43</f>
        <v>439.70931108000008</v>
      </c>
      <c r="Q43" s="8">
        <f>FC_IND_NMM_CM_E!Q43+FC_IND_NMM_CR_E!Q43+FC_IND_NMM_GL_E!Q43</f>
        <v>334.56158891999996</v>
      </c>
      <c r="R43" s="8">
        <f>FC_IND_NMM_CM_E!R43+FC_IND_NMM_CR_E!R43+FC_IND_NMM_GL_E!R43</f>
        <v>436.52312963999998</v>
      </c>
      <c r="S43" s="8">
        <f>FC_IND_NMM_CM_E!S43+FC_IND_NMM_CR_E!S43+FC_IND_NMM_GL_E!S43</f>
        <v>340.93421855999986</v>
      </c>
      <c r="T43" s="8">
        <f>FC_IND_NMM_CM_E!T43+FC_IND_NMM_CR_E!T43+FC_IND_NMM_GL_E!T43</f>
        <v>347.30658144000006</v>
      </c>
      <c r="U43" s="8">
        <f>FC_IND_NMM_CM_E!U43+FC_IND_NMM_CR_E!U43+FC_IND_NMM_GL_E!U43</f>
        <v>293.13962964000001</v>
      </c>
      <c r="V43" s="8">
        <f>FC_IND_NMM_CM_E!V43+FC_IND_NMM_CR_E!V43+FC_IND_NMM_GL_E!V43</f>
        <v>296.32581108000005</v>
      </c>
      <c r="W43" s="8">
        <f>FC_IND_NMM_CM_E!W43+FC_IND_NMM_CR_E!W43+FC_IND_NMM_GL_E!W43</f>
        <v>280.39437036000004</v>
      </c>
      <c r="X43" s="8">
        <f>FC_IND_NMM_CM_E!X43+FC_IND_NMM_CR_E!X43+FC_IND_NMM_GL_E!X43</f>
        <v>330.1611159599999</v>
      </c>
      <c r="Y43" s="8">
        <f>FC_IND_NMM_CM_E!Y43+FC_IND_NMM_CR_E!Y43+FC_IND_NMM_GL_E!Y43</f>
        <v>300.91728420000004</v>
      </c>
      <c r="Z43" s="8">
        <f>FC_IND_NMM_CM_E!Z43+FC_IND_NMM_CR_E!Z43+FC_IND_NMM_GL_E!Z43</f>
        <v>280.37516364000004</v>
      </c>
    </row>
    <row r="44" spans="1:26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590.99544000000014</v>
      </c>
      <c r="D44" s="8">
        <f>FC_IND_NMM_CM_E!D44+FC_IND_NMM_CR_E!D44+FC_IND_NMM_GL_E!D44</f>
        <v>569.10659615999987</v>
      </c>
      <c r="E44" s="8">
        <f>FC_IND_NMM_CM_E!E44+FC_IND_NMM_CR_E!E44+FC_IND_NMM_GL_E!E44</f>
        <v>597.24923616000001</v>
      </c>
      <c r="F44" s="8">
        <f>FC_IND_NMM_CM_E!F44+FC_IND_NMM_CR_E!F44+FC_IND_NMM_GL_E!F44</f>
        <v>553.47182712000017</v>
      </c>
      <c r="G44" s="8">
        <f>FC_IND_NMM_CM_E!G44+FC_IND_NMM_CR_E!G44+FC_IND_NMM_GL_E!G44</f>
        <v>356.47334711999997</v>
      </c>
      <c r="H44" s="8">
        <f>FC_IND_NMM_CM_E!H44+FC_IND_NMM_CR_E!H44+FC_IND_NMM_GL_E!H44</f>
        <v>268.91852904000001</v>
      </c>
      <c r="I44" s="8">
        <f>FC_IND_NMM_CM_E!I44+FC_IND_NMM_CR_E!I44+FC_IND_NMM_GL_E!I44</f>
        <v>594.1223380800003</v>
      </c>
      <c r="J44" s="8">
        <f>FC_IND_NMM_CM_E!J44+FC_IND_NMM_CR_E!J44+FC_IND_NMM_GL_E!J44</f>
        <v>537.83705807999991</v>
      </c>
      <c r="K44" s="8">
        <f>FC_IND_NMM_CM_E!K44+FC_IND_NMM_CR_E!K44+FC_IND_NMM_GL_E!K44</f>
        <v>459.66321288000012</v>
      </c>
      <c r="L44" s="8">
        <f>FC_IND_NMM_CM_E!L44+FC_IND_NMM_CR_E!L44+FC_IND_NMM_GL_E!L44</f>
        <v>387.74316383999997</v>
      </c>
      <c r="M44" s="8">
        <f>FC_IND_NMM_CM_E!M44+FC_IND_NMM_CR_E!M44+FC_IND_NMM_GL_E!M44</f>
        <v>309.56904000000009</v>
      </c>
      <c r="N44" s="8">
        <f>FC_IND_NMM_CM_E!N44+FC_IND_NMM_CR_E!N44+FC_IND_NMM_GL_E!N44</f>
        <v>368.98121807999991</v>
      </c>
      <c r="O44" s="8">
        <f>FC_IND_NMM_CM_E!O44+FC_IND_NMM_CR_E!O44+FC_IND_NMM_GL_E!O44</f>
        <v>212.63324904000001</v>
      </c>
      <c r="P44" s="8">
        <f>FC_IND_NMM_CM_E!P44+FC_IND_NMM_CR_E!P44+FC_IND_NMM_GL_E!P44</f>
        <v>109.44366192000001</v>
      </c>
      <c r="Q44" s="8">
        <f>FC_IND_NMM_CM_E!Q44+FC_IND_NMM_CR_E!Q44+FC_IND_NMM_GL_E!Q44</f>
        <v>56.285279999999986</v>
      </c>
      <c r="R44" s="8">
        <f>FC_IND_NMM_CM_E!R44+FC_IND_NMM_CR_E!R44+FC_IND_NMM_GL_E!R44</f>
        <v>37.523612880000009</v>
      </c>
      <c r="S44" s="8">
        <f>FC_IND_NMM_CM_E!S44+FC_IND_NMM_CR_E!S44+FC_IND_NMM_GL_E!S44</f>
        <v>43.777409039999995</v>
      </c>
      <c r="T44" s="8">
        <f>FC_IND_NMM_CM_E!T44+FC_IND_NMM_CR_E!T44+FC_IND_NMM_GL_E!T44</f>
        <v>46.904307120000013</v>
      </c>
      <c r="U44" s="8">
        <f>FC_IND_NMM_CM_E!U44+FC_IND_NMM_CR_E!U44+FC_IND_NMM_GL_E!U44</f>
        <v>50.031483840000007</v>
      </c>
      <c r="V44" s="8">
        <f>FC_IND_NMM_CM_E!V44+FC_IND_NMM_CR_E!V44+FC_IND_NMM_GL_E!V44</f>
        <v>59.412178080000032</v>
      </c>
      <c r="W44" s="8">
        <f>FC_IND_NMM_CM_E!W44+FC_IND_NMM_CR_E!W44+FC_IND_NMM_GL_E!W44</f>
        <v>40.650510959999998</v>
      </c>
      <c r="X44" s="8">
        <f>FC_IND_NMM_CM_E!X44+FC_IND_NMM_CR_E!X44+FC_IND_NMM_GL_E!X44</f>
        <v>38.348944560000007</v>
      </c>
      <c r="Y44" s="8">
        <f>FC_IND_NMM_CM_E!Y44+FC_IND_NMM_CR_E!Y44+FC_IND_NMM_GL_E!Y44</f>
        <v>123.23662055999999</v>
      </c>
      <c r="Z44" s="8">
        <f>FC_IND_NMM_CM_E!Z44+FC_IND_NMM_CR_E!Z44+FC_IND_NMM_GL_E!Z44</f>
        <v>112.80823992000001</v>
      </c>
    </row>
    <row r="45" spans="1:26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  <c r="Y45" s="8">
        <f>FC_IND_NMM_CM_E!Y45+FC_IND_NMM_CR_E!Y45+FC_IND_NMM_GL_E!Y45</f>
        <v>0</v>
      </c>
      <c r="Z45" s="8">
        <f>FC_IND_NMM_CM_E!Z45+FC_IND_NMM_CR_E!Z45+FC_IND_NMM_GL_E!Z45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  <c r="Y46" s="8">
        <f>FC_IND_NMM_CM_E!Y46+FC_IND_NMM_CR_E!Y46+FC_IND_NMM_GL_E!Y46</f>
        <v>0</v>
      </c>
      <c r="Z46" s="8">
        <f>FC_IND_NMM_CM_E!Z46+FC_IND_NMM_CR_E!Z46+FC_IND_NMM_GL_E!Z46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  <c r="Y47" s="8">
        <f>FC_IND_NMM_CM_E!Y47+FC_IND_NMM_CR_E!Y47+FC_IND_NMM_GL_E!Y47</f>
        <v>0</v>
      </c>
      <c r="Z47" s="8">
        <f>FC_IND_NMM_CM_E!Z47+FC_IND_NMM_CR_E!Z47+FC_IND_NMM_GL_E!Z47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8295.7874219999976</v>
      </c>
      <c r="D48" s="8">
        <f>FC_IND_NMM_CM_E!D48+FC_IND_NMM_CR_E!D48+FC_IND_NMM_GL_E!D48</f>
        <v>9293.9436719999976</v>
      </c>
      <c r="E48" s="8">
        <f>FC_IND_NMM_CM_E!E48+FC_IND_NMM_CR_E!E48+FC_IND_NMM_GL_E!E48</f>
        <v>8435.2123439999996</v>
      </c>
      <c r="F48" s="8">
        <f>FC_IND_NMM_CM_E!F48+FC_IND_NMM_CR_E!F48+FC_IND_NMM_GL_E!F48</f>
        <v>9122.8311720000002</v>
      </c>
      <c r="G48" s="8">
        <f>FC_IND_NMM_CM_E!G48+FC_IND_NMM_CR_E!G48+FC_IND_NMM_GL_E!G48</f>
        <v>9452.3812109999999</v>
      </c>
      <c r="H48" s="8">
        <f>FC_IND_NMM_CM_E!H48+FC_IND_NMM_CR_E!H48+FC_IND_NMM_GL_E!H48</f>
        <v>9202.0501169999989</v>
      </c>
      <c r="I48" s="8">
        <f>FC_IND_NMM_CM_E!I48+FC_IND_NMM_CR_E!I48+FC_IND_NMM_GL_E!I48</f>
        <v>9506.2498829999968</v>
      </c>
      <c r="J48" s="8">
        <f>FC_IND_NMM_CM_E!J48+FC_IND_NMM_CR_E!J48+FC_IND_NMM_GL_E!J48</f>
        <v>9740.7375390000016</v>
      </c>
      <c r="K48" s="8">
        <f>FC_IND_NMM_CM_E!K48+FC_IND_NMM_CR_E!K48+FC_IND_NMM_GL_E!K48</f>
        <v>9249.5811329999979</v>
      </c>
      <c r="L48" s="8">
        <f>FC_IND_NMM_CM_E!L48+FC_IND_NMM_CR_E!L48+FC_IND_NMM_GL_E!L48</f>
        <v>8479.5748829999975</v>
      </c>
      <c r="M48" s="8">
        <f>FC_IND_NMM_CM_E!M48+FC_IND_NMM_CR_E!M48+FC_IND_NMM_GL_E!M48</f>
        <v>8961.2251559999986</v>
      </c>
      <c r="N48" s="8">
        <f>FC_IND_NMM_CM_E!N48+FC_IND_NMM_CR_E!N48+FC_IND_NMM_GL_E!N48</f>
        <v>8587.3125779999973</v>
      </c>
      <c r="O48" s="8">
        <f>FC_IND_NMM_CM_E!O48+FC_IND_NMM_CR_E!O48+FC_IND_NMM_GL_E!O48</f>
        <v>6378.6938670000009</v>
      </c>
      <c r="P48" s="8">
        <f>FC_IND_NMM_CM_E!P48+FC_IND_NMM_CR_E!P48+FC_IND_NMM_GL_E!P48</f>
        <v>4417.237422000002</v>
      </c>
      <c r="Q48" s="8">
        <f>FC_IND_NMM_CM_E!Q48+FC_IND_NMM_CR_E!Q48+FC_IND_NMM_GL_E!Q48</f>
        <v>4429.912382999999</v>
      </c>
      <c r="R48" s="8">
        <f>FC_IND_NMM_CM_E!R48+FC_IND_NMM_CR_E!R48+FC_IND_NMM_GL_E!R48</f>
        <v>4563.0000000000018</v>
      </c>
      <c r="S48" s="8">
        <f>FC_IND_NMM_CM_E!S48+FC_IND_NMM_CR_E!S48+FC_IND_NMM_GL_E!S48</f>
        <v>5174.5687110000008</v>
      </c>
      <c r="T48" s="8">
        <f>FC_IND_NMM_CM_E!T48+FC_IND_NMM_CR_E!T48+FC_IND_NMM_GL_E!T48</f>
        <v>5019.2999999999993</v>
      </c>
      <c r="U48" s="8">
        <f>FC_IND_NMM_CM_E!U48+FC_IND_NMM_CR_E!U48+FC_IND_NMM_GL_E!U48</f>
        <v>5352.0188670000007</v>
      </c>
      <c r="V48" s="8">
        <f>FC_IND_NMM_CM_E!V48+FC_IND_NMM_CR_E!V48+FC_IND_NMM_GL_E!V48</f>
        <v>5041.4810940000007</v>
      </c>
      <c r="W48" s="8">
        <f>FC_IND_NMM_CM_E!W48+FC_IND_NMM_CR_E!W48+FC_IND_NMM_GL_E!W48</f>
        <v>4081.3500779999995</v>
      </c>
      <c r="X48" s="8">
        <f>FC_IND_NMM_CM_E!X48+FC_IND_NMM_CR_E!X48+FC_IND_NMM_GL_E!X48</f>
        <v>3638.5488360000008</v>
      </c>
      <c r="Y48" s="8">
        <f>FC_IND_NMM_CM_E!Y48+FC_IND_NMM_CR_E!Y48+FC_IND_NMM_GL_E!Y48</f>
        <v>3053.572236</v>
      </c>
      <c r="Z48" s="8">
        <f>FC_IND_NMM_CM_E!Z48+FC_IND_NMM_CR_E!Z48+FC_IND_NMM_GL_E!Z48</f>
        <v>3410.1770040000001</v>
      </c>
    </row>
    <row r="49" spans="1:26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  <c r="Y49" s="8">
        <f>FC_IND_NMM_CM_E!Y49+FC_IND_NMM_CR_E!Y49+FC_IND_NMM_GL_E!Y49</f>
        <v>0</v>
      </c>
      <c r="Z49" s="8">
        <f>FC_IND_NMM_CM_E!Z49+FC_IND_NMM_CR_E!Z49+FC_IND_NMM_GL_E!Z49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  <c r="Y50" s="8">
        <f>FC_IND_NMM_CM_E!Y50+FC_IND_NMM_CR_E!Y50+FC_IND_NMM_GL_E!Y50</f>
        <v>0</v>
      </c>
      <c r="Z50" s="8">
        <f>FC_IND_NMM_CM_E!Z50+FC_IND_NMM_CR_E!Z50+FC_IND_NMM_GL_E!Z50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6662.2518349199991</v>
      </c>
      <c r="D51" s="27">
        <f>FC_IND_NMM_CM_E!D51+FC_IND_NMM_CR_E!D51+FC_IND_NMM_GL_E!D51</f>
        <v>7679.6168525999992</v>
      </c>
      <c r="E51" s="27">
        <f>FC_IND_NMM_CM_E!E51+FC_IND_NMM_CR_E!E51+FC_IND_NMM_GL_E!E51</f>
        <v>6208.6535121599991</v>
      </c>
      <c r="F51" s="27">
        <f>FC_IND_NMM_CM_E!F51+FC_IND_NMM_CR_E!F51+FC_IND_NMM_GL_E!F51</f>
        <v>8429.0843538000008</v>
      </c>
      <c r="G51" s="27">
        <f>FC_IND_NMM_CM_E!G51+FC_IND_NMM_CR_E!G51+FC_IND_NMM_GL_E!G51</f>
        <v>7249.7991178800003</v>
      </c>
      <c r="H51" s="27">
        <f>FC_IND_NMM_CM_E!H51+FC_IND_NMM_CR_E!H51+FC_IND_NMM_GL_E!H51</f>
        <v>8687.237502240001</v>
      </c>
      <c r="I51" s="27">
        <f>FC_IND_NMM_CM_E!I51+FC_IND_NMM_CR_E!I51+FC_IND_NMM_GL_E!I51</f>
        <v>6590.5061508000026</v>
      </c>
      <c r="J51" s="27">
        <f>FC_IND_NMM_CM_E!J51+FC_IND_NMM_CR_E!J51+FC_IND_NMM_GL_E!J51</f>
        <v>6143.3703460800025</v>
      </c>
      <c r="K51" s="27">
        <f>FC_IND_NMM_CM_E!K51+FC_IND_NMM_CR_E!K51+FC_IND_NMM_GL_E!K51</f>
        <v>5918.9754175200014</v>
      </c>
      <c r="L51" s="27">
        <f>FC_IND_NMM_CM_E!L51+FC_IND_NMM_CR_E!L51+FC_IND_NMM_GL_E!L51</f>
        <v>3121.6280633999991</v>
      </c>
      <c r="M51" s="27">
        <f>FC_IND_NMM_CM_E!M51+FC_IND_NMM_CR_E!M51+FC_IND_NMM_GL_E!M51</f>
        <v>3011.2153196400004</v>
      </c>
      <c r="N51" s="27">
        <f>FC_IND_NMM_CM_E!N51+FC_IND_NMM_CR_E!N51+FC_IND_NMM_GL_E!N51</f>
        <v>3313.8101700000011</v>
      </c>
      <c r="O51" s="27">
        <f>FC_IND_NMM_CM_E!O51+FC_IND_NMM_CR_E!O51+FC_IND_NMM_GL_E!O51</f>
        <v>3051.5986353600006</v>
      </c>
      <c r="P51" s="27">
        <f>FC_IND_NMM_CM_E!P51+FC_IND_NMM_CR_E!P51+FC_IND_NMM_GL_E!P51</f>
        <v>3317.3626464000013</v>
      </c>
      <c r="Q51" s="27">
        <f>FC_IND_NMM_CM_E!Q51+FC_IND_NMM_CR_E!Q51+FC_IND_NMM_GL_E!Q51</f>
        <v>3214.2879172800003</v>
      </c>
      <c r="R51" s="27">
        <f>FC_IND_NMM_CM_E!R51+FC_IND_NMM_CR_E!R51+FC_IND_NMM_GL_E!R51</f>
        <v>3573.3077661600009</v>
      </c>
      <c r="S51" s="27">
        <f>FC_IND_NMM_CM_E!S51+FC_IND_NMM_CR_E!S51+FC_IND_NMM_GL_E!S51</f>
        <v>4033.6792214400002</v>
      </c>
      <c r="T51" s="27">
        <f>FC_IND_NMM_CM_E!T51+FC_IND_NMM_CR_E!T51+FC_IND_NMM_GL_E!T51</f>
        <v>4286.303648159027</v>
      </c>
      <c r="U51" s="27">
        <f>FC_IND_NMM_CM_E!U51+FC_IND_NMM_CR_E!U51+FC_IND_NMM_GL_E!U51</f>
        <v>4337.4591658419577</v>
      </c>
      <c r="V51" s="27">
        <f>FC_IND_NMM_CM_E!V51+FC_IND_NMM_CR_E!V51+FC_IND_NMM_GL_E!V51</f>
        <v>4290.749011946471</v>
      </c>
      <c r="W51" s="27">
        <f>FC_IND_NMM_CM_E!W51+FC_IND_NMM_CR_E!W51+FC_IND_NMM_GL_E!W51</f>
        <v>4079.6176402066139</v>
      </c>
      <c r="X51" s="27">
        <f>FC_IND_NMM_CM_E!X51+FC_IND_NMM_CR_E!X51+FC_IND_NMM_GL_E!X51</f>
        <v>4620.810839337405</v>
      </c>
      <c r="Y51" s="27">
        <f>FC_IND_NMM_CM_E!Y51+FC_IND_NMM_CR_E!Y51+FC_IND_NMM_GL_E!Y51</f>
        <v>4278.6786383439285</v>
      </c>
      <c r="Z51" s="27">
        <f>FC_IND_NMM_CM_E!Z51+FC_IND_NMM_CR_E!Z51+FC_IND_NMM_GL_E!Z51</f>
        <v>4011.2694214321227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640.88893440000015</v>
      </c>
      <c r="M52" s="27">
        <f t="shared" si="30"/>
        <v>886.43875320000029</v>
      </c>
      <c r="N52" s="27">
        <f t="shared" si="30"/>
        <v>1073.3245379999996</v>
      </c>
      <c r="O52" s="27">
        <f t="shared" si="30"/>
        <v>1014.8427432000001</v>
      </c>
      <c r="P52" s="27">
        <f t="shared" si="30"/>
        <v>915.58518480000043</v>
      </c>
      <c r="Q52" s="27">
        <f t="shared" si="30"/>
        <v>1019.0939616000005</v>
      </c>
      <c r="R52" s="27">
        <f t="shared" si="30"/>
        <v>968.05308600000012</v>
      </c>
      <c r="S52" s="27">
        <f t="shared" si="30"/>
        <v>1218.8317284</v>
      </c>
      <c r="T52" s="27">
        <f t="shared" si="30"/>
        <v>1273.1951232000001</v>
      </c>
      <c r="U52" s="27">
        <f t="shared" si="30"/>
        <v>1330.4094803999997</v>
      </c>
      <c r="V52" s="27">
        <f t="shared" si="30"/>
        <v>1272.0780072000002</v>
      </c>
      <c r="W52" s="27">
        <f t="shared" si="30"/>
        <v>1129.9288572000005</v>
      </c>
      <c r="X52" s="27">
        <f t="shared" ref="X52:Z52" si="31">SUM(X53:X54)</f>
        <v>1242.2412288000003</v>
      </c>
      <c r="Y52" s="27">
        <f t="shared" si="31"/>
        <v>1226.1017340000003</v>
      </c>
      <c r="Z52" s="27">
        <f t="shared" si="31"/>
        <v>1161.7321716000001</v>
      </c>
    </row>
    <row r="53" spans="1:26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0</v>
      </c>
      <c r="I53" s="8">
        <f>FC_IND_NMM_CM_E!I53+FC_IND_NMM_CR_E!I53+FC_IND_NMM_GL_E!I53</f>
        <v>0</v>
      </c>
      <c r="J53" s="8">
        <f>FC_IND_NMM_CM_E!J53+FC_IND_NMM_CR_E!J53+FC_IND_NMM_GL_E!J53</f>
        <v>0</v>
      </c>
      <c r="K53" s="8">
        <f>FC_IND_NMM_CM_E!K53+FC_IND_NMM_CR_E!K53+FC_IND_NMM_GL_E!K53</f>
        <v>0</v>
      </c>
      <c r="L53" s="8">
        <f>FC_IND_NMM_CM_E!L53+FC_IND_NMM_CR_E!L53+FC_IND_NMM_GL_E!L53</f>
        <v>640.88893440000015</v>
      </c>
      <c r="M53" s="8">
        <f>FC_IND_NMM_CM_E!M53+FC_IND_NMM_CR_E!M53+FC_IND_NMM_GL_E!M53</f>
        <v>886.43875320000029</v>
      </c>
      <c r="N53" s="8">
        <f>FC_IND_NMM_CM_E!N53+FC_IND_NMM_CR_E!N53+FC_IND_NMM_GL_E!N53</f>
        <v>1073.3245379999996</v>
      </c>
      <c r="O53" s="8">
        <f>FC_IND_NMM_CM_E!O53+FC_IND_NMM_CR_E!O53+FC_IND_NMM_GL_E!O53</f>
        <v>1014.8427432000001</v>
      </c>
      <c r="P53" s="8">
        <f>FC_IND_NMM_CM_E!P53+FC_IND_NMM_CR_E!P53+FC_IND_NMM_GL_E!P53</f>
        <v>915.58518480000043</v>
      </c>
      <c r="Q53" s="8">
        <f>FC_IND_NMM_CM_E!Q53+FC_IND_NMM_CR_E!Q53+FC_IND_NMM_GL_E!Q53</f>
        <v>1019.0939616000005</v>
      </c>
      <c r="R53" s="8">
        <f>FC_IND_NMM_CM_E!R53+FC_IND_NMM_CR_E!R53+FC_IND_NMM_GL_E!R53</f>
        <v>968.05308600000012</v>
      </c>
      <c r="S53" s="8">
        <f>FC_IND_NMM_CM_E!S53+FC_IND_NMM_CR_E!S53+FC_IND_NMM_GL_E!S53</f>
        <v>1218.8317284</v>
      </c>
      <c r="T53" s="8">
        <f>FC_IND_NMM_CM_E!T53+FC_IND_NMM_CR_E!T53+FC_IND_NMM_GL_E!T53</f>
        <v>1273.1951232000001</v>
      </c>
      <c r="U53" s="8">
        <f>FC_IND_NMM_CM_E!U53+FC_IND_NMM_CR_E!U53+FC_IND_NMM_GL_E!U53</f>
        <v>1330.4094803999997</v>
      </c>
      <c r="V53" s="8">
        <f>FC_IND_NMM_CM_E!V53+FC_IND_NMM_CR_E!V53+FC_IND_NMM_GL_E!V53</f>
        <v>1272.0780072000002</v>
      </c>
      <c r="W53" s="8">
        <f>FC_IND_NMM_CM_E!W53+FC_IND_NMM_CR_E!W53+FC_IND_NMM_GL_E!W53</f>
        <v>1129.9288572000005</v>
      </c>
      <c r="X53" s="8">
        <f>FC_IND_NMM_CM_E!X53+FC_IND_NMM_CR_E!X53+FC_IND_NMM_GL_E!X53</f>
        <v>1242.2412288000003</v>
      </c>
      <c r="Y53" s="8">
        <f>FC_IND_NMM_CM_E!Y53+FC_IND_NMM_CR_E!Y53+FC_IND_NMM_GL_E!Y53</f>
        <v>1226.1017340000003</v>
      </c>
      <c r="Z53" s="8">
        <f>FC_IND_NMM_CM_E!Z53+FC_IND_NMM_CR_E!Z53+FC_IND_NMM_GL_E!Z53</f>
        <v>1161.7321716000001</v>
      </c>
    </row>
    <row r="54" spans="1:26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  <c r="Y54" s="45">
        <f>FC_IND_NMM_CM_E!Y54+FC_IND_NMM_CR_E!Y54+FC_IND_NMM_GL_E!Y54</f>
        <v>0</v>
      </c>
      <c r="Z54" s="45">
        <f>FC_IND_NMM_CM_E!Z54+FC_IND_NMM_CR_E!Z54+FC_IND_NMM_GL_E!Z54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605.02417920000005</v>
      </c>
      <c r="D61" s="49">
        <f t="shared" si="32"/>
        <v>605.02417920000016</v>
      </c>
      <c r="E61" s="49">
        <f t="shared" si="32"/>
        <v>605.02417920000005</v>
      </c>
      <c r="F61" s="49">
        <f t="shared" si="32"/>
        <v>605.02417920000016</v>
      </c>
      <c r="G61" s="49">
        <f t="shared" si="32"/>
        <v>605.02417920000016</v>
      </c>
      <c r="H61" s="49">
        <f t="shared" si="32"/>
        <v>605.02417920000016</v>
      </c>
      <c r="I61" s="49">
        <f t="shared" si="32"/>
        <v>619.91999999999985</v>
      </c>
      <c r="J61" s="49">
        <f t="shared" si="32"/>
        <v>641.20008959999961</v>
      </c>
      <c r="K61" s="49">
        <f t="shared" si="32"/>
        <v>641.20008959999973</v>
      </c>
      <c r="L61" s="49">
        <f t="shared" si="32"/>
        <v>579.19122071999993</v>
      </c>
      <c r="M61" s="49">
        <f t="shared" si="32"/>
        <v>698.91944472000023</v>
      </c>
      <c r="N61" s="49">
        <f t="shared" si="32"/>
        <v>894.19262184000024</v>
      </c>
      <c r="O61" s="49">
        <f t="shared" si="32"/>
        <v>885.79275623999979</v>
      </c>
      <c r="P61" s="49">
        <f t="shared" si="32"/>
        <v>786.56080104</v>
      </c>
      <c r="Q61" s="49">
        <f t="shared" si="32"/>
        <v>766.96044264000011</v>
      </c>
      <c r="R61" s="49">
        <f t="shared" si="32"/>
        <v>965.42475623999985</v>
      </c>
      <c r="S61" s="49">
        <f t="shared" si="32"/>
        <v>787.89771144000019</v>
      </c>
      <c r="T61" s="49">
        <f t="shared" si="32"/>
        <v>852.41106157699005</v>
      </c>
      <c r="U61" s="49">
        <f t="shared" si="32"/>
        <v>877.87881920451264</v>
      </c>
      <c r="V61" s="49">
        <f t="shared" si="32"/>
        <v>1032.6829897038633</v>
      </c>
      <c r="W61" s="49">
        <f t="shared" si="32"/>
        <v>1118.3674253604079</v>
      </c>
      <c r="X61" s="49">
        <f t="shared" si="32"/>
        <v>1234.6461240634883</v>
      </c>
      <c r="Y61" s="49">
        <f t="shared" ref="Y61:Z61" si="33">SUM(Y62:Y72)</f>
        <v>1294.6211652443062</v>
      </c>
      <c r="Z61" s="49">
        <f t="shared" si="33"/>
        <v>1265.5743230942978</v>
      </c>
    </row>
    <row r="62" spans="1:26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605.02417920000005</v>
      </c>
      <c r="D62" s="52">
        <f>FC_IND_NMM_CM_E!D62+FC_IND_NMM_CR_E!D62+FC_IND_NMM_GL_E!D62</f>
        <v>605.02417920000016</v>
      </c>
      <c r="E62" s="52">
        <f>FC_IND_NMM_CM_E!E62+FC_IND_NMM_CR_E!E62+FC_IND_NMM_GL_E!E62</f>
        <v>605.02417920000005</v>
      </c>
      <c r="F62" s="52">
        <f>FC_IND_NMM_CM_E!F62+FC_IND_NMM_CR_E!F62+FC_IND_NMM_GL_E!F62</f>
        <v>605.02417920000016</v>
      </c>
      <c r="G62" s="52">
        <f>FC_IND_NMM_CM_E!G62+FC_IND_NMM_CR_E!G62+FC_IND_NMM_GL_E!G62</f>
        <v>605.02417920000016</v>
      </c>
      <c r="H62" s="52">
        <f>FC_IND_NMM_CM_E!H62+FC_IND_NMM_CR_E!H62+FC_IND_NMM_GL_E!H62</f>
        <v>605.02417920000016</v>
      </c>
      <c r="I62" s="52">
        <f>FC_IND_NMM_CM_E!I62+FC_IND_NMM_CR_E!I62+FC_IND_NMM_GL_E!I62</f>
        <v>619.91999999999985</v>
      </c>
      <c r="J62" s="52">
        <f>FC_IND_NMM_CM_E!J62+FC_IND_NMM_CR_E!J62+FC_IND_NMM_GL_E!J62</f>
        <v>641.20008959999961</v>
      </c>
      <c r="K62" s="52">
        <f>FC_IND_NMM_CM_E!K62+FC_IND_NMM_CR_E!K62+FC_IND_NMM_GL_E!K62</f>
        <v>641.20008959999973</v>
      </c>
      <c r="L62" s="52">
        <f>FC_IND_NMM_CM_E!L62+FC_IND_NMM_CR_E!L62+FC_IND_NMM_GL_E!L62</f>
        <v>571.98395519999997</v>
      </c>
      <c r="M62" s="52">
        <f>FC_IND_NMM_CM_E!M62+FC_IND_NMM_CR_E!M62+FC_IND_NMM_GL_E!M62</f>
        <v>691.71217920000026</v>
      </c>
      <c r="N62" s="52">
        <f>FC_IND_NMM_CM_E!N62+FC_IND_NMM_CR_E!N62+FC_IND_NMM_GL_E!N62</f>
        <v>887.04000000000019</v>
      </c>
      <c r="O62" s="52">
        <f>FC_IND_NMM_CM_E!O62+FC_IND_NMM_CR_E!O62+FC_IND_NMM_GL_E!O62</f>
        <v>878.64013439999974</v>
      </c>
      <c r="P62" s="52">
        <f>FC_IND_NMM_CM_E!P62+FC_IND_NMM_CR_E!P62+FC_IND_NMM_GL_E!P62</f>
        <v>779.40817919999995</v>
      </c>
      <c r="Q62" s="52">
        <f>FC_IND_NMM_CM_E!Q62+FC_IND_NMM_CR_E!Q62+FC_IND_NMM_GL_E!Q62</f>
        <v>759.80782080000006</v>
      </c>
      <c r="R62" s="52">
        <f>FC_IND_NMM_CM_E!R62+FC_IND_NMM_CR_E!R62+FC_IND_NMM_GL_E!R62</f>
        <v>958.2721343999998</v>
      </c>
      <c r="S62" s="52">
        <f>FC_IND_NMM_CM_E!S62+FC_IND_NMM_CR_E!S62+FC_IND_NMM_GL_E!S62</f>
        <v>778.28808960000015</v>
      </c>
      <c r="T62" s="52">
        <f>FC_IND_NMM_CM_E!T62+FC_IND_NMM_CR_E!T62+FC_IND_NMM_GL_E!T62</f>
        <v>841.68000000000006</v>
      </c>
      <c r="U62" s="52">
        <f>FC_IND_NMM_CM_E!U62+FC_IND_NMM_CR_E!U62+FC_IND_NMM_GL_E!U62</f>
        <v>867.10417919999986</v>
      </c>
      <c r="V62" s="52">
        <f>FC_IND_NMM_CM_E!V62+FC_IND_NMM_CR_E!V62+FC_IND_NMM_GL_E!V62</f>
        <v>1021.9999103999999</v>
      </c>
      <c r="W62" s="52">
        <f>FC_IND_NMM_CM_E!W62+FC_IND_NMM_CR_E!W62+FC_IND_NMM_GL_E!W62</f>
        <v>1107.5678207999999</v>
      </c>
      <c r="X62" s="52">
        <f>FC_IND_NMM_CM_E!X62+FC_IND_NMM_CR_E!X62+FC_IND_NMM_GL_E!X62</f>
        <v>1223.8240895999998</v>
      </c>
      <c r="Y62" s="52">
        <f>FC_IND_NMM_CM_E!Y62+FC_IND_NMM_CR_E!Y62+FC_IND_NMM_GL_E!Y62</f>
        <v>1283.2960896</v>
      </c>
      <c r="Z62" s="52">
        <f>FC_IND_NMM_CM_E!Z62+FC_IND_NMM_CR_E!Z62+FC_IND_NMM_GL_E!Z62</f>
        <v>1253.0560896000002</v>
      </c>
    </row>
    <row r="63" spans="1:26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  <c r="Y63" s="52">
        <f>FC_IND_NMM_CM_E!Y63+FC_IND_NMM_CR_E!Y63+FC_IND_NMM_GL_E!Y63</f>
        <v>0</v>
      </c>
      <c r="Z63" s="52">
        <f>FC_IND_NMM_CM_E!Z63+FC_IND_NMM_CR_E!Z63+FC_IND_NMM_GL_E!Z63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7.2072655200000026</v>
      </c>
      <c r="M64" s="52">
        <f>FC_IND_NMM_CM_E!M64+FC_IND_NMM_CR_E!M64+FC_IND_NMM_GL_E!M64</f>
        <v>7.2072655200000018</v>
      </c>
      <c r="N64" s="52">
        <f>FC_IND_NMM_CM_E!N64+FC_IND_NMM_CR_E!N64+FC_IND_NMM_GL_E!N64</f>
        <v>7.1526218400000019</v>
      </c>
      <c r="O64" s="52">
        <f>FC_IND_NMM_CM_E!O64+FC_IND_NMM_CR_E!O64+FC_IND_NMM_GL_E!O64</f>
        <v>7.152621840000001</v>
      </c>
      <c r="P64" s="52">
        <f>FC_IND_NMM_CM_E!P64+FC_IND_NMM_CR_E!P64+FC_IND_NMM_GL_E!P64</f>
        <v>7.1526218400000019</v>
      </c>
      <c r="Q64" s="52">
        <f>FC_IND_NMM_CM_E!Q64+FC_IND_NMM_CR_E!Q64+FC_IND_NMM_GL_E!Q64</f>
        <v>7.1526218400000019</v>
      </c>
      <c r="R64" s="52">
        <f>FC_IND_NMM_CM_E!R64+FC_IND_NMM_CR_E!R64+FC_IND_NMM_GL_E!R64</f>
        <v>7.1526218400000019</v>
      </c>
      <c r="S64" s="52">
        <f>FC_IND_NMM_CM_E!S64+FC_IND_NMM_CR_E!S64+FC_IND_NMM_GL_E!S64</f>
        <v>9.6096218400000009</v>
      </c>
      <c r="T64" s="52">
        <f>FC_IND_NMM_CM_E!T64+FC_IND_NMM_CR_E!T64+FC_IND_NMM_GL_E!T64</f>
        <v>10.731061576990012</v>
      </c>
      <c r="U64" s="52">
        <f>FC_IND_NMM_CM_E!U64+FC_IND_NMM_CR_E!U64+FC_IND_NMM_GL_E!U64</f>
        <v>10.774640004512756</v>
      </c>
      <c r="V64" s="52">
        <f>FC_IND_NMM_CM_E!V64+FC_IND_NMM_CR_E!V64+FC_IND_NMM_GL_E!V64</f>
        <v>10.683079303863497</v>
      </c>
      <c r="W64" s="52">
        <f>FC_IND_NMM_CM_E!W64+FC_IND_NMM_CR_E!W64+FC_IND_NMM_GL_E!W64</f>
        <v>10.799604560408049</v>
      </c>
      <c r="X64" s="52">
        <f>FC_IND_NMM_CM_E!X64+FC_IND_NMM_CR_E!X64+FC_IND_NMM_GL_E!X64</f>
        <v>10.822034463488434</v>
      </c>
      <c r="Y64" s="52">
        <f>FC_IND_NMM_CM_E!Y64+FC_IND_NMM_CR_E!Y64+FC_IND_NMM_GL_E!Y64</f>
        <v>11.325075644306242</v>
      </c>
      <c r="Z64" s="52">
        <f>FC_IND_NMM_CM_E!Z64+FC_IND_NMM_CR_E!Z64+FC_IND_NMM_GL_E!Z64</f>
        <v>12.518233494297739</v>
      </c>
    </row>
    <row r="65" spans="1:26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  <c r="Y65" s="52">
        <f>FC_IND_NMM_CM_E!Y65+FC_IND_NMM_CR_E!Y65+FC_IND_NMM_GL_E!Y65</f>
        <v>0</v>
      </c>
      <c r="Z65" s="52">
        <f>FC_IND_NMM_CM_E!Z65+FC_IND_NMM_CR_E!Z65+FC_IND_NMM_GL_E!Z65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  <c r="Y66" s="52">
        <f>FC_IND_NMM_CM_E!Y66+FC_IND_NMM_CR_E!Y66+FC_IND_NMM_GL_E!Y66</f>
        <v>0</v>
      </c>
      <c r="Z66" s="52">
        <f>FC_IND_NMM_CM_E!Z66+FC_IND_NMM_CR_E!Z66+FC_IND_NMM_GL_E!Z66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  <c r="Y67" s="52">
        <f>FC_IND_NMM_CM_E!Y67+FC_IND_NMM_CR_E!Y67+FC_IND_NMM_GL_E!Y67</f>
        <v>0</v>
      </c>
      <c r="Z67" s="52">
        <f>FC_IND_NMM_CM_E!Z67+FC_IND_NMM_CR_E!Z67+FC_IND_NMM_GL_E!Z67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  <c r="Y68" s="52">
        <f>FC_IND_NMM_CM_E!Y68+FC_IND_NMM_CR_E!Y68+FC_IND_NMM_GL_E!Y68</f>
        <v>0</v>
      </c>
      <c r="Z68" s="52">
        <f>FC_IND_NMM_CM_E!Z68+FC_IND_NMM_CR_E!Z68+FC_IND_NMM_GL_E!Z68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  <c r="Y69" s="52">
        <f>FC_IND_NMM_CM_E!Y69+FC_IND_NMM_CR_E!Y69+FC_IND_NMM_GL_E!Y69</f>
        <v>0</v>
      </c>
      <c r="Z69" s="52">
        <f>FC_IND_NMM_CM_E!Z69+FC_IND_NMM_CR_E!Z69+FC_IND_NMM_GL_E!Z69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  <c r="Y70" s="52">
        <f>FC_IND_NMM_CM_E!Y70+FC_IND_NMM_CR_E!Y70+FC_IND_NMM_GL_E!Y70</f>
        <v>0</v>
      </c>
      <c r="Z70" s="52">
        <f>FC_IND_NMM_CM_E!Z70+FC_IND_NMM_CR_E!Z70+FC_IND_NMM_GL_E!Z70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  <c r="Y71" s="52">
        <f>FC_IND_NMM_CM_E!Y71+FC_IND_NMM_CR_E!Y71+FC_IND_NMM_GL_E!Y71</f>
        <v>0</v>
      </c>
      <c r="Z71" s="52">
        <f>FC_IND_NMM_CM_E!Z71+FC_IND_NMM_CR_E!Z71+FC_IND_NMM_GL_E!Z71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  <c r="Y72" s="55">
        <f>FC_IND_NMM_CM_E!Y72+FC_IND_NMM_CR_E!Y72+FC_IND_NMM_GL_E!Y72</f>
        <v>0</v>
      </c>
      <c r="Z72" s="55">
        <f>FC_IND_NMM_CM_E!Z72+FC_IND_NMM_CR_E!Z72+FC_IND_NMM_GL_E!Z72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8823.9418391041836</v>
      </c>
      <c r="D2" s="21">
        <f t="shared" ref="D2:X2" si="0">SUM(D3,D17,D22,D25,D26,D51,D52)</f>
        <v>9443.5705110066719</v>
      </c>
      <c r="E2" s="21">
        <f t="shared" si="0"/>
        <v>9163.1344055574373</v>
      </c>
      <c r="F2" s="21">
        <f t="shared" si="0"/>
        <v>10017.60676159295</v>
      </c>
      <c r="G2" s="21">
        <f t="shared" si="0"/>
        <v>9802.2237550791888</v>
      </c>
      <c r="H2" s="21">
        <f t="shared" si="0"/>
        <v>9836.9965001190758</v>
      </c>
      <c r="I2" s="21">
        <f t="shared" si="0"/>
        <v>10652.442938653487</v>
      </c>
      <c r="J2" s="21">
        <f t="shared" si="0"/>
        <v>11225.954338776262</v>
      </c>
      <c r="K2" s="21">
        <f t="shared" si="0"/>
        <v>9179.7551867663969</v>
      </c>
      <c r="L2" s="21">
        <f t="shared" si="0"/>
        <v>6934.8842969009984</v>
      </c>
      <c r="M2" s="21">
        <f t="shared" si="0"/>
        <v>6258.6626187126785</v>
      </c>
      <c r="N2" s="21">
        <f t="shared" si="0"/>
        <v>5525.1253535858741</v>
      </c>
      <c r="O2" s="21">
        <f t="shared" si="0"/>
        <v>4617.3950215102805</v>
      </c>
      <c r="P2" s="21">
        <f t="shared" si="0"/>
        <v>3556.0572721385697</v>
      </c>
      <c r="Q2" s="21">
        <f t="shared" si="0"/>
        <v>3710.6895496213579</v>
      </c>
      <c r="R2" s="21">
        <f t="shared" si="0"/>
        <v>3950.7414382485208</v>
      </c>
      <c r="S2" s="21">
        <f t="shared" si="0"/>
        <v>4272.1597759823717</v>
      </c>
      <c r="T2" s="21">
        <f t="shared" si="0"/>
        <v>4153.8964566046752</v>
      </c>
      <c r="U2" s="21">
        <f t="shared" si="0"/>
        <v>4334.301494118472</v>
      </c>
      <c r="V2" s="21">
        <f t="shared" si="0"/>
        <v>4242.7702897597665</v>
      </c>
      <c r="W2" s="21">
        <f t="shared" si="0"/>
        <v>3827.9646338987613</v>
      </c>
      <c r="X2" s="21">
        <f t="shared" si="0"/>
        <v>3566.4571378977948</v>
      </c>
      <c r="Y2" s="21">
        <f t="shared" ref="Y2:Z2" si="1">SUM(Y3,Y17,Y22,Y25,Y26,Y51,Y52)</f>
        <v>3661.7215732226582</v>
      </c>
      <c r="Z2" s="21">
        <f t="shared" si="1"/>
        <v>3963.3062563935341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496.87884577381948</v>
      </c>
      <c r="D3" s="24">
        <f t="shared" ref="D3:W3" si="3">SUM(D4,D8,D11)</f>
        <v>304.09806752306844</v>
      </c>
      <c r="E3" s="24">
        <f t="shared" si="3"/>
        <v>274.66387605267846</v>
      </c>
      <c r="F3" s="24">
        <f t="shared" si="3"/>
        <v>228.60865479803505</v>
      </c>
      <c r="G3" s="24">
        <f t="shared" si="3"/>
        <v>151.62530029279392</v>
      </c>
      <c r="H3" s="24">
        <f t="shared" si="3"/>
        <v>175.23723362414185</v>
      </c>
      <c r="I3" s="24">
        <f t="shared" si="3"/>
        <v>251.89763641184538</v>
      </c>
      <c r="J3" s="24">
        <f t="shared" si="3"/>
        <v>530.30806507836496</v>
      </c>
      <c r="K3" s="24">
        <f t="shared" si="3"/>
        <v>316.71481722811342</v>
      </c>
      <c r="L3" s="24">
        <f t="shared" si="3"/>
        <v>23.011752343298056</v>
      </c>
      <c r="M3" s="24">
        <f t="shared" si="3"/>
        <v>20.674666635556409</v>
      </c>
      <c r="N3" s="24">
        <f t="shared" si="3"/>
        <v>135.91282141957831</v>
      </c>
      <c r="O3" s="24">
        <f t="shared" si="3"/>
        <v>7.3190254114768019</v>
      </c>
      <c r="P3" s="24">
        <f t="shared" si="3"/>
        <v>8.124143827832718</v>
      </c>
      <c r="Q3" s="24">
        <f t="shared" si="3"/>
        <v>7.5174074164381448</v>
      </c>
      <c r="R3" s="24">
        <f t="shared" si="3"/>
        <v>6.8727152292713143</v>
      </c>
      <c r="S3" s="24">
        <f t="shared" si="3"/>
        <v>9.6225022580455786</v>
      </c>
      <c r="T3" s="24">
        <f t="shared" si="3"/>
        <v>11.009067241432994</v>
      </c>
      <c r="U3" s="24">
        <f t="shared" si="3"/>
        <v>11.946014871861419</v>
      </c>
      <c r="V3" s="24">
        <f t="shared" si="3"/>
        <v>9.0865926928452776</v>
      </c>
      <c r="W3" s="24">
        <f t="shared" si="3"/>
        <v>9.9008700140433046</v>
      </c>
      <c r="X3" s="24">
        <f t="shared" ref="X3:Z3" si="4">SUM(X4,X8,X11)</f>
        <v>9.5057643914855934</v>
      </c>
      <c r="Y3" s="24">
        <f t="shared" si="4"/>
        <v>33.827843767846936</v>
      </c>
      <c r="Z3" s="24">
        <f t="shared" si="4"/>
        <v>24.277714640733343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496.87884577381948</v>
      </c>
      <c r="D4" s="19">
        <f t="shared" ref="D4:W4" si="6">SUM(D5:D7)</f>
        <v>304.09806752306844</v>
      </c>
      <c r="E4" s="19">
        <f t="shared" si="6"/>
        <v>274.66387605267846</v>
      </c>
      <c r="F4" s="19">
        <f t="shared" si="6"/>
        <v>228.60865479803505</v>
      </c>
      <c r="G4" s="19">
        <f t="shared" si="6"/>
        <v>151.62530029279392</v>
      </c>
      <c r="H4" s="19">
        <f t="shared" si="6"/>
        <v>175.23723362414185</v>
      </c>
      <c r="I4" s="19">
        <f t="shared" si="6"/>
        <v>251.89763641184538</v>
      </c>
      <c r="J4" s="19">
        <f t="shared" si="6"/>
        <v>530.30806507836496</v>
      </c>
      <c r="K4" s="19">
        <f t="shared" si="6"/>
        <v>316.71481722811342</v>
      </c>
      <c r="L4" s="19">
        <f t="shared" si="6"/>
        <v>23.011752343298056</v>
      </c>
      <c r="M4" s="19">
        <f t="shared" si="6"/>
        <v>20.674666635556409</v>
      </c>
      <c r="N4" s="19">
        <f t="shared" si="6"/>
        <v>135.91282141957831</v>
      </c>
      <c r="O4" s="19">
        <f t="shared" si="6"/>
        <v>7.3190254114768019</v>
      </c>
      <c r="P4" s="19">
        <f t="shared" si="6"/>
        <v>8.124143827832718</v>
      </c>
      <c r="Q4" s="19">
        <f t="shared" si="6"/>
        <v>7.5174074164381448</v>
      </c>
      <c r="R4" s="19">
        <f t="shared" si="6"/>
        <v>6.8727152292713143</v>
      </c>
      <c r="S4" s="19">
        <f t="shared" si="6"/>
        <v>9.6225022580455786</v>
      </c>
      <c r="T4" s="19">
        <f t="shared" si="6"/>
        <v>11.009067241432994</v>
      </c>
      <c r="U4" s="19">
        <f t="shared" si="6"/>
        <v>11.946014871861419</v>
      </c>
      <c r="V4" s="19">
        <f t="shared" si="6"/>
        <v>9.0865926928452776</v>
      </c>
      <c r="W4" s="19">
        <f t="shared" si="6"/>
        <v>9.9008700140433046</v>
      </c>
      <c r="X4" s="19">
        <f t="shared" ref="X4:Z4" si="7">SUM(X5:X7)</f>
        <v>9.5057643914855934</v>
      </c>
      <c r="Y4" s="19">
        <f t="shared" si="7"/>
        <v>33.827843767846936</v>
      </c>
      <c r="Z4" s="19">
        <f t="shared" si="7"/>
        <v>24.277714640733343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496.87884577381948</v>
      </c>
      <c r="D7" s="8">
        <v>304.09806752306844</v>
      </c>
      <c r="E7" s="8">
        <v>274.66387605267846</v>
      </c>
      <c r="F7" s="8">
        <v>228.60865479803505</v>
      </c>
      <c r="G7" s="8">
        <v>151.62530029279392</v>
      </c>
      <c r="H7" s="8">
        <v>175.23723362414185</v>
      </c>
      <c r="I7" s="8">
        <v>251.89763641184538</v>
      </c>
      <c r="J7" s="8">
        <v>530.30806507836496</v>
      </c>
      <c r="K7" s="8">
        <v>316.71481722811342</v>
      </c>
      <c r="L7" s="8">
        <v>23.011752343298056</v>
      </c>
      <c r="M7" s="8">
        <v>20.674666635556409</v>
      </c>
      <c r="N7" s="8">
        <v>135.91282141957831</v>
      </c>
      <c r="O7" s="8">
        <v>7.3190254114768019</v>
      </c>
      <c r="P7" s="8">
        <v>8.124143827832718</v>
      </c>
      <c r="Q7" s="8">
        <v>7.5174074164381448</v>
      </c>
      <c r="R7" s="8">
        <v>6.8727152292713143</v>
      </c>
      <c r="S7" s="8">
        <v>9.6225022580455786</v>
      </c>
      <c r="T7" s="8">
        <v>11.009067241432994</v>
      </c>
      <c r="U7" s="8">
        <v>11.946014871861419</v>
      </c>
      <c r="V7" s="8">
        <v>9.0865926928452776</v>
      </c>
      <c r="W7" s="8">
        <v>9.9008700140433046</v>
      </c>
      <c r="X7" s="8">
        <v>9.5057643914855934</v>
      </c>
      <c r="Y7" s="8">
        <v>33.827843767846936</v>
      </c>
      <c r="Z7" s="8">
        <v>24.277714640733343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5565.5835572199567</v>
      </c>
      <c r="D26" s="27">
        <f t="shared" si="16"/>
        <v>6043.1035681181884</v>
      </c>
      <c r="E26" s="27">
        <f t="shared" si="16"/>
        <v>6126.1618295994449</v>
      </c>
      <c r="F26" s="27">
        <f t="shared" si="16"/>
        <v>6139.8850240726006</v>
      </c>
      <c r="G26" s="27">
        <f t="shared" si="16"/>
        <v>6489.9751204823879</v>
      </c>
      <c r="H26" s="27">
        <f t="shared" si="16"/>
        <v>5956.8573102889013</v>
      </c>
      <c r="I26" s="27">
        <f t="shared" si="16"/>
        <v>7182.6577544912452</v>
      </c>
      <c r="J26" s="27">
        <f t="shared" si="16"/>
        <v>7605.5979699753952</v>
      </c>
      <c r="K26" s="27">
        <f t="shared" si="16"/>
        <v>6380.7456390363795</v>
      </c>
      <c r="L26" s="27">
        <f t="shared" si="16"/>
        <v>5550.0691597666064</v>
      </c>
      <c r="M26" s="27">
        <f t="shared" si="16"/>
        <v>5067.0708396846248</v>
      </c>
      <c r="N26" s="27">
        <f t="shared" si="16"/>
        <v>4204.3867959504823</v>
      </c>
      <c r="O26" s="27">
        <f t="shared" si="16"/>
        <v>3469.1400774686094</v>
      </c>
      <c r="P26" s="27">
        <f t="shared" si="16"/>
        <v>2352.7853055695505</v>
      </c>
      <c r="Q26" s="27">
        <f t="shared" si="16"/>
        <v>2428.1324904763283</v>
      </c>
      <c r="R26" s="27">
        <f t="shared" si="16"/>
        <v>2543.5341886863057</v>
      </c>
      <c r="S26" s="27">
        <f t="shared" si="16"/>
        <v>2701.1588341951619</v>
      </c>
      <c r="T26" s="27">
        <f t="shared" si="16"/>
        <v>2531.0780081401554</v>
      </c>
      <c r="U26" s="27">
        <f t="shared" si="16"/>
        <v>2672.1676072575401</v>
      </c>
      <c r="V26" s="27">
        <f t="shared" si="16"/>
        <v>2567.0772581530155</v>
      </c>
      <c r="W26" s="27">
        <f t="shared" si="16"/>
        <v>2170.6538466458942</v>
      </c>
      <c r="X26" s="27">
        <f t="shared" si="16"/>
        <v>1793.3999962579971</v>
      </c>
      <c r="Y26" s="27">
        <f t="shared" ref="Y26:Z26" si="17">SUM(Y27,Y33)</f>
        <v>1741.7851277286668</v>
      </c>
      <c r="Z26" s="27">
        <f t="shared" si="17"/>
        <v>2031.3885188720606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10.871754391849301</v>
      </c>
      <c r="Q27" s="19">
        <f t="shared" si="18"/>
        <v>11.285187786738669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10.871754391849301</v>
      </c>
      <c r="Q28" s="8">
        <v>11.285187786738669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5565.5835572199567</v>
      </c>
      <c r="D33" s="19">
        <f t="shared" si="20"/>
        <v>6043.1035681181884</v>
      </c>
      <c r="E33" s="19">
        <f t="shared" si="20"/>
        <v>6126.1618295994449</v>
      </c>
      <c r="F33" s="19">
        <f t="shared" si="20"/>
        <v>6139.8850240726006</v>
      </c>
      <c r="G33" s="19">
        <f t="shared" si="20"/>
        <v>6489.9751204823879</v>
      </c>
      <c r="H33" s="19">
        <f t="shared" si="20"/>
        <v>5956.8573102889013</v>
      </c>
      <c r="I33" s="19">
        <f t="shared" si="20"/>
        <v>7182.6577544912452</v>
      </c>
      <c r="J33" s="19">
        <f t="shared" si="20"/>
        <v>7605.5979699753952</v>
      </c>
      <c r="K33" s="19">
        <f t="shared" si="20"/>
        <v>6380.7456390363795</v>
      </c>
      <c r="L33" s="19">
        <f t="shared" si="20"/>
        <v>5550.0691597666064</v>
      </c>
      <c r="M33" s="19">
        <f t="shared" si="20"/>
        <v>5067.0708396846248</v>
      </c>
      <c r="N33" s="19">
        <f t="shared" si="20"/>
        <v>4204.3867959504823</v>
      </c>
      <c r="O33" s="19">
        <f t="shared" si="20"/>
        <v>3469.1400774686094</v>
      </c>
      <c r="P33" s="19">
        <f t="shared" si="20"/>
        <v>2341.9135511777013</v>
      </c>
      <c r="Q33" s="19">
        <f t="shared" si="20"/>
        <v>2416.8473026895895</v>
      </c>
      <c r="R33" s="19">
        <f t="shared" si="20"/>
        <v>2543.5341886863057</v>
      </c>
      <c r="S33" s="19">
        <f t="shared" si="20"/>
        <v>2701.1588341951619</v>
      </c>
      <c r="T33" s="19">
        <f t="shared" si="20"/>
        <v>2531.0780081401554</v>
      </c>
      <c r="U33" s="19">
        <f t="shared" si="20"/>
        <v>2672.1676072575401</v>
      </c>
      <c r="V33" s="19">
        <f t="shared" si="20"/>
        <v>2567.0772581530155</v>
      </c>
      <c r="W33" s="19">
        <f t="shared" si="20"/>
        <v>2170.6538466458942</v>
      </c>
      <c r="X33" s="19">
        <f t="shared" si="20"/>
        <v>1793.3999962579971</v>
      </c>
      <c r="Y33" s="19">
        <f t="shared" ref="Y33:Z33" si="21">SUM(Y34:Y50)</f>
        <v>1741.7851277286668</v>
      </c>
      <c r="Z33" s="19">
        <f t="shared" si="21"/>
        <v>2031.3885188720606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32.262482525283239</v>
      </c>
      <c r="D36" s="8">
        <v>31.379984743881053</v>
      </c>
      <c r="E36" s="8">
        <v>34.606220398081526</v>
      </c>
      <c r="F36" s="8">
        <v>33.686740308687746</v>
      </c>
      <c r="G36" s="8">
        <v>35.214906909964938</v>
      </c>
      <c r="H36" s="8">
        <v>33.181801490864324</v>
      </c>
      <c r="I36" s="8">
        <v>35.048010883506926</v>
      </c>
      <c r="J36" s="8">
        <v>36.103118818112215</v>
      </c>
      <c r="K36" s="8">
        <v>30.116219724140137</v>
      </c>
      <c r="L36" s="8">
        <v>18.43144134031715</v>
      </c>
      <c r="M36" s="8">
        <v>14.330956764616916</v>
      </c>
      <c r="N36" s="8">
        <v>9.7945399206302355</v>
      </c>
      <c r="O36" s="8">
        <v>8.8944731008414699</v>
      </c>
      <c r="P36" s="8">
        <v>7.3064560816110333</v>
      </c>
      <c r="Q36" s="8">
        <v>22.863138500221581</v>
      </c>
      <c r="R36" s="8">
        <v>21.59656122698177</v>
      </c>
      <c r="S36" s="8">
        <v>26.831733722043094</v>
      </c>
      <c r="T36" s="8">
        <v>20.887144021357773</v>
      </c>
      <c r="U36" s="8">
        <v>19.499590135149756</v>
      </c>
      <c r="V36" s="8">
        <v>23.328850285190853</v>
      </c>
      <c r="W36" s="8">
        <v>23.655287623129428</v>
      </c>
      <c r="X36" s="8">
        <v>17.280254818443421</v>
      </c>
      <c r="Y36" s="8">
        <v>48.776062088199964</v>
      </c>
      <c r="Z36" s="8">
        <v>27.506522601581342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92.449680426505083</v>
      </c>
      <c r="D43" s="8">
        <v>97.636792194226416</v>
      </c>
      <c r="E43" s="8">
        <v>106.32185688422771</v>
      </c>
      <c r="F43" s="8">
        <v>114.4910996185877</v>
      </c>
      <c r="G43" s="8">
        <v>131.96445024766899</v>
      </c>
      <c r="H43" s="8">
        <v>165.78355669167431</v>
      </c>
      <c r="I43" s="8">
        <v>79.343101111336878</v>
      </c>
      <c r="J43" s="8">
        <v>225.97710131283506</v>
      </c>
      <c r="K43" s="8">
        <v>184.40490606123026</v>
      </c>
      <c r="L43" s="8">
        <v>132.67032589483449</v>
      </c>
      <c r="M43" s="8">
        <v>101.94852991784856</v>
      </c>
      <c r="N43" s="8">
        <v>67.84727581183121</v>
      </c>
      <c r="O43" s="8">
        <v>55.039481228160149</v>
      </c>
      <c r="P43" s="8">
        <v>97.624762515867289</v>
      </c>
      <c r="Q43" s="8">
        <v>77.560111132661604</v>
      </c>
      <c r="R43" s="8">
        <v>108.76837270285047</v>
      </c>
      <c r="S43" s="8">
        <v>80.538378173956161</v>
      </c>
      <c r="T43" s="8">
        <v>80.894975256487186</v>
      </c>
      <c r="U43" s="8">
        <v>68.304129696820269</v>
      </c>
      <c r="V43" s="8">
        <v>72.284153533626579</v>
      </c>
      <c r="W43" s="8">
        <v>73.986105658040643</v>
      </c>
      <c r="X43" s="8">
        <v>84.994962921001132</v>
      </c>
      <c r="Y43" s="8">
        <v>88.357629438510543</v>
      </c>
      <c r="Z43" s="8">
        <v>88.58129434426121</v>
      </c>
    </row>
    <row r="44" spans="1:26" ht="11.25" customHeight="1" x14ac:dyDescent="0.2">
      <c r="A44" s="28" t="s">
        <v>74</v>
      </c>
      <c r="B44" s="7" t="s">
        <v>75</v>
      </c>
      <c r="C44" s="8">
        <v>245.70738258210099</v>
      </c>
      <c r="D44" s="8">
        <v>230.13498276361315</v>
      </c>
      <c r="E44" s="8">
        <v>266.34593054454228</v>
      </c>
      <c r="F44" s="8">
        <v>240.26516072033445</v>
      </c>
      <c r="G44" s="8">
        <v>155.77556836829098</v>
      </c>
      <c r="H44" s="8">
        <v>114.98918111158015</v>
      </c>
      <c r="I44" s="8">
        <v>290.69527577690684</v>
      </c>
      <c r="J44" s="8">
        <v>271.0779300765787</v>
      </c>
      <c r="K44" s="8">
        <v>193.2586416594161</v>
      </c>
      <c r="L44" s="8">
        <v>119.7243768195622</v>
      </c>
      <c r="M44" s="8">
        <v>70.781927795730482</v>
      </c>
      <c r="N44" s="8">
        <v>75.679504049678968</v>
      </c>
      <c r="O44" s="8">
        <v>42.24451970452705</v>
      </c>
      <c r="P44" s="8">
        <v>24.356424862677937</v>
      </c>
      <c r="Q44" s="8">
        <v>13.065516181282266</v>
      </c>
      <c r="R44" s="8">
        <v>9.3626869060538169</v>
      </c>
      <c r="S44" s="8">
        <v>10.356774008946978</v>
      </c>
      <c r="T44" s="8">
        <v>10.941570530146297</v>
      </c>
      <c r="U44" s="8">
        <v>11.674013841405312</v>
      </c>
      <c r="V44" s="8">
        <v>14.512050830861682</v>
      </c>
      <c r="W44" s="8">
        <v>10.739451965510767</v>
      </c>
      <c r="X44" s="8">
        <v>9.8856210938318689</v>
      </c>
      <c r="Y44" s="8">
        <v>36.2259680668651</v>
      </c>
      <c r="Z44" s="8">
        <v>35.67275104484937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5195.1640116860672</v>
      </c>
      <c r="D48" s="8">
        <v>5683.9518084164674</v>
      </c>
      <c r="E48" s="8">
        <v>5718.8878217725933</v>
      </c>
      <c r="F48" s="8">
        <v>5751.442023424991</v>
      </c>
      <c r="G48" s="8">
        <v>6167.0201949564625</v>
      </c>
      <c r="H48" s="8">
        <v>5642.9027709947823</v>
      </c>
      <c r="I48" s="8">
        <v>6777.5713667194941</v>
      </c>
      <c r="J48" s="8">
        <v>7072.4398197678693</v>
      </c>
      <c r="K48" s="8">
        <v>5972.965871591593</v>
      </c>
      <c r="L48" s="8">
        <v>5279.2430157118924</v>
      </c>
      <c r="M48" s="8">
        <v>4880.0094252064291</v>
      </c>
      <c r="N48" s="8">
        <v>4051.0654761683418</v>
      </c>
      <c r="O48" s="8">
        <v>3362.9616034350806</v>
      </c>
      <c r="P48" s="8">
        <v>2212.625907717545</v>
      </c>
      <c r="Q48" s="8">
        <v>2303.3585368754239</v>
      </c>
      <c r="R48" s="8">
        <v>2403.8065678504195</v>
      </c>
      <c r="S48" s="8">
        <v>2583.4319482902156</v>
      </c>
      <c r="T48" s="8">
        <v>2418.354318332164</v>
      </c>
      <c r="U48" s="8">
        <v>2572.6898735841646</v>
      </c>
      <c r="V48" s="8">
        <v>2456.9522035033365</v>
      </c>
      <c r="W48" s="8">
        <v>2062.2730013992132</v>
      </c>
      <c r="X48" s="8">
        <v>1681.2391574247208</v>
      </c>
      <c r="Y48" s="8">
        <v>1568.4254681350913</v>
      </c>
      <c r="Z48" s="8">
        <v>1879.6279508813686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2761.4794361104077</v>
      </c>
      <c r="D51" s="27">
        <v>3096.3688753654151</v>
      </c>
      <c r="E51" s="27">
        <v>2762.3086999053144</v>
      </c>
      <c r="F51" s="27">
        <v>3649.1130827223137</v>
      </c>
      <c r="G51" s="27">
        <v>3160.6233343040062</v>
      </c>
      <c r="H51" s="27">
        <v>3704.9019562060339</v>
      </c>
      <c r="I51" s="27">
        <v>3217.8875477503971</v>
      </c>
      <c r="J51" s="27">
        <v>3090.0483037225017</v>
      </c>
      <c r="K51" s="27">
        <v>2482.2947305019052</v>
      </c>
      <c r="L51" s="27">
        <v>962.79653863877593</v>
      </c>
      <c r="M51" s="27">
        <v>688.18965100426567</v>
      </c>
      <c r="N51" s="27">
        <v>678.48478948521063</v>
      </c>
      <c r="O51" s="27">
        <v>605.89265584519705</v>
      </c>
      <c r="P51" s="27">
        <v>736.52463655673455</v>
      </c>
      <c r="Q51" s="27">
        <v>745.15585869070185</v>
      </c>
      <c r="R51" s="27">
        <v>890.36031426836621</v>
      </c>
      <c r="S51" s="27">
        <v>952.86998160787869</v>
      </c>
      <c r="T51" s="27">
        <v>998.36987287129023</v>
      </c>
      <c r="U51" s="27">
        <v>1010.6663973826085</v>
      </c>
      <c r="V51" s="27">
        <v>1046.6626556201757</v>
      </c>
      <c r="W51" s="27">
        <v>1076.4660552392875</v>
      </c>
      <c r="X51" s="27">
        <v>1189.5575431784805</v>
      </c>
      <c r="Y51" s="27">
        <v>1256.3382745472209</v>
      </c>
      <c r="Z51" s="27">
        <v>1267.3142396102041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399.00684615231779</v>
      </c>
      <c r="M52" s="27">
        <f t="shared" si="22"/>
        <v>482.72746138823135</v>
      </c>
      <c r="N52" s="27">
        <f t="shared" si="22"/>
        <v>506.34094673060287</v>
      </c>
      <c r="O52" s="27">
        <f t="shared" si="22"/>
        <v>535.04326278499673</v>
      </c>
      <c r="P52" s="27">
        <f t="shared" si="22"/>
        <v>458.62318618445238</v>
      </c>
      <c r="Q52" s="27">
        <f t="shared" si="22"/>
        <v>529.88379303788963</v>
      </c>
      <c r="R52" s="27">
        <f t="shared" si="22"/>
        <v>509.97422006457737</v>
      </c>
      <c r="S52" s="27">
        <f t="shared" si="22"/>
        <v>608.50845792128518</v>
      </c>
      <c r="T52" s="27">
        <f t="shared" si="22"/>
        <v>613.43950835179646</v>
      </c>
      <c r="U52" s="27">
        <f t="shared" si="22"/>
        <v>639.52147460646245</v>
      </c>
      <c r="V52" s="27">
        <f t="shared" si="22"/>
        <v>619.94378329373023</v>
      </c>
      <c r="W52" s="27">
        <f t="shared" si="22"/>
        <v>570.94386199953613</v>
      </c>
      <c r="X52" s="27">
        <f t="shared" si="22"/>
        <v>573.99383406983145</v>
      </c>
      <c r="Y52" s="27">
        <f t="shared" ref="Y52:Z52" si="23">SUM(Y53:Y54)</f>
        <v>629.77032717892371</v>
      </c>
      <c r="Z52" s="27">
        <f t="shared" si="23"/>
        <v>640.32578327053625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399.00684615231779</v>
      </c>
      <c r="M53" s="8">
        <v>482.72746138823135</v>
      </c>
      <c r="N53" s="8">
        <v>506.34094673060287</v>
      </c>
      <c r="O53" s="8">
        <v>535.04326278499673</v>
      </c>
      <c r="P53" s="8">
        <v>458.62318618445238</v>
      </c>
      <c r="Q53" s="8">
        <v>529.88379303788963</v>
      </c>
      <c r="R53" s="8">
        <v>509.97422006457737</v>
      </c>
      <c r="S53" s="8">
        <v>608.50845792128518</v>
      </c>
      <c r="T53" s="8">
        <v>613.43950835179646</v>
      </c>
      <c r="U53" s="8">
        <v>639.52147460646245</v>
      </c>
      <c r="V53" s="8">
        <v>619.94378329373023</v>
      </c>
      <c r="W53" s="8">
        <v>570.94386199953613</v>
      </c>
      <c r="X53" s="8">
        <v>573.99383406983145</v>
      </c>
      <c r="Y53" s="8">
        <v>629.77032717892371</v>
      </c>
      <c r="Z53" s="8">
        <v>640.32578327053625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378.89107833743907</v>
      </c>
      <c r="D61" s="49">
        <f t="shared" si="24"/>
        <v>370.01819667360803</v>
      </c>
      <c r="E61" s="49">
        <f t="shared" si="24"/>
        <v>410.19304188186777</v>
      </c>
      <c r="F61" s="49">
        <f t="shared" si="24"/>
        <v>381.43438411085094</v>
      </c>
      <c r="G61" s="49">
        <f t="shared" si="24"/>
        <v>394.73612503283954</v>
      </c>
      <c r="H61" s="49">
        <f t="shared" si="24"/>
        <v>371.01434722891599</v>
      </c>
      <c r="I61" s="49">
        <f t="shared" si="24"/>
        <v>441.97786649500694</v>
      </c>
      <c r="J61" s="49">
        <f t="shared" si="24"/>
        <v>465.55499806550768</v>
      </c>
      <c r="K61" s="49">
        <f t="shared" si="24"/>
        <v>414.05834458582626</v>
      </c>
      <c r="L61" s="49">
        <f t="shared" si="24"/>
        <v>358.33066650120981</v>
      </c>
      <c r="M61" s="49">
        <f t="shared" si="24"/>
        <v>378.3324827458041</v>
      </c>
      <c r="N61" s="49">
        <f t="shared" si="24"/>
        <v>419.92566008908358</v>
      </c>
      <c r="O61" s="49">
        <f t="shared" si="24"/>
        <v>464.6549567968197</v>
      </c>
      <c r="P61" s="49">
        <f t="shared" si="24"/>
        <v>391.99918059236245</v>
      </c>
      <c r="Q61" s="49">
        <f t="shared" si="24"/>
        <v>396.72463061661654</v>
      </c>
      <c r="R61" s="49">
        <f t="shared" si="24"/>
        <v>506.60379303717559</v>
      </c>
      <c r="S61" s="49">
        <f t="shared" si="24"/>
        <v>390.83468474884478</v>
      </c>
      <c r="T61" s="49">
        <f t="shared" si="24"/>
        <v>408.03023280421064</v>
      </c>
      <c r="U61" s="49">
        <f t="shared" si="24"/>
        <v>419.32341859508438</v>
      </c>
      <c r="V61" s="49">
        <f t="shared" si="24"/>
        <v>500.6748717645209</v>
      </c>
      <c r="W61" s="49">
        <f t="shared" si="24"/>
        <v>562.49464385773024</v>
      </c>
      <c r="X61" s="49">
        <f t="shared" si="24"/>
        <v>568.2699219693942</v>
      </c>
      <c r="Y61" s="49">
        <f t="shared" ref="Y61:Z61" si="25">SUM(Y62:Y72)</f>
        <v>662.47277806700743</v>
      </c>
      <c r="Z61" s="49">
        <f t="shared" si="25"/>
        <v>694.61686814252755</v>
      </c>
    </row>
    <row r="62" spans="1:26" ht="11.25" customHeight="1" x14ac:dyDescent="0.2">
      <c r="A62" s="50" t="s">
        <v>92</v>
      </c>
      <c r="B62" s="51" t="s">
        <v>93</v>
      </c>
      <c r="C62" s="52">
        <v>378.89107833743907</v>
      </c>
      <c r="D62" s="52">
        <v>370.01819667360803</v>
      </c>
      <c r="E62" s="52">
        <v>410.19304188186777</v>
      </c>
      <c r="F62" s="52">
        <v>381.43438411085094</v>
      </c>
      <c r="G62" s="52">
        <v>394.73612503283954</v>
      </c>
      <c r="H62" s="52">
        <v>371.01434722891599</v>
      </c>
      <c r="I62" s="52">
        <v>441.97786649500694</v>
      </c>
      <c r="J62" s="52">
        <v>465.55499806550768</v>
      </c>
      <c r="K62" s="52">
        <v>414.05834458582626</v>
      </c>
      <c r="L62" s="52">
        <v>356.10774623179481</v>
      </c>
      <c r="M62" s="52">
        <v>376.68531872184553</v>
      </c>
      <c r="N62" s="52">
        <v>418.4611992797972</v>
      </c>
      <c r="O62" s="52">
        <v>463.23480901176123</v>
      </c>
      <c r="P62" s="52">
        <v>390.41114733743609</v>
      </c>
      <c r="Q62" s="52">
        <v>395.06646613159268</v>
      </c>
      <c r="R62" s="52">
        <v>504.8215758182684</v>
      </c>
      <c r="S62" s="52">
        <v>388.56461822068133</v>
      </c>
      <c r="T62" s="52">
        <v>405.5307438594657</v>
      </c>
      <c r="U62" s="52">
        <v>416.8128320558007</v>
      </c>
      <c r="V62" s="52">
        <v>498.06889781376066</v>
      </c>
      <c r="W62" s="52">
        <v>559.64501216560484</v>
      </c>
      <c r="X62" s="52">
        <v>565.4839536239715</v>
      </c>
      <c r="Y62" s="52">
        <v>659.14742292895676</v>
      </c>
      <c r="Z62" s="52">
        <v>690.66187686786395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2.2229202694150159</v>
      </c>
      <c r="M64" s="52">
        <v>1.6471640239585583</v>
      </c>
      <c r="N64" s="52">
        <v>1.4644608092864053</v>
      </c>
      <c r="O64" s="52">
        <v>1.4201477850584716</v>
      </c>
      <c r="P64" s="52">
        <v>1.5880332549263734</v>
      </c>
      <c r="Q64" s="52">
        <v>1.6581644850238795</v>
      </c>
      <c r="R64" s="52">
        <v>1.7822172189072014</v>
      </c>
      <c r="S64" s="52">
        <v>2.27006652816348</v>
      </c>
      <c r="T64" s="52">
        <v>2.4994889447449657</v>
      </c>
      <c r="U64" s="52">
        <v>2.5105865392836799</v>
      </c>
      <c r="V64" s="52">
        <v>2.6059739507602315</v>
      </c>
      <c r="W64" s="52">
        <v>2.8496316921254161</v>
      </c>
      <c r="X64" s="52">
        <v>2.7859683454227082</v>
      </c>
      <c r="Y64" s="52">
        <v>3.3253551380506297</v>
      </c>
      <c r="Z64" s="52">
        <v>3.9549912746635951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6480.3253590313079</v>
      </c>
      <c r="D2" s="21">
        <f t="shared" ref="D2:X2" si="0">SUM(D3,D17,D22,D25,D26,D51,D52)</f>
        <v>7347.7499806063352</v>
      </c>
      <c r="E2" s="21">
        <f t="shared" si="0"/>
        <v>5319.8779219448988</v>
      </c>
      <c r="F2" s="21">
        <f t="shared" si="0"/>
        <v>7221.3031237470714</v>
      </c>
      <c r="G2" s="21">
        <f t="shared" si="0"/>
        <v>6366.637507966766</v>
      </c>
      <c r="H2" s="21">
        <f t="shared" si="0"/>
        <v>7626.9108749561256</v>
      </c>
      <c r="I2" s="21">
        <f t="shared" si="0"/>
        <v>5235.9932066789697</v>
      </c>
      <c r="J2" s="21">
        <f t="shared" si="0"/>
        <v>5191.9937014219504</v>
      </c>
      <c r="K2" s="21">
        <f t="shared" si="0"/>
        <v>6137.5291367584832</v>
      </c>
      <c r="L2" s="21">
        <f t="shared" si="0"/>
        <v>4929.923463424504</v>
      </c>
      <c r="M2" s="21">
        <f t="shared" si="0"/>
        <v>6056.9503845903491</v>
      </c>
      <c r="N2" s="21">
        <f t="shared" si="0"/>
        <v>7246.3629257848124</v>
      </c>
      <c r="O2" s="21">
        <f t="shared" si="0"/>
        <v>4784.4385381506709</v>
      </c>
      <c r="P2" s="21">
        <f t="shared" si="0"/>
        <v>4187.5126058119513</v>
      </c>
      <c r="Q2" s="21">
        <f t="shared" si="0"/>
        <v>4031.6946210094197</v>
      </c>
      <c r="R2" s="21">
        <f t="shared" si="0"/>
        <v>4215.1388326307015</v>
      </c>
      <c r="S2" s="21">
        <f t="shared" si="0"/>
        <v>5059.054421880207</v>
      </c>
      <c r="T2" s="21">
        <f t="shared" si="0"/>
        <v>5294.9102317450433</v>
      </c>
      <c r="U2" s="21">
        <f t="shared" si="0"/>
        <v>5537.9179127224688</v>
      </c>
      <c r="V2" s="21">
        <f t="shared" si="0"/>
        <v>5308.3861825268787</v>
      </c>
      <c r="W2" s="21">
        <f t="shared" si="0"/>
        <v>4501.238625091758</v>
      </c>
      <c r="X2" s="21">
        <f t="shared" si="0"/>
        <v>5043.0719265327598</v>
      </c>
      <c r="Y2" s="21">
        <f t="shared" ref="Y2:Z2" si="1">SUM(Y3,Y17,Y22,Y25,Y26,Y51,Y52)</f>
        <v>4245.3729851960388</v>
      </c>
      <c r="Z2" s="21">
        <f t="shared" si="1"/>
        <v>3929.2213412903875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460.46509185546063</v>
      </c>
      <c r="D3" s="24">
        <f t="shared" ref="D3:W3" si="3">SUM(D4,D8,D11)</f>
        <v>300.7836443230301</v>
      </c>
      <c r="E3" s="24">
        <f t="shared" si="3"/>
        <v>206.65965379671019</v>
      </c>
      <c r="F3" s="24">
        <f t="shared" si="3"/>
        <v>205.26513081762758</v>
      </c>
      <c r="G3" s="24">
        <f t="shared" si="3"/>
        <v>127.90245716695762</v>
      </c>
      <c r="H3" s="24">
        <f t="shared" si="3"/>
        <v>169.1263030529235</v>
      </c>
      <c r="I3" s="24">
        <f t="shared" si="3"/>
        <v>162.23909608544366</v>
      </c>
      <c r="J3" s="24">
        <f t="shared" si="3"/>
        <v>320.80413326722208</v>
      </c>
      <c r="K3" s="24">
        <f t="shared" si="3"/>
        <v>281.20507752331565</v>
      </c>
      <c r="L3" s="24">
        <f t="shared" si="3"/>
        <v>27.130264781634441</v>
      </c>
      <c r="M3" s="24">
        <f t="shared" si="3"/>
        <v>36.1372543757386</v>
      </c>
      <c r="N3" s="24">
        <f t="shared" si="3"/>
        <v>299.62398939657203</v>
      </c>
      <c r="O3" s="24">
        <f t="shared" si="3"/>
        <v>13.054424740521094</v>
      </c>
      <c r="P3" s="24">
        <f t="shared" si="3"/>
        <v>14.007542685111488</v>
      </c>
      <c r="Q3" s="24">
        <f t="shared" si="3"/>
        <v>12.159186435492774</v>
      </c>
      <c r="R3" s="24">
        <f t="shared" si="3"/>
        <v>10.557150940686162</v>
      </c>
      <c r="S3" s="24">
        <f t="shared" si="3"/>
        <v>16.495060020580986</v>
      </c>
      <c r="T3" s="24">
        <f t="shared" si="3"/>
        <v>19.897605238119432</v>
      </c>
      <c r="U3" s="24">
        <f t="shared" si="3"/>
        <v>21.951133171079505</v>
      </c>
      <c r="V3" s="24">
        <f t="shared" si="3"/>
        <v>16.104168208967131</v>
      </c>
      <c r="W3" s="24">
        <f t="shared" si="3"/>
        <v>15.899971774122339</v>
      </c>
      <c r="X3" s="24">
        <f t="shared" ref="X3:Z3" si="4">SUM(X4,X8,X11)</f>
        <v>17.486374681131252</v>
      </c>
      <c r="Y3" s="24">
        <f t="shared" si="4"/>
        <v>49.923782661942006</v>
      </c>
      <c r="Z3" s="24">
        <f t="shared" si="4"/>
        <v>31.52350465373905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460.46509185546063</v>
      </c>
      <c r="D4" s="19">
        <f t="shared" ref="D4:W4" si="6">SUM(D5:D7)</f>
        <v>300.7836443230301</v>
      </c>
      <c r="E4" s="19">
        <f t="shared" si="6"/>
        <v>206.65965379671019</v>
      </c>
      <c r="F4" s="19">
        <f t="shared" si="6"/>
        <v>205.26513081762758</v>
      </c>
      <c r="G4" s="19">
        <f t="shared" si="6"/>
        <v>127.90245716695762</v>
      </c>
      <c r="H4" s="19">
        <f t="shared" si="6"/>
        <v>169.1263030529235</v>
      </c>
      <c r="I4" s="19">
        <f t="shared" si="6"/>
        <v>162.23909608544366</v>
      </c>
      <c r="J4" s="19">
        <f t="shared" si="6"/>
        <v>320.80413326722208</v>
      </c>
      <c r="K4" s="19">
        <f t="shared" si="6"/>
        <v>281.20507752331565</v>
      </c>
      <c r="L4" s="19">
        <f t="shared" si="6"/>
        <v>27.130264781634441</v>
      </c>
      <c r="M4" s="19">
        <f t="shared" si="6"/>
        <v>36.1372543757386</v>
      </c>
      <c r="N4" s="19">
        <f t="shared" si="6"/>
        <v>299.62398939657203</v>
      </c>
      <c r="O4" s="19">
        <f t="shared" si="6"/>
        <v>13.054424740521094</v>
      </c>
      <c r="P4" s="19">
        <f t="shared" si="6"/>
        <v>14.007542685111488</v>
      </c>
      <c r="Q4" s="19">
        <f t="shared" si="6"/>
        <v>12.159186435492774</v>
      </c>
      <c r="R4" s="19">
        <f t="shared" si="6"/>
        <v>10.557150940686162</v>
      </c>
      <c r="S4" s="19">
        <f t="shared" si="6"/>
        <v>16.495060020580986</v>
      </c>
      <c r="T4" s="19">
        <f t="shared" si="6"/>
        <v>19.897605238119432</v>
      </c>
      <c r="U4" s="19">
        <f t="shared" si="6"/>
        <v>21.951133171079505</v>
      </c>
      <c r="V4" s="19">
        <f t="shared" si="6"/>
        <v>16.104168208967131</v>
      </c>
      <c r="W4" s="19">
        <f t="shared" si="6"/>
        <v>15.899971774122339</v>
      </c>
      <c r="X4" s="19">
        <f t="shared" ref="X4:Z4" si="7">SUM(X5:X7)</f>
        <v>17.486374681131252</v>
      </c>
      <c r="Y4" s="19">
        <f t="shared" si="7"/>
        <v>49.923782661942006</v>
      </c>
      <c r="Z4" s="19">
        <f t="shared" si="7"/>
        <v>31.52350465373905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460.46509185546063</v>
      </c>
      <c r="D7" s="8">
        <v>300.7836443230301</v>
      </c>
      <c r="E7" s="8">
        <v>206.65965379671019</v>
      </c>
      <c r="F7" s="8">
        <v>205.26513081762758</v>
      </c>
      <c r="G7" s="8">
        <v>127.90245716695762</v>
      </c>
      <c r="H7" s="8">
        <v>169.1263030529235</v>
      </c>
      <c r="I7" s="8">
        <v>162.23909608544366</v>
      </c>
      <c r="J7" s="8">
        <v>320.80413326722208</v>
      </c>
      <c r="K7" s="8">
        <v>281.20507752331565</v>
      </c>
      <c r="L7" s="8">
        <v>27.130264781634441</v>
      </c>
      <c r="M7" s="8">
        <v>36.1372543757386</v>
      </c>
      <c r="N7" s="8">
        <v>299.62398939657203</v>
      </c>
      <c r="O7" s="8">
        <v>13.054424740521094</v>
      </c>
      <c r="P7" s="8">
        <v>14.007542685111488</v>
      </c>
      <c r="Q7" s="8">
        <v>12.159186435492774</v>
      </c>
      <c r="R7" s="8">
        <v>10.557150940686162</v>
      </c>
      <c r="S7" s="8">
        <v>16.495060020580986</v>
      </c>
      <c r="T7" s="8">
        <v>19.897605238119432</v>
      </c>
      <c r="U7" s="8">
        <v>21.951133171079505</v>
      </c>
      <c r="V7" s="8">
        <v>16.104168208967131</v>
      </c>
      <c r="W7" s="8">
        <v>15.899971774122339</v>
      </c>
      <c r="X7" s="8">
        <v>17.486374681131252</v>
      </c>
      <c r="Y7" s="8">
        <v>49.923782661942006</v>
      </c>
      <c r="Z7" s="8">
        <v>31.52350465373905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3444.4428965874363</v>
      </c>
      <c r="D26" s="27">
        <f t="shared" si="16"/>
        <v>3965.8135184731627</v>
      </c>
      <c r="E26" s="27">
        <f t="shared" si="16"/>
        <v>3023.2086392658675</v>
      </c>
      <c r="F26" s="27">
        <f t="shared" si="16"/>
        <v>3720.7570669622291</v>
      </c>
      <c r="G26" s="27">
        <f t="shared" si="16"/>
        <v>3558.3815926463744</v>
      </c>
      <c r="H26" s="27">
        <f t="shared" si="16"/>
        <v>3863.0070698257414</v>
      </c>
      <c r="I26" s="27">
        <f t="shared" si="16"/>
        <v>2989.8615119001001</v>
      </c>
      <c r="J26" s="27">
        <f t="shared" si="16"/>
        <v>2991.5805216122203</v>
      </c>
      <c r="K26" s="27">
        <f t="shared" si="16"/>
        <v>3639.6202311990683</v>
      </c>
      <c r="L26" s="27">
        <f t="shared" si="16"/>
        <v>3520.3761474156067</v>
      </c>
      <c r="M26" s="27">
        <f t="shared" si="16"/>
        <v>4408.9590370188616</v>
      </c>
      <c r="N26" s="27">
        <f t="shared" si="16"/>
        <v>4875.136475932025</v>
      </c>
      <c r="O26" s="27">
        <f t="shared" si="16"/>
        <v>3205.5967313229175</v>
      </c>
      <c r="P26" s="27">
        <f t="shared" si="16"/>
        <v>2439.3286498292464</v>
      </c>
      <c r="Q26" s="27">
        <f t="shared" si="16"/>
        <v>2320.9636536257735</v>
      </c>
      <c r="R26" s="27">
        <f t="shared" si="16"/>
        <v>2374.372292169297</v>
      </c>
      <c r="S26" s="27">
        <f t="shared" si="16"/>
        <v>2793.4032102435995</v>
      </c>
      <c r="T26" s="27">
        <f t="shared" si="16"/>
        <v>2805.1407684175697</v>
      </c>
      <c r="U26" s="27">
        <f t="shared" si="16"/>
        <v>2962.4911006683105</v>
      </c>
      <c r="V26" s="27">
        <f t="shared" si="16"/>
        <v>2780.0552107437984</v>
      </c>
      <c r="W26" s="27">
        <f t="shared" si="16"/>
        <v>2193.4177981620282</v>
      </c>
      <c r="X26" s="27">
        <f t="shared" si="16"/>
        <v>2163.9988731329895</v>
      </c>
      <c r="Y26" s="27">
        <f t="shared" ref="Y26:Z26" si="17">SUM(Y27,Y33)</f>
        <v>1741.2568137131893</v>
      </c>
      <c r="Z26" s="27">
        <f t="shared" si="17"/>
        <v>1727.8082661142894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10.832375608150699</v>
      </c>
      <c r="Q27" s="19">
        <f t="shared" si="18"/>
        <v>10.418942213261328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10.832375608150699</v>
      </c>
      <c r="Q28" s="8">
        <v>10.418942213261328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3444.4428965874363</v>
      </c>
      <c r="D33" s="19">
        <f t="shared" si="20"/>
        <v>3965.8135184731627</v>
      </c>
      <c r="E33" s="19">
        <f t="shared" si="20"/>
        <v>3023.2086392658675</v>
      </c>
      <c r="F33" s="19">
        <f t="shared" si="20"/>
        <v>3720.7570669622291</v>
      </c>
      <c r="G33" s="19">
        <f t="shared" si="20"/>
        <v>3558.3815926463744</v>
      </c>
      <c r="H33" s="19">
        <f t="shared" si="20"/>
        <v>3863.0070698257414</v>
      </c>
      <c r="I33" s="19">
        <f t="shared" si="20"/>
        <v>2989.8615119001001</v>
      </c>
      <c r="J33" s="19">
        <f t="shared" si="20"/>
        <v>2991.5805216122203</v>
      </c>
      <c r="K33" s="19">
        <f t="shared" si="20"/>
        <v>3639.6202311990683</v>
      </c>
      <c r="L33" s="19">
        <f t="shared" si="20"/>
        <v>3520.3761474156067</v>
      </c>
      <c r="M33" s="19">
        <f t="shared" si="20"/>
        <v>4408.9590370188616</v>
      </c>
      <c r="N33" s="19">
        <f t="shared" si="20"/>
        <v>4875.136475932025</v>
      </c>
      <c r="O33" s="19">
        <f t="shared" si="20"/>
        <v>3205.5967313229175</v>
      </c>
      <c r="P33" s="19">
        <f t="shared" si="20"/>
        <v>2428.4962742210955</v>
      </c>
      <c r="Q33" s="19">
        <f t="shared" si="20"/>
        <v>2310.5447114125122</v>
      </c>
      <c r="R33" s="19">
        <f t="shared" si="20"/>
        <v>2374.372292169297</v>
      </c>
      <c r="S33" s="19">
        <f t="shared" si="20"/>
        <v>2793.4032102435995</v>
      </c>
      <c r="T33" s="19">
        <f t="shared" si="20"/>
        <v>2805.1407684175697</v>
      </c>
      <c r="U33" s="19">
        <f t="shared" si="20"/>
        <v>2962.4911006683105</v>
      </c>
      <c r="V33" s="19">
        <f t="shared" si="20"/>
        <v>2780.0552107437984</v>
      </c>
      <c r="W33" s="19">
        <f t="shared" si="20"/>
        <v>2193.4177981620282</v>
      </c>
      <c r="X33" s="19">
        <f t="shared" si="20"/>
        <v>2163.9988731329895</v>
      </c>
      <c r="Y33" s="19">
        <f t="shared" ref="Y33:Z33" si="21">SUM(Y34:Y50)</f>
        <v>1741.2568137131893</v>
      </c>
      <c r="Z33" s="19">
        <f t="shared" si="21"/>
        <v>1727.8082661142894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29.898127291682137</v>
      </c>
      <c r="D36" s="8">
        <v>31.037968267751747</v>
      </c>
      <c r="E36" s="8">
        <v>26.038041949530104</v>
      </c>
      <c r="F36" s="8">
        <v>30.246943898038619</v>
      </c>
      <c r="G36" s="8">
        <v>29.70528740251569</v>
      </c>
      <c r="H36" s="8">
        <v>32.024674772158292</v>
      </c>
      <c r="I36" s="8">
        <v>22.573286857032077</v>
      </c>
      <c r="J36" s="8">
        <v>21.840191585576807</v>
      </c>
      <c r="K36" s="8">
        <v>26.7396201300439</v>
      </c>
      <c r="L36" s="8">
        <v>21.730195789092171</v>
      </c>
      <c r="M36" s="8">
        <v>25.049082492097735</v>
      </c>
      <c r="N36" s="8">
        <v>21.592364095389701</v>
      </c>
      <c r="O36" s="8">
        <v>15.86443866138943</v>
      </c>
      <c r="P36" s="8">
        <v>12.597696152230938</v>
      </c>
      <c r="Q36" s="8">
        <v>36.98045724072329</v>
      </c>
      <c r="R36" s="8">
        <v>33.174393098954376</v>
      </c>
      <c r="S36" s="8">
        <v>45.995422638772361</v>
      </c>
      <c r="T36" s="8">
        <v>37.751077105295806</v>
      </c>
      <c r="U36" s="8">
        <v>35.8310369131027</v>
      </c>
      <c r="V36" s="8">
        <v>41.345721307651608</v>
      </c>
      <c r="W36" s="8">
        <v>37.988419702816046</v>
      </c>
      <c r="X36" s="8">
        <v>31.7879760002658</v>
      </c>
      <c r="Y36" s="8">
        <v>71.984650854726112</v>
      </c>
      <c r="Z36" s="8">
        <v>35.715964458380149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86.220635852762911</v>
      </c>
      <c r="D43" s="8">
        <v>97.156989202612863</v>
      </c>
      <c r="E43" s="8">
        <v>80.44492082159428</v>
      </c>
      <c r="F43" s="8">
        <v>103.3895985719043</v>
      </c>
      <c r="G43" s="8">
        <v>111.91190254644701</v>
      </c>
      <c r="H43" s="8">
        <v>160.85580856231235</v>
      </c>
      <c r="I43" s="8">
        <v>51.382311752593374</v>
      </c>
      <c r="J43" s="8">
        <v>137.45694636144489</v>
      </c>
      <c r="K43" s="8">
        <v>164.67466822197835</v>
      </c>
      <c r="L43" s="8">
        <v>157.16212009537008</v>
      </c>
      <c r="M43" s="8">
        <v>178.97447651557977</v>
      </c>
      <c r="N43" s="8">
        <v>150.4592188232524</v>
      </c>
      <c r="O43" s="8">
        <v>98.651485789537716</v>
      </c>
      <c r="P43" s="8">
        <v>169.29203413764213</v>
      </c>
      <c r="Q43" s="8">
        <v>125.87731809697799</v>
      </c>
      <c r="R43" s="8">
        <v>167.62248024152004</v>
      </c>
      <c r="S43" s="8">
        <v>138.51726352238725</v>
      </c>
      <c r="T43" s="8">
        <v>146.66839684097329</v>
      </c>
      <c r="U43" s="8">
        <v>125.87974659480454</v>
      </c>
      <c r="V43" s="8">
        <v>128.46089128478715</v>
      </c>
      <c r="W43" s="8">
        <v>119.10563738561019</v>
      </c>
      <c r="X43" s="8">
        <v>156.71607664952154</v>
      </c>
      <c r="Y43" s="8">
        <v>130.66241435251155</v>
      </c>
      <c r="Z43" s="8">
        <v>115.22380907540888</v>
      </c>
    </row>
    <row r="44" spans="1:26" ht="11.25" customHeight="1" x14ac:dyDescent="0.2">
      <c r="A44" s="28" t="s">
        <v>74</v>
      </c>
      <c r="B44" s="7" t="s">
        <v>75</v>
      </c>
      <c r="C44" s="8">
        <v>227.70072312906129</v>
      </c>
      <c r="D44" s="8">
        <v>227.62669741926697</v>
      </c>
      <c r="E44" s="8">
        <v>200.40115426733766</v>
      </c>
      <c r="F44" s="8">
        <v>215.73137591727641</v>
      </c>
      <c r="G44" s="8">
        <v>131.40338665387441</v>
      </c>
      <c r="H44" s="8">
        <v>110.97924048605481</v>
      </c>
      <c r="I44" s="8">
        <v>187.2273970099719</v>
      </c>
      <c r="J44" s="8">
        <v>163.98566443306632</v>
      </c>
      <c r="K44" s="8">
        <v>171.5906814386415</v>
      </c>
      <c r="L44" s="8">
        <v>141.15196424303994</v>
      </c>
      <c r="M44" s="8">
        <v>123.71974721761387</v>
      </c>
      <c r="N44" s="8">
        <v>166.8377911817262</v>
      </c>
      <c r="O44" s="8">
        <v>75.348543307070386</v>
      </c>
      <c r="P44" s="8">
        <v>41.995029648765694</v>
      </c>
      <c r="Q44" s="8">
        <v>21.133089950236027</v>
      </c>
      <c r="R44" s="8">
        <v>14.381986679240894</v>
      </c>
      <c r="S44" s="8">
        <v>17.753761372654846</v>
      </c>
      <c r="T44" s="8">
        <v>19.77561280346524</v>
      </c>
      <c r="U44" s="8">
        <v>21.451323744567169</v>
      </c>
      <c r="V44" s="8">
        <v>25.71970765469603</v>
      </c>
      <c r="W44" s="8">
        <v>17.24666447281539</v>
      </c>
      <c r="X44" s="8">
        <v>18.185141907922134</v>
      </c>
      <c r="Y44" s="8">
        <v>53.462980641042925</v>
      </c>
      <c r="Z44" s="8">
        <v>46.319439461869202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3100.62341031393</v>
      </c>
      <c r="D48" s="8">
        <v>3609.9918635835311</v>
      </c>
      <c r="E48" s="8">
        <v>2716.3245222274054</v>
      </c>
      <c r="F48" s="8">
        <v>3371.3891485750096</v>
      </c>
      <c r="G48" s="8">
        <v>3285.3610160435373</v>
      </c>
      <c r="H48" s="8">
        <v>3559.1473460052161</v>
      </c>
      <c r="I48" s="8">
        <v>2728.6785162805027</v>
      </c>
      <c r="J48" s="8">
        <v>2668.2977192321323</v>
      </c>
      <c r="K48" s="8">
        <v>3276.6152614084044</v>
      </c>
      <c r="L48" s="8">
        <v>3200.3318672881046</v>
      </c>
      <c r="M48" s="8">
        <v>4081.2157307935699</v>
      </c>
      <c r="N48" s="8">
        <v>4536.2471018316564</v>
      </c>
      <c r="O48" s="8">
        <v>3015.7322635649202</v>
      </c>
      <c r="P48" s="8">
        <v>2204.6115142824569</v>
      </c>
      <c r="Q48" s="8">
        <v>2126.5538461245751</v>
      </c>
      <c r="R48" s="8">
        <v>2159.1934321495819</v>
      </c>
      <c r="S48" s="8">
        <v>2591.1367627097852</v>
      </c>
      <c r="T48" s="8">
        <v>2600.9456816678353</v>
      </c>
      <c r="U48" s="8">
        <v>2779.3289934158361</v>
      </c>
      <c r="V48" s="8">
        <v>2584.5288904966637</v>
      </c>
      <c r="W48" s="8">
        <v>2019.0770766007865</v>
      </c>
      <c r="X48" s="8">
        <v>1957.3096785752798</v>
      </c>
      <c r="Y48" s="8">
        <v>1485.1467678649087</v>
      </c>
      <c r="Z48" s="8">
        <v>1530.5490531186313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2575.4173705884109</v>
      </c>
      <c r="D51" s="27">
        <v>3081.1528178101426</v>
      </c>
      <c r="E51" s="27">
        <v>2090.0096288823211</v>
      </c>
      <c r="F51" s="27">
        <v>3295.2809259672144</v>
      </c>
      <c r="G51" s="27">
        <v>2680.3534581534341</v>
      </c>
      <c r="H51" s="27">
        <v>3594.7775020774602</v>
      </c>
      <c r="I51" s="27">
        <v>2083.8925986934255</v>
      </c>
      <c r="J51" s="27">
        <v>1879.6090465425077</v>
      </c>
      <c r="K51" s="27">
        <v>2216.7038280360994</v>
      </c>
      <c r="L51" s="27">
        <v>1140.5349629795805</v>
      </c>
      <c r="M51" s="27">
        <v>1208.14280138398</v>
      </c>
      <c r="N51" s="27">
        <v>1504.6188691868178</v>
      </c>
      <c r="O51" s="27">
        <v>1085.9879016722293</v>
      </c>
      <c r="P51" s="27">
        <v>1277.2144146820458</v>
      </c>
      <c r="Q51" s="27">
        <v>1209.3616123860425</v>
      </c>
      <c r="R51" s="27">
        <v>1372.1305235852951</v>
      </c>
      <c r="S51" s="27">
        <v>1638.8328811373115</v>
      </c>
      <c r="T51" s="27">
        <v>1810.1162432411506</v>
      </c>
      <c r="U51" s="27">
        <v>1862.5876730895425</v>
      </c>
      <c r="V51" s="27">
        <v>1860.0925796678439</v>
      </c>
      <c r="W51" s="27">
        <v>1732.9358599551435</v>
      </c>
      <c r="X51" s="27">
        <v>2193.3392839884705</v>
      </c>
      <c r="Y51" s="27">
        <v>1857.860981999831</v>
      </c>
      <c r="Z51" s="27">
        <v>1648.4831821928951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241.88208824768233</v>
      </c>
      <c r="M52" s="27">
        <f t="shared" si="22"/>
        <v>403.71129181176889</v>
      </c>
      <c r="N52" s="27">
        <f t="shared" si="22"/>
        <v>566.9835912693967</v>
      </c>
      <c r="O52" s="27">
        <f t="shared" si="22"/>
        <v>479.7994804150033</v>
      </c>
      <c r="P52" s="27">
        <f t="shared" si="22"/>
        <v>456.96199861554805</v>
      </c>
      <c r="Q52" s="27">
        <f t="shared" si="22"/>
        <v>489.21016856211082</v>
      </c>
      <c r="R52" s="27">
        <f t="shared" si="22"/>
        <v>458.07886593542281</v>
      </c>
      <c r="S52" s="27">
        <f t="shared" si="22"/>
        <v>610.32327047871479</v>
      </c>
      <c r="T52" s="27">
        <f t="shared" si="22"/>
        <v>659.75561484820355</v>
      </c>
      <c r="U52" s="27">
        <f t="shared" si="22"/>
        <v>690.8880057935371</v>
      </c>
      <c r="V52" s="27">
        <f t="shared" si="22"/>
        <v>652.13422390626999</v>
      </c>
      <c r="W52" s="27">
        <f t="shared" si="22"/>
        <v>558.98499520046425</v>
      </c>
      <c r="X52" s="27">
        <f t="shared" si="22"/>
        <v>668.24739473016882</v>
      </c>
      <c r="Y52" s="27">
        <f t="shared" ref="Y52:Z52" si="23">SUM(Y53:Y54)</f>
        <v>596.33140682107648</v>
      </c>
      <c r="Z52" s="27">
        <f t="shared" si="23"/>
        <v>521.40638832946388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241.88208824768233</v>
      </c>
      <c r="M53" s="8">
        <v>403.71129181176889</v>
      </c>
      <c r="N53" s="8">
        <v>566.9835912693967</v>
      </c>
      <c r="O53" s="8">
        <v>479.7994804150033</v>
      </c>
      <c r="P53" s="8">
        <v>456.96199861554805</v>
      </c>
      <c r="Q53" s="8">
        <v>489.21016856211082</v>
      </c>
      <c r="R53" s="8">
        <v>458.07886593542281</v>
      </c>
      <c r="S53" s="8">
        <v>610.32327047871479</v>
      </c>
      <c r="T53" s="8">
        <v>659.75561484820355</v>
      </c>
      <c r="U53" s="8">
        <v>690.8880057935371</v>
      </c>
      <c r="V53" s="8">
        <v>652.13422390626999</v>
      </c>
      <c r="W53" s="8">
        <v>558.98499520046425</v>
      </c>
      <c r="X53" s="8">
        <v>668.24739473016882</v>
      </c>
      <c r="Y53" s="8">
        <v>596.33140682107648</v>
      </c>
      <c r="Z53" s="8">
        <v>521.40638832946388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226.13310086256101</v>
      </c>
      <c r="D61" s="49">
        <f t="shared" si="24"/>
        <v>235.00598252639216</v>
      </c>
      <c r="E61" s="49">
        <f t="shared" si="24"/>
        <v>194.83113731813228</v>
      </c>
      <c r="F61" s="49">
        <f t="shared" si="24"/>
        <v>223.58979508914922</v>
      </c>
      <c r="G61" s="49">
        <f t="shared" si="24"/>
        <v>210.2880541671606</v>
      </c>
      <c r="H61" s="49">
        <f t="shared" si="24"/>
        <v>234.00983197108422</v>
      </c>
      <c r="I61" s="49">
        <f t="shared" si="24"/>
        <v>177.94213350499294</v>
      </c>
      <c r="J61" s="49">
        <f t="shared" si="24"/>
        <v>175.64509153449197</v>
      </c>
      <c r="K61" s="49">
        <f t="shared" si="24"/>
        <v>227.14174501417347</v>
      </c>
      <c r="L61" s="49">
        <f t="shared" si="24"/>
        <v>218.50949459547621</v>
      </c>
      <c r="M61" s="49">
        <f t="shared" si="24"/>
        <v>317.91851883910249</v>
      </c>
      <c r="N61" s="49">
        <f t="shared" si="24"/>
        <v>471.82641275364114</v>
      </c>
      <c r="O61" s="49">
        <f t="shared" si="24"/>
        <v>417.95076524178603</v>
      </c>
      <c r="P61" s="49">
        <f t="shared" si="24"/>
        <v>391.75085551423234</v>
      </c>
      <c r="Q61" s="49">
        <f t="shared" si="24"/>
        <v>367.43249700033948</v>
      </c>
      <c r="R61" s="49">
        <f t="shared" si="24"/>
        <v>456.19712601800728</v>
      </c>
      <c r="S61" s="49">
        <f t="shared" si="24"/>
        <v>393.62773926531725</v>
      </c>
      <c r="T61" s="49">
        <f t="shared" si="24"/>
        <v>440.68100901251609</v>
      </c>
      <c r="U61" s="49">
        <f t="shared" si="24"/>
        <v>454.91818301447694</v>
      </c>
      <c r="V61" s="49">
        <f t="shared" si="24"/>
        <v>528.56225913219009</v>
      </c>
      <c r="W61" s="49">
        <f t="shared" si="24"/>
        <v>552.51025374974631</v>
      </c>
      <c r="X61" s="49">
        <f t="shared" si="24"/>
        <v>663.47698189912376</v>
      </c>
      <c r="Y61" s="49">
        <f t="shared" ref="Y61:Z61" si="25">SUM(Y62:Y72)</f>
        <v>629.06616993225964</v>
      </c>
      <c r="Z61" s="49">
        <f t="shared" si="25"/>
        <v>567.53874310844446</v>
      </c>
    </row>
    <row r="62" spans="1:26" ht="11.25" customHeight="1" x14ac:dyDescent="0.2">
      <c r="A62" s="50" t="s">
        <v>92</v>
      </c>
      <c r="B62" s="51" t="s">
        <v>93</v>
      </c>
      <c r="C62" s="52">
        <v>226.13310086256101</v>
      </c>
      <c r="D62" s="52">
        <v>235.00598252639216</v>
      </c>
      <c r="E62" s="52">
        <v>194.83113731813228</v>
      </c>
      <c r="F62" s="52">
        <v>223.58979508914922</v>
      </c>
      <c r="G62" s="52">
        <v>210.2880541671606</v>
      </c>
      <c r="H62" s="52">
        <v>234.00983197108422</v>
      </c>
      <c r="I62" s="52">
        <v>177.94213350499294</v>
      </c>
      <c r="J62" s="52">
        <v>175.64509153449197</v>
      </c>
      <c r="K62" s="52">
        <v>227.14174501417347</v>
      </c>
      <c r="L62" s="52">
        <v>215.87620896820516</v>
      </c>
      <c r="M62" s="52">
        <v>315.02686047815473</v>
      </c>
      <c r="N62" s="52">
        <v>468.57880072020299</v>
      </c>
      <c r="O62" s="52">
        <v>415.40532538823851</v>
      </c>
      <c r="P62" s="52">
        <v>388.99703186256392</v>
      </c>
      <c r="Q62" s="52">
        <v>364.74135466840738</v>
      </c>
      <c r="R62" s="52">
        <v>453.4505585817314</v>
      </c>
      <c r="S62" s="52">
        <v>389.72347137931882</v>
      </c>
      <c r="T62" s="52">
        <v>436.14925614053431</v>
      </c>
      <c r="U62" s="52">
        <v>450.29134714419911</v>
      </c>
      <c r="V62" s="52">
        <v>523.93101258623915</v>
      </c>
      <c r="W62" s="52">
        <v>547.92280863439521</v>
      </c>
      <c r="X62" s="52">
        <v>658.34013597602814</v>
      </c>
      <c r="Y62" s="52">
        <v>624.1486666710432</v>
      </c>
      <c r="Z62" s="52">
        <v>562.39421273213634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2.6332856272710594</v>
      </c>
      <c r="M64" s="52">
        <v>2.8916583609477535</v>
      </c>
      <c r="N64" s="52">
        <v>3.2476120334381537</v>
      </c>
      <c r="O64" s="52">
        <v>2.5454398535475176</v>
      </c>
      <c r="P64" s="52">
        <v>2.7538236516684065</v>
      </c>
      <c r="Q64" s="52">
        <v>2.6911423319320846</v>
      </c>
      <c r="R64" s="52">
        <v>2.7465674362758952</v>
      </c>
      <c r="S64" s="52">
        <v>3.9042678859984035</v>
      </c>
      <c r="T64" s="52">
        <v>4.5317528719817721</v>
      </c>
      <c r="U64" s="52">
        <v>4.6268358702778274</v>
      </c>
      <c r="V64" s="52">
        <v>4.6312465459509662</v>
      </c>
      <c r="W64" s="52">
        <v>4.5874451153511497</v>
      </c>
      <c r="X64" s="52">
        <v>5.136845923095593</v>
      </c>
      <c r="Y64" s="52">
        <v>4.9175032612163871</v>
      </c>
      <c r="Z64" s="52">
        <v>5.1445303763081611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1740.5423563154368</v>
      </c>
      <c r="D2" s="21">
        <f t="shared" ref="D2:X2" si="0">SUM(D3,D17,D22,D25,D26,D51,D52)</f>
        <v>1823.1176148377745</v>
      </c>
      <c r="E2" s="21">
        <f t="shared" si="0"/>
        <v>1690.5767754704609</v>
      </c>
      <c r="F2" s="21">
        <f t="shared" si="0"/>
        <v>1735.160797462943</v>
      </c>
      <c r="G2" s="21">
        <f t="shared" si="0"/>
        <v>1620.0518296076718</v>
      </c>
      <c r="H2" s="21">
        <f t="shared" si="0"/>
        <v>1570.4448240354006</v>
      </c>
      <c r="I2" s="21">
        <f t="shared" si="0"/>
        <v>1551.4024714546931</v>
      </c>
      <c r="J2" s="21">
        <f t="shared" si="0"/>
        <v>1577.0636207403309</v>
      </c>
      <c r="K2" s="21">
        <f t="shared" si="0"/>
        <v>1575.5779461957934</v>
      </c>
      <c r="L2" s="21">
        <f t="shared" si="0"/>
        <v>1329.3970257538303</v>
      </c>
      <c r="M2" s="21">
        <f t="shared" si="0"/>
        <v>1452.0164162963868</v>
      </c>
      <c r="N2" s="21">
        <f t="shared" si="0"/>
        <v>1613.7227649709457</v>
      </c>
      <c r="O2" s="21">
        <f t="shared" si="0"/>
        <v>1614.7520258205982</v>
      </c>
      <c r="P2" s="21">
        <f t="shared" si="0"/>
        <v>1546.8086541962116</v>
      </c>
      <c r="Q2" s="21">
        <f t="shared" si="0"/>
        <v>1464.3382411172861</v>
      </c>
      <c r="R2" s="21">
        <f t="shared" si="0"/>
        <v>1526.6259922105307</v>
      </c>
      <c r="S2" s="21">
        <f t="shared" si="0"/>
        <v>1634.6667712407632</v>
      </c>
      <c r="T2" s="21">
        <f t="shared" si="0"/>
        <v>1660.9355992037376</v>
      </c>
      <c r="U2" s="21">
        <f t="shared" si="0"/>
        <v>1625.6060875685664</v>
      </c>
      <c r="V2" s="21">
        <f t="shared" si="0"/>
        <v>1541.5981006005345</v>
      </c>
      <c r="W2" s="21">
        <f t="shared" si="0"/>
        <v>1409.75352013672</v>
      </c>
      <c r="X2" s="21">
        <f t="shared" si="0"/>
        <v>1364.4919687915462</v>
      </c>
      <c r="Y2" s="21">
        <f t="shared" ref="Y2:Z2" si="1">SUM(Y3,Y17,Y22,Y25,Y26,Y51,Y52)</f>
        <v>1356.4210414256031</v>
      </c>
      <c r="Z2" s="21">
        <f t="shared" si="1"/>
        <v>1247.5921308042302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237.7895947816514</v>
      </c>
      <c r="D3" s="24">
        <f t="shared" ref="D3:W3" si="3">SUM(D4,D8,D11)</f>
        <v>147.13005980468495</v>
      </c>
      <c r="E3" s="24">
        <f t="shared" si="3"/>
        <v>134.57771496341121</v>
      </c>
      <c r="F3" s="24">
        <f t="shared" si="3"/>
        <v>92.746259867299912</v>
      </c>
      <c r="G3" s="24">
        <f t="shared" si="3"/>
        <v>67.448208473874445</v>
      </c>
      <c r="H3" s="24">
        <f t="shared" si="3"/>
        <v>65.453618673537548</v>
      </c>
      <c r="I3" s="24">
        <f t="shared" si="3"/>
        <v>100.69107920986085</v>
      </c>
      <c r="J3" s="24">
        <f t="shared" si="3"/>
        <v>201.05508623295225</v>
      </c>
      <c r="K3" s="24">
        <f t="shared" si="3"/>
        <v>155.38225620924683</v>
      </c>
      <c r="L3" s="24">
        <f t="shared" si="3"/>
        <v>24.384573834403508</v>
      </c>
      <c r="M3" s="24">
        <f t="shared" si="3"/>
        <v>33.609983308119233</v>
      </c>
      <c r="N3" s="24">
        <f t="shared" si="3"/>
        <v>227.11655920548145</v>
      </c>
      <c r="O3" s="24">
        <f t="shared" si="3"/>
        <v>16.466077529550386</v>
      </c>
      <c r="P3" s="24">
        <f t="shared" si="3"/>
        <v>14.373508953785731</v>
      </c>
      <c r="Q3" s="24">
        <f t="shared" si="3"/>
        <v>12.707842816132807</v>
      </c>
      <c r="R3" s="24">
        <f t="shared" si="3"/>
        <v>10.114481759792138</v>
      </c>
      <c r="S3" s="24">
        <f t="shared" si="3"/>
        <v>14.556127904714133</v>
      </c>
      <c r="T3" s="24">
        <f t="shared" si="3"/>
        <v>16.286979434877111</v>
      </c>
      <c r="U3" s="24">
        <f t="shared" si="3"/>
        <v>17.300054404609575</v>
      </c>
      <c r="V3" s="24">
        <f t="shared" si="3"/>
        <v>12.009650638897151</v>
      </c>
      <c r="W3" s="24">
        <f t="shared" si="3"/>
        <v>11.675504892459509</v>
      </c>
      <c r="X3" s="24">
        <f t="shared" ref="X3:Z3" si="4">SUM(X4,X8,X11)</f>
        <v>9.8832406520779887</v>
      </c>
      <c r="Y3" s="24">
        <f t="shared" si="4"/>
        <v>31.326848190582236</v>
      </c>
      <c r="Z3" s="24">
        <f t="shared" si="4"/>
        <v>20.97240140155678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237.7895947816514</v>
      </c>
      <c r="D4" s="19">
        <f t="shared" ref="D4:W4" si="6">SUM(D5:D7)</f>
        <v>147.13005980468495</v>
      </c>
      <c r="E4" s="19">
        <f t="shared" si="6"/>
        <v>134.57771496341121</v>
      </c>
      <c r="F4" s="19">
        <f t="shared" si="6"/>
        <v>92.746259867299912</v>
      </c>
      <c r="G4" s="19">
        <f t="shared" si="6"/>
        <v>67.448208473874445</v>
      </c>
      <c r="H4" s="19">
        <f t="shared" si="6"/>
        <v>65.453618673537548</v>
      </c>
      <c r="I4" s="19">
        <f t="shared" si="6"/>
        <v>100.69107920986085</v>
      </c>
      <c r="J4" s="19">
        <f t="shared" si="6"/>
        <v>201.05508623295225</v>
      </c>
      <c r="K4" s="19">
        <f t="shared" si="6"/>
        <v>155.38225620924683</v>
      </c>
      <c r="L4" s="19">
        <f t="shared" si="6"/>
        <v>24.384573834403508</v>
      </c>
      <c r="M4" s="19">
        <f t="shared" si="6"/>
        <v>33.609983308119233</v>
      </c>
      <c r="N4" s="19">
        <f t="shared" si="6"/>
        <v>227.11655920548145</v>
      </c>
      <c r="O4" s="19">
        <f t="shared" si="6"/>
        <v>16.466077529550386</v>
      </c>
      <c r="P4" s="19">
        <f t="shared" si="6"/>
        <v>14.373508953785731</v>
      </c>
      <c r="Q4" s="19">
        <f t="shared" si="6"/>
        <v>12.707842816132807</v>
      </c>
      <c r="R4" s="19">
        <f t="shared" si="6"/>
        <v>10.114481759792138</v>
      </c>
      <c r="S4" s="19">
        <f t="shared" si="6"/>
        <v>14.556127904714133</v>
      </c>
      <c r="T4" s="19">
        <f t="shared" si="6"/>
        <v>16.286979434877111</v>
      </c>
      <c r="U4" s="19">
        <f t="shared" si="6"/>
        <v>17.300054404609575</v>
      </c>
      <c r="V4" s="19">
        <f t="shared" si="6"/>
        <v>12.009650638897151</v>
      </c>
      <c r="W4" s="19">
        <f t="shared" si="6"/>
        <v>11.675504892459509</v>
      </c>
      <c r="X4" s="19">
        <f t="shared" ref="X4:Z4" si="7">SUM(X5:X7)</f>
        <v>9.8832406520779887</v>
      </c>
      <c r="Y4" s="19">
        <f t="shared" si="7"/>
        <v>31.326848190582236</v>
      </c>
      <c r="Z4" s="19">
        <f t="shared" si="7"/>
        <v>20.97240140155678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237.7895947816514</v>
      </c>
      <c r="D7" s="8">
        <v>147.13005980468495</v>
      </c>
      <c r="E7" s="8">
        <v>134.57771496341121</v>
      </c>
      <c r="F7" s="8">
        <v>92.746259867299912</v>
      </c>
      <c r="G7" s="8">
        <v>67.448208473874445</v>
      </c>
      <c r="H7" s="8">
        <v>65.453618673537548</v>
      </c>
      <c r="I7" s="8">
        <v>100.69107920986085</v>
      </c>
      <c r="J7" s="8">
        <v>201.05508623295225</v>
      </c>
      <c r="K7" s="8">
        <v>155.38225620924683</v>
      </c>
      <c r="L7" s="8">
        <v>24.384573834403508</v>
      </c>
      <c r="M7" s="8">
        <v>33.609983308119233</v>
      </c>
      <c r="N7" s="8">
        <v>227.11655920548145</v>
      </c>
      <c r="O7" s="8">
        <v>16.466077529550386</v>
      </c>
      <c r="P7" s="8">
        <v>14.373508953785731</v>
      </c>
      <c r="Q7" s="8">
        <v>12.707842816132807</v>
      </c>
      <c r="R7" s="8">
        <v>10.114481759792138</v>
      </c>
      <c r="S7" s="8">
        <v>14.556127904714133</v>
      </c>
      <c r="T7" s="8">
        <v>16.286979434877111</v>
      </c>
      <c r="U7" s="8">
        <v>17.300054404609575</v>
      </c>
      <c r="V7" s="8">
        <v>12.009650638897151</v>
      </c>
      <c r="W7" s="8">
        <v>11.675504892459509</v>
      </c>
      <c r="X7" s="8">
        <v>9.8832406520779887</v>
      </c>
      <c r="Y7" s="8">
        <v>31.326848190582236</v>
      </c>
      <c r="Z7" s="8">
        <v>20.97240140155678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177.39773331260443</v>
      </c>
      <c r="D26" s="27">
        <f t="shared" si="16"/>
        <v>173.89239560864769</v>
      </c>
      <c r="E26" s="27">
        <f t="shared" si="16"/>
        <v>199.66387713468652</v>
      </c>
      <c r="F26" s="27">
        <f t="shared" si="16"/>
        <v>157.72419248517096</v>
      </c>
      <c r="G26" s="27">
        <f t="shared" si="16"/>
        <v>143.7812957112379</v>
      </c>
      <c r="H26" s="27">
        <f t="shared" si="16"/>
        <v>117.43316140535573</v>
      </c>
      <c r="I26" s="27">
        <f t="shared" si="16"/>
        <v>161.9853878886523</v>
      </c>
      <c r="J26" s="27">
        <f t="shared" si="16"/>
        <v>202.295538692386</v>
      </c>
      <c r="K26" s="27">
        <f t="shared" si="16"/>
        <v>200.21883100454988</v>
      </c>
      <c r="L26" s="27">
        <f t="shared" si="16"/>
        <v>286.71589013778407</v>
      </c>
      <c r="M26" s="27">
        <f t="shared" si="16"/>
        <v>303.52356573651269</v>
      </c>
      <c r="N26" s="27">
        <f t="shared" si="16"/>
        <v>255.89969443749141</v>
      </c>
      <c r="O26" s="27">
        <f t="shared" si="16"/>
        <v>238.56787044847383</v>
      </c>
      <c r="P26" s="27">
        <f t="shared" si="16"/>
        <v>228.81155008120507</v>
      </c>
      <c r="Q26" s="27">
        <f t="shared" si="16"/>
        <v>191.85995209789729</v>
      </c>
      <c r="R26" s="27">
        <f t="shared" si="16"/>
        <v>205.69458214439862</v>
      </c>
      <c r="S26" s="27">
        <f t="shared" si="16"/>
        <v>178.13428464123916</v>
      </c>
      <c r="T26" s="27">
        <f t="shared" si="16"/>
        <v>166.83108772227448</v>
      </c>
      <c r="U26" s="27">
        <f t="shared" si="16"/>
        <v>144.10093779415033</v>
      </c>
      <c r="V26" s="27">
        <f t="shared" si="16"/>
        <v>145.5946733031862</v>
      </c>
      <c r="W26" s="27">
        <f t="shared" si="16"/>
        <v>127.86229023207756</v>
      </c>
      <c r="X26" s="27">
        <f t="shared" si="16"/>
        <v>116.69471596901401</v>
      </c>
      <c r="Y26" s="27">
        <f t="shared" ref="Y26:Z26" si="17">SUM(Y27,Y33)</f>
        <v>160.61481143814382</v>
      </c>
      <c r="Z26" s="27">
        <f t="shared" si="17"/>
        <v>131.14772977364987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177.39773331260443</v>
      </c>
      <c r="D33" s="19">
        <f t="shared" si="20"/>
        <v>173.89239560864769</v>
      </c>
      <c r="E33" s="19">
        <f t="shared" si="20"/>
        <v>199.66387713468652</v>
      </c>
      <c r="F33" s="19">
        <f t="shared" si="20"/>
        <v>157.72419248517096</v>
      </c>
      <c r="G33" s="19">
        <f t="shared" si="20"/>
        <v>143.7812957112379</v>
      </c>
      <c r="H33" s="19">
        <f t="shared" si="20"/>
        <v>117.43316140535573</v>
      </c>
      <c r="I33" s="19">
        <f t="shared" si="20"/>
        <v>161.9853878886523</v>
      </c>
      <c r="J33" s="19">
        <f t="shared" si="20"/>
        <v>202.295538692386</v>
      </c>
      <c r="K33" s="19">
        <f t="shared" si="20"/>
        <v>200.21883100454988</v>
      </c>
      <c r="L33" s="19">
        <f t="shared" si="20"/>
        <v>286.71589013778407</v>
      </c>
      <c r="M33" s="19">
        <f t="shared" si="20"/>
        <v>303.52356573651269</v>
      </c>
      <c r="N33" s="19">
        <f t="shared" si="20"/>
        <v>255.89969443749141</v>
      </c>
      <c r="O33" s="19">
        <f t="shared" si="20"/>
        <v>238.56787044847383</v>
      </c>
      <c r="P33" s="19">
        <f t="shared" si="20"/>
        <v>228.81155008120507</v>
      </c>
      <c r="Q33" s="19">
        <f t="shared" si="20"/>
        <v>191.85995209789729</v>
      </c>
      <c r="R33" s="19">
        <f t="shared" si="20"/>
        <v>205.69458214439862</v>
      </c>
      <c r="S33" s="19">
        <f t="shared" si="20"/>
        <v>178.13428464123916</v>
      </c>
      <c r="T33" s="19">
        <f t="shared" si="20"/>
        <v>166.83108772227448</v>
      </c>
      <c r="U33" s="19">
        <f t="shared" si="20"/>
        <v>144.10093779415033</v>
      </c>
      <c r="V33" s="19">
        <f t="shared" si="20"/>
        <v>145.5946733031862</v>
      </c>
      <c r="W33" s="19">
        <f t="shared" si="20"/>
        <v>127.86229023207756</v>
      </c>
      <c r="X33" s="19">
        <f t="shared" si="20"/>
        <v>116.69471596901401</v>
      </c>
      <c r="Y33" s="19">
        <f t="shared" ref="Y33:Z33" si="21">SUM(Y34:Y50)</f>
        <v>160.61481143814382</v>
      </c>
      <c r="Z33" s="19">
        <f t="shared" si="21"/>
        <v>131.14772977364987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15.439744943034629</v>
      </c>
      <c r="D36" s="8">
        <v>15.182401748367194</v>
      </c>
      <c r="E36" s="8">
        <v>16.956092412388383</v>
      </c>
      <c r="F36" s="8">
        <v>13.666670553273633</v>
      </c>
      <c r="G36" s="8">
        <v>15.664815687519388</v>
      </c>
      <c r="H36" s="8">
        <v>12.393878496977376</v>
      </c>
      <c r="I36" s="8">
        <v>14.00974653946102</v>
      </c>
      <c r="J36" s="8">
        <v>13.687733876310999</v>
      </c>
      <c r="K36" s="8">
        <v>14.775204425815971</v>
      </c>
      <c r="L36" s="8">
        <v>19.53101335059068</v>
      </c>
      <c r="M36" s="8">
        <v>23.297266463285347</v>
      </c>
      <c r="N36" s="8">
        <v>16.36712550398007</v>
      </c>
      <c r="O36" s="8">
        <v>20.010462517769103</v>
      </c>
      <c r="P36" s="8">
        <v>12.926828246158028</v>
      </c>
      <c r="Q36" s="8">
        <v>38.649118539055166</v>
      </c>
      <c r="R36" s="8">
        <v>31.783366154063867</v>
      </c>
      <c r="S36" s="8">
        <v>40.588834119184554</v>
      </c>
      <c r="T36" s="8">
        <v>30.900754593346434</v>
      </c>
      <c r="U36" s="8">
        <v>28.239038191747575</v>
      </c>
      <c r="V36" s="8">
        <v>30.833487447157552</v>
      </c>
      <c r="W36" s="8">
        <v>27.895268394054533</v>
      </c>
      <c r="X36" s="8">
        <v>17.966458021290773</v>
      </c>
      <c r="Y36" s="8">
        <v>45.169899177073908</v>
      </c>
      <c r="Z36" s="8">
        <v>23.761620140038499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44.370654080731981</v>
      </c>
      <c r="D43" s="8">
        <v>47.365077883160708</v>
      </c>
      <c r="E43" s="8">
        <v>52.205633374178021</v>
      </c>
      <c r="F43" s="8">
        <v>46.582231449508008</v>
      </c>
      <c r="G43" s="8">
        <v>58.82208792588392</v>
      </c>
      <c r="H43" s="8">
        <v>62.089175466013302</v>
      </c>
      <c r="I43" s="8">
        <v>31.775976056069727</v>
      </c>
      <c r="J43" s="8">
        <v>85.834341245720125</v>
      </c>
      <c r="K43" s="8">
        <v>90.629736796791363</v>
      </c>
      <c r="L43" s="8">
        <v>140.31805400979556</v>
      </c>
      <c r="M43" s="8">
        <v>165.15893428657165</v>
      </c>
      <c r="N43" s="8">
        <v>113.06864608491657</v>
      </c>
      <c r="O43" s="8">
        <v>123.51722190230213</v>
      </c>
      <c r="P43" s="8">
        <v>172.79251442649064</v>
      </c>
      <c r="Q43" s="8">
        <v>131.12415969036041</v>
      </c>
      <c r="R43" s="8">
        <v>160.13227669562946</v>
      </c>
      <c r="S43" s="8">
        <v>121.87857686365645</v>
      </c>
      <c r="T43" s="8">
        <v>119.74320934253959</v>
      </c>
      <c r="U43" s="8">
        <v>98.955753348375211</v>
      </c>
      <c r="V43" s="8">
        <v>95.580766261586334</v>
      </c>
      <c r="W43" s="8">
        <v>87.302627316349174</v>
      </c>
      <c r="X43" s="8">
        <v>88.450076389477232</v>
      </c>
      <c r="Y43" s="8">
        <v>81.897240408977964</v>
      </c>
      <c r="Z43" s="8">
        <v>76.570060220329935</v>
      </c>
    </row>
    <row r="44" spans="1:26" ht="11.25" customHeight="1" x14ac:dyDescent="0.2">
      <c r="A44" s="28" t="s">
        <v>74</v>
      </c>
      <c r="B44" s="7" t="s">
        <v>75</v>
      </c>
      <c r="C44" s="8">
        <v>117.58733428883781</v>
      </c>
      <c r="D44" s="8">
        <v>111.34491597711978</v>
      </c>
      <c r="E44" s="8">
        <v>130.50215134812009</v>
      </c>
      <c r="F44" s="8">
        <v>97.475290482389326</v>
      </c>
      <c r="G44" s="8">
        <v>69.294392097834589</v>
      </c>
      <c r="H44" s="8">
        <v>42.950107442365052</v>
      </c>
      <c r="I44" s="8">
        <v>116.19966529312156</v>
      </c>
      <c r="J44" s="8">
        <v>102.77346357035488</v>
      </c>
      <c r="K44" s="8">
        <v>94.813889781942535</v>
      </c>
      <c r="L44" s="8">
        <v>126.8668227773978</v>
      </c>
      <c r="M44" s="8">
        <v>115.06736498665569</v>
      </c>
      <c r="N44" s="8">
        <v>126.46392284859475</v>
      </c>
      <c r="O44" s="8">
        <v>95.040186028402587</v>
      </c>
      <c r="P44" s="8">
        <v>43.092207408556384</v>
      </c>
      <c r="Q44" s="8">
        <v>22.086673868481697</v>
      </c>
      <c r="R44" s="8">
        <v>13.778939294705298</v>
      </c>
      <c r="S44" s="8">
        <v>15.666873658398174</v>
      </c>
      <c r="T44" s="8">
        <v>16.187123786388476</v>
      </c>
      <c r="U44" s="8">
        <v>16.906146254027529</v>
      </c>
      <c r="V44" s="8">
        <v>19.180419594442316</v>
      </c>
      <c r="W44" s="8">
        <v>12.664394521673842</v>
      </c>
      <c r="X44" s="8">
        <v>10.278181558246006</v>
      </c>
      <c r="Y44" s="8">
        <v>33.547671852091966</v>
      </c>
      <c r="Z44" s="8">
        <v>30.81604941328143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1325.3550282211809</v>
      </c>
      <c r="D51" s="27">
        <v>1502.0951594244418</v>
      </c>
      <c r="E51" s="27">
        <v>1356.3351833723632</v>
      </c>
      <c r="F51" s="27">
        <v>1484.6903451104722</v>
      </c>
      <c r="G51" s="27">
        <v>1408.8223254225595</v>
      </c>
      <c r="H51" s="27">
        <v>1387.5580439565074</v>
      </c>
      <c r="I51" s="27">
        <v>1288.7260043561801</v>
      </c>
      <c r="J51" s="27">
        <v>1173.7129958149926</v>
      </c>
      <c r="K51" s="27">
        <v>1219.9768589819967</v>
      </c>
      <c r="L51" s="27">
        <v>1018.2965617816427</v>
      </c>
      <c r="M51" s="27">
        <v>1114.8828672517548</v>
      </c>
      <c r="N51" s="27">
        <v>1130.7065113279727</v>
      </c>
      <c r="O51" s="27">
        <v>1359.7180778425741</v>
      </c>
      <c r="P51" s="27">
        <v>1303.6235951612209</v>
      </c>
      <c r="Q51" s="27">
        <v>1259.7704462032559</v>
      </c>
      <c r="R51" s="27">
        <v>1310.8169283063401</v>
      </c>
      <c r="S51" s="27">
        <v>1441.97635869481</v>
      </c>
      <c r="T51" s="27">
        <v>1477.8175320465862</v>
      </c>
      <c r="U51" s="27">
        <v>1464.2050953698065</v>
      </c>
      <c r="V51" s="27">
        <v>1383.9937766584512</v>
      </c>
      <c r="W51" s="27">
        <v>1270.2157250121829</v>
      </c>
      <c r="X51" s="27">
        <v>1237.9140121704543</v>
      </c>
      <c r="Y51" s="27">
        <v>1164.4793817968771</v>
      </c>
      <c r="Z51" s="27">
        <v>1095.4719996290235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2.3510596233139269</v>
      </c>
      <c r="M61" s="49">
        <f t="shared" si="24"/>
        <v>2.6684431350936904</v>
      </c>
      <c r="N61" s="49">
        <f t="shared" si="24"/>
        <v>2.4405489972754419</v>
      </c>
      <c r="O61" s="49">
        <f t="shared" si="24"/>
        <v>3.1870342013940118</v>
      </c>
      <c r="P61" s="49">
        <f t="shared" si="24"/>
        <v>2.8107649334052223</v>
      </c>
      <c r="Q61" s="49">
        <f t="shared" si="24"/>
        <v>2.8033150230440378</v>
      </c>
      <c r="R61" s="49">
        <f t="shared" si="24"/>
        <v>2.6238371848169049</v>
      </c>
      <c r="S61" s="49">
        <f t="shared" si="24"/>
        <v>3.4352874258381174</v>
      </c>
      <c r="T61" s="49">
        <f t="shared" si="24"/>
        <v>3.6998197602632743</v>
      </c>
      <c r="U61" s="49">
        <f t="shared" si="24"/>
        <v>3.6372175949512489</v>
      </c>
      <c r="V61" s="49">
        <f t="shared" si="24"/>
        <v>3.4458588071523009</v>
      </c>
      <c r="W61" s="49">
        <f t="shared" si="24"/>
        <v>3.362527752931483</v>
      </c>
      <c r="X61" s="49">
        <f t="shared" si="24"/>
        <v>2.8992201949701326</v>
      </c>
      <c r="Y61" s="49">
        <f t="shared" ref="Y61:Z61" si="25">SUM(Y62:Y72)</f>
        <v>3.0822172450392236</v>
      </c>
      <c r="Z61" s="49">
        <f t="shared" si="25"/>
        <v>3.4187118433259842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2.3510596233139269</v>
      </c>
      <c r="M64" s="52">
        <v>2.6684431350936904</v>
      </c>
      <c r="N64" s="52">
        <v>2.4405489972754419</v>
      </c>
      <c r="O64" s="52">
        <v>3.1870342013940118</v>
      </c>
      <c r="P64" s="52">
        <v>2.8107649334052223</v>
      </c>
      <c r="Q64" s="52">
        <v>2.8033150230440378</v>
      </c>
      <c r="R64" s="52">
        <v>2.6238371848169049</v>
      </c>
      <c r="S64" s="52">
        <v>3.4352874258381174</v>
      </c>
      <c r="T64" s="52">
        <v>3.6998197602632743</v>
      </c>
      <c r="U64" s="52">
        <v>3.6372175949512489</v>
      </c>
      <c r="V64" s="52">
        <v>3.4458588071523009</v>
      </c>
      <c r="W64" s="52">
        <v>3.362527752931483</v>
      </c>
      <c r="X64" s="52">
        <v>2.8992201949701326</v>
      </c>
      <c r="Y64" s="52">
        <v>3.0822172450392236</v>
      </c>
      <c r="Z64" s="52">
        <v>3.4187118433259842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3356.6222980800003</v>
      </c>
      <c r="D2" s="21">
        <f t="shared" ref="D2:X2" si="0">SUM(D3,D17,D22,D25,D26,D51,D52)</f>
        <v>2312.4003494400004</v>
      </c>
      <c r="E2" s="21">
        <f t="shared" si="0"/>
        <v>2904.08876388</v>
      </c>
      <c r="F2" s="21">
        <f t="shared" si="0"/>
        <v>3941.6704073999999</v>
      </c>
      <c r="G2" s="21">
        <f t="shared" si="0"/>
        <v>2922.6498962399996</v>
      </c>
      <c r="H2" s="21">
        <f t="shared" si="0"/>
        <v>3330.8253615599997</v>
      </c>
      <c r="I2" s="21">
        <f t="shared" si="0"/>
        <v>2330.72901</v>
      </c>
      <c r="J2" s="21">
        <f t="shared" si="0"/>
        <v>2750.3157182400005</v>
      </c>
      <c r="K2" s="21">
        <f t="shared" si="0"/>
        <v>2638.1035692000005</v>
      </c>
      <c r="L2" s="21">
        <f t="shared" si="0"/>
        <v>2326.1332406399997</v>
      </c>
      <c r="M2" s="21">
        <f t="shared" si="0"/>
        <v>1888.5101317200001</v>
      </c>
      <c r="N2" s="21">
        <f t="shared" si="0"/>
        <v>2032.3917737999996</v>
      </c>
      <c r="O2" s="21">
        <f t="shared" si="0"/>
        <v>2410.9175098800001</v>
      </c>
      <c r="P2" s="21">
        <f t="shared" si="0"/>
        <v>2450.4322744799997</v>
      </c>
      <c r="Q2" s="21">
        <f t="shared" si="0"/>
        <v>2382.6649586400003</v>
      </c>
      <c r="R2" s="21">
        <f t="shared" si="0"/>
        <v>1712.0716531200003</v>
      </c>
      <c r="S2" s="21">
        <f t="shared" si="0"/>
        <v>1710.0047977200002</v>
      </c>
      <c r="T2" s="21">
        <f t="shared" si="0"/>
        <v>1665.1453635184628</v>
      </c>
      <c r="U2" s="21">
        <f t="shared" si="0"/>
        <v>1623.573552945775</v>
      </c>
      <c r="V2" s="21">
        <f t="shared" si="0"/>
        <v>1656.6807032248205</v>
      </c>
      <c r="W2" s="21">
        <f t="shared" si="0"/>
        <v>1584.417008301979</v>
      </c>
      <c r="X2" s="21">
        <f t="shared" si="0"/>
        <v>1680.1510714511032</v>
      </c>
      <c r="Y2" s="21">
        <f t="shared" ref="Y2:Z2" si="1">SUM(Y3,Y17,Y22,Y25,Y26,Y51,Y52)</f>
        <v>1578.3582209184351</v>
      </c>
      <c r="Z2" s="21">
        <f t="shared" si="1"/>
        <v>1507.5266673095371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  <c r="Y5" s="8">
        <f>FC_IND_PPP_PU_E!Y5+FC_IND_PPP_PA_E!Y5+FC_IND_PPP_PR_E!Y5</f>
        <v>0</v>
      </c>
      <c r="Z5" s="8">
        <f>FC_IND_PPP_PU_E!Z5+FC_IND_PPP_PA_E!Z5+FC_IND_PPP_PR_E!Z5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  <c r="Y6" s="8">
        <f>FC_IND_PPP_PU_E!Y6+FC_IND_PPP_PA_E!Y6+FC_IND_PPP_PR_E!Y6</f>
        <v>0</v>
      </c>
      <c r="Z6" s="8">
        <f>FC_IND_PPP_PU_E!Z6+FC_IND_PPP_PA_E!Z6+FC_IND_PPP_PR_E!Z6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  <c r="Y7" s="8">
        <f>FC_IND_PPP_PU_E!Y7+FC_IND_PPP_PA_E!Y7+FC_IND_PPP_PR_E!Y7</f>
        <v>0</v>
      </c>
      <c r="Z7" s="8">
        <f>FC_IND_PPP_PU_E!Z7+FC_IND_PPP_PA_E!Z7+FC_IND_PPP_PR_E!Z7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  <c r="Y9" s="8">
        <f>FC_IND_PPP_PU_E!Y9+FC_IND_PPP_PA_E!Y9+FC_IND_PPP_PR_E!Y9</f>
        <v>0</v>
      </c>
      <c r="Z9" s="8">
        <f>FC_IND_PPP_PU_E!Z9+FC_IND_PPP_PA_E!Z9+FC_IND_PPP_PR_E!Z9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  <c r="Y10" s="8">
        <f>FC_IND_PPP_PU_E!Y10+FC_IND_PPP_PA_E!Y10+FC_IND_PPP_PR_E!Y10</f>
        <v>0</v>
      </c>
      <c r="Z10" s="8">
        <f>FC_IND_PPP_PU_E!Z10+FC_IND_PPP_PA_E!Z10+FC_IND_PPP_PR_E!Z10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  <c r="Y12" s="8">
        <f>FC_IND_PPP_PU_E!Y12+FC_IND_PPP_PA_E!Y12+FC_IND_PPP_PR_E!Y12</f>
        <v>0</v>
      </c>
      <c r="Z12" s="8">
        <f>FC_IND_PPP_PU_E!Z12+FC_IND_PPP_PA_E!Z12+FC_IND_PPP_PR_E!Z12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  <c r="Y13" s="8">
        <f>FC_IND_PPP_PU_E!Y13+FC_IND_PPP_PA_E!Y13+FC_IND_PPP_PR_E!Y13</f>
        <v>0</v>
      </c>
      <c r="Z13" s="8">
        <f>FC_IND_PPP_PU_E!Z13+FC_IND_PPP_PA_E!Z13+FC_IND_PPP_PR_E!Z13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  <c r="Y14" s="8">
        <f>FC_IND_PPP_PU_E!Y14+FC_IND_PPP_PA_E!Y14+FC_IND_PPP_PR_E!Y14</f>
        <v>0</v>
      </c>
      <c r="Z14" s="8">
        <f>FC_IND_PPP_PU_E!Z14+FC_IND_PPP_PA_E!Z14+FC_IND_PPP_PR_E!Z14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  <c r="Y15" s="8">
        <f>FC_IND_PPP_PU_E!Y15+FC_IND_PPP_PA_E!Y15+FC_IND_PPP_PR_E!Y15</f>
        <v>0</v>
      </c>
      <c r="Z15" s="8">
        <f>FC_IND_PPP_PU_E!Z15+FC_IND_PPP_PA_E!Z15+FC_IND_PPP_PR_E!Z15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  <c r="Y16" s="8">
        <f>FC_IND_PPP_PU_E!Y16+FC_IND_PPP_PA_E!Y16+FC_IND_PPP_PR_E!Y16</f>
        <v>0</v>
      </c>
      <c r="Z16" s="8">
        <f>FC_IND_PPP_PU_E!Z16+FC_IND_PPP_PA_E!Z16+FC_IND_PPP_PR_E!Z16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  <c r="Y18" s="8">
        <f>FC_IND_PPP_PU_E!Y18+FC_IND_PPP_PA_E!Y18+FC_IND_PPP_PR_E!Y18</f>
        <v>0</v>
      </c>
      <c r="Z18" s="8">
        <f>FC_IND_PPP_PU_E!Z18+FC_IND_PPP_PA_E!Z18+FC_IND_PPP_PR_E!Z18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  <c r="Y19" s="8">
        <f>FC_IND_PPP_PU_E!Y19+FC_IND_PPP_PA_E!Y19+FC_IND_PPP_PR_E!Y19</f>
        <v>0</v>
      </c>
      <c r="Z19" s="8">
        <f>FC_IND_PPP_PU_E!Z19+FC_IND_PPP_PA_E!Z19+FC_IND_PPP_PR_E!Z19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  <c r="Y20" s="8">
        <f>FC_IND_PPP_PU_E!Y20+FC_IND_PPP_PA_E!Y20+FC_IND_PPP_PR_E!Y20</f>
        <v>0</v>
      </c>
      <c r="Z20" s="8">
        <f>FC_IND_PPP_PU_E!Z20+FC_IND_PPP_PA_E!Z20+FC_IND_PPP_PR_E!Z20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  <c r="Y21" s="8">
        <f>FC_IND_PPP_PU_E!Y21+FC_IND_PPP_PA_E!Y21+FC_IND_PPP_PR_E!Y21</f>
        <v>0</v>
      </c>
      <c r="Z21" s="8">
        <f>FC_IND_PPP_PU_E!Z21+FC_IND_PPP_PA_E!Z21+FC_IND_PPP_PR_E!Z21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  <c r="Y23" s="8">
        <f>FC_IND_PPP_PU_E!Y23+FC_IND_PPP_PA_E!Y23+FC_IND_PPP_PR_E!Y23</f>
        <v>0</v>
      </c>
      <c r="Z23" s="8">
        <f>FC_IND_PPP_PU_E!Z23+FC_IND_PPP_PA_E!Z23+FC_IND_PPP_PR_E!Z23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  <c r="Y24" s="8">
        <f>FC_IND_PPP_PU_E!Y24+FC_IND_PPP_PA_E!Y24+FC_IND_PPP_PR_E!Y24</f>
        <v>0</v>
      </c>
      <c r="Z24" s="8">
        <f>FC_IND_PPP_PU_E!Z24+FC_IND_PPP_PA_E!Z24+FC_IND_PPP_PR_E!Z24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  <c r="Y25" s="27">
        <f>FC_IND_PPP_PU_E!Y25+FC_IND_PPP_PA_E!Y25+FC_IND_PPP_PR_E!Y25</f>
        <v>0</v>
      </c>
      <c r="Z25" s="27">
        <f>FC_IND_PPP_PU_E!Z25+FC_IND_PPP_PA_E!Z25+FC_IND_PPP_PR_E!Z25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939.88795212000002</v>
      </c>
      <c r="D26" s="27">
        <f t="shared" ref="D26:W26" si="21">SUM(D27,D33)</f>
        <v>890.05827312000019</v>
      </c>
      <c r="E26" s="27">
        <f t="shared" si="21"/>
        <v>927.52260263999983</v>
      </c>
      <c r="F26" s="27">
        <f t="shared" si="21"/>
        <v>902.80353240000011</v>
      </c>
      <c r="G26" s="27">
        <f t="shared" si="21"/>
        <v>671.62231655999994</v>
      </c>
      <c r="H26" s="27">
        <f t="shared" si="21"/>
        <v>600.44976108000014</v>
      </c>
      <c r="I26" s="27">
        <f t="shared" si="21"/>
        <v>798.72366348000003</v>
      </c>
      <c r="J26" s="27">
        <f t="shared" si="21"/>
        <v>825.60238308000021</v>
      </c>
      <c r="K26" s="27">
        <f t="shared" si="21"/>
        <v>878.82031512000026</v>
      </c>
      <c r="L26" s="27">
        <f t="shared" si="21"/>
        <v>713.54201687999989</v>
      </c>
      <c r="M26" s="27">
        <f t="shared" si="21"/>
        <v>557.59736700000008</v>
      </c>
      <c r="N26" s="27">
        <f t="shared" si="21"/>
        <v>590.90227379999999</v>
      </c>
      <c r="O26" s="27">
        <f t="shared" si="21"/>
        <v>396.89968428000003</v>
      </c>
      <c r="P26" s="27">
        <f t="shared" si="21"/>
        <v>269.05039884000001</v>
      </c>
      <c r="Q26" s="27">
        <f t="shared" si="21"/>
        <v>269.07398640000002</v>
      </c>
      <c r="R26" s="27">
        <f t="shared" si="21"/>
        <v>266.88446748000001</v>
      </c>
      <c r="S26" s="27">
        <f t="shared" si="21"/>
        <v>250.4782501200001</v>
      </c>
      <c r="T26" s="27">
        <f t="shared" si="21"/>
        <v>241.03827251999999</v>
      </c>
      <c r="U26" s="27">
        <f t="shared" si="21"/>
        <v>260.61871247999994</v>
      </c>
      <c r="V26" s="27">
        <f t="shared" si="21"/>
        <v>244.88879796000001</v>
      </c>
      <c r="W26" s="27">
        <f t="shared" si="21"/>
        <v>213.52411440000003</v>
      </c>
      <c r="X26" s="27">
        <f t="shared" ref="X26:Z26" si="22">SUM(X27,X33)</f>
        <v>198.51753384</v>
      </c>
      <c r="Y26" s="27">
        <f t="shared" si="22"/>
        <v>209.17903788000007</v>
      </c>
      <c r="Z26" s="27">
        <f t="shared" si="22"/>
        <v>162.98383176000004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  <c r="Y28" s="8">
        <f>FC_IND_PPP_PU_E!Y28+FC_IND_PPP_PA_E!Y28+FC_IND_PPP_PR_E!Y28</f>
        <v>0</v>
      </c>
      <c r="Z28" s="8">
        <f>FC_IND_PPP_PU_E!Z28+FC_IND_PPP_PA_E!Z28+FC_IND_PPP_PR_E!Z28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  <c r="Y29" s="8">
        <f>FC_IND_PPP_PU_E!Y29+FC_IND_PPP_PA_E!Y29+FC_IND_PPP_PR_E!Y29</f>
        <v>0</v>
      </c>
      <c r="Z29" s="8">
        <f>FC_IND_PPP_PU_E!Z29+FC_IND_PPP_PA_E!Z29+FC_IND_PPP_PR_E!Z29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  <c r="Y30" s="8">
        <f>FC_IND_PPP_PU_E!Y30+FC_IND_PPP_PA_E!Y30+FC_IND_PPP_PR_E!Y30</f>
        <v>0</v>
      </c>
      <c r="Z30" s="8">
        <f>FC_IND_PPP_PU_E!Z30+FC_IND_PPP_PA_E!Z30+FC_IND_PPP_PR_E!Z30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  <c r="Y31" s="8">
        <f>FC_IND_PPP_PU_E!Y31+FC_IND_PPP_PA_E!Y31+FC_IND_PPP_PR_E!Y31</f>
        <v>0</v>
      </c>
      <c r="Z31" s="8">
        <f>FC_IND_PPP_PU_E!Z31+FC_IND_PPP_PA_E!Z31+FC_IND_PPP_PR_E!Z31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  <c r="Y32" s="8">
        <f>FC_IND_PPP_PU_E!Y32+FC_IND_PPP_PA_E!Y32+FC_IND_PPP_PR_E!Y32</f>
        <v>0</v>
      </c>
      <c r="Z32" s="8">
        <f>FC_IND_PPP_PU_E!Z32+FC_IND_PPP_PA_E!Z32+FC_IND_PPP_PR_E!Z32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939.88795212000002</v>
      </c>
      <c r="D33" s="19">
        <f t="shared" ref="D33:W33" si="27">SUM(D34:D50)</f>
        <v>890.05827312000019</v>
      </c>
      <c r="E33" s="19">
        <f t="shared" si="27"/>
        <v>927.52260263999983</v>
      </c>
      <c r="F33" s="19">
        <f t="shared" si="27"/>
        <v>902.80353240000011</v>
      </c>
      <c r="G33" s="19">
        <f t="shared" si="27"/>
        <v>671.62231655999994</v>
      </c>
      <c r="H33" s="19">
        <f t="shared" si="27"/>
        <v>600.44976108000014</v>
      </c>
      <c r="I33" s="19">
        <f t="shared" si="27"/>
        <v>798.72366348000003</v>
      </c>
      <c r="J33" s="19">
        <f t="shared" si="27"/>
        <v>825.60238308000021</v>
      </c>
      <c r="K33" s="19">
        <f t="shared" si="27"/>
        <v>878.82031512000026</v>
      </c>
      <c r="L33" s="19">
        <f t="shared" si="27"/>
        <v>713.54201687999989</v>
      </c>
      <c r="M33" s="19">
        <f t="shared" si="27"/>
        <v>557.59736700000008</v>
      </c>
      <c r="N33" s="19">
        <f t="shared" si="27"/>
        <v>590.90227379999999</v>
      </c>
      <c r="O33" s="19">
        <f t="shared" si="27"/>
        <v>396.89968428000003</v>
      </c>
      <c r="P33" s="19">
        <f t="shared" si="27"/>
        <v>269.05039884000001</v>
      </c>
      <c r="Q33" s="19">
        <f t="shared" si="27"/>
        <v>269.07398640000002</v>
      </c>
      <c r="R33" s="19">
        <f t="shared" si="27"/>
        <v>266.88446748000001</v>
      </c>
      <c r="S33" s="19">
        <f t="shared" si="27"/>
        <v>250.4782501200001</v>
      </c>
      <c r="T33" s="19">
        <f t="shared" si="27"/>
        <v>241.03827251999999</v>
      </c>
      <c r="U33" s="19">
        <f t="shared" si="27"/>
        <v>260.61871247999994</v>
      </c>
      <c r="V33" s="19">
        <f t="shared" si="27"/>
        <v>244.88879796000001</v>
      </c>
      <c r="W33" s="19">
        <f t="shared" si="27"/>
        <v>213.52411440000003</v>
      </c>
      <c r="X33" s="19">
        <f t="shared" ref="X33:Z33" si="28">SUM(X34:X50)</f>
        <v>198.51753384</v>
      </c>
      <c r="Y33" s="19">
        <f t="shared" si="28"/>
        <v>209.17903788000007</v>
      </c>
      <c r="Z33" s="19">
        <f t="shared" si="28"/>
        <v>162.98383176000004</v>
      </c>
    </row>
    <row r="34" spans="1:26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  <c r="Y34" s="8">
        <f>FC_IND_PPP_PU_E!Y34+FC_IND_PPP_PA_E!Y34+FC_IND_PPP_PR_E!Y34</f>
        <v>0</v>
      </c>
      <c r="Z34" s="8">
        <f>FC_IND_PPP_PU_E!Z34+FC_IND_PPP_PA_E!Z34+FC_IND_PPP_PR_E!Z34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  <c r="Y35" s="8">
        <f>FC_IND_PPP_PU_E!Y35+FC_IND_PPP_PA_E!Y35+FC_IND_PPP_PR_E!Y35</f>
        <v>0</v>
      </c>
      <c r="Z35" s="8">
        <f>FC_IND_PPP_PU_E!Z35+FC_IND_PPP_PA_E!Z35+FC_IND_PPP_PR_E!Z35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77.600354760000002</v>
      </c>
      <c r="D36" s="8">
        <f>FC_IND_PPP_PU_E!D36+FC_IND_PPP_PA_E!D36+FC_IND_PPP_PR_E!D36</f>
        <v>74.615699520000007</v>
      </c>
      <c r="E36" s="8">
        <f>FC_IND_PPP_PU_E!E36+FC_IND_PPP_PA_E!E36+FC_IND_PPP_PR_E!E36</f>
        <v>74.615699520000007</v>
      </c>
      <c r="F36" s="8">
        <f>FC_IND_PPP_PU_E!F36+FC_IND_PPP_PA_E!F36+FC_IND_PPP_PR_E!F36</f>
        <v>74.615699520000007</v>
      </c>
      <c r="G36" s="8">
        <f>FC_IND_PPP_PU_E!G36+FC_IND_PPP_PA_E!G36+FC_IND_PPP_PR_E!G36</f>
        <v>77.600354760000016</v>
      </c>
      <c r="H36" s="8">
        <f>FC_IND_PPP_PU_E!H36+FC_IND_PPP_PA_E!H36+FC_IND_PPP_PR_E!H36</f>
        <v>80.585010000000011</v>
      </c>
      <c r="I36" s="8">
        <f>FC_IND_PPP_PU_E!I36+FC_IND_PPP_PA_E!I36+FC_IND_PPP_PR_E!I36</f>
        <v>74.615699519999993</v>
      </c>
      <c r="J36" s="8">
        <f>FC_IND_PPP_PU_E!J36+FC_IND_PPP_PA_E!J36+FC_IND_PPP_PR_E!J36</f>
        <v>71.631044280000026</v>
      </c>
      <c r="K36" s="8">
        <f>FC_IND_PPP_PU_E!K36+FC_IND_PPP_PA_E!K36+FC_IND_PPP_PR_E!K36</f>
        <v>71.631044280000026</v>
      </c>
      <c r="L36" s="8">
        <f>FC_IND_PPP_PU_E!L36+FC_IND_PPP_PA_E!L36+FC_IND_PPP_PR_E!L36</f>
        <v>59.692650480000005</v>
      </c>
      <c r="M36" s="8">
        <f>FC_IND_PPP_PU_E!M36+FC_IND_PPP_PA_E!M36+FC_IND_PPP_PR_E!M36</f>
        <v>53.723340000000007</v>
      </c>
      <c r="N36" s="8">
        <f>FC_IND_PPP_PU_E!N36+FC_IND_PPP_PA_E!N36+FC_IND_PPP_PR_E!N36</f>
        <v>56.707995239999995</v>
      </c>
      <c r="O36" s="8">
        <f>FC_IND_PPP_PU_E!O36+FC_IND_PPP_PA_E!O36+FC_IND_PPP_PR_E!O36</f>
        <v>50.738684759999998</v>
      </c>
      <c r="P36" s="8">
        <f>FC_IND_PPP_PU_E!P36+FC_IND_PPP_PA_E!P36+FC_IND_PPP_PR_E!P36</f>
        <v>35.815635720000003</v>
      </c>
      <c r="Q36" s="8">
        <f>FC_IND_PPP_PU_E!Q36+FC_IND_PPP_PA_E!Q36+FC_IND_PPP_PR_E!Q36</f>
        <v>47.754029520000003</v>
      </c>
      <c r="R36" s="8">
        <f>FC_IND_PPP_PU_E!R36+FC_IND_PPP_PA_E!R36+FC_IND_PPP_PR_E!R36</f>
        <v>41.784719039999999</v>
      </c>
      <c r="S36" s="8">
        <f>FC_IND_PPP_PU_E!S36+FC_IND_PPP_PA_E!S36+FC_IND_PPP_PR_E!S36</f>
        <v>41.784719040000006</v>
      </c>
      <c r="T36" s="8">
        <f>FC_IND_PPP_PU_E!T36+FC_IND_PPP_PA_E!T36+FC_IND_PPP_PR_E!T36</f>
        <v>41.784719040000013</v>
      </c>
      <c r="U36" s="8">
        <f>FC_IND_PPP_PU_E!U36+FC_IND_PPP_PA_E!U36+FC_IND_PPP_PR_E!U36</f>
        <v>35.815635719999989</v>
      </c>
      <c r="V36" s="8">
        <f>FC_IND_PPP_PU_E!V36+FC_IND_PPP_PA_E!V36+FC_IND_PPP_PR_E!V36</f>
        <v>32.830980479999994</v>
      </c>
      <c r="W36" s="8">
        <f>FC_IND_PPP_PU_E!W36+FC_IND_PPP_PA_E!W36+FC_IND_PPP_PR_E!W36</f>
        <v>29.846325239999995</v>
      </c>
      <c r="X36" s="8">
        <f>FC_IND_PPP_PU_E!X36+FC_IND_PPP_PA_E!X36+FC_IND_PPP_PR_E!X36</f>
        <v>19.382199839999998</v>
      </c>
      <c r="Y36" s="8">
        <f>FC_IND_PPP_PU_E!Y36+FC_IND_PPP_PA_E!Y36+FC_IND_PPP_PR_E!Y36</f>
        <v>2.2831851600000004</v>
      </c>
      <c r="Z36" s="8">
        <f>FC_IND_PPP_PU_E!Z36+FC_IND_PPP_PA_E!Z36+FC_IND_PPP_PR_E!Z36</f>
        <v>0.5133816000000001</v>
      </c>
    </row>
    <row r="37" spans="1:26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  <c r="Y37" s="8">
        <f>FC_IND_PPP_PU_E!Y37+FC_IND_PPP_PA_E!Y37+FC_IND_PPP_PR_E!Y37</f>
        <v>0</v>
      </c>
      <c r="Z37" s="8">
        <f>FC_IND_PPP_PU_E!Z37+FC_IND_PPP_PA_E!Z37+FC_IND_PPP_PR_E!Z37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  <c r="Y38" s="8">
        <f>FC_IND_PPP_PU_E!Y38+FC_IND_PPP_PA_E!Y38+FC_IND_PPP_PR_E!Y38</f>
        <v>0</v>
      </c>
      <c r="Z38" s="8">
        <f>FC_IND_PPP_PU_E!Z38+FC_IND_PPP_PA_E!Z38+FC_IND_PPP_PR_E!Z38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  <c r="Y39" s="8">
        <f>FC_IND_PPP_PU_E!Y39+FC_IND_PPP_PA_E!Y39+FC_IND_PPP_PR_E!Y39</f>
        <v>0</v>
      </c>
      <c r="Z39" s="8">
        <f>FC_IND_PPP_PU_E!Z39+FC_IND_PPP_PA_E!Z39+FC_IND_PPP_PR_E!Z39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  <c r="Y40" s="8">
        <f>FC_IND_PPP_PU_E!Y40+FC_IND_PPP_PA_E!Y40+FC_IND_PPP_PR_E!Y40</f>
        <v>0</v>
      </c>
      <c r="Z40" s="8">
        <f>FC_IND_PPP_PU_E!Z40+FC_IND_PPP_PA_E!Z40+FC_IND_PPP_PR_E!Z40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  <c r="Y41" s="8">
        <f>FC_IND_PPP_PU_E!Y41+FC_IND_PPP_PA_E!Y41+FC_IND_PPP_PR_E!Y41</f>
        <v>0</v>
      </c>
      <c r="Z41" s="8">
        <f>FC_IND_PPP_PU_E!Z41+FC_IND_PPP_PA_E!Z41+FC_IND_PPP_PR_E!Z41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  <c r="Y42" s="8">
        <f>FC_IND_PPP_PU_E!Y42+FC_IND_PPP_PA_E!Y42+FC_IND_PPP_PR_E!Y42</f>
        <v>0</v>
      </c>
      <c r="Z42" s="8">
        <f>FC_IND_PPP_PU_E!Z42+FC_IND_PPP_PA_E!Z42+FC_IND_PPP_PR_E!Z42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127.45205928</v>
      </c>
      <c r="D43" s="8">
        <f>FC_IND_PPP_PU_E!D43+FC_IND_PPP_PA_E!D43+FC_IND_PPP_PR_E!D43</f>
        <v>130.63824072</v>
      </c>
      <c r="E43" s="8">
        <f>FC_IND_PPP_PU_E!E43+FC_IND_PPP_PA_E!E43+FC_IND_PPP_PR_E!E43</f>
        <v>127.45205927999999</v>
      </c>
      <c r="F43" s="8">
        <f>FC_IND_PPP_PU_E!F43+FC_IND_PPP_PA_E!F43+FC_IND_PPP_PR_E!F43</f>
        <v>143.38350000000003</v>
      </c>
      <c r="G43" s="8">
        <f>FC_IND_PPP_PU_E!G43+FC_IND_PPP_PA_E!G43+FC_IND_PPP_PR_E!G43</f>
        <v>162.50138891999998</v>
      </c>
      <c r="H43" s="8">
        <f>FC_IND_PPP_PU_E!H43+FC_IND_PPP_PA_E!H43+FC_IND_PPP_PR_E!H43</f>
        <v>210.29571107999999</v>
      </c>
      <c r="I43" s="8">
        <f>FC_IND_PPP_PU_E!I43+FC_IND_PPP_PA_E!I43+FC_IND_PPP_PR_E!I43</f>
        <v>95.588911080000017</v>
      </c>
      <c r="J43" s="8">
        <f>FC_IND_PPP_PU_E!J43+FC_IND_PPP_PA_E!J43+FC_IND_PPP_PR_E!J43</f>
        <v>187.99164071999999</v>
      </c>
      <c r="K43" s="8">
        <f>FC_IND_PPP_PU_E!K43+FC_IND_PPP_PA_E!K43+FC_IND_PPP_PR_E!K43</f>
        <v>191.17808892000005</v>
      </c>
      <c r="L43" s="8">
        <f>FC_IND_PPP_PU_E!L43+FC_IND_PPP_PA_E!L43+FC_IND_PPP_PR_E!L43</f>
        <v>184.80545928000001</v>
      </c>
      <c r="M43" s="8">
        <f>FC_IND_PPP_PU_E!M43+FC_IND_PPP_PA_E!M43+FC_IND_PPP_PR_E!M43</f>
        <v>191.17808892000002</v>
      </c>
      <c r="N43" s="8">
        <f>FC_IND_PPP_PU_E!N43+FC_IND_PPP_PA_E!N43+FC_IND_PPP_PR_E!N43</f>
        <v>140.19731856000001</v>
      </c>
      <c r="O43" s="8">
        <f>FC_IND_PPP_PU_E!O43+FC_IND_PPP_PA_E!O43+FC_IND_PPP_PR_E!O43</f>
        <v>117.89298144</v>
      </c>
      <c r="P43" s="8">
        <f>FC_IND_PPP_PU_E!P43+FC_IND_PPP_PA_E!P43+FC_IND_PPP_PR_E!P43</f>
        <v>98.775359280000004</v>
      </c>
      <c r="Q43" s="8">
        <f>FC_IND_PPP_PU_E!Q43+FC_IND_PPP_PA_E!Q43+FC_IND_PPP_PR_E!Q43</f>
        <v>130.63824072</v>
      </c>
      <c r="R43" s="8">
        <f>FC_IND_PPP_PU_E!R43+FC_IND_PPP_PA_E!R43+FC_IND_PPP_PR_E!R43</f>
        <v>165.68757036000002</v>
      </c>
      <c r="S43" s="8">
        <f>FC_IND_PPP_PU_E!S43+FC_IND_PPP_PA_E!S43+FC_IND_PPP_PR_E!S43</f>
        <v>124.26561108000006</v>
      </c>
      <c r="T43" s="8">
        <f>FC_IND_PPP_PU_E!T43+FC_IND_PPP_PA_E!T43+FC_IND_PPP_PR_E!T43</f>
        <v>121.07942963999999</v>
      </c>
      <c r="U43" s="8">
        <f>FC_IND_PPP_PU_E!U43+FC_IND_PPP_PA_E!U43+FC_IND_PPP_PR_E!U43</f>
        <v>149.75612963999995</v>
      </c>
      <c r="V43" s="8">
        <f>FC_IND_PPP_PU_E!V43+FC_IND_PPP_PA_E!V43+FC_IND_PPP_PR_E!V43</f>
        <v>137.01087036000001</v>
      </c>
      <c r="W43" s="8">
        <f>FC_IND_PPP_PU_E!W43+FC_IND_PPP_PA_E!W43+FC_IND_PPP_PR_E!W43</f>
        <v>124.26561108000004</v>
      </c>
      <c r="X43" s="8">
        <f>FC_IND_PPP_PU_E!X43+FC_IND_PPP_PA_E!X43+FC_IND_PPP_PR_E!X43</f>
        <v>143.95703399999999</v>
      </c>
      <c r="Y43" s="8">
        <f>FC_IND_PPP_PU_E!Y43+FC_IND_PPP_PA_E!Y43+FC_IND_PPP_PR_E!Y43</f>
        <v>123.09320088000003</v>
      </c>
      <c r="Z43" s="8">
        <f>FC_IND_PPP_PU_E!Z43+FC_IND_PPP_PA_E!Z43+FC_IND_PPP_PR_E!Z43</f>
        <v>113.81795568000001</v>
      </c>
    </row>
    <row r="44" spans="1:26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734.83553807999999</v>
      </c>
      <c r="D44" s="8">
        <f>FC_IND_PPP_PU_E!D44+FC_IND_PPP_PA_E!D44+FC_IND_PPP_PR_E!D44</f>
        <v>684.80433288000017</v>
      </c>
      <c r="E44" s="8">
        <f>FC_IND_PPP_PU_E!E44+FC_IND_PPP_PA_E!E44+FC_IND_PPP_PR_E!E44</f>
        <v>725.45484383999985</v>
      </c>
      <c r="F44" s="8">
        <f>FC_IND_PPP_PU_E!F44+FC_IND_PPP_PA_E!F44+FC_IND_PPP_PR_E!F44</f>
        <v>684.80433288000006</v>
      </c>
      <c r="G44" s="8">
        <f>FC_IND_PPP_PU_E!G44+FC_IND_PPP_PA_E!G44+FC_IND_PPP_PR_E!G44</f>
        <v>431.52057287999997</v>
      </c>
      <c r="H44" s="8">
        <f>FC_IND_PPP_PU_E!H44+FC_IND_PPP_PA_E!H44+FC_IND_PPP_PR_E!H44</f>
        <v>309.56904000000009</v>
      </c>
      <c r="I44" s="8">
        <f>FC_IND_PPP_PU_E!I44+FC_IND_PPP_PA_E!I44+FC_IND_PPP_PR_E!I44</f>
        <v>628.51905288</v>
      </c>
      <c r="J44" s="8">
        <f>FC_IND_PPP_PU_E!J44+FC_IND_PPP_PA_E!J44+FC_IND_PPP_PR_E!J44</f>
        <v>565.97969808000016</v>
      </c>
      <c r="K44" s="8">
        <f>FC_IND_PPP_PU_E!K44+FC_IND_PPP_PA_E!K44+FC_IND_PPP_PR_E!K44</f>
        <v>616.01118192000024</v>
      </c>
      <c r="L44" s="8">
        <f>FC_IND_PPP_PU_E!L44+FC_IND_PPP_PA_E!L44+FC_IND_PPP_PR_E!L44</f>
        <v>469.04390711999986</v>
      </c>
      <c r="M44" s="8">
        <f>FC_IND_PPP_PU_E!M44+FC_IND_PPP_PA_E!M44+FC_IND_PPP_PR_E!M44</f>
        <v>312.69593808000002</v>
      </c>
      <c r="N44" s="8">
        <f>FC_IND_PPP_PU_E!N44+FC_IND_PPP_PA_E!N44+FC_IND_PPP_PR_E!N44</f>
        <v>393.99695999999994</v>
      </c>
      <c r="O44" s="8">
        <f>FC_IND_PPP_PU_E!O44+FC_IND_PPP_PA_E!O44+FC_IND_PPP_PR_E!O44</f>
        <v>228.26801808000005</v>
      </c>
      <c r="P44" s="8">
        <f>FC_IND_PPP_PU_E!P44+FC_IND_PPP_PA_E!P44+FC_IND_PPP_PR_E!P44</f>
        <v>134.45940383999999</v>
      </c>
      <c r="Q44" s="8">
        <f>FC_IND_PPP_PU_E!Q44+FC_IND_PPP_PA_E!Q44+FC_IND_PPP_PR_E!Q44</f>
        <v>90.681716160000008</v>
      </c>
      <c r="R44" s="8">
        <f>FC_IND_PPP_PU_E!R44+FC_IND_PPP_PA_E!R44+FC_IND_PPP_PR_E!R44</f>
        <v>59.412178080000018</v>
      </c>
      <c r="S44" s="8">
        <f>FC_IND_PPP_PU_E!S44+FC_IND_PPP_PA_E!S44+FC_IND_PPP_PR_E!S44</f>
        <v>84.427920000000015</v>
      </c>
      <c r="T44" s="8">
        <f>FC_IND_PPP_PU_E!T44+FC_IND_PPP_PA_E!T44+FC_IND_PPP_PR_E!T44</f>
        <v>78.174123839999993</v>
      </c>
      <c r="U44" s="8">
        <f>FC_IND_PPP_PU_E!U44+FC_IND_PPP_PA_E!U44+FC_IND_PPP_PR_E!U44</f>
        <v>75.046947120000013</v>
      </c>
      <c r="V44" s="8">
        <f>FC_IND_PPP_PU_E!V44+FC_IND_PPP_PA_E!V44+FC_IND_PPP_PR_E!V44</f>
        <v>75.046947119999999</v>
      </c>
      <c r="W44" s="8">
        <f>FC_IND_PPP_PU_E!W44+FC_IND_PPP_PA_E!W44+FC_IND_PPP_PR_E!W44</f>
        <v>59.412178080000004</v>
      </c>
      <c r="X44" s="8">
        <f>FC_IND_PPP_PU_E!X44+FC_IND_PPP_PA_E!X44+FC_IND_PPP_PR_E!X44</f>
        <v>35.1783</v>
      </c>
      <c r="Y44" s="8">
        <f>FC_IND_PPP_PU_E!Y44+FC_IND_PPP_PA_E!Y44+FC_IND_PPP_PR_E!Y44</f>
        <v>83.802651840000024</v>
      </c>
      <c r="Z44" s="8">
        <f>FC_IND_PPP_PU_E!Z44+FC_IND_PPP_PA_E!Z44+FC_IND_PPP_PR_E!Z44</f>
        <v>48.652494480000023</v>
      </c>
    </row>
    <row r="45" spans="1:26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  <c r="Y45" s="8">
        <f>FC_IND_PPP_PU_E!Y45+FC_IND_PPP_PA_E!Y45+FC_IND_PPP_PR_E!Y45</f>
        <v>0</v>
      </c>
      <c r="Z45" s="8">
        <f>FC_IND_PPP_PU_E!Z45+FC_IND_PPP_PA_E!Z45+FC_IND_PPP_PR_E!Z45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  <c r="Y46" s="8">
        <f>FC_IND_PPP_PU_E!Y46+FC_IND_PPP_PA_E!Y46+FC_IND_PPP_PR_E!Y46</f>
        <v>0</v>
      </c>
      <c r="Z46" s="8">
        <f>FC_IND_PPP_PU_E!Z46+FC_IND_PPP_PA_E!Z46+FC_IND_PPP_PR_E!Z46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  <c r="Y47" s="8">
        <f>FC_IND_PPP_PU_E!Y47+FC_IND_PPP_PA_E!Y47+FC_IND_PPP_PR_E!Y47</f>
        <v>0</v>
      </c>
      <c r="Z47" s="8">
        <f>FC_IND_PPP_PU_E!Z47+FC_IND_PPP_PA_E!Z47+FC_IND_PPP_PR_E!Z47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  <c r="Y48" s="8">
        <f>FC_IND_PPP_PU_E!Y48+FC_IND_PPP_PA_E!Y48+FC_IND_PPP_PR_E!Y48</f>
        <v>0</v>
      </c>
      <c r="Z48" s="8">
        <f>FC_IND_PPP_PU_E!Z48+FC_IND_PPP_PA_E!Z48+FC_IND_PPP_PR_E!Z48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  <c r="Y49" s="8">
        <f>FC_IND_PPP_PU_E!Y49+FC_IND_PPP_PA_E!Y49+FC_IND_PPP_PR_E!Y49</f>
        <v>0</v>
      </c>
      <c r="Z49" s="8">
        <f>FC_IND_PPP_PU_E!Z49+FC_IND_PPP_PA_E!Z49+FC_IND_PPP_PR_E!Z49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  <c r="Y50" s="8">
        <f>FC_IND_PPP_PU_E!Y50+FC_IND_PPP_PA_E!Y50+FC_IND_PPP_PR_E!Y50</f>
        <v>0</v>
      </c>
      <c r="Z50" s="8">
        <f>FC_IND_PPP_PU_E!Z50+FC_IND_PPP_PA_E!Z50+FC_IND_PPP_PR_E!Z50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2416.7343459600002</v>
      </c>
      <c r="D51" s="27">
        <f>FC_IND_PPP_PU_E!D51+FC_IND_PPP_PA_E!D51+FC_IND_PPP_PR_E!D51</f>
        <v>1422.3420763200002</v>
      </c>
      <c r="E51" s="27">
        <f>FC_IND_PPP_PU_E!E51+FC_IND_PPP_PA_E!E51+FC_IND_PPP_PR_E!E51</f>
        <v>1976.5661612400002</v>
      </c>
      <c r="F51" s="27">
        <f>FC_IND_PPP_PU_E!F51+FC_IND_PPP_PA_E!F51+FC_IND_PPP_PR_E!F51</f>
        <v>3038.8668749999997</v>
      </c>
      <c r="G51" s="27">
        <f>FC_IND_PPP_PU_E!G51+FC_IND_PPP_PA_E!G51+FC_IND_PPP_PR_E!G51</f>
        <v>2251.0275796799997</v>
      </c>
      <c r="H51" s="27">
        <f>FC_IND_PPP_PU_E!H51+FC_IND_PPP_PA_E!H51+FC_IND_PPP_PR_E!H51</f>
        <v>2730.3756004799998</v>
      </c>
      <c r="I51" s="27">
        <f>FC_IND_PPP_PU_E!I51+FC_IND_PPP_PA_E!I51+FC_IND_PPP_PR_E!I51</f>
        <v>1532.0053465200001</v>
      </c>
      <c r="J51" s="27">
        <f>FC_IND_PPP_PU_E!J51+FC_IND_PPP_PA_E!J51+FC_IND_PPP_PR_E!J51</f>
        <v>1924.7133351600003</v>
      </c>
      <c r="K51" s="27">
        <f>FC_IND_PPP_PU_E!K51+FC_IND_PPP_PA_E!K51+FC_IND_PPP_PR_E!K51</f>
        <v>1759.2832540800002</v>
      </c>
      <c r="L51" s="27">
        <f>FC_IND_PPP_PU_E!L51+FC_IND_PPP_PA_E!L51+FC_IND_PPP_PR_E!L51</f>
        <v>1612.59122376</v>
      </c>
      <c r="M51" s="27">
        <f>FC_IND_PPP_PU_E!M51+FC_IND_PPP_PA_E!M51+FC_IND_PPP_PR_E!M51</f>
        <v>1330.91276472</v>
      </c>
      <c r="N51" s="27">
        <f>FC_IND_PPP_PU_E!N51+FC_IND_PPP_PA_E!N51+FC_IND_PPP_PR_E!N51</f>
        <v>1441.4894999999997</v>
      </c>
      <c r="O51" s="27">
        <f>FC_IND_PPP_PU_E!O51+FC_IND_PPP_PA_E!O51+FC_IND_PPP_PR_E!O51</f>
        <v>2014.0178256000002</v>
      </c>
      <c r="P51" s="27">
        <f>FC_IND_PPP_PU_E!P51+FC_IND_PPP_PA_E!P51+FC_IND_PPP_PR_E!P51</f>
        <v>2181.3818756399996</v>
      </c>
      <c r="Q51" s="27">
        <f>FC_IND_PPP_PU_E!Q51+FC_IND_PPP_PA_E!Q51+FC_IND_PPP_PR_E!Q51</f>
        <v>2113.5909722400002</v>
      </c>
      <c r="R51" s="27">
        <f>FC_IND_PPP_PU_E!R51+FC_IND_PPP_PA_E!R51+FC_IND_PPP_PR_E!R51</f>
        <v>1445.1871856400003</v>
      </c>
      <c r="S51" s="27">
        <f>FC_IND_PPP_PU_E!S51+FC_IND_PPP_PA_E!S51+FC_IND_PPP_PR_E!S51</f>
        <v>1459.5265476000002</v>
      </c>
      <c r="T51" s="27">
        <f>FC_IND_PPP_PU_E!T51+FC_IND_PPP_PA_E!T51+FC_IND_PPP_PR_E!T51</f>
        <v>1424.1070909984628</v>
      </c>
      <c r="U51" s="27">
        <f>FC_IND_PPP_PU_E!U51+FC_IND_PPP_PA_E!U51+FC_IND_PPP_PR_E!U51</f>
        <v>1362.9548404657751</v>
      </c>
      <c r="V51" s="27">
        <f>FC_IND_PPP_PU_E!V51+FC_IND_PPP_PA_E!V51+FC_IND_PPP_PR_E!V51</f>
        <v>1411.7919052648206</v>
      </c>
      <c r="W51" s="27">
        <f>FC_IND_PPP_PU_E!W51+FC_IND_PPP_PA_E!W51+FC_IND_PPP_PR_E!W51</f>
        <v>1370.8928939019791</v>
      </c>
      <c r="X51" s="27">
        <f>FC_IND_PPP_PU_E!X51+FC_IND_PPP_PA_E!X51+FC_IND_PPP_PR_E!X51</f>
        <v>1481.6335376111033</v>
      </c>
      <c r="Y51" s="27">
        <f>FC_IND_PPP_PU_E!Y51+FC_IND_PPP_PA_E!Y51+FC_IND_PPP_PR_E!Y51</f>
        <v>1369.179183038435</v>
      </c>
      <c r="Z51" s="27">
        <f>FC_IND_PPP_PU_E!Z51+FC_IND_PPP_PA_E!Z51+FC_IND_PPP_PR_E!Z51</f>
        <v>1266.3555263495371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78.187309199999987</v>
      </c>
    </row>
    <row r="53" spans="1:26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  <c r="Y53" s="8">
        <f>FC_IND_PPP_PU_E!Y53+FC_IND_PPP_PA_E!Y53+FC_IND_PPP_PR_E!Y53</f>
        <v>0</v>
      </c>
      <c r="Z53" s="8">
        <f>FC_IND_PPP_PU_E!Z53+FC_IND_PPP_PA_E!Z53+FC_IND_PPP_PR_E!Z53</f>
        <v>78.187309199999987</v>
      </c>
    </row>
    <row r="54" spans="1:26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  <c r="Y54" s="45">
        <f>FC_IND_PPP_PU_E!Y54+FC_IND_PPP_PA_E!Y54+FC_IND_PPP_PR_E!Y54</f>
        <v>0</v>
      </c>
      <c r="Z54" s="45">
        <f>FC_IND_PPP_PU_E!Z54+FC_IND_PPP_PA_E!Z54+FC_IND_PPP_PR_E!Z54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2079.761644799999</v>
      </c>
      <c r="D61" s="49">
        <f t="shared" si="32"/>
        <v>2121.4255103999994</v>
      </c>
      <c r="E61" s="49">
        <f t="shared" si="32"/>
        <v>2121.4255103999999</v>
      </c>
      <c r="F61" s="49">
        <f t="shared" si="32"/>
        <v>2154.5774207999998</v>
      </c>
      <c r="G61" s="49">
        <f t="shared" si="32"/>
        <v>2154.5774208000003</v>
      </c>
      <c r="H61" s="49">
        <f t="shared" si="32"/>
        <v>2143.9279562400006</v>
      </c>
      <c r="I61" s="49">
        <f t="shared" si="32"/>
        <v>3072.7800885599995</v>
      </c>
      <c r="J61" s="49">
        <f t="shared" si="32"/>
        <v>3049.4410228800002</v>
      </c>
      <c r="K61" s="49">
        <f t="shared" si="32"/>
        <v>2301.6685759199995</v>
      </c>
      <c r="L61" s="49">
        <f t="shared" si="32"/>
        <v>2088.2652436799999</v>
      </c>
      <c r="M61" s="49">
        <f t="shared" si="32"/>
        <v>1585.1611540799997</v>
      </c>
      <c r="N61" s="49">
        <f t="shared" si="32"/>
        <v>1902.5690644799995</v>
      </c>
      <c r="O61" s="49">
        <f t="shared" si="32"/>
        <v>1966.8572884799996</v>
      </c>
      <c r="P61" s="49">
        <f t="shared" si="32"/>
        <v>1543.49728848</v>
      </c>
      <c r="Q61" s="49">
        <f t="shared" si="32"/>
        <v>1430.1533332799997</v>
      </c>
      <c r="R61" s="49">
        <f t="shared" si="32"/>
        <v>2378.7665092799994</v>
      </c>
      <c r="S61" s="49">
        <f t="shared" si="32"/>
        <v>2536.9372425599995</v>
      </c>
      <c r="T61" s="49">
        <f t="shared" si="32"/>
        <v>2602.4739720673783</v>
      </c>
      <c r="U61" s="49">
        <f t="shared" si="32"/>
        <v>2665.9520616074278</v>
      </c>
      <c r="V61" s="49">
        <f t="shared" si="32"/>
        <v>3047.1534658800147</v>
      </c>
      <c r="W61" s="49">
        <f t="shared" si="32"/>
        <v>2229.4309179893035</v>
      </c>
      <c r="X61" s="49">
        <f t="shared" si="32"/>
        <v>2295.5854189384982</v>
      </c>
      <c r="Y61" s="49">
        <f t="shared" ref="Y61:Z61" si="33">SUM(Y62:Y72)</f>
        <v>2503.2559449867645</v>
      </c>
      <c r="Z61" s="49">
        <f t="shared" si="33"/>
        <v>3311.7087320422693</v>
      </c>
    </row>
    <row r="62" spans="1:26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2067.968044799999</v>
      </c>
      <c r="D62" s="52">
        <f>FC_IND_PPP_PU_E!D62+FC_IND_PPP_PA_E!D62+FC_IND_PPP_PR_E!D62</f>
        <v>2109.6319103999995</v>
      </c>
      <c r="E62" s="52">
        <f>FC_IND_PPP_PU_E!E62+FC_IND_PPP_PA_E!E62+FC_IND_PPP_PR_E!E62</f>
        <v>2109.6319103999999</v>
      </c>
      <c r="F62" s="52">
        <f>FC_IND_PPP_PU_E!F62+FC_IND_PPP_PA_E!F62+FC_IND_PPP_PR_E!F62</f>
        <v>2142.7838207999998</v>
      </c>
      <c r="G62" s="52">
        <f>FC_IND_PPP_PU_E!G62+FC_IND_PPP_PA_E!G62+FC_IND_PPP_PR_E!G62</f>
        <v>2142.7838208000003</v>
      </c>
      <c r="H62" s="52">
        <f>FC_IND_PPP_PU_E!H62+FC_IND_PPP_PA_E!H62+FC_IND_PPP_PR_E!H62</f>
        <v>2142.6721344000007</v>
      </c>
      <c r="I62" s="52">
        <f>FC_IND_PPP_PU_E!I62+FC_IND_PPP_PA_E!I62+FC_IND_PPP_PR_E!I62</f>
        <v>3064.2079103999995</v>
      </c>
      <c r="J62" s="52">
        <f>FC_IND_PPP_PU_E!J62+FC_IND_PPP_PA_E!J62+FC_IND_PPP_PR_E!J62</f>
        <v>3028.2561792000001</v>
      </c>
      <c r="K62" s="52">
        <f>FC_IND_PPP_PU_E!K62+FC_IND_PPP_PA_E!K62+FC_IND_PPP_PR_E!K62</f>
        <v>2289.0559103999994</v>
      </c>
      <c r="L62" s="52">
        <f>FC_IND_PPP_PU_E!L62+FC_IND_PPP_PA_E!L62+FC_IND_PPP_PR_E!L62</f>
        <v>2054.3040000000001</v>
      </c>
      <c r="M62" s="52">
        <f>FC_IND_PPP_PU_E!M62+FC_IND_PPP_PA_E!M62+FC_IND_PPP_PR_E!M62</f>
        <v>1551.1999103999997</v>
      </c>
      <c r="N62" s="52">
        <f>FC_IND_PPP_PU_E!N62+FC_IND_PPP_PA_E!N62+FC_IND_PPP_PR_E!N62</f>
        <v>1868.6078207999994</v>
      </c>
      <c r="O62" s="52">
        <f>FC_IND_PPP_PU_E!O62+FC_IND_PPP_PA_E!O62+FC_IND_PPP_PR_E!O62</f>
        <v>1932.8960447999996</v>
      </c>
      <c r="P62" s="52">
        <f>FC_IND_PPP_PU_E!P62+FC_IND_PPP_PA_E!P62+FC_IND_PPP_PR_E!P62</f>
        <v>1509.5360447999999</v>
      </c>
      <c r="Q62" s="52">
        <f>FC_IND_PPP_PU_E!Q62+FC_IND_PPP_PA_E!Q62+FC_IND_PPP_PR_E!Q62</f>
        <v>1396.1920895999997</v>
      </c>
      <c r="R62" s="52">
        <f>FC_IND_PPP_PU_E!R62+FC_IND_PPP_PA_E!R62+FC_IND_PPP_PR_E!R62</f>
        <v>2319.7438655999995</v>
      </c>
      <c r="S62" s="52">
        <f>FC_IND_PPP_PU_E!S62+FC_IND_PPP_PA_E!S62+FC_IND_PPP_PR_E!S62</f>
        <v>2507.3439551999995</v>
      </c>
      <c r="T62" s="52">
        <f>FC_IND_PPP_PU_E!T62+FC_IND_PPP_PA_E!T62+FC_IND_PPP_PR_E!T62</f>
        <v>2571.7438655999995</v>
      </c>
      <c r="U62" s="52">
        <f>FC_IND_PPP_PU_E!U62+FC_IND_PPP_PA_E!U62+FC_IND_PPP_PR_E!U62</f>
        <v>2634.4640448000005</v>
      </c>
      <c r="V62" s="52">
        <f>FC_IND_PPP_PU_E!V62+FC_IND_PPP_PA_E!V62+FC_IND_PPP_PR_E!V62</f>
        <v>3018.7358208000005</v>
      </c>
      <c r="W62" s="52">
        <f>FC_IND_PPP_PU_E!W62+FC_IND_PPP_PA_E!W62+FC_IND_PPP_PR_E!W62</f>
        <v>2122.2879551999995</v>
      </c>
      <c r="X62" s="52">
        <f>FC_IND_PPP_PU_E!X62+FC_IND_PPP_PA_E!X62+FC_IND_PPP_PR_E!X62</f>
        <v>2242.0161791999999</v>
      </c>
      <c r="Y62" s="52">
        <f>FC_IND_PPP_PU_E!Y62+FC_IND_PPP_PA_E!Y62+FC_IND_PPP_PR_E!Y62</f>
        <v>2457.2798207999999</v>
      </c>
      <c r="Z62" s="52">
        <f>FC_IND_PPP_PU_E!Z62+FC_IND_PPP_PA_E!Z62+FC_IND_PPP_PR_E!Z62</f>
        <v>3250.5758208000002</v>
      </c>
    </row>
    <row r="63" spans="1:26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  <c r="Y63" s="52">
        <f>FC_IND_PPP_PU_E!Y63+FC_IND_PPP_PA_E!Y63+FC_IND_PPP_PR_E!Y63</f>
        <v>0</v>
      </c>
      <c r="Z63" s="52">
        <f>FC_IND_PPP_PU_E!Z63+FC_IND_PPP_PA_E!Z63+FC_IND_PPP_PR_E!Z63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11.793600000000001</v>
      </c>
      <c r="D64" s="52">
        <f>FC_IND_PPP_PU_E!D64+FC_IND_PPP_PA_E!D64+FC_IND_PPP_PR_E!D64</f>
        <v>11.793599999999998</v>
      </c>
      <c r="E64" s="52">
        <f>FC_IND_PPP_PU_E!E64+FC_IND_PPP_PA_E!E64+FC_IND_PPP_PR_E!E64</f>
        <v>11.793599999999998</v>
      </c>
      <c r="F64" s="52">
        <f>FC_IND_PPP_PU_E!F64+FC_IND_PPP_PA_E!F64+FC_IND_PPP_PR_E!F64</f>
        <v>11.7936</v>
      </c>
      <c r="G64" s="52">
        <f>FC_IND_PPP_PU_E!G64+FC_IND_PPP_PA_E!G64+FC_IND_PPP_PR_E!G64</f>
        <v>11.7936</v>
      </c>
      <c r="H64" s="52">
        <f>FC_IND_PPP_PU_E!H64+FC_IND_PPP_PA_E!H64+FC_IND_PPP_PR_E!H64</f>
        <v>1.2558218399999999</v>
      </c>
      <c r="I64" s="52">
        <f>FC_IND_PPP_PU_E!I64+FC_IND_PPP_PA_E!I64+FC_IND_PPP_PR_E!I64</f>
        <v>8.5721781600000018</v>
      </c>
      <c r="J64" s="52">
        <f>FC_IND_PPP_PU_E!J64+FC_IND_PPP_PA_E!J64+FC_IND_PPP_PR_E!J64</f>
        <v>21.184843680000004</v>
      </c>
      <c r="K64" s="52">
        <f>FC_IND_PPP_PU_E!K64+FC_IND_PPP_PA_E!K64+FC_IND_PPP_PR_E!K64</f>
        <v>12.612665520000002</v>
      </c>
      <c r="L64" s="52">
        <f>FC_IND_PPP_PU_E!L64+FC_IND_PPP_PA_E!L64+FC_IND_PPP_PR_E!L64</f>
        <v>33.96124368000001</v>
      </c>
      <c r="M64" s="52">
        <f>FC_IND_PPP_PU_E!M64+FC_IND_PPP_PA_E!M64+FC_IND_PPP_PR_E!M64</f>
        <v>33.961243680000017</v>
      </c>
      <c r="N64" s="52">
        <f>FC_IND_PPP_PU_E!N64+FC_IND_PPP_PA_E!N64+FC_IND_PPP_PR_E!N64</f>
        <v>33.96124368000001</v>
      </c>
      <c r="O64" s="52">
        <f>FC_IND_PPP_PU_E!O64+FC_IND_PPP_PA_E!O64+FC_IND_PPP_PR_E!O64</f>
        <v>33.961243680000003</v>
      </c>
      <c r="P64" s="52">
        <f>FC_IND_PPP_PU_E!P64+FC_IND_PPP_PA_E!P64+FC_IND_PPP_PR_E!P64</f>
        <v>33.96124368000001</v>
      </c>
      <c r="Q64" s="52">
        <f>FC_IND_PPP_PU_E!Q64+FC_IND_PPP_PA_E!Q64+FC_IND_PPP_PR_E!Q64</f>
        <v>33.961243680000017</v>
      </c>
      <c r="R64" s="52">
        <f>FC_IND_PPP_PU_E!R64+FC_IND_PPP_PA_E!R64+FC_IND_PPP_PR_E!R64</f>
        <v>59.022643680000002</v>
      </c>
      <c r="S64" s="52">
        <f>FC_IND_PPP_PU_E!S64+FC_IND_PPP_PA_E!S64+FC_IND_PPP_PR_E!S64</f>
        <v>29.593287360000001</v>
      </c>
      <c r="T64" s="52">
        <f>FC_IND_PPP_PU_E!T64+FC_IND_PPP_PA_E!T64+FC_IND_PPP_PR_E!T64</f>
        <v>30.730106467378711</v>
      </c>
      <c r="U64" s="52">
        <f>FC_IND_PPP_PU_E!U64+FC_IND_PPP_PA_E!U64+FC_IND_PPP_PR_E!U64</f>
        <v>31.48801680742751</v>
      </c>
      <c r="V64" s="52">
        <f>FC_IND_PPP_PU_E!V64+FC_IND_PPP_PA_E!V64+FC_IND_PPP_PR_E!V64</f>
        <v>28.417645080014097</v>
      </c>
      <c r="W64" s="52">
        <f>FC_IND_PPP_PU_E!W64+FC_IND_PPP_PA_E!W64+FC_IND_PPP_PR_E!W64</f>
        <v>107.14296278930395</v>
      </c>
      <c r="X64" s="52">
        <f>FC_IND_PPP_PU_E!X64+FC_IND_PPP_PA_E!X64+FC_IND_PPP_PR_E!X64</f>
        <v>53.569239738498375</v>
      </c>
      <c r="Y64" s="52">
        <f>FC_IND_PPP_PU_E!Y64+FC_IND_PPP_PA_E!Y64+FC_IND_PPP_PR_E!Y64</f>
        <v>45.976124186764316</v>
      </c>
      <c r="Z64" s="52">
        <f>FC_IND_PPP_PU_E!Z64+FC_IND_PPP_PA_E!Z64+FC_IND_PPP_PR_E!Z64</f>
        <v>55.026890762268927</v>
      </c>
    </row>
    <row r="65" spans="1:26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  <c r="Y65" s="52">
        <f>FC_IND_PPP_PU_E!Y65+FC_IND_PPP_PA_E!Y65+FC_IND_PPP_PR_E!Y65</f>
        <v>0</v>
      </c>
      <c r="Z65" s="52">
        <f>FC_IND_PPP_PU_E!Z65+FC_IND_PPP_PA_E!Z65+FC_IND_PPP_PR_E!Z65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  <c r="Y66" s="52">
        <f>FC_IND_PPP_PU_E!Y66+FC_IND_PPP_PA_E!Y66+FC_IND_PPP_PR_E!Y66</f>
        <v>0</v>
      </c>
      <c r="Z66" s="52">
        <f>FC_IND_PPP_PU_E!Z66+FC_IND_PPP_PA_E!Z66+FC_IND_PPP_PR_E!Z66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  <c r="Y67" s="52">
        <f>FC_IND_PPP_PU_E!Y67+FC_IND_PPP_PA_E!Y67+FC_IND_PPP_PR_E!Y67</f>
        <v>0</v>
      </c>
      <c r="Z67" s="52">
        <f>FC_IND_PPP_PU_E!Z67+FC_IND_PPP_PA_E!Z67+FC_IND_PPP_PR_E!Z67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  <c r="Y68" s="52">
        <f>FC_IND_PPP_PU_E!Y68+FC_IND_PPP_PA_E!Y68+FC_IND_PPP_PR_E!Y68</f>
        <v>0</v>
      </c>
      <c r="Z68" s="52">
        <f>FC_IND_PPP_PU_E!Z68+FC_IND_PPP_PA_E!Z68+FC_IND_PPP_PR_E!Z68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  <c r="Y69" s="52">
        <f>FC_IND_PPP_PU_E!Y69+FC_IND_PPP_PA_E!Y69+FC_IND_PPP_PR_E!Y69</f>
        <v>0</v>
      </c>
      <c r="Z69" s="52">
        <f>FC_IND_PPP_PU_E!Z69+FC_IND_PPP_PA_E!Z69+FC_IND_PPP_PR_E!Z69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  <c r="Y70" s="52">
        <f>FC_IND_PPP_PU_E!Y70+FC_IND_PPP_PA_E!Y70+FC_IND_PPP_PR_E!Y70</f>
        <v>0</v>
      </c>
      <c r="Z70" s="52">
        <f>FC_IND_PPP_PU_E!Z70+FC_IND_PPP_PA_E!Z70+FC_IND_PPP_PR_E!Z70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  <c r="Y71" s="52">
        <f>FC_IND_PPP_PU_E!Y71+FC_IND_PPP_PA_E!Y71+FC_IND_PPP_PR_E!Y71</f>
        <v>0</v>
      </c>
      <c r="Z71" s="52">
        <f>FC_IND_PPP_PU_E!Z71+FC_IND_PPP_PA_E!Z71+FC_IND_PPP_PR_E!Z71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  <c r="Y72" s="55">
        <f>FC_IND_PPP_PU_E!Y72+FC_IND_PPP_PA_E!Y72+FC_IND_PPP_PR_E!Y72</f>
        <v>0</v>
      </c>
      <c r="Z72" s="55">
        <f>FC_IND_PPP_PU_E!Z72+FC_IND_PPP_PA_E!Z72+FC_IND_PPP_PR_E!Z72</f>
        <v>6.1060204799999989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1035.0130288532175</v>
      </c>
      <c r="D2" s="21">
        <f t="shared" ref="D2:X2" si="0">SUM(D3,D17,D22,D25,D26,D51,D52)</f>
        <v>608.5326527701859</v>
      </c>
      <c r="E2" s="21">
        <f t="shared" si="0"/>
        <v>756.12096159289354</v>
      </c>
      <c r="F2" s="21">
        <f t="shared" si="0"/>
        <v>1101.6212972069663</v>
      </c>
      <c r="G2" s="21">
        <f t="shared" si="0"/>
        <v>814.12720438240535</v>
      </c>
      <c r="H2" s="21">
        <f t="shared" si="0"/>
        <v>933.63449225348074</v>
      </c>
      <c r="I2" s="21">
        <f t="shared" si="0"/>
        <v>585.49360794861195</v>
      </c>
      <c r="J2" s="21">
        <f t="shared" si="0"/>
        <v>712.46933206151982</v>
      </c>
      <c r="K2" s="21">
        <f t="shared" si="0"/>
        <v>676.49416311837763</v>
      </c>
      <c r="L2" s="21">
        <f t="shared" si="0"/>
        <v>589.61491342309205</v>
      </c>
      <c r="M2" s="21">
        <f t="shared" si="0"/>
        <v>496.76467314169298</v>
      </c>
      <c r="N2" s="21">
        <f t="shared" si="0"/>
        <v>542.12925070871802</v>
      </c>
      <c r="O2" s="21">
        <f t="shared" si="0"/>
        <v>661.35285354616587</v>
      </c>
      <c r="P2" s="21">
        <f t="shared" si="0"/>
        <v>641.05898766597034</v>
      </c>
      <c r="Q2" s="21">
        <f t="shared" si="0"/>
        <v>620.89399947610468</v>
      </c>
      <c r="R2" s="21">
        <f t="shared" si="0"/>
        <v>387.63075641058174</v>
      </c>
      <c r="S2" s="21">
        <f t="shared" si="0"/>
        <v>391.33583208768493</v>
      </c>
      <c r="T2" s="21">
        <f t="shared" si="0"/>
        <v>383.97946711741332</v>
      </c>
      <c r="U2" s="21">
        <f t="shared" si="0"/>
        <v>390.67168611418856</v>
      </c>
      <c r="V2" s="21">
        <f t="shared" si="0"/>
        <v>341.07483530235527</v>
      </c>
      <c r="W2" s="21">
        <f t="shared" si="0"/>
        <v>386.02697680620668</v>
      </c>
      <c r="X2" s="21">
        <f t="shared" si="0"/>
        <v>382.17425941594206</v>
      </c>
      <c r="Y2" s="21">
        <f t="shared" ref="Y2:Z2" si="1">SUM(Y3,Y17,Y22,Y25,Y26,Y51,Y52)</f>
        <v>252.15908735973107</v>
      </c>
      <c r="Z2" s="21">
        <f t="shared" si="1"/>
        <v>281.26626297276334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306.18880052785363</v>
      </c>
      <c r="D26" s="27">
        <f t="shared" si="16"/>
        <v>238.63281783826375</v>
      </c>
      <c r="E26" s="27">
        <f t="shared" si="16"/>
        <v>247.28976696836841</v>
      </c>
      <c r="F26" s="27">
        <f t="shared" si="16"/>
        <v>260.16955509745452</v>
      </c>
      <c r="G26" s="27">
        <f t="shared" si="16"/>
        <v>190.84699276368906</v>
      </c>
      <c r="H26" s="27">
        <f t="shared" si="16"/>
        <v>171.55717792853525</v>
      </c>
      <c r="I26" s="27">
        <f t="shared" si="16"/>
        <v>205.59714234768182</v>
      </c>
      <c r="J26" s="27">
        <f t="shared" si="16"/>
        <v>218.67314150933385</v>
      </c>
      <c r="K26" s="27">
        <f t="shared" si="16"/>
        <v>229.18175106835099</v>
      </c>
      <c r="L26" s="27">
        <f t="shared" si="16"/>
        <v>184.05641610957323</v>
      </c>
      <c r="M26" s="27">
        <f t="shared" si="16"/>
        <v>150.14113890043217</v>
      </c>
      <c r="N26" s="27">
        <f t="shared" si="16"/>
        <v>161.19571675624061</v>
      </c>
      <c r="O26" s="27">
        <f t="shared" si="16"/>
        <v>111.90461897180089</v>
      </c>
      <c r="P26" s="27">
        <f t="shared" si="16"/>
        <v>71.757902217720073</v>
      </c>
      <c r="Q26" s="27">
        <f t="shared" si="16"/>
        <v>70.999938067552804</v>
      </c>
      <c r="R26" s="27">
        <f t="shared" si="16"/>
        <v>60.892783765952629</v>
      </c>
      <c r="S26" s="27">
        <f t="shared" si="16"/>
        <v>57.884024564550032</v>
      </c>
      <c r="T26" s="27">
        <f t="shared" si="16"/>
        <v>56.044820727719127</v>
      </c>
      <c r="U26" s="27">
        <f t="shared" si="16"/>
        <v>63.296223999210383</v>
      </c>
      <c r="V26" s="27">
        <f t="shared" si="16"/>
        <v>50.805373719833014</v>
      </c>
      <c r="W26" s="27">
        <f t="shared" si="16"/>
        <v>52.369052733450282</v>
      </c>
      <c r="X26" s="27">
        <f t="shared" si="16"/>
        <v>45.270911195986017</v>
      </c>
      <c r="Y26" s="27">
        <f t="shared" ref="Y26:Z26" si="17">SUM(Y27,Y33)</f>
        <v>33.487396743873646</v>
      </c>
      <c r="Z26" s="27">
        <f t="shared" si="17"/>
        <v>30.47482637107408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306.18880052785363</v>
      </c>
      <c r="D33" s="19">
        <f t="shared" si="20"/>
        <v>238.63281783826375</v>
      </c>
      <c r="E33" s="19">
        <f t="shared" si="20"/>
        <v>247.28976696836841</v>
      </c>
      <c r="F33" s="19">
        <f t="shared" si="20"/>
        <v>260.16955509745452</v>
      </c>
      <c r="G33" s="19">
        <f t="shared" si="20"/>
        <v>190.84699276368906</v>
      </c>
      <c r="H33" s="19">
        <f t="shared" si="20"/>
        <v>171.55717792853525</v>
      </c>
      <c r="I33" s="19">
        <f t="shared" si="20"/>
        <v>205.59714234768182</v>
      </c>
      <c r="J33" s="19">
        <f t="shared" si="20"/>
        <v>218.67314150933385</v>
      </c>
      <c r="K33" s="19">
        <f t="shared" si="20"/>
        <v>229.18175106835099</v>
      </c>
      <c r="L33" s="19">
        <f t="shared" si="20"/>
        <v>184.05641610957323</v>
      </c>
      <c r="M33" s="19">
        <f t="shared" si="20"/>
        <v>150.14113890043217</v>
      </c>
      <c r="N33" s="19">
        <f t="shared" si="20"/>
        <v>161.19571675624061</v>
      </c>
      <c r="O33" s="19">
        <f t="shared" si="20"/>
        <v>111.90461897180089</v>
      </c>
      <c r="P33" s="19">
        <f t="shared" si="20"/>
        <v>71.757902217720073</v>
      </c>
      <c r="Q33" s="19">
        <f t="shared" si="20"/>
        <v>70.999938067552804</v>
      </c>
      <c r="R33" s="19">
        <f t="shared" si="20"/>
        <v>60.892783765952629</v>
      </c>
      <c r="S33" s="19">
        <f t="shared" si="20"/>
        <v>57.884024564550032</v>
      </c>
      <c r="T33" s="19">
        <f t="shared" si="20"/>
        <v>56.044820727719127</v>
      </c>
      <c r="U33" s="19">
        <f t="shared" si="20"/>
        <v>63.296223999210383</v>
      </c>
      <c r="V33" s="19">
        <f t="shared" si="20"/>
        <v>50.805373719833014</v>
      </c>
      <c r="W33" s="19">
        <f t="shared" si="20"/>
        <v>52.369052733450282</v>
      </c>
      <c r="X33" s="19">
        <f t="shared" si="20"/>
        <v>45.270911195986017</v>
      </c>
      <c r="Y33" s="19">
        <f t="shared" ref="Y33:Z33" si="21">SUM(Y34:Y50)</f>
        <v>33.487396743873646</v>
      </c>
      <c r="Z33" s="19">
        <f t="shared" si="21"/>
        <v>30.47482637107408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25.5745652232299</v>
      </c>
      <c r="D36" s="8">
        <v>20.108422858611096</v>
      </c>
      <c r="E36" s="8">
        <v>20.002662355679892</v>
      </c>
      <c r="F36" s="8">
        <v>21.66167680632779</v>
      </c>
      <c r="G36" s="8">
        <v>22.230875220586935</v>
      </c>
      <c r="H36" s="8">
        <v>23.311138146095569</v>
      </c>
      <c r="I36" s="8">
        <v>19.302304828071023</v>
      </c>
      <c r="J36" s="8">
        <v>19.148041099227328</v>
      </c>
      <c r="K36" s="8">
        <v>18.810133260021949</v>
      </c>
      <c r="L36" s="8">
        <v>15.532200389872214</v>
      </c>
      <c r="M36" s="8">
        <v>14.713120452755598</v>
      </c>
      <c r="N36" s="8">
        <v>15.620211839958444</v>
      </c>
      <c r="O36" s="8">
        <v>14.501458544201881</v>
      </c>
      <c r="P36" s="8">
        <v>9.6712870529440096</v>
      </c>
      <c r="Q36" s="8">
        <v>12.767358011300194</v>
      </c>
      <c r="R36" s="8">
        <v>9.6756000593985902</v>
      </c>
      <c r="S36" s="8">
        <v>9.7643262203197114</v>
      </c>
      <c r="T36" s="8">
        <v>9.8100265544008742</v>
      </c>
      <c r="U36" s="8">
        <v>8.8278648434580695</v>
      </c>
      <c r="V36" s="8">
        <v>6.8887491966388081</v>
      </c>
      <c r="W36" s="8">
        <v>7.3979670355904945</v>
      </c>
      <c r="X36" s="8">
        <v>4.4536861848055072</v>
      </c>
      <c r="Y36" s="8">
        <v>0.36675349968822368</v>
      </c>
      <c r="Z36" s="8">
        <v>9.6662673874050795E-2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38.436226517203636</v>
      </c>
      <c r="D43" s="8">
        <v>33.974291053211402</v>
      </c>
      <c r="E43" s="8">
        <v>32.810226569958814</v>
      </c>
      <c r="F43" s="8">
        <v>39.702395934918748</v>
      </c>
      <c r="G43" s="8">
        <v>44.994517609949128</v>
      </c>
      <c r="H43" s="8">
        <v>58.695803861463986</v>
      </c>
      <c r="I43" s="8">
        <v>23.703500482176363</v>
      </c>
      <c r="J43" s="8">
        <v>48.230328302616741</v>
      </c>
      <c r="K43" s="8">
        <v>48.608620520656075</v>
      </c>
      <c r="L43" s="8">
        <v>46.477633796229888</v>
      </c>
      <c r="M43" s="8">
        <v>49.790509646875122</v>
      </c>
      <c r="N43" s="8">
        <v>37.049080142257068</v>
      </c>
      <c r="O43" s="8">
        <v>32.162620259638871</v>
      </c>
      <c r="P43" s="8">
        <v>25.77857636098064</v>
      </c>
      <c r="Q43" s="8">
        <v>33.988218963982071</v>
      </c>
      <c r="R43" s="8">
        <v>37.459798543582075</v>
      </c>
      <c r="S43" s="8">
        <v>28.390434347172338</v>
      </c>
      <c r="T43" s="8">
        <v>27.881428436832447</v>
      </c>
      <c r="U43" s="8">
        <v>35.970731156940822</v>
      </c>
      <c r="V43" s="8">
        <v>28.169924634105318</v>
      </c>
      <c r="W43" s="8">
        <v>30.244671929527065</v>
      </c>
      <c r="X43" s="8">
        <v>32.733874823468092</v>
      </c>
      <c r="Y43" s="8">
        <v>19.659222600809404</v>
      </c>
      <c r="Z43" s="8">
        <v>21.217570082081579</v>
      </c>
    </row>
    <row r="44" spans="1:26" ht="11.25" customHeight="1" x14ac:dyDescent="0.2">
      <c r="A44" s="28" t="s">
        <v>74</v>
      </c>
      <c r="B44" s="7" t="s">
        <v>75</v>
      </c>
      <c r="C44" s="8">
        <v>242.17800878742011</v>
      </c>
      <c r="D44" s="8">
        <v>184.55010392644124</v>
      </c>
      <c r="E44" s="8">
        <v>194.47687804272971</v>
      </c>
      <c r="F44" s="8">
        <v>198.80548235620796</v>
      </c>
      <c r="G44" s="8">
        <v>123.62159993315301</v>
      </c>
      <c r="H44" s="8">
        <v>89.550235920975695</v>
      </c>
      <c r="I44" s="8">
        <v>162.59133703743444</v>
      </c>
      <c r="J44" s="8">
        <v>151.29477210748979</v>
      </c>
      <c r="K44" s="8">
        <v>161.76299728767296</v>
      </c>
      <c r="L44" s="8">
        <v>122.04658192347114</v>
      </c>
      <c r="M44" s="8">
        <v>85.637508800801427</v>
      </c>
      <c r="N44" s="8">
        <v>108.5264247740251</v>
      </c>
      <c r="O44" s="8">
        <v>65.240540167960134</v>
      </c>
      <c r="P44" s="8">
        <v>36.308038803795434</v>
      </c>
      <c r="Q44" s="8">
        <v>24.244361092270534</v>
      </c>
      <c r="R44" s="8">
        <v>13.757385162971961</v>
      </c>
      <c r="S44" s="8">
        <v>19.729263997057984</v>
      </c>
      <c r="T44" s="8">
        <v>18.353365736485806</v>
      </c>
      <c r="U44" s="8">
        <v>18.497627998811495</v>
      </c>
      <c r="V44" s="8">
        <v>15.746699889088884</v>
      </c>
      <c r="W44" s="8">
        <v>14.726413768332721</v>
      </c>
      <c r="X44" s="8">
        <v>8.0833501877124156</v>
      </c>
      <c r="Y44" s="8">
        <v>13.461420643376016</v>
      </c>
      <c r="Z44" s="8">
        <v>9.1605936151184508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728.82422832536383</v>
      </c>
      <c r="D51" s="27">
        <v>369.89983493192216</v>
      </c>
      <c r="E51" s="27">
        <v>508.8311946245251</v>
      </c>
      <c r="F51" s="27">
        <v>841.45174210951188</v>
      </c>
      <c r="G51" s="27">
        <v>623.28021161871629</v>
      </c>
      <c r="H51" s="27">
        <v>762.07731432494552</v>
      </c>
      <c r="I51" s="27">
        <v>379.89646560093013</v>
      </c>
      <c r="J51" s="27">
        <v>493.79619055218598</v>
      </c>
      <c r="K51" s="27">
        <v>447.31241205002669</v>
      </c>
      <c r="L51" s="27">
        <v>405.55849731351884</v>
      </c>
      <c r="M51" s="27">
        <v>346.62353424126081</v>
      </c>
      <c r="N51" s="27">
        <v>380.93353395247738</v>
      </c>
      <c r="O51" s="27">
        <v>549.44823457436496</v>
      </c>
      <c r="P51" s="27">
        <v>569.30108544825032</v>
      </c>
      <c r="Q51" s="27">
        <v>549.89406140855192</v>
      </c>
      <c r="R51" s="27">
        <v>326.73797264462911</v>
      </c>
      <c r="S51" s="27">
        <v>333.4518075231349</v>
      </c>
      <c r="T51" s="27">
        <v>327.93464638969419</v>
      </c>
      <c r="U51" s="27">
        <v>327.37546211497818</v>
      </c>
      <c r="V51" s="27">
        <v>290.26946158252224</v>
      </c>
      <c r="W51" s="27">
        <v>333.65792407275637</v>
      </c>
      <c r="X51" s="27">
        <v>336.90334821995606</v>
      </c>
      <c r="Y51" s="27">
        <v>218.67169061585744</v>
      </c>
      <c r="Z51" s="27">
        <v>236.06984476768278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14.721591834006448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14.721591834006448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685.09197629670007</v>
      </c>
      <c r="D61" s="49">
        <f t="shared" si="24"/>
        <v>571.59852210895554</v>
      </c>
      <c r="E61" s="49">
        <f t="shared" si="24"/>
        <v>568.57728314590997</v>
      </c>
      <c r="F61" s="49">
        <f t="shared" si="24"/>
        <v>625.33697936014892</v>
      </c>
      <c r="G61" s="49">
        <f t="shared" si="24"/>
        <v>617.12814846446076</v>
      </c>
      <c r="H61" s="49">
        <f t="shared" si="24"/>
        <v>620.16958557908265</v>
      </c>
      <c r="I61" s="49">
        <f t="shared" si="24"/>
        <v>794.80436415628026</v>
      </c>
      <c r="J61" s="49">
        <f t="shared" si="24"/>
        <v>814.93290681569647</v>
      </c>
      <c r="K61" s="49">
        <f t="shared" si="24"/>
        <v>604.30723813635166</v>
      </c>
      <c r="L61" s="49">
        <f t="shared" si="24"/>
        <v>543.07692560919941</v>
      </c>
      <c r="M61" s="49">
        <f t="shared" si="24"/>
        <v>433.66938334739353</v>
      </c>
      <c r="N61" s="49">
        <f t="shared" si="24"/>
        <v>523.68257296457557</v>
      </c>
      <c r="O61" s="49">
        <f t="shared" si="24"/>
        <v>561.69976975772909</v>
      </c>
      <c r="P61" s="49">
        <f t="shared" si="24"/>
        <v>416.48290462789146</v>
      </c>
      <c r="Q61" s="49">
        <f t="shared" si="24"/>
        <v>382.11697339088664</v>
      </c>
      <c r="R61" s="49">
        <f t="shared" si="24"/>
        <v>550.50028202949602</v>
      </c>
      <c r="S61" s="49">
        <f t="shared" si="24"/>
        <v>592.68157260022269</v>
      </c>
      <c r="T61" s="49">
        <f t="shared" si="24"/>
        <v>610.85868461400651</v>
      </c>
      <c r="U61" s="49">
        <f t="shared" si="24"/>
        <v>656.9079564988391</v>
      </c>
      <c r="V61" s="49">
        <f t="shared" si="24"/>
        <v>639.24797558686282</v>
      </c>
      <c r="W61" s="49">
        <f t="shared" si="24"/>
        <v>552.12579402240681</v>
      </c>
      <c r="X61" s="49">
        <f t="shared" si="24"/>
        <v>527.35652038943658</v>
      </c>
      <c r="Y61" s="49">
        <f t="shared" ref="Y61:Z61" si="25">SUM(Y62:Y72)</f>
        <v>402.06159153970782</v>
      </c>
      <c r="Z61" s="49">
        <f t="shared" si="25"/>
        <v>623.43478660783239</v>
      </c>
    </row>
    <row r="62" spans="1:26" ht="11.25" customHeight="1" x14ac:dyDescent="0.2">
      <c r="A62" s="50" t="s">
        <v>92</v>
      </c>
      <c r="B62" s="51" t="s">
        <v>93</v>
      </c>
      <c r="C62" s="52">
        <v>681.5353332450768</v>
      </c>
      <c r="D62" s="52">
        <v>568.53143243630802</v>
      </c>
      <c r="E62" s="52">
        <v>565.54123421691327</v>
      </c>
      <c r="F62" s="52">
        <v>622.07137225265012</v>
      </c>
      <c r="G62" s="52">
        <v>613.86265426523312</v>
      </c>
      <c r="H62" s="52">
        <v>619.81907214242233</v>
      </c>
      <c r="I62" s="52">
        <v>792.67869260240298</v>
      </c>
      <c r="J62" s="52">
        <v>809.49781426683228</v>
      </c>
      <c r="K62" s="52">
        <v>601.10036293700705</v>
      </c>
      <c r="L62" s="52">
        <v>534.5358454204802</v>
      </c>
      <c r="M62" s="52">
        <v>424.82450138094333</v>
      </c>
      <c r="N62" s="52">
        <v>514.70784469049261</v>
      </c>
      <c r="O62" s="52">
        <v>552.43473488726227</v>
      </c>
      <c r="P62" s="52">
        <v>407.61963629963321</v>
      </c>
      <c r="Q62" s="52">
        <v>373.28125897737897</v>
      </c>
      <c r="R62" s="52">
        <v>537.15603214425414</v>
      </c>
      <c r="S62" s="52">
        <v>585.92052041040813</v>
      </c>
      <c r="T62" s="52">
        <v>603.78234417472675</v>
      </c>
      <c r="U62" s="52">
        <v>649.34468019109806</v>
      </c>
      <c r="V62" s="52">
        <v>633.40520619141739</v>
      </c>
      <c r="W62" s="52">
        <v>526.04855727962172</v>
      </c>
      <c r="X62" s="52">
        <v>515.1756026581894</v>
      </c>
      <c r="Y62" s="52">
        <v>394.71874194892337</v>
      </c>
      <c r="Z62" s="52">
        <v>612.03858975246715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3.5566430516232992</v>
      </c>
      <c r="D64" s="52">
        <v>3.067089672647529</v>
      </c>
      <c r="E64" s="52">
        <v>3.036048928996689</v>
      </c>
      <c r="F64" s="52">
        <v>3.2656071074988229</v>
      </c>
      <c r="G64" s="52">
        <v>3.2654941992276489</v>
      </c>
      <c r="H64" s="52">
        <v>0.35051343666034984</v>
      </c>
      <c r="I64" s="52">
        <v>2.1256715538772908</v>
      </c>
      <c r="J64" s="52">
        <v>5.4350925488641373</v>
      </c>
      <c r="K64" s="52">
        <v>3.2068751993445934</v>
      </c>
      <c r="L64" s="52">
        <v>8.5410801887192349</v>
      </c>
      <c r="M64" s="52">
        <v>8.844881966450183</v>
      </c>
      <c r="N64" s="52">
        <v>8.9747282740829117</v>
      </c>
      <c r="O64" s="52">
        <v>9.2650348704668435</v>
      </c>
      <c r="P64" s="52">
        <v>8.8632683282582239</v>
      </c>
      <c r="Q64" s="52">
        <v>8.835714413507695</v>
      </c>
      <c r="R64" s="52">
        <v>13.344249885241826</v>
      </c>
      <c r="S64" s="52">
        <v>6.7610521898146105</v>
      </c>
      <c r="T64" s="52">
        <v>7.0763404392797691</v>
      </c>
      <c r="U64" s="52">
        <v>7.5632763077410514</v>
      </c>
      <c r="V64" s="52">
        <v>5.8427693954454414</v>
      </c>
      <c r="W64" s="52">
        <v>26.077236742785129</v>
      </c>
      <c r="X64" s="52">
        <v>12.180917731247217</v>
      </c>
      <c r="Y64" s="52">
        <v>7.3428495907844535</v>
      </c>
      <c r="Z64" s="52">
        <v>10.257932539484603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1.1382643158806147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2094.3400994385074</v>
      </c>
      <c r="D2" s="21">
        <f t="shared" ref="D2:X2" si="0">SUM(D3,D17,D22,D25,D26,D51,D52)</f>
        <v>1642.9070968061819</v>
      </c>
      <c r="E2" s="21">
        <f t="shared" si="0"/>
        <v>2055.402711335551</v>
      </c>
      <c r="F2" s="21">
        <f t="shared" si="0"/>
        <v>2680.2846473295631</v>
      </c>
      <c r="G2" s="21">
        <f t="shared" si="0"/>
        <v>2018.6912001102878</v>
      </c>
      <c r="H2" s="21">
        <f t="shared" si="0"/>
        <v>2283.1531263944134</v>
      </c>
      <c r="I2" s="21">
        <f t="shared" si="0"/>
        <v>1669.955233849932</v>
      </c>
      <c r="J2" s="21">
        <f t="shared" si="0"/>
        <v>1943.3812285163747</v>
      </c>
      <c r="K2" s="21">
        <f t="shared" si="0"/>
        <v>1891.8419228727953</v>
      </c>
      <c r="L2" s="21">
        <f t="shared" si="0"/>
        <v>1669.0489481533086</v>
      </c>
      <c r="M2" s="21">
        <f t="shared" si="0"/>
        <v>1310.3758841910253</v>
      </c>
      <c r="N2" s="21">
        <f t="shared" si="0"/>
        <v>1419.2548926521363</v>
      </c>
      <c r="O2" s="21">
        <f t="shared" si="0"/>
        <v>1643.973214804992</v>
      </c>
      <c r="P2" s="21">
        <f t="shared" si="0"/>
        <v>1724.7563673435006</v>
      </c>
      <c r="Q2" s="21">
        <f t="shared" si="0"/>
        <v>1694.3454898050152</v>
      </c>
      <c r="R2" s="21">
        <f t="shared" si="0"/>
        <v>1280.5235644507911</v>
      </c>
      <c r="S2" s="21">
        <f t="shared" si="0"/>
        <v>1277.3397008479801</v>
      </c>
      <c r="T2" s="21">
        <f t="shared" si="0"/>
        <v>1245.9276342744079</v>
      </c>
      <c r="U2" s="21">
        <f t="shared" si="0"/>
        <v>1188.5123811087897</v>
      </c>
      <c r="V2" s="21">
        <f t="shared" si="0"/>
        <v>1278.2684072339175</v>
      </c>
      <c r="W2" s="21">
        <f t="shared" si="0"/>
        <v>1166.4391986466164</v>
      </c>
      <c r="X2" s="21">
        <f t="shared" si="0"/>
        <v>1276.3306564699687</v>
      </c>
      <c r="Y2" s="21">
        <f t="shared" ref="Y2:Z2" si="1">SUM(Y3,Y17,Y22,Y25,Y26,Y51,Y52)</f>
        <v>1313.2885798955435</v>
      </c>
      <c r="Z2" s="21">
        <f t="shared" si="1"/>
        <v>1207.520855498705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622.31400951265346</v>
      </c>
      <c r="D26" s="27">
        <f t="shared" si="16"/>
        <v>646.29738930946462</v>
      </c>
      <c r="E26" s="27">
        <f t="shared" si="16"/>
        <v>674.62565444850475</v>
      </c>
      <c r="F26" s="27">
        <f t="shared" si="16"/>
        <v>635.43542748354071</v>
      </c>
      <c r="G26" s="27">
        <f t="shared" si="16"/>
        <v>474.72702590239317</v>
      </c>
      <c r="H26" s="27">
        <f t="shared" si="16"/>
        <v>420.73742206923646</v>
      </c>
      <c r="I26" s="27">
        <f t="shared" si="16"/>
        <v>588.70530296280504</v>
      </c>
      <c r="J26" s="27">
        <f t="shared" si="16"/>
        <v>598.52359090835557</v>
      </c>
      <c r="K26" s="27">
        <f t="shared" si="16"/>
        <v>642.80017468469748</v>
      </c>
      <c r="L26" s="27">
        <f t="shared" si="16"/>
        <v>522.54850685963993</v>
      </c>
      <c r="M26" s="27">
        <f t="shared" si="16"/>
        <v>397.23602364173757</v>
      </c>
      <c r="N26" s="27">
        <f t="shared" si="16"/>
        <v>423.41259336646772</v>
      </c>
      <c r="O26" s="27">
        <f t="shared" si="16"/>
        <v>279.15594210694928</v>
      </c>
      <c r="P26" s="27">
        <f t="shared" si="16"/>
        <v>193.62693071574211</v>
      </c>
      <c r="Q26" s="27">
        <f t="shared" si="16"/>
        <v>194.14916194120968</v>
      </c>
      <c r="R26" s="27">
        <f t="shared" si="16"/>
        <v>201.47453795114936</v>
      </c>
      <c r="S26" s="27">
        <f t="shared" si="16"/>
        <v>189.35149808280431</v>
      </c>
      <c r="T26" s="27">
        <f t="shared" si="16"/>
        <v>182.23221318269498</v>
      </c>
      <c r="U26" s="27">
        <f t="shared" si="16"/>
        <v>192.92799560678654</v>
      </c>
      <c r="V26" s="27">
        <f t="shared" si="16"/>
        <v>190.78046141850854</v>
      </c>
      <c r="W26" s="27">
        <f t="shared" si="16"/>
        <v>158.49956410205363</v>
      </c>
      <c r="X26" s="27">
        <f t="shared" si="16"/>
        <v>151.32970924214837</v>
      </c>
      <c r="Y26" s="27">
        <f t="shared" ref="Y26:Z26" si="17">SUM(Y27,Y33)</f>
        <v>174.62668718223867</v>
      </c>
      <c r="Z26" s="27">
        <f t="shared" si="17"/>
        <v>130.96362202452593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622.31400951265346</v>
      </c>
      <c r="D33" s="19">
        <f t="shared" si="20"/>
        <v>646.29738930946462</v>
      </c>
      <c r="E33" s="19">
        <f t="shared" si="20"/>
        <v>674.62565444850475</v>
      </c>
      <c r="F33" s="19">
        <f t="shared" si="20"/>
        <v>635.43542748354071</v>
      </c>
      <c r="G33" s="19">
        <f t="shared" si="20"/>
        <v>474.72702590239317</v>
      </c>
      <c r="H33" s="19">
        <f t="shared" si="20"/>
        <v>420.73742206923646</v>
      </c>
      <c r="I33" s="19">
        <f t="shared" si="20"/>
        <v>588.70530296280504</v>
      </c>
      <c r="J33" s="19">
        <f t="shared" si="20"/>
        <v>598.52359090835557</v>
      </c>
      <c r="K33" s="19">
        <f t="shared" si="20"/>
        <v>642.80017468469748</v>
      </c>
      <c r="L33" s="19">
        <f t="shared" si="20"/>
        <v>522.54850685963993</v>
      </c>
      <c r="M33" s="19">
        <f t="shared" si="20"/>
        <v>397.23602364173757</v>
      </c>
      <c r="N33" s="19">
        <f t="shared" si="20"/>
        <v>423.41259336646772</v>
      </c>
      <c r="O33" s="19">
        <f t="shared" si="20"/>
        <v>279.15594210694928</v>
      </c>
      <c r="P33" s="19">
        <f t="shared" si="20"/>
        <v>193.62693071574211</v>
      </c>
      <c r="Q33" s="19">
        <f t="shared" si="20"/>
        <v>194.14916194120968</v>
      </c>
      <c r="R33" s="19">
        <f t="shared" si="20"/>
        <v>201.47453795114936</v>
      </c>
      <c r="S33" s="19">
        <f t="shared" si="20"/>
        <v>189.35149808280431</v>
      </c>
      <c r="T33" s="19">
        <f t="shared" si="20"/>
        <v>182.23221318269498</v>
      </c>
      <c r="U33" s="19">
        <f t="shared" si="20"/>
        <v>192.92799560678654</v>
      </c>
      <c r="V33" s="19">
        <f t="shared" si="20"/>
        <v>190.78046141850854</v>
      </c>
      <c r="W33" s="19">
        <f t="shared" si="20"/>
        <v>158.49956410205363</v>
      </c>
      <c r="X33" s="19">
        <f t="shared" si="20"/>
        <v>151.32970924214837</v>
      </c>
      <c r="Y33" s="19">
        <f t="shared" ref="Y33:Z33" si="21">SUM(Y34:Y50)</f>
        <v>174.62668718223867</v>
      </c>
      <c r="Z33" s="19">
        <f t="shared" si="21"/>
        <v>130.96362202452593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52.025789536770098</v>
      </c>
      <c r="D36" s="8">
        <v>54.507276661388914</v>
      </c>
      <c r="E36" s="8">
        <v>54.613037164320112</v>
      </c>
      <c r="F36" s="8">
        <v>52.954022713672217</v>
      </c>
      <c r="G36" s="8">
        <v>55.369479539413078</v>
      </c>
      <c r="H36" s="8">
        <v>57.273871853904446</v>
      </c>
      <c r="I36" s="8">
        <v>55.313394691928977</v>
      </c>
      <c r="J36" s="8">
        <v>52.483003180772698</v>
      </c>
      <c r="K36" s="8">
        <v>52.82091101997807</v>
      </c>
      <c r="L36" s="8">
        <v>44.160450090127789</v>
      </c>
      <c r="M36" s="8">
        <v>39.010219547244411</v>
      </c>
      <c r="N36" s="8">
        <v>41.087783400041552</v>
      </c>
      <c r="O36" s="8">
        <v>36.237226215798117</v>
      </c>
      <c r="P36" s="8">
        <v>26.14434866705599</v>
      </c>
      <c r="Q36" s="8">
        <v>34.986671508699807</v>
      </c>
      <c r="R36" s="8">
        <v>32.109118980601409</v>
      </c>
      <c r="S36" s="8">
        <v>32.020392819680296</v>
      </c>
      <c r="T36" s="8">
        <v>31.974692485599142</v>
      </c>
      <c r="U36" s="8">
        <v>26.987770876541923</v>
      </c>
      <c r="V36" s="8">
        <v>25.942231283361185</v>
      </c>
      <c r="W36" s="8">
        <v>22.448358204409502</v>
      </c>
      <c r="X36" s="8">
        <v>14.928513655194493</v>
      </c>
      <c r="Y36" s="8">
        <v>1.9164316603117766</v>
      </c>
      <c r="Z36" s="8">
        <v>0.4167189261259493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77.63069068330347</v>
      </c>
      <c r="D43" s="8">
        <v>91.535883694516741</v>
      </c>
      <c r="E43" s="8">
        <v>89.034651486914441</v>
      </c>
      <c r="F43" s="8">
        <v>96.482554246076432</v>
      </c>
      <c r="G43" s="8">
        <v>111.45857341613313</v>
      </c>
      <c r="H43" s="8">
        <v>143.44474613630766</v>
      </c>
      <c r="I43" s="8">
        <v>67.464192428310483</v>
      </c>
      <c r="J43" s="8">
        <v>131.35566175507262</v>
      </c>
      <c r="K43" s="8">
        <v>135.7310790323921</v>
      </c>
      <c r="L43" s="8">
        <v>131.39073157298347</v>
      </c>
      <c r="M43" s="8">
        <v>131.16737481529452</v>
      </c>
      <c r="N43" s="8">
        <v>96.854274740451288</v>
      </c>
      <c r="O43" s="8">
        <v>79.891237979111239</v>
      </c>
      <c r="P43" s="8">
        <v>69.331217012481545</v>
      </c>
      <c r="Q43" s="8">
        <v>92.7251353647804</v>
      </c>
      <c r="R43" s="8">
        <v>123.71062605351989</v>
      </c>
      <c r="S43" s="8">
        <v>92.632449260181986</v>
      </c>
      <c r="T43" s="8">
        <v>90.436762593581648</v>
      </c>
      <c r="U43" s="8">
        <v>109.39090560905609</v>
      </c>
      <c r="V43" s="8">
        <v>105.53798290423623</v>
      </c>
      <c r="W43" s="8">
        <v>91.365441585976839</v>
      </c>
      <c r="X43" s="8">
        <v>109.30624577466629</v>
      </c>
      <c r="Y43" s="8">
        <v>102.36902432530289</v>
      </c>
      <c r="Z43" s="8">
        <v>91.055002233518422</v>
      </c>
    </row>
    <row r="44" spans="1:26" ht="11.25" customHeight="1" x14ac:dyDescent="0.2">
      <c r="A44" s="28" t="s">
        <v>74</v>
      </c>
      <c r="B44" s="7" t="s">
        <v>75</v>
      </c>
      <c r="C44" s="8">
        <v>492.65752929257985</v>
      </c>
      <c r="D44" s="8">
        <v>500.25422895355899</v>
      </c>
      <c r="E44" s="8">
        <v>530.97796579727014</v>
      </c>
      <c r="F44" s="8">
        <v>485.9988505237921</v>
      </c>
      <c r="G44" s="8">
        <v>307.89897294684698</v>
      </c>
      <c r="H44" s="8">
        <v>220.01880407902439</v>
      </c>
      <c r="I44" s="8">
        <v>465.92771584256559</v>
      </c>
      <c r="J44" s="8">
        <v>414.68492597251031</v>
      </c>
      <c r="K44" s="8">
        <v>454.24818463232731</v>
      </c>
      <c r="L44" s="8">
        <v>346.99732519652872</v>
      </c>
      <c r="M44" s="8">
        <v>227.05842927919861</v>
      </c>
      <c r="N44" s="8">
        <v>285.47053522597486</v>
      </c>
      <c r="O44" s="8">
        <v>163.0274779120399</v>
      </c>
      <c r="P44" s="8">
        <v>98.151365036204552</v>
      </c>
      <c r="Q44" s="8">
        <v>66.43735506772947</v>
      </c>
      <c r="R44" s="8">
        <v>45.654792917028054</v>
      </c>
      <c r="S44" s="8">
        <v>64.69865600294203</v>
      </c>
      <c r="T44" s="8">
        <v>59.820758103514194</v>
      </c>
      <c r="U44" s="8">
        <v>56.549319121188518</v>
      </c>
      <c r="V44" s="8">
        <v>59.300247230911118</v>
      </c>
      <c r="W44" s="8">
        <v>44.685764311667285</v>
      </c>
      <c r="X44" s="8">
        <v>27.094949812287584</v>
      </c>
      <c r="Y44" s="8">
        <v>70.341231196624008</v>
      </c>
      <c r="Z44" s="8">
        <v>39.491900864881572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1472.0260899258537</v>
      </c>
      <c r="D51" s="27">
        <v>996.60970749671742</v>
      </c>
      <c r="E51" s="27">
        <v>1380.7770568870462</v>
      </c>
      <c r="F51" s="27">
        <v>2044.8492198460226</v>
      </c>
      <c r="G51" s="27">
        <v>1543.9641742078948</v>
      </c>
      <c r="H51" s="27">
        <v>1862.4157043251771</v>
      </c>
      <c r="I51" s="27">
        <v>1081.249930887127</v>
      </c>
      <c r="J51" s="27">
        <v>1344.8576376080191</v>
      </c>
      <c r="K51" s="27">
        <v>1249.0417481880977</v>
      </c>
      <c r="L51" s="27">
        <v>1146.5004412936687</v>
      </c>
      <c r="M51" s="27">
        <v>913.13986054928762</v>
      </c>
      <c r="N51" s="27">
        <v>995.84229928566856</v>
      </c>
      <c r="O51" s="27">
        <v>1364.8172726980426</v>
      </c>
      <c r="P51" s="27">
        <v>1531.1294366277584</v>
      </c>
      <c r="Q51" s="27">
        <v>1500.1963278638054</v>
      </c>
      <c r="R51" s="27">
        <v>1079.0490264996417</v>
      </c>
      <c r="S51" s="27">
        <v>1087.9882027651759</v>
      </c>
      <c r="T51" s="27">
        <v>1063.6954210917129</v>
      </c>
      <c r="U51" s="27">
        <v>995.58438550200322</v>
      </c>
      <c r="V51" s="27">
        <v>1087.4879458154089</v>
      </c>
      <c r="W51" s="27">
        <v>1007.9396345445628</v>
      </c>
      <c r="X51" s="27">
        <v>1125.0009472278205</v>
      </c>
      <c r="Y51" s="27">
        <v>1138.661892713305</v>
      </c>
      <c r="Z51" s="27">
        <v>1013.0915161081856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63.465717365993541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63.465717365993541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1393.6161601301333</v>
      </c>
      <c r="D61" s="49">
        <f t="shared" si="24"/>
        <v>1549.3640429963334</v>
      </c>
      <c r="E61" s="49">
        <f t="shared" si="24"/>
        <v>1552.3293744960677</v>
      </c>
      <c r="F61" s="49">
        <f t="shared" si="24"/>
        <v>1528.6483452980672</v>
      </c>
      <c r="G61" s="49">
        <f t="shared" si="24"/>
        <v>1537.010314819448</v>
      </c>
      <c r="H61" s="49">
        <f t="shared" si="24"/>
        <v>1523.7096705265062</v>
      </c>
      <c r="I61" s="49">
        <f t="shared" si="24"/>
        <v>2277.5792404454328</v>
      </c>
      <c r="J61" s="49">
        <f t="shared" si="24"/>
        <v>2233.5608803540999</v>
      </c>
      <c r="K61" s="49">
        <f t="shared" si="24"/>
        <v>1696.9101860943088</v>
      </c>
      <c r="L61" s="49">
        <f t="shared" si="24"/>
        <v>1543.9135054237438</v>
      </c>
      <c r="M61" s="49">
        <f t="shared" si="24"/>
        <v>1149.6762339416875</v>
      </c>
      <c r="N61" s="49">
        <f t="shared" si="24"/>
        <v>1377.36184870233</v>
      </c>
      <c r="O61" s="49">
        <f t="shared" si="24"/>
        <v>1403.4754517875556</v>
      </c>
      <c r="P61" s="49">
        <f t="shared" si="24"/>
        <v>1125.7540778619866</v>
      </c>
      <c r="Q61" s="49">
        <f t="shared" si="24"/>
        <v>1047.0160306010387</v>
      </c>
      <c r="R61" s="49">
        <f t="shared" si="24"/>
        <v>1826.6570909451377</v>
      </c>
      <c r="S61" s="49">
        <f t="shared" si="24"/>
        <v>1943.4834292320795</v>
      </c>
      <c r="T61" s="49">
        <f t="shared" si="24"/>
        <v>1990.9144817367714</v>
      </c>
      <c r="U61" s="49">
        <f t="shared" si="24"/>
        <v>2008.1201104393263</v>
      </c>
      <c r="V61" s="49">
        <f t="shared" si="24"/>
        <v>2407.2204174596477</v>
      </c>
      <c r="W61" s="49">
        <f t="shared" si="24"/>
        <v>1675.0155293295136</v>
      </c>
      <c r="X61" s="49">
        <f t="shared" si="24"/>
        <v>1767.5155774231034</v>
      </c>
      <c r="Y61" s="49">
        <f t="shared" ref="Y61:Z61" si="25">SUM(Y62:Y72)</f>
        <v>2100.7965861058296</v>
      </c>
      <c r="Z61" s="49">
        <f t="shared" si="25"/>
        <v>2687.4439025516003</v>
      </c>
    </row>
    <row r="62" spans="1:26" ht="11.25" customHeight="1" x14ac:dyDescent="0.2">
      <c r="A62" s="50" t="s">
        <v>92</v>
      </c>
      <c r="B62" s="51" t="s">
        <v>93</v>
      </c>
      <c r="C62" s="52">
        <v>1386.4327115549224</v>
      </c>
      <c r="D62" s="52">
        <v>1541.1004779636914</v>
      </c>
      <c r="E62" s="52">
        <v>1544.0906761830868</v>
      </c>
      <c r="F62" s="52">
        <v>1520.7124485473496</v>
      </c>
      <c r="G62" s="52">
        <v>1528.9211665347671</v>
      </c>
      <c r="H62" s="52">
        <v>1522.8530622575781</v>
      </c>
      <c r="I62" s="52">
        <v>2271.5292177975966</v>
      </c>
      <c r="J62" s="52">
        <v>2218.7583649331677</v>
      </c>
      <c r="K62" s="52">
        <v>1687.9555474629924</v>
      </c>
      <c r="L62" s="52">
        <v>1519.7681545795197</v>
      </c>
      <c r="M62" s="52">
        <v>1126.3754090190564</v>
      </c>
      <c r="N62" s="52">
        <v>1353.899976109507</v>
      </c>
      <c r="O62" s="52">
        <v>1380.4613099127373</v>
      </c>
      <c r="P62" s="52">
        <v>1101.9164085003667</v>
      </c>
      <c r="Q62" s="52">
        <v>1022.9108306226208</v>
      </c>
      <c r="R62" s="52">
        <v>1782.5878334557456</v>
      </c>
      <c r="S62" s="52">
        <v>1921.4234347895915</v>
      </c>
      <c r="T62" s="52">
        <v>1967.9615214252728</v>
      </c>
      <c r="U62" s="52">
        <v>1985.1193646089023</v>
      </c>
      <c r="V62" s="52">
        <v>2385.3306146085829</v>
      </c>
      <c r="W62" s="52">
        <v>1596.2393979203778</v>
      </c>
      <c r="X62" s="52">
        <v>1726.8405765418104</v>
      </c>
      <c r="Y62" s="52">
        <v>2062.5610788510767</v>
      </c>
      <c r="Z62" s="52">
        <v>2638.5372310475332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7.1834485752108739</v>
      </c>
      <c r="D64" s="52">
        <v>8.2635650326419405</v>
      </c>
      <c r="E64" s="52">
        <v>8.2386983129808709</v>
      </c>
      <c r="F64" s="52">
        <v>7.935896750717669</v>
      </c>
      <c r="G64" s="52">
        <v>8.0891482846810607</v>
      </c>
      <c r="H64" s="52">
        <v>0.85660826892804365</v>
      </c>
      <c r="I64" s="52">
        <v>6.0500226478361974</v>
      </c>
      <c r="J64" s="52">
        <v>14.802515420932322</v>
      </c>
      <c r="K64" s="52">
        <v>8.9546386313162571</v>
      </c>
      <c r="L64" s="52">
        <v>24.145350844224055</v>
      </c>
      <c r="M64" s="52">
        <v>23.300824922631065</v>
      </c>
      <c r="N64" s="52">
        <v>23.461872592822978</v>
      </c>
      <c r="O64" s="52">
        <v>23.014141874818193</v>
      </c>
      <c r="P64" s="52">
        <v>23.837669361619842</v>
      </c>
      <c r="Q64" s="52">
        <v>24.10519997841789</v>
      </c>
      <c r="R64" s="52">
        <v>44.069257489392214</v>
      </c>
      <c r="S64" s="52">
        <v>22.059994442488069</v>
      </c>
      <c r="T64" s="52">
        <v>22.952960311498682</v>
      </c>
      <c r="U64" s="52">
        <v>23.000745830424059</v>
      </c>
      <c r="V64" s="52">
        <v>21.889802851064672</v>
      </c>
      <c r="W64" s="52">
        <v>78.776131409135772</v>
      </c>
      <c r="X64" s="52">
        <v>40.675000881292995</v>
      </c>
      <c r="Y64" s="52">
        <v>38.235507254753109</v>
      </c>
      <c r="Z64" s="52">
        <v>44.021820909777659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4.8848505942898965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227.26916978827555</v>
      </c>
      <c r="D2" s="21">
        <f t="shared" ref="D2:X2" si="0">SUM(D3,D17,D22,D25,D26,D51,D52)</f>
        <v>60.960599863632353</v>
      </c>
      <c r="E2" s="21">
        <f t="shared" si="0"/>
        <v>92.565090951555604</v>
      </c>
      <c r="F2" s="21">
        <f t="shared" si="0"/>
        <v>159.7644628634699</v>
      </c>
      <c r="G2" s="21">
        <f t="shared" si="0"/>
        <v>89.831491747306302</v>
      </c>
      <c r="H2" s="21">
        <f t="shared" si="0"/>
        <v>114.0377429121055</v>
      </c>
      <c r="I2" s="21">
        <f t="shared" si="0"/>
        <v>75.28016820145595</v>
      </c>
      <c r="J2" s="21">
        <f t="shared" si="0"/>
        <v>94.465157662105625</v>
      </c>
      <c r="K2" s="21">
        <f t="shared" si="0"/>
        <v>69.767483208827599</v>
      </c>
      <c r="L2" s="21">
        <f t="shared" si="0"/>
        <v>67.469379063599348</v>
      </c>
      <c r="M2" s="21">
        <f t="shared" si="0"/>
        <v>81.369574387282043</v>
      </c>
      <c r="N2" s="21">
        <f t="shared" si="0"/>
        <v>71.007630439145473</v>
      </c>
      <c r="O2" s="21">
        <f t="shared" si="0"/>
        <v>105.59144152884241</v>
      </c>
      <c r="P2" s="21">
        <f t="shared" si="0"/>
        <v>84.616919470528799</v>
      </c>
      <c r="Q2" s="21">
        <f t="shared" si="0"/>
        <v>67.425469358880306</v>
      </c>
      <c r="R2" s="21">
        <f t="shared" si="0"/>
        <v>43.917332258627418</v>
      </c>
      <c r="S2" s="21">
        <f t="shared" si="0"/>
        <v>41.329264784335102</v>
      </c>
      <c r="T2" s="21">
        <f t="shared" si="0"/>
        <v>35.238262126641807</v>
      </c>
      <c r="U2" s="21">
        <f t="shared" si="0"/>
        <v>44.389485722796792</v>
      </c>
      <c r="V2" s="21">
        <f t="shared" si="0"/>
        <v>37.337460688547743</v>
      </c>
      <c r="W2" s="21">
        <f t="shared" si="0"/>
        <v>31.950832849156058</v>
      </c>
      <c r="X2" s="21">
        <f t="shared" si="0"/>
        <v>21.646155565192295</v>
      </c>
      <c r="Y2" s="21">
        <f t="shared" ref="Y2:Z2" si="1">SUM(Y3,Y17,Y22,Y25,Y26,Y51,Y52)</f>
        <v>12.910553663160311</v>
      </c>
      <c r="Z2" s="21">
        <f t="shared" si="1"/>
        <v>18.739548838068629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11.385142079492889</v>
      </c>
      <c r="D26" s="27">
        <f t="shared" si="16"/>
        <v>5.1280659722718651</v>
      </c>
      <c r="E26" s="27">
        <f t="shared" si="16"/>
        <v>5.6071812231267293</v>
      </c>
      <c r="F26" s="27">
        <f t="shared" si="16"/>
        <v>7.1985498190048425</v>
      </c>
      <c r="G26" s="27">
        <f t="shared" si="16"/>
        <v>6.0482978939177201</v>
      </c>
      <c r="H26" s="27">
        <f t="shared" si="16"/>
        <v>8.1551610822283358</v>
      </c>
      <c r="I26" s="27">
        <f t="shared" si="16"/>
        <v>4.4212181695131703</v>
      </c>
      <c r="J26" s="27">
        <f t="shared" si="16"/>
        <v>8.405650662310638</v>
      </c>
      <c r="K26" s="27">
        <f t="shared" si="16"/>
        <v>6.8383893669518621</v>
      </c>
      <c r="L26" s="27">
        <f t="shared" si="16"/>
        <v>6.9370939107866452</v>
      </c>
      <c r="M26" s="27">
        <f t="shared" si="16"/>
        <v>10.220204457830372</v>
      </c>
      <c r="N26" s="27">
        <f t="shared" si="16"/>
        <v>6.293963677291651</v>
      </c>
      <c r="O26" s="27">
        <f t="shared" si="16"/>
        <v>5.8391232012498975</v>
      </c>
      <c r="P26" s="27">
        <f t="shared" si="16"/>
        <v>3.6655659065378261</v>
      </c>
      <c r="Q26" s="27">
        <f t="shared" si="16"/>
        <v>3.9248863912375183</v>
      </c>
      <c r="R26" s="27">
        <f t="shared" si="16"/>
        <v>4.5171457628980471</v>
      </c>
      <c r="S26" s="27">
        <f t="shared" si="16"/>
        <v>3.2427274726457349</v>
      </c>
      <c r="T26" s="27">
        <f t="shared" si="16"/>
        <v>2.7612386095858876</v>
      </c>
      <c r="U26" s="27">
        <f t="shared" si="16"/>
        <v>4.394492874003058</v>
      </c>
      <c r="V26" s="27">
        <f t="shared" si="16"/>
        <v>3.302962821658459</v>
      </c>
      <c r="W26" s="27">
        <f t="shared" si="16"/>
        <v>2.6554975644961267</v>
      </c>
      <c r="X26" s="27">
        <f t="shared" si="16"/>
        <v>1.9169134018655942</v>
      </c>
      <c r="Y26" s="27">
        <f t="shared" ref="Y26:Z26" si="17">SUM(Y27,Y33)</f>
        <v>1.064953953887734</v>
      </c>
      <c r="Z26" s="27">
        <f t="shared" si="17"/>
        <v>1.5453833644000159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11.385142079492889</v>
      </c>
      <c r="D33" s="19">
        <f t="shared" si="20"/>
        <v>5.1280659722718651</v>
      </c>
      <c r="E33" s="19">
        <f t="shared" si="20"/>
        <v>5.6071812231267293</v>
      </c>
      <c r="F33" s="19">
        <f t="shared" si="20"/>
        <v>7.1985498190048425</v>
      </c>
      <c r="G33" s="19">
        <f t="shared" si="20"/>
        <v>6.0482978939177201</v>
      </c>
      <c r="H33" s="19">
        <f t="shared" si="20"/>
        <v>8.1551610822283358</v>
      </c>
      <c r="I33" s="19">
        <f t="shared" si="20"/>
        <v>4.4212181695131703</v>
      </c>
      <c r="J33" s="19">
        <f t="shared" si="20"/>
        <v>8.405650662310638</v>
      </c>
      <c r="K33" s="19">
        <f t="shared" si="20"/>
        <v>6.8383893669518621</v>
      </c>
      <c r="L33" s="19">
        <f t="shared" si="20"/>
        <v>6.9370939107866452</v>
      </c>
      <c r="M33" s="19">
        <f t="shared" si="20"/>
        <v>10.220204457830372</v>
      </c>
      <c r="N33" s="19">
        <f t="shared" si="20"/>
        <v>6.293963677291651</v>
      </c>
      <c r="O33" s="19">
        <f t="shared" si="20"/>
        <v>5.8391232012498975</v>
      </c>
      <c r="P33" s="19">
        <f t="shared" si="20"/>
        <v>3.6655659065378261</v>
      </c>
      <c r="Q33" s="19">
        <f t="shared" si="20"/>
        <v>3.9248863912375183</v>
      </c>
      <c r="R33" s="19">
        <f t="shared" si="20"/>
        <v>4.5171457628980471</v>
      </c>
      <c r="S33" s="19">
        <f t="shared" si="20"/>
        <v>3.2427274726457349</v>
      </c>
      <c r="T33" s="19">
        <f t="shared" si="20"/>
        <v>2.7612386095858876</v>
      </c>
      <c r="U33" s="19">
        <f t="shared" si="20"/>
        <v>4.394492874003058</v>
      </c>
      <c r="V33" s="19">
        <f t="shared" si="20"/>
        <v>3.302962821658459</v>
      </c>
      <c r="W33" s="19">
        <f t="shared" si="20"/>
        <v>2.6554975644961267</v>
      </c>
      <c r="X33" s="19">
        <f t="shared" si="20"/>
        <v>1.9169134018655942</v>
      </c>
      <c r="Y33" s="19">
        <f t="shared" ref="Y33:Z33" si="21">SUM(Y34:Y50)</f>
        <v>1.064953953887734</v>
      </c>
      <c r="Z33" s="19">
        <f t="shared" si="21"/>
        <v>1.5453833644000159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11.385142079492889</v>
      </c>
      <c r="D43" s="8">
        <v>5.1280659722718651</v>
      </c>
      <c r="E43" s="8">
        <v>5.6071812231267293</v>
      </c>
      <c r="F43" s="8">
        <v>7.1985498190048425</v>
      </c>
      <c r="G43" s="8">
        <v>6.0482978939177201</v>
      </c>
      <c r="H43" s="8">
        <v>8.1551610822283358</v>
      </c>
      <c r="I43" s="8">
        <v>4.4212181695131703</v>
      </c>
      <c r="J43" s="8">
        <v>8.405650662310638</v>
      </c>
      <c r="K43" s="8">
        <v>6.8383893669518621</v>
      </c>
      <c r="L43" s="8">
        <v>6.9370939107866452</v>
      </c>
      <c r="M43" s="8">
        <v>10.220204457830372</v>
      </c>
      <c r="N43" s="8">
        <v>6.293963677291651</v>
      </c>
      <c r="O43" s="8">
        <v>5.8391232012498975</v>
      </c>
      <c r="P43" s="8">
        <v>3.6655659065378261</v>
      </c>
      <c r="Q43" s="8">
        <v>3.9248863912375183</v>
      </c>
      <c r="R43" s="8">
        <v>4.5171457628980471</v>
      </c>
      <c r="S43" s="8">
        <v>3.2427274726457349</v>
      </c>
      <c r="T43" s="8">
        <v>2.7612386095858876</v>
      </c>
      <c r="U43" s="8">
        <v>4.394492874003058</v>
      </c>
      <c r="V43" s="8">
        <v>3.302962821658459</v>
      </c>
      <c r="W43" s="8">
        <v>2.6554975644961267</v>
      </c>
      <c r="X43" s="8">
        <v>1.9169134018655942</v>
      </c>
      <c r="Y43" s="8">
        <v>1.064953953887734</v>
      </c>
      <c r="Z43" s="8">
        <v>1.5453833644000159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215.88402770878267</v>
      </c>
      <c r="D51" s="27">
        <v>55.832533891360491</v>
      </c>
      <c r="E51" s="27">
        <v>86.957909728428874</v>
      </c>
      <c r="F51" s="27">
        <v>152.56591304446505</v>
      </c>
      <c r="G51" s="27">
        <v>83.783193853388582</v>
      </c>
      <c r="H51" s="27">
        <v>105.88258182987717</v>
      </c>
      <c r="I51" s="27">
        <v>70.858950031942783</v>
      </c>
      <c r="J51" s="27">
        <v>86.059506999794991</v>
      </c>
      <c r="K51" s="27">
        <v>62.929093841875734</v>
      </c>
      <c r="L51" s="27">
        <v>60.532285152812698</v>
      </c>
      <c r="M51" s="27">
        <v>71.149369929451666</v>
      </c>
      <c r="N51" s="27">
        <v>64.713666761853816</v>
      </c>
      <c r="O51" s="27">
        <v>99.752318327592519</v>
      </c>
      <c r="P51" s="27">
        <v>80.951353563990978</v>
      </c>
      <c r="Q51" s="27">
        <v>63.500582967642792</v>
      </c>
      <c r="R51" s="27">
        <v>39.400186495729372</v>
      </c>
      <c r="S51" s="27">
        <v>38.086537311689369</v>
      </c>
      <c r="T51" s="27">
        <v>32.477023517055919</v>
      </c>
      <c r="U51" s="27">
        <v>39.994992848793736</v>
      </c>
      <c r="V51" s="27">
        <v>34.034497866889282</v>
      </c>
      <c r="W51" s="27">
        <v>29.295335284659931</v>
      </c>
      <c r="X51" s="27">
        <v>19.729242163326699</v>
      </c>
      <c r="Y51" s="27">
        <v>11.845599709272577</v>
      </c>
      <c r="Z51" s="27">
        <v>17.194165473668612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1.0535083731658272</v>
      </c>
      <c r="D61" s="49">
        <f t="shared" si="24"/>
        <v>0.46294529471052959</v>
      </c>
      <c r="E61" s="49">
        <f t="shared" si="24"/>
        <v>0.51885275802243891</v>
      </c>
      <c r="F61" s="49">
        <f t="shared" si="24"/>
        <v>0.592096141783507</v>
      </c>
      <c r="G61" s="49">
        <f t="shared" si="24"/>
        <v>0.4389575160912913</v>
      </c>
      <c r="H61" s="49">
        <f t="shared" si="24"/>
        <v>4.8700134411606547E-2</v>
      </c>
      <c r="I61" s="49">
        <f t="shared" si="24"/>
        <v>0.39648395828651356</v>
      </c>
      <c r="J61" s="49">
        <f t="shared" si="24"/>
        <v>0.94723571020354802</v>
      </c>
      <c r="K61" s="49">
        <f t="shared" si="24"/>
        <v>0.45115168933915062</v>
      </c>
      <c r="L61" s="49">
        <f t="shared" si="24"/>
        <v>1.2748126470567189</v>
      </c>
      <c r="M61" s="49">
        <f t="shared" si="24"/>
        <v>1.8155367909187674</v>
      </c>
      <c r="N61" s="49">
        <f t="shared" si="24"/>
        <v>1.5246428130941188</v>
      </c>
      <c r="O61" s="49">
        <f t="shared" si="24"/>
        <v>1.6820669347149693</v>
      </c>
      <c r="P61" s="49">
        <f t="shared" si="24"/>
        <v>1.2603059901219444</v>
      </c>
      <c r="Q61" s="49">
        <f t="shared" si="24"/>
        <v>1.0203292880744264</v>
      </c>
      <c r="R61" s="49">
        <f t="shared" si="24"/>
        <v>1.6091363053659624</v>
      </c>
      <c r="S61" s="49">
        <f t="shared" si="24"/>
        <v>0.7722407276973231</v>
      </c>
      <c r="T61" s="49">
        <f t="shared" si="24"/>
        <v>0.70080571660026114</v>
      </c>
      <c r="U61" s="49">
        <f t="shared" si="24"/>
        <v>0.92399466926239948</v>
      </c>
      <c r="V61" s="49">
        <f t="shared" si="24"/>
        <v>0.68507283350398229</v>
      </c>
      <c r="W61" s="49">
        <f t="shared" si="24"/>
        <v>2.2895946373830496</v>
      </c>
      <c r="X61" s="49">
        <f t="shared" si="24"/>
        <v>0.71332112595816943</v>
      </c>
      <c r="Y61" s="49">
        <f t="shared" ref="Y61:Z61" si="25">SUM(Y62:Y72)</f>
        <v>0.39776734122675239</v>
      </c>
      <c r="Z61" s="49">
        <f t="shared" si="25"/>
        <v>0.83004288283615679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1.0535083731658272</v>
      </c>
      <c r="D64" s="52">
        <v>0.46294529471052959</v>
      </c>
      <c r="E64" s="52">
        <v>0.51885275802243891</v>
      </c>
      <c r="F64" s="52">
        <v>0.592096141783507</v>
      </c>
      <c r="G64" s="52">
        <v>0.4389575160912913</v>
      </c>
      <c r="H64" s="52">
        <v>4.8700134411606547E-2</v>
      </c>
      <c r="I64" s="52">
        <v>0.39648395828651356</v>
      </c>
      <c r="J64" s="52">
        <v>0.94723571020354802</v>
      </c>
      <c r="K64" s="52">
        <v>0.45115168933915062</v>
      </c>
      <c r="L64" s="52">
        <v>1.2748126470567189</v>
      </c>
      <c r="M64" s="52">
        <v>1.8155367909187674</v>
      </c>
      <c r="N64" s="52">
        <v>1.5246428130941188</v>
      </c>
      <c r="O64" s="52">
        <v>1.6820669347149693</v>
      </c>
      <c r="P64" s="52">
        <v>1.2603059901219444</v>
      </c>
      <c r="Q64" s="52">
        <v>1.0203292880744264</v>
      </c>
      <c r="R64" s="52">
        <v>1.6091363053659624</v>
      </c>
      <c r="S64" s="52">
        <v>0.7722407276973231</v>
      </c>
      <c r="T64" s="52">
        <v>0.70080571660026114</v>
      </c>
      <c r="U64" s="52">
        <v>0.92399466926239948</v>
      </c>
      <c r="V64" s="52">
        <v>0.68507283350398229</v>
      </c>
      <c r="W64" s="52">
        <v>2.2895946373830496</v>
      </c>
      <c r="X64" s="52">
        <v>0.71332112595816943</v>
      </c>
      <c r="Y64" s="52">
        <v>0.39776734122675239</v>
      </c>
      <c r="Z64" s="52">
        <v>0.74713731300666897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8.2905569829487866E-2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4084.847656741731</v>
      </c>
      <c r="D2" s="21">
        <f t="shared" ref="D2:X2" si="0">SUM(D3,D17,D22,D25,D26,D51,D52)</f>
        <v>4633.514313779473</v>
      </c>
      <c r="E2" s="21">
        <f t="shared" si="0"/>
        <v>5288.1352626623566</v>
      </c>
      <c r="F2" s="21">
        <f t="shared" si="0"/>
        <v>5206.7320759557306</v>
      </c>
      <c r="G2" s="21">
        <f t="shared" si="0"/>
        <v>4955.5145205148801</v>
      </c>
      <c r="H2" s="21">
        <f t="shared" si="0"/>
        <v>4270.3101715466382</v>
      </c>
      <c r="I2" s="21">
        <f t="shared" si="0"/>
        <v>2852.7687738857157</v>
      </c>
      <c r="J2" s="21">
        <f t="shared" si="0"/>
        <v>2948.9868434506407</v>
      </c>
      <c r="K2" s="21">
        <f t="shared" si="0"/>
        <v>2750.084589709154</v>
      </c>
      <c r="L2" s="21">
        <f t="shared" si="0"/>
        <v>2788.3774600735924</v>
      </c>
      <c r="M2" s="21">
        <f t="shared" si="0"/>
        <v>2838.3606636351851</v>
      </c>
      <c r="N2" s="21">
        <f t="shared" si="0"/>
        <v>2039.1573486358016</v>
      </c>
      <c r="O2" s="21">
        <f t="shared" si="0"/>
        <v>2582.6834422573093</v>
      </c>
      <c r="P2" s="21">
        <f t="shared" si="0"/>
        <v>2895.750949782112</v>
      </c>
      <c r="Q2" s="21">
        <f t="shared" si="0"/>
        <v>2826.1801320847308</v>
      </c>
      <c r="R2" s="21">
        <f t="shared" si="0"/>
        <v>2921.1462669048715</v>
      </c>
      <c r="S2" s="21">
        <f t="shared" si="0"/>
        <v>3161.3076306844905</v>
      </c>
      <c r="T2" s="21">
        <f t="shared" si="0"/>
        <v>3303.5660470113808</v>
      </c>
      <c r="U2" s="21">
        <f t="shared" si="0"/>
        <v>3196.0948009461754</v>
      </c>
      <c r="V2" s="21">
        <f t="shared" si="0"/>
        <v>3212.3147528784029</v>
      </c>
      <c r="W2" s="21">
        <f t="shared" si="0"/>
        <v>3034.6031412710227</v>
      </c>
      <c r="X2" s="21">
        <f t="shared" si="0"/>
        <v>3205.9131174889339</v>
      </c>
      <c r="Y2" s="21">
        <f t="shared" ref="Y2:Z2" si="1">SUM(Y3,Y17,Y22,Y25,Y26,Y51,Y52)</f>
        <v>2980.0217101049157</v>
      </c>
      <c r="Z2" s="21">
        <f t="shared" si="1"/>
        <v>3072.0928679332337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15.341622301730698</v>
      </c>
      <c r="D3" s="24">
        <f t="shared" si="2"/>
        <v>18.394972859471999</v>
      </c>
      <c r="E3" s="24">
        <f t="shared" si="2"/>
        <v>15.351813902355973</v>
      </c>
      <c r="F3" s="24">
        <f t="shared" si="2"/>
        <v>75.705548195728923</v>
      </c>
      <c r="G3" s="24">
        <f t="shared" si="2"/>
        <v>122.76302311487883</v>
      </c>
      <c r="H3" s="24">
        <f t="shared" si="2"/>
        <v>93.034058306640006</v>
      </c>
      <c r="I3" s="24">
        <f t="shared" si="2"/>
        <v>74.845926805716005</v>
      </c>
      <c r="J3" s="24">
        <f t="shared" si="2"/>
        <v>146.51068525064036</v>
      </c>
      <c r="K3" s="24">
        <f t="shared" si="2"/>
        <v>171.71815762915352</v>
      </c>
      <c r="L3" s="24">
        <f t="shared" si="2"/>
        <v>110.99011847359232</v>
      </c>
      <c r="M3" s="24">
        <f t="shared" si="2"/>
        <v>109.369463315185</v>
      </c>
      <c r="N3" s="24">
        <f t="shared" si="2"/>
        <v>94.757178755801078</v>
      </c>
      <c r="O3" s="24">
        <f t="shared" si="2"/>
        <v>81.269565097309496</v>
      </c>
      <c r="P3" s="24">
        <f t="shared" si="2"/>
        <v>79.172868702111941</v>
      </c>
      <c r="Q3" s="24">
        <f t="shared" si="2"/>
        <v>85.334203764730631</v>
      </c>
      <c r="R3" s="24">
        <f t="shared" si="2"/>
        <v>147.37407042487166</v>
      </c>
      <c r="S3" s="24">
        <f t="shared" si="2"/>
        <v>100.3099468444903</v>
      </c>
      <c r="T3" s="24">
        <f t="shared" si="2"/>
        <v>90.920507887323836</v>
      </c>
      <c r="U3" s="24">
        <f t="shared" si="2"/>
        <v>116.7383777614603</v>
      </c>
      <c r="V3" s="24">
        <f t="shared" si="2"/>
        <v>111.34236718382776</v>
      </c>
      <c r="W3" s="24">
        <f t="shared" si="2"/>
        <v>93.270179806810944</v>
      </c>
      <c r="X3" s="24">
        <f t="shared" ref="X3:Z3" si="3">SUM(X4,X8,X11)</f>
        <v>123.18534545674001</v>
      </c>
      <c r="Y3" s="24">
        <f t="shared" si="3"/>
        <v>107.30215355587313</v>
      </c>
      <c r="Z3" s="24">
        <f t="shared" si="3"/>
        <v>117.34219330259761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7.0244797966117591</v>
      </c>
      <c r="O4" s="19">
        <f t="shared" si="4"/>
        <v>23.024575824271718</v>
      </c>
      <c r="P4" s="19">
        <f t="shared" si="4"/>
        <v>11.407959321383116</v>
      </c>
      <c r="Q4" s="19">
        <f t="shared" si="4"/>
        <v>11.565820691105699</v>
      </c>
      <c r="R4" s="19">
        <f t="shared" si="4"/>
        <v>22.953680539309847</v>
      </c>
      <c r="S4" s="19">
        <f t="shared" si="4"/>
        <v>27.115680378857164</v>
      </c>
      <c r="T4" s="19">
        <f t="shared" si="4"/>
        <v>31.462547210310458</v>
      </c>
      <c r="U4" s="19">
        <f t="shared" si="4"/>
        <v>41.888683758018225</v>
      </c>
      <c r="V4" s="19">
        <f t="shared" si="4"/>
        <v>39.525393631503775</v>
      </c>
      <c r="W4" s="19">
        <f t="shared" si="4"/>
        <v>18.738173340312581</v>
      </c>
      <c r="X4" s="19">
        <f t="shared" ref="X4:Z4" si="5">SUM(X5:X7)</f>
        <v>18.437689862347419</v>
      </c>
      <c r="Y4" s="19">
        <f t="shared" si="5"/>
        <v>27.599786913812217</v>
      </c>
      <c r="Z4" s="19">
        <f t="shared" si="5"/>
        <v>34.358397566985829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7.0244797966117591</v>
      </c>
      <c r="O7" s="8">
        <v>23.024575824271718</v>
      </c>
      <c r="P7" s="8">
        <v>11.407959321383116</v>
      </c>
      <c r="Q7" s="8">
        <v>11.565820691105699</v>
      </c>
      <c r="R7" s="8">
        <v>22.953680539309847</v>
      </c>
      <c r="S7" s="8">
        <v>27.115680378857164</v>
      </c>
      <c r="T7" s="8">
        <v>31.462547210310458</v>
      </c>
      <c r="U7" s="8">
        <v>41.888683758018225</v>
      </c>
      <c r="V7" s="8">
        <v>39.525393631503775</v>
      </c>
      <c r="W7" s="8">
        <v>18.738173340312581</v>
      </c>
      <c r="X7" s="8">
        <v>18.437689862347419</v>
      </c>
      <c r="Y7" s="8">
        <v>27.599786913812217</v>
      </c>
      <c r="Z7" s="8">
        <v>34.358397566985829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15.341622301730698</v>
      </c>
      <c r="D11" s="19">
        <f t="shared" si="8"/>
        <v>18.394972859471999</v>
      </c>
      <c r="E11" s="19">
        <f t="shared" si="8"/>
        <v>15.351813902355973</v>
      </c>
      <c r="F11" s="19">
        <f t="shared" si="8"/>
        <v>75.705548195728923</v>
      </c>
      <c r="G11" s="19">
        <f t="shared" si="8"/>
        <v>122.76302311487883</v>
      </c>
      <c r="H11" s="19">
        <f t="shared" si="8"/>
        <v>93.034058306640006</v>
      </c>
      <c r="I11" s="19">
        <f t="shared" si="8"/>
        <v>74.845926805716005</v>
      </c>
      <c r="J11" s="19">
        <f t="shared" si="8"/>
        <v>146.51068525064036</v>
      </c>
      <c r="K11" s="19">
        <f t="shared" si="8"/>
        <v>171.71815762915352</v>
      </c>
      <c r="L11" s="19">
        <f t="shared" si="8"/>
        <v>110.99011847359232</v>
      </c>
      <c r="M11" s="19">
        <f t="shared" si="8"/>
        <v>109.369463315185</v>
      </c>
      <c r="N11" s="19">
        <f t="shared" si="8"/>
        <v>87.732698959189321</v>
      </c>
      <c r="O11" s="19">
        <f t="shared" si="8"/>
        <v>58.244989273037774</v>
      </c>
      <c r="P11" s="19">
        <f t="shared" si="8"/>
        <v>67.764909380728824</v>
      </c>
      <c r="Q11" s="19">
        <f t="shared" si="8"/>
        <v>73.768383073624932</v>
      </c>
      <c r="R11" s="19">
        <f t="shared" si="8"/>
        <v>124.42038988556182</v>
      </c>
      <c r="S11" s="19">
        <f t="shared" si="8"/>
        <v>73.194266465633135</v>
      </c>
      <c r="T11" s="19">
        <f t="shared" si="8"/>
        <v>59.457960677013375</v>
      </c>
      <c r="U11" s="19">
        <f t="shared" si="8"/>
        <v>74.849694003442067</v>
      </c>
      <c r="V11" s="19">
        <f t="shared" si="8"/>
        <v>71.816973552323986</v>
      </c>
      <c r="W11" s="19">
        <f t="shared" si="8"/>
        <v>74.532006466498359</v>
      </c>
      <c r="X11" s="19">
        <f t="shared" si="8"/>
        <v>104.7476555943926</v>
      </c>
      <c r="Y11" s="19">
        <f t="shared" ref="Y11:Z11" si="9">SUM(Y12:Y16)</f>
        <v>79.702366642060923</v>
      </c>
      <c r="Z11" s="19">
        <f t="shared" si="9"/>
        <v>82.983795735611778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15.341622301730698</v>
      </c>
      <c r="D13" s="8">
        <v>18.394972859471999</v>
      </c>
      <c r="E13" s="8">
        <v>15.351813902355973</v>
      </c>
      <c r="F13" s="8">
        <v>75.705548195728923</v>
      </c>
      <c r="G13" s="8">
        <v>122.76302311487883</v>
      </c>
      <c r="H13" s="8">
        <v>93.034058306640006</v>
      </c>
      <c r="I13" s="8">
        <v>74.845926805716005</v>
      </c>
      <c r="J13" s="8">
        <v>146.51068525064036</v>
      </c>
      <c r="K13" s="8">
        <v>171.71815762915352</v>
      </c>
      <c r="L13" s="8">
        <v>110.99011847359232</v>
      </c>
      <c r="M13" s="8">
        <v>109.369463315185</v>
      </c>
      <c r="N13" s="8">
        <v>87.732698959189321</v>
      </c>
      <c r="O13" s="8">
        <v>58.244989273037774</v>
      </c>
      <c r="P13" s="8">
        <v>67.764909380728824</v>
      </c>
      <c r="Q13" s="8">
        <v>73.768383073624932</v>
      </c>
      <c r="R13" s="8">
        <v>124.42038988556182</v>
      </c>
      <c r="S13" s="8">
        <v>73.194266465633135</v>
      </c>
      <c r="T13" s="8">
        <v>59.457960677013375</v>
      </c>
      <c r="U13" s="8">
        <v>74.849694003442067</v>
      </c>
      <c r="V13" s="8">
        <v>71.816973552323986</v>
      </c>
      <c r="W13" s="8">
        <v>74.532006466498359</v>
      </c>
      <c r="X13" s="8">
        <v>104.7476555943926</v>
      </c>
      <c r="Y13" s="8">
        <v>79.702366642060923</v>
      </c>
      <c r="Z13" s="8">
        <v>82.983795735611778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1884.8724008400002</v>
      </c>
      <c r="D26" s="27">
        <f t="shared" si="14"/>
        <v>1926.65003652</v>
      </c>
      <c r="E26" s="27">
        <f t="shared" si="14"/>
        <v>1982.5793733599999</v>
      </c>
      <c r="F26" s="27">
        <f t="shared" si="14"/>
        <v>2081.5567527600001</v>
      </c>
      <c r="G26" s="27">
        <f t="shared" si="14"/>
        <v>1846.4945965200004</v>
      </c>
      <c r="H26" s="27">
        <f t="shared" si="14"/>
        <v>1717.1207712</v>
      </c>
      <c r="I26" s="27">
        <f t="shared" si="14"/>
        <v>1392.0343487999999</v>
      </c>
      <c r="J26" s="27">
        <f t="shared" si="14"/>
        <v>1495.5029240400004</v>
      </c>
      <c r="K26" s="27">
        <f t="shared" si="14"/>
        <v>1450.9184713200002</v>
      </c>
      <c r="L26" s="27">
        <f t="shared" si="14"/>
        <v>1219.1432400000001</v>
      </c>
      <c r="M26" s="27">
        <f t="shared" si="14"/>
        <v>1255.3436095200002</v>
      </c>
      <c r="N26" s="27">
        <f t="shared" si="14"/>
        <v>979.13234988000033</v>
      </c>
      <c r="O26" s="27">
        <f t="shared" si="14"/>
        <v>750.19953096000006</v>
      </c>
      <c r="P26" s="27">
        <f t="shared" si="14"/>
        <v>962.22175307999987</v>
      </c>
      <c r="Q26" s="27">
        <f t="shared" si="14"/>
        <v>944.08414920000018</v>
      </c>
      <c r="R26" s="27">
        <f t="shared" si="14"/>
        <v>918.35032751999984</v>
      </c>
      <c r="S26" s="27">
        <f t="shared" si="14"/>
        <v>1034.0598711600003</v>
      </c>
      <c r="T26" s="27">
        <f t="shared" si="14"/>
        <v>1003.4193603599999</v>
      </c>
      <c r="U26" s="27">
        <f t="shared" si="14"/>
        <v>877.03501572000016</v>
      </c>
      <c r="V26" s="27">
        <f t="shared" si="14"/>
        <v>863.57826360000001</v>
      </c>
      <c r="W26" s="27">
        <f t="shared" si="14"/>
        <v>848.70249011999999</v>
      </c>
      <c r="X26" s="27">
        <f t="shared" si="14"/>
        <v>693.78108623999992</v>
      </c>
      <c r="Y26" s="27">
        <f t="shared" ref="Y26:Z26" si="15">SUM(Y27,Y33)</f>
        <v>743.12079479999989</v>
      </c>
      <c r="Z26" s="27">
        <f t="shared" si="15"/>
        <v>636.21010835999994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1884.8724008400002</v>
      </c>
      <c r="D33" s="19">
        <f t="shared" si="18"/>
        <v>1926.65003652</v>
      </c>
      <c r="E33" s="19">
        <f t="shared" si="18"/>
        <v>1982.5793733599999</v>
      </c>
      <c r="F33" s="19">
        <f t="shared" si="18"/>
        <v>2081.5567527600001</v>
      </c>
      <c r="G33" s="19">
        <f t="shared" si="18"/>
        <v>1846.4945965200004</v>
      </c>
      <c r="H33" s="19">
        <f t="shared" si="18"/>
        <v>1717.1207712</v>
      </c>
      <c r="I33" s="19">
        <f t="shared" si="18"/>
        <v>1392.0343487999999</v>
      </c>
      <c r="J33" s="19">
        <f t="shared" si="18"/>
        <v>1495.5029240400004</v>
      </c>
      <c r="K33" s="19">
        <f t="shared" si="18"/>
        <v>1450.9184713200002</v>
      </c>
      <c r="L33" s="19">
        <f t="shared" si="18"/>
        <v>1219.1432400000001</v>
      </c>
      <c r="M33" s="19">
        <f t="shared" si="18"/>
        <v>1255.3436095200002</v>
      </c>
      <c r="N33" s="19">
        <f t="shared" si="18"/>
        <v>979.13234988000033</v>
      </c>
      <c r="O33" s="19">
        <f t="shared" si="18"/>
        <v>750.19953096000006</v>
      </c>
      <c r="P33" s="19">
        <f t="shared" si="18"/>
        <v>962.22175307999987</v>
      </c>
      <c r="Q33" s="19">
        <f t="shared" si="18"/>
        <v>944.08414920000018</v>
      </c>
      <c r="R33" s="19">
        <f t="shared" si="18"/>
        <v>918.35032751999984</v>
      </c>
      <c r="S33" s="19">
        <f t="shared" si="18"/>
        <v>1034.0598711600003</v>
      </c>
      <c r="T33" s="19">
        <f t="shared" si="18"/>
        <v>1003.4193603599999</v>
      </c>
      <c r="U33" s="19">
        <f t="shared" si="18"/>
        <v>877.03501572000016</v>
      </c>
      <c r="V33" s="19">
        <f t="shared" si="18"/>
        <v>863.57826360000001</v>
      </c>
      <c r="W33" s="19">
        <f t="shared" si="18"/>
        <v>848.70249011999999</v>
      </c>
      <c r="X33" s="19">
        <f t="shared" si="18"/>
        <v>693.78108623999992</v>
      </c>
      <c r="Y33" s="19">
        <f t="shared" ref="Y33:Z33" si="19">SUM(Y34:Y50)</f>
        <v>743.12079479999989</v>
      </c>
      <c r="Z33" s="19">
        <f t="shared" si="19"/>
        <v>636.21010835999994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95.508059040000006</v>
      </c>
      <c r="D36" s="8">
        <v>95.508059040000006</v>
      </c>
      <c r="E36" s="8">
        <v>95.508059040000006</v>
      </c>
      <c r="F36" s="8">
        <v>92.52363096000002</v>
      </c>
      <c r="G36" s="8">
        <v>95.508059040000006</v>
      </c>
      <c r="H36" s="8">
        <v>95.508059040000006</v>
      </c>
      <c r="I36" s="8">
        <v>86.55432048000003</v>
      </c>
      <c r="J36" s="8">
        <v>83.56966524000002</v>
      </c>
      <c r="K36" s="8">
        <v>80.585010000000025</v>
      </c>
      <c r="L36" s="8">
        <v>68.646389040000003</v>
      </c>
      <c r="M36" s="8">
        <v>65.661960960000016</v>
      </c>
      <c r="N36" s="8">
        <v>59.692650479999998</v>
      </c>
      <c r="O36" s="8">
        <v>53.72334</v>
      </c>
      <c r="P36" s="8">
        <v>50.738684760000005</v>
      </c>
      <c r="Q36" s="8">
        <v>89.538975720000025</v>
      </c>
      <c r="R36" s="8">
        <v>77.600354760000002</v>
      </c>
      <c r="S36" s="8">
        <v>98.49271428000003</v>
      </c>
      <c r="T36" s="8">
        <v>86.55432048000003</v>
      </c>
      <c r="U36" s="8">
        <v>71.631044280000026</v>
      </c>
      <c r="V36" s="8">
        <v>86.55432048000003</v>
      </c>
      <c r="W36" s="8">
        <v>80.585010000000025</v>
      </c>
      <c r="X36" s="8">
        <v>61.360913519999997</v>
      </c>
      <c r="Y36" s="8">
        <v>98.871844320000022</v>
      </c>
      <c r="Z36" s="8">
        <v>115.55288460000003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879.41888892000009</v>
      </c>
      <c r="D43" s="8">
        <v>939.95847035999998</v>
      </c>
      <c r="E43" s="8">
        <v>920.84058143999982</v>
      </c>
      <c r="F43" s="8">
        <v>1022.80238892</v>
      </c>
      <c r="G43" s="8">
        <v>1169.37207036</v>
      </c>
      <c r="H43" s="8">
        <v>1274.5200592799999</v>
      </c>
      <c r="I43" s="8">
        <v>586.27925928000002</v>
      </c>
      <c r="J43" s="8">
        <v>761.52564071999996</v>
      </c>
      <c r="K43" s="8">
        <v>710.54487036</v>
      </c>
      <c r="L43" s="8">
        <v>659.56409999999994</v>
      </c>
      <c r="M43" s="8">
        <v>748.78038144000004</v>
      </c>
      <c r="N43" s="8">
        <v>509.80797036000024</v>
      </c>
      <c r="O43" s="8">
        <v>458.82720000000012</v>
      </c>
      <c r="P43" s="8">
        <v>586.27925928000002</v>
      </c>
      <c r="Q43" s="8">
        <v>551.22992964000002</v>
      </c>
      <c r="R43" s="8">
        <v>650.00528891999988</v>
      </c>
      <c r="S43" s="8">
        <v>704.1722407200001</v>
      </c>
      <c r="T43" s="8">
        <v>707.35868891999996</v>
      </c>
      <c r="U43" s="8">
        <v>599.02451856000016</v>
      </c>
      <c r="V43" s="8">
        <v>586.27925928000002</v>
      </c>
      <c r="W43" s="8">
        <v>611.76951107999992</v>
      </c>
      <c r="X43" s="8">
        <v>526.30040735999989</v>
      </c>
      <c r="Y43" s="8">
        <v>481.63464647999996</v>
      </c>
      <c r="Z43" s="8">
        <v>395.0566214399999</v>
      </c>
    </row>
    <row r="44" spans="1:26" ht="11.25" customHeight="1" x14ac:dyDescent="0.2">
      <c r="A44" s="28" t="s">
        <v>74</v>
      </c>
      <c r="B44" s="7" t="s">
        <v>75</v>
      </c>
      <c r="C44" s="8">
        <v>909.94545288000006</v>
      </c>
      <c r="D44" s="8">
        <v>891.18350712000006</v>
      </c>
      <c r="E44" s="8">
        <v>966.23073288000012</v>
      </c>
      <c r="F44" s="8">
        <v>966.23073288000012</v>
      </c>
      <c r="G44" s="8">
        <v>581.61446712000031</v>
      </c>
      <c r="H44" s="8">
        <v>347.09265288000012</v>
      </c>
      <c r="I44" s="8">
        <v>719.20076903999995</v>
      </c>
      <c r="J44" s="8">
        <v>650.40761808000025</v>
      </c>
      <c r="K44" s="8">
        <v>659.78859096000008</v>
      </c>
      <c r="L44" s="8">
        <v>490.93275096000013</v>
      </c>
      <c r="M44" s="8">
        <v>440.90126712000011</v>
      </c>
      <c r="N44" s="8">
        <v>409.6317290400001</v>
      </c>
      <c r="O44" s="8">
        <v>237.64899096000002</v>
      </c>
      <c r="P44" s="8">
        <v>325.20380903999995</v>
      </c>
      <c r="Q44" s="8">
        <v>303.31524384000005</v>
      </c>
      <c r="R44" s="8">
        <v>190.74468384000002</v>
      </c>
      <c r="S44" s="8">
        <v>231.39491616000001</v>
      </c>
      <c r="T44" s="8">
        <v>209.50635096000002</v>
      </c>
      <c r="U44" s="8">
        <v>206.37945288000003</v>
      </c>
      <c r="V44" s="8">
        <v>190.74468384000002</v>
      </c>
      <c r="W44" s="8">
        <v>156.34796904000001</v>
      </c>
      <c r="X44" s="8">
        <v>106.11976536000002</v>
      </c>
      <c r="Y44" s="8">
        <v>162.614304</v>
      </c>
      <c r="Z44" s="8">
        <v>125.60060232000002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2184.6336335999999</v>
      </c>
      <c r="D51" s="27">
        <v>2688.4693044000005</v>
      </c>
      <c r="E51" s="27">
        <v>3290.2040754000009</v>
      </c>
      <c r="F51" s="27">
        <v>3049.4697750000014</v>
      </c>
      <c r="G51" s="27">
        <v>2986.2569008800006</v>
      </c>
      <c r="H51" s="27">
        <v>2460.1553420399987</v>
      </c>
      <c r="I51" s="27">
        <v>1385.88849828</v>
      </c>
      <c r="J51" s="27">
        <v>1306.9732341600002</v>
      </c>
      <c r="K51" s="27">
        <v>1127.4479607600001</v>
      </c>
      <c r="L51" s="27">
        <v>1458.2441016000002</v>
      </c>
      <c r="M51" s="27">
        <v>1473.6475908</v>
      </c>
      <c r="N51" s="27">
        <v>965.26781999999992</v>
      </c>
      <c r="O51" s="27">
        <v>1751.2143461999999</v>
      </c>
      <c r="P51" s="27">
        <v>1854.3563280000001</v>
      </c>
      <c r="Q51" s="27">
        <v>1796.76177912</v>
      </c>
      <c r="R51" s="27">
        <v>1855.4218689599998</v>
      </c>
      <c r="S51" s="27">
        <v>2026.9378126800002</v>
      </c>
      <c r="T51" s="27">
        <v>2209.2261787640568</v>
      </c>
      <c r="U51" s="27">
        <v>2202.3214074647149</v>
      </c>
      <c r="V51" s="27">
        <v>2237.3941220945753</v>
      </c>
      <c r="W51" s="27">
        <v>2092.6304713442119</v>
      </c>
      <c r="X51" s="27">
        <v>2388.9466857921939</v>
      </c>
      <c r="Y51" s="27">
        <v>2129.5987617490428</v>
      </c>
      <c r="Z51" s="27">
        <v>2318.5405662706362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1190.5153343999998</v>
      </c>
      <c r="D61" s="49">
        <f t="shared" si="22"/>
        <v>1190.5699780799998</v>
      </c>
      <c r="E61" s="49">
        <f t="shared" si="22"/>
        <v>1330.6819780800001</v>
      </c>
      <c r="F61" s="49">
        <f t="shared" si="22"/>
        <v>1245.6737092799999</v>
      </c>
      <c r="G61" s="49">
        <f t="shared" si="22"/>
        <v>1250.6971125599996</v>
      </c>
      <c r="H61" s="49">
        <f t="shared" si="22"/>
        <v>1258.05704472</v>
      </c>
      <c r="I61" s="49">
        <f t="shared" si="22"/>
        <v>1377.2077552800001</v>
      </c>
      <c r="J61" s="49">
        <f t="shared" si="22"/>
        <v>1378.9872230399999</v>
      </c>
      <c r="K61" s="49">
        <f t="shared" si="22"/>
        <v>1500.7943563200001</v>
      </c>
      <c r="L61" s="49">
        <f t="shared" si="22"/>
        <v>1077.0425114399998</v>
      </c>
      <c r="M61" s="49">
        <f t="shared" si="22"/>
        <v>1134.3151562399999</v>
      </c>
      <c r="N61" s="49">
        <f t="shared" si="22"/>
        <v>1157.6404677600001</v>
      </c>
      <c r="O61" s="49">
        <f t="shared" si="22"/>
        <v>1137.2830459200002</v>
      </c>
      <c r="P61" s="49">
        <f t="shared" si="22"/>
        <v>1152.9959803199999</v>
      </c>
      <c r="Q61" s="49">
        <f t="shared" si="22"/>
        <v>1115.3305836</v>
      </c>
      <c r="R61" s="49">
        <f t="shared" si="22"/>
        <v>937.87636176000001</v>
      </c>
      <c r="S61" s="49">
        <f t="shared" si="22"/>
        <v>2108.3967158399996</v>
      </c>
      <c r="T61" s="49">
        <f t="shared" si="22"/>
        <v>2127.7628551194739</v>
      </c>
      <c r="U61" s="49">
        <f t="shared" si="22"/>
        <v>2146.3826830253579</v>
      </c>
      <c r="V61" s="49">
        <f t="shared" si="22"/>
        <v>2149.6832602339427</v>
      </c>
      <c r="W61" s="49">
        <f t="shared" si="22"/>
        <v>2158.9253202553655</v>
      </c>
      <c r="X61" s="49">
        <f t="shared" si="22"/>
        <v>2158.4755354018212</v>
      </c>
      <c r="Y61" s="49">
        <f t="shared" ref="Y61:Z61" si="23">SUM(Y62:Y72)</f>
        <v>2202.4106462532313</v>
      </c>
      <c r="Z61" s="49">
        <f t="shared" si="23"/>
        <v>2242.0813131586319</v>
      </c>
    </row>
    <row r="62" spans="1:26" ht="11.25" customHeight="1" x14ac:dyDescent="0.2">
      <c r="A62" s="50" t="s">
        <v>92</v>
      </c>
      <c r="B62" s="51" t="s">
        <v>93</v>
      </c>
      <c r="C62" s="52">
        <v>1166.9281343999999</v>
      </c>
      <c r="D62" s="52">
        <v>1166.9281343999999</v>
      </c>
      <c r="E62" s="52">
        <v>1307.0401344000002</v>
      </c>
      <c r="F62" s="52">
        <v>1222.0318655999999</v>
      </c>
      <c r="G62" s="52">
        <v>1226.4001343999996</v>
      </c>
      <c r="H62" s="52">
        <v>1239.0561792000001</v>
      </c>
      <c r="I62" s="52">
        <v>1331.3438208000002</v>
      </c>
      <c r="J62" s="52">
        <v>1330.4479104</v>
      </c>
      <c r="K62" s="52">
        <v>1478.7360000000001</v>
      </c>
      <c r="L62" s="52">
        <v>1061.5360895999997</v>
      </c>
      <c r="M62" s="52">
        <v>1070.1601343999998</v>
      </c>
      <c r="N62" s="52">
        <v>1123.0240896</v>
      </c>
      <c r="O62" s="52">
        <v>1105.8880896000001</v>
      </c>
      <c r="P62" s="52">
        <v>1058.1758207999999</v>
      </c>
      <c r="Q62" s="52">
        <v>1045.4080895999998</v>
      </c>
      <c r="R62" s="52">
        <v>916.38408960000004</v>
      </c>
      <c r="S62" s="52">
        <v>2078.4959999999996</v>
      </c>
      <c r="T62" s="52">
        <v>2096.1920447999996</v>
      </c>
      <c r="U62" s="52">
        <v>2107.2800448000003</v>
      </c>
      <c r="V62" s="52">
        <v>2110.3040448000002</v>
      </c>
      <c r="W62" s="52">
        <v>2124.0801791999993</v>
      </c>
      <c r="X62" s="52">
        <v>2125.0881792</v>
      </c>
      <c r="Y62" s="52">
        <v>2164.2880896000001</v>
      </c>
      <c r="Z62" s="52">
        <v>2203.1521343999998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23.587199999999992</v>
      </c>
      <c r="D64" s="52">
        <v>23.641843679999994</v>
      </c>
      <c r="E64" s="52">
        <v>23.641843679999994</v>
      </c>
      <c r="F64" s="52">
        <v>23.641843679999994</v>
      </c>
      <c r="G64" s="52">
        <v>24.296978159999995</v>
      </c>
      <c r="H64" s="52">
        <v>19.000865520000001</v>
      </c>
      <c r="I64" s="52">
        <v>45.863934479999998</v>
      </c>
      <c r="J64" s="52">
        <v>48.539312640000006</v>
      </c>
      <c r="K64" s="52">
        <v>22.058356320000001</v>
      </c>
      <c r="L64" s="52">
        <v>15.50642184</v>
      </c>
      <c r="M64" s="52">
        <v>64.155021840000018</v>
      </c>
      <c r="N64" s="52">
        <v>34.616378160000011</v>
      </c>
      <c r="O64" s="52">
        <v>31.394956320000013</v>
      </c>
      <c r="P64" s="52">
        <v>89.434800000000024</v>
      </c>
      <c r="Q64" s="52">
        <v>64.537134479999992</v>
      </c>
      <c r="R64" s="52">
        <v>16.106912640000001</v>
      </c>
      <c r="S64" s="52">
        <v>24.515356320000009</v>
      </c>
      <c r="T64" s="52">
        <v>26.18545079947431</v>
      </c>
      <c r="U64" s="52">
        <v>30.18481902535774</v>
      </c>
      <c r="V64" s="52">
        <v>30.425862793942759</v>
      </c>
      <c r="W64" s="52">
        <v>33.8072207353663</v>
      </c>
      <c r="X64" s="52">
        <v>32.349435881820995</v>
      </c>
      <c r="Y64" s="52">
        <v>37.1081342532311</v>
      </c>
      <c r="Z64" s="52">
        <v>38.645484358632224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5.3853595199999997</v>
      </c>
      <c r="Q69" s="52">
        <v>5.3853595199999997</v>
      </c>
      <c r="R69" s="52">
        <v>5.3853595199999997</v>
      </c>
      <c r="S69" s="52">
        <v>5.3853595199999997</v>
      </c>
      <c r="T69" s="52">
        <v>5.3853595199999997</v>
      </c>
      <c r="U69" s="52">
        <v>8.0779118399999987</v>
      </c>
      <c r="V69" s="52">
        <v>8.0779118399999987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0.83990735999999999</v>
      </c>
      <c r="V72" s="55">
        <v>0.8754407999999998</v>
      </c>
      <c r="W72" s="55">
        <v>1.03792032</v>
      </c>
      <c r="X72" s="55">
        <v>1.03792032</v>
      </c>
      <c r="Y72" s="55">
        <v>1.0144223999999999</v>
      </c>
      <c r="Z72" s="55">
        <v>0.28369439999999996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1487.6684697600001</v>
      </c>
      <c r="D2" s="21">
        <f t="shared" ref="D2:X2" si="0">SUM(D3,D17,D22,D25,D26,D51,D52)</f>
        <v>1600.2331016400001</v>
      </c>
      <c r="E2" s="21">
        <f t="shared" si="0"/>
        <v>1448.0331166800001</v>
      </c>
      <c r="F2" s="21">
        <f t="shared" si="0"/>
        <v>1758.8405808000002</v>
      </c>
      <c r="G2" s="21">
        <f t="shared" si="0"/>
        <v>1661.1981588000003</v>
      </c>
      <c r="H2" s="21">
        <f t="shared" si="0"/>
        <v>1181.7535827599997</v>
      </c>
      <c r="I2" s="21">
        <f t="shared" si="0"/>
        <v>886.29101388000004</v>
      </c>
      <c r="J2" s="21">
        <f t="shared" si="0"/>
        <v>1127.19314304</v>
      </c>
      <c r="K2" s="21">
        <f t="shared" si="0"/>
        <v>1100.6859211200001</v>
      </c>
      <c r="L2" s="21">
        <f t="shared" si="0"/>
        <v>771.51597444000026</v>
      </c>
      <c r="M2" s="21">
        <f t="shared" si="0"/>
        <v>613.22032152000008</v>
      </c>
      <c r="N2" s="21">
        <f t="shared" si="0"/>
        <v>763.49220012000012</v>
      </c>
      <c r="O2" s="21">
        <f t="shared" si="0"/>
        <v>576.70690319999994</v>
      </c>
      <c r="P2" s="21">
        <f t="shared" si="0"/>
        <v>401.42092427999989</v>
      </c>
      <c r="Q2" s="21">
        <f t="shared" si="0"/>
        <v>403.93759140000003</v>
      </c>
      <c r="R2" s="21">
        <f t="shared" si="0"/>
        <v>371.1599946</v>
      </c>
      <c r="S2" s="21">
        <f t="shared" si="0"/>
        <v>548.53381548000004</v>
      </c>
      <c r="T2" s="21">
        <f t="shared" si="0"/>
        <v>519.02710228041485</v>
      </c>
      <c r="U2" s="21">
        <f t="shared" si="0"/>
        <v>545.19426792434001</v>
      </c>
      <c r="V2" s="21">
        <f t="shared" si="0"/>
        <v>630.12463341750197</v>
      </c>
      <c r="W2" s="21">
        <f t="shared" si="0"/>
        <v>499.24898210586116</v>
      </c>
      <c r="X2" s="21">
        <f t="shared" si="0"/>
        <v>521.02213308332114</v>
      </c>
      <c r="Y2" s="21">
        <f t="shared" ref="Y2:Z2" si="1">SUM(Y3,Y17,Y22,Y25,Y26,Y51,Y52)</f>
        <v>483.96437361993071</v>
      </c>
      <c r="Z2" s="21">
        <f t="shared" si="1"/>
        <v>480.43220364880608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478.4321401200001</v>
      </c>
      <c r="D26" s="27">
        <f t="shared" si="14"/>
        <v>481.73742179999999</v>
      </c>
      <c r="E26" s="27">
        <f t="shared" si="14"/>
        <v>487.87266312000008</v>
      </c>
      <c r="F26" s="27">
        <f t="shared" si="14"/>
        <v>529.11623880000002</v>
      </c>
      <c r="G26" s="27">
        <f t="shared" si="14"/>
        <v>492.36435288000001</v>
      </c>
      <c r="H26" s="27">
        <f t="shared" si="14"/>
        <v>458.08647155999989</v>
      </c>
      <c r="I26" s="27">
        <f t="shared" si="14"/>
        <v>392.60383308000007</v>
      </c>
      <c r="J26" s="27">
        <f t="shared" si="14"/>
        <v>459.87226596000005</v>
      </c>
      <c r="K26" s="27">
        <f t="shared" si="14"/>
        <v>459.81271584000001</v>
      </c>
      <c r="L26" s="27">
        <f t="shared" si="14"/>
        <v>407.28313404000005</v>
      </c>
      <c r="M26" s="27">
        <f t="shared" si="14"/>
        <v>379.19977740000002</v>
      </c>
      <c r="N26" s="27">
        <f t="shared" si="14"/>
        <v>353.61438012000002</v>
      </c>
      <c r="O26" s="27">
        <f t="shared" si="14"/>
        <v>271.54190987999999</v>
      </c>
      <c r="P26" s="27">
        <f t="shared" si="14"/>
        <v>81.716426640000023</v>
      </c>
      <c r="Q26" s="27">
        <f t="shared" si="14"/>
        <v>94.177200240000005</v>
      </c>
      <c r="R26" s="27">
        <f t="shared" si="14"/>
        <v>119.86924500000001</v>
      </c>
      <c r="S26" s="27">
        <f t="shared" si="14"/>
        <v>100.22947020000001</v>
      </c>
      <c r="T26" s="27">
        <f t="shared" si="14"/>
        <v>90.72994248000002</v>
      </c>
      <c r="U26" s="27">
        <f t="shared" si="14"/>
        <v>84.701081880000018</v>
      </c>
      <c r="V26" s="27">
        <f t="shared" si="14"/>
        <v>68.76964116000002</v>
      </c>
      <c r="W26" s="27">
        <f t="shared" si="14"/>
        <v>59.41235627999999</v>
      </c>
      <c r="X26" s="27">
        <f t="shared" si="14"/>
        <v>57.850759080000003</v>
      </c>
      <c r="Y26" s="27">
        <f t="shared" ref="Y26:Z26" si="15">SUM(Y27,Y33)</f>
        <v>34.586532720000008</v>
      </c>
      <c r="Z26" s="27">
        <f t="shared" si="15"/>
        <v>31.960718639999996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478.4321401200001</v>
      </c>
      <c r="D33" s="19">
        <f t="shared" si="18"/>
        <v>481.73742179999999</v>
      </c>
      <c r="E33" s="19">
        <f t="shared" si="18"/>
        <v>487.87266312000008</v>
      </c>
      <c r="F33" s="19">
        <f t="shared" si="18"/>
        <v>529.11623880000002</v>
      </c>
      <c r="G33" s="19">
        <f t="shared" si="18"/>
        <v>492.36435288000001</v>
      </c>
      <c r="H33" s="19">
        <f t="shared" si="18"/>
        <v>458.08647155999989</v>
      </c>
      <c r="I33" s="19">
        <f t="shared" si="18"/>
        <v>392.60383308000007</v>
      </c>
      <c r="J33" s="19">
        <f t="shared" si="18"/>
        <v>459.87226596000005</v>
      </c>
      <c r="K33" s="19">
        <f t="shared" si="18"/>
        <v>459.81271584000001</v>
      </c>
      <c r="L33" s="19">
        <f t="shared" si="18"/>
        <v>407.28313404000005</v>
      </c>
      <c r="M33" s="19">
        <f t="shared" si="18"/>
        <v>379.19977740000002</v>
      </c>
      <c r="N33" s="19">
        <f t="shared" si="18"/>
        <v>353.61438012000002</v>
      </c>
      <c r="O33" s="19">
        <f t="shared" si="18"/>
        <v>271.54190987999999</v>
      </c>
      <c r="P33" s="19">
        <f t="shared" si="18"/>
        <v>81.716426640000023</v>
      </c>
      <c r="Q33" s="19">
        <f t="shared" si="18"/>
        <v>94.177200240000005</v>
      </c>
      <c r="R33" s="19">
        <f t="shared" si="18"/>
        <v>119.86924500000001</v>
      </c>
      <c r="S33" s="19">
        <f t="shared" si="18"/>
        <v>100.22947020000001</v>
      </c>
      <c r="T33" s="19">
        <f t="shared" si="18"/>
        <v>90.72994248000002</v>
      </c>
      <c r="U33" s="19">
        <f t="shared" si="18"/>
        <v>84.701081880000018</v>
      </c>
      <c r="V33" s="19">
        <f t="shared" si="18"/>
        <v>68.76964116000002</v>
      </c>
      <c r="W33" s="19">
        <f t="shared" si="18"/>
        <v>59.41235627999999</v>
      </c>
      <c r="X33" s="19">
        <f t="shared" si="18"/>
        <v>57.850759080000003</v>
      </c>
      <c r="Y33" s="19">
        <f t="shared" ref="Y33:Z33" si="19">SUM(Y34:Y50)</f>
        <v>34.586532720000008</v>
      </c>
      <c r="Z33" s="19">
        <f t="shared" si="19"/>
        <v>31.960718639999996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38.800290960000019</v>
      </c>
      <c r="D36" s="8">
        <v>38.800290960000019</v>
      </c>
      <c r="E36" s="8">
        <v>38.800290960000019</v>
      </c>
      <c r="F36" s="8">
        <v>38.800290960000019</v>
      </c>
      <c r="G36" s="8">
        <v>38.800290960000019</v>
      </c>
      <c r="H36" s="8">
        <v>38.800290960000019</v>
      </c>
      <c r="I36" s="8">
        <v>35.815635719999996</v>
      </c>
      <c r="J36" s="8">
        <v>35.815635719999996</v>
      </c>
      <c r="K36" s="8">
        <v>35.815635719999996</v>
      </c>
      <c r="L36" s="8">
        <v>23.877014760000002</v>
      </c>
      <c r="M36" s="8">
        <v>23.877014760000002</v>
      </c>
      <c r="N36" s="8">
        <v>20.892359520000003</v>
      </c>
      <c r="O36" s="8">
        <v>20.892359520000003</v>
      </c>
      <c r="P36" s="8">
        <v>14.923049040000004</v>
      </c>
      <c r="Q36" s="8">
        <v>20.892359520000003</v>
      </c>
      <c r="R36" s="8">
        <v>17.907704280000001</v>
      </c>
      <c r="S36" s="8">
        <v>23.877014760000002</v>
      </c>
      <c r="T36" s="8">
        <v>23.877014760000002</v>
      </c>
      <c r="U36" s="8">
        <v>17.907704280000001</v>
      </c>
      <c r="V36" s="8">
        <v>17.907704280000001</v>
      </c>
      <c r="W36" s="8">
        <v>14.923049040000004</v>
      </c>
      <c r="X36" s="8">
        <v>7.0735352400000018</v>
      </c>
      <c r="Y36" s="8">
        <v>3.5009899199999999</v>
      </c>
      <c r="Z36" s="8">
        <v>0.77007239999999999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267.64911108000001</v>
      </c>
      <c r="D43" s="8">
        <v>277.20818891999994</v>
      </c>
      <c r="E43" s="8">
        <v>270.83555928000004</v>
      </c>
      <c r="F43" s="8">
        <v>302.69844071999995</v>
      </c>
      <c r="G43" s="8">
        <v>344.12039999999996</v>
      </c>
      <c r="H43" s="8">
        <v>350.49302963999986</v>
      </c>
      <c r="I43" s="8">
        <v>184.80545928000001</v>
      </c>
      <c r="J43" s="8">
        <v>270.83555928000004</v>
      </c>
      <c r="K43" s="8">
        <v>267.64911108000001</v>
      </c>
      <c r="L43" s="8">
        <v>270.83555928000004</v>
      </c>
      <c r="M43" s="8">
        <v>274.02174071999997</v>
      </c>
      <c r="N43" s="8">
        <v>235.78622963999999</v>
      </c>
      <c r="O43" s="8">
        <v>194.36427036000001</v>
      </c>
      <c r="P43" s="8">
        <v>60.539581440000006</v>
      </c>
      <c r="Q43" s="8">
        <v>73.284840720000005</v>
      </c>
      <c r="R43" s="8">
        <v>101.96154072</v>
      </c>
      <c r="S43" s="8">
        <v>70.098659279999993</v>
      </c>
      <c r="T43" s="8">
        <v>63.726029640000014</v>
      </c>
      <c r="U43" s="8">
        <v>60.539581440000006</v>
      </c>
      <c r="V43" s="8">
        <v>44.608140720000016</v>
      </c>
      <c r="W43" s="8">
        <v>38.235511079999988</v>
      </c>
      <c r="X43" s="8">
        <v>43.238061360000003</v>
      </c>
      <c r="Y43" s="8">
        <v>31.08554280000001</v>
      </c>
      <c r="Z43" s="8">
        <v>31.190646239999996</v>
      </c>
    </row>
    <row r="44" spans="1:26" ht="11.25" customHeight="1" x14ac:dyDescent="0.2">
      <c r="A44" s="28" t="s">
        <v>74</v>
      </c>
      <c r="B44" s="7" t="s">
        <v>75</v>
      </c>
      <c r="C44" s="8">
        <v>171.98273808000005</v>
      </c>
      <c r="D44" s="8">
        <v>165.72894192000001</v>
      </c>
      <c r="E44" s="8">
        <v>178.23681288000003</v>
      </c>
      <c r="F44" s="8">
        <v>187.61750712</v>
      </c>
      <c r="G44" s="8">
        <v>109.44366192000003</v>
      </c>
      <c r="H44" s="8">
        <v>68.793150959999991</v>
      </c>
      <c r="I44" s="8">
        <v>171.98273808000005</v>
      </c>
      <c r="J44" s="8">
        <v>153.22107096000002</v>
      </c>
      <c r="K44" s="8">
        <v>156.34796904000001</v>
      </c>
      <c r="L44" s="8">
        <v>112.57056000000003</v>
      </c>
      <c r="M44" s="8">
        <v>81.301021920000025</v>
      </c>
      <c r="N44" s="8">
        <v>96.93579096000002</v>
      </c>
      <c r="O44" s="8">
        <v>56.285279999999993</v>
      </c>
      <c r="P44" s="8">
        <v>6.253796160000002</v>
      </c>
      <c r="Q44" s="8">
        <v>0</v>
      </c>
      <c r="R44" s="8">
        <v>0</v>
      </c>
      <c r="S44" s="8">
        <v>6.253796160000002</v>
      </c>
      <c r="T44" s="8">
        <v>3.1268980800000001</v>
      </c>
      <c r="U44" s="8">
        <v>6.253796160000002</v>
      </c>
      <c r="V44" s="8">
        <v>6.253796160000002</v>
      </c>
      <c r="W44" s="8">
        <v>6.253796160000002</v>
      </c>
      <c r="X44" s="8">
        <v>7.539162479999999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1009.23632964</v>
      </c>
      <c r="D51" s="27">
        <v>1118.4956798400001</v>
      </c>
      <c r="E51" s="27">
        <v>960.16045356000018</v>
      </c>
      <c r="F51" s="27">
        <v>1229.7243420000002</v>
      </c>
      <c r="G51" s="27">
        <v>1168.8338059200003</v>
      </c>
      <c r="H51" s="27">
        <v>723.66711119999991</v>
      </c>
      <c r="I51" s="27">
        <v>493.68718079999996</v>
      </c>
      <c r="J51" s="27">
        <v>667.32087708000006</v>
      </c>
      <c r="K51" s="27">
        <v>640.87320528000009</v>
      </c>
      <c r="L51" s="27">
        <v>364.23284040000016</v>
      </c>
      <c r="M51" s="27">
        <v>234.02054412000004</v>
      </c>
      <c r="N51" s="27">
        <v>409.8778200000001</v>
      </c>
      <c r="O51" s="27">
        <v>305.16499331999989</v>
      </c>
      <c r="P51" s="27">
        <v>319.70449763999989</v>
      </c>
      <c r="Q51" s="27">
        <v>309.76039116000004</v>
      </c>
      <c r="R51" s="27">
        <v>251.2907496</v>
      </c>
      <c r="S51" s="27">
        <v>448.30434528000001</v>
      </c>
      <c r="T51" s="27">
        <v>428.29715980041487</v>
      </c>
      <c r="U51" s="27">
        <v>460.49318604434001</v>
      </c>
      <c r="V51" s="27">
        <v>561.35499225750198</v>
      </c>
      <c r="W51" s="27">
        <v>439.83662582586118</v>
      </c>
      <c r="X51" s="27">
        <v>463.17137400332109</v>
      </c>
      <c r="Y51" s="27">
        <v>449.37784089993073</v>
      </c>
      <c r="Z51" s="27">
        <v>448.4714850088061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0.56004480000000012</v>
      </c>
      <c r="M61" s="49">
        <f t="shared" si="22"/>
        <v>0.56004480000000012</v>
      </c>
      <c r="N61" s="49">
        <f t="shared" si="22"/>
        <v>0.56004480000000012</v>
      </c>
      <c r="O61" s="49">
        <f t="shared" si="22"/>
        <v>0.56004480000000012</v>
      </c>
      <c r="P61" s="49">
        <f t="shared" si="22"/>
        <v>0.56004480000000012</v>
      </c>
      <c r="Q61" s="49">
        <f t="shared" si="22"/>
        <v>0.56004480000000012</v>
      </c>
      <c r="R61" s="49">
        <f t="shared" si="22"/>
        <v>0.56004480000000012</v>
      </c>
      <c r="S61" s="49">
        <f t="shared" si="22"/>
        <v>1.2321792</v>
      </c>
      <c r="T61" s="49">
        <f t="shared" si="22"/>
        <v>1.3442359961736541</v>
      </c>
      <c r="U61" s="49">
        <f t="shared" si="22"/>
        <v>1.3558651889312339</v>
      </c>
      <c r="V61" s="49">
        <f t="shared" si="22"/>
        <v>1.372618714089054</v>
      </c>
      <c r="W61" s="49">
        <f t="shared" si="22"/>
        <v>1.3604750430655397</v>
      </c>
      <c r="X61" s="49">
        <f t="shared" si="22"/>
        <v>1.3537065336661045</v>
      </c>
      <c r="Y61" s="49">
        <f t="shared" ref="Y61:Z61" si="23">SUM(Y62:Y72)</f>
        <v>1.4123485915112735</v>
      </c>
      <c r="Z61" s="49">
        <f t="shared" si="23"/>
        <v>1.5573703678999398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0.56004480000000012</v>
      </c>
      <c r="M62" s="52">
        <v>0.56004480000000012</v>
      </c>
      <c r="N62" s="52">
        <v>0.56004480000000012</v>
      </c>
      <c r="O62" s="52">
        <v>0.56004480000000012</v>
      </c>
      <c r="P62" s="52">
        <v>0.56004480000000012</v>
      </c>
      <c r="Q62" s="52">
        <v>0.56004480000000012</v>
      </c>
      <c r="R62" s="52">
        <v>0.56004480000000012</v>
      </c>
      <c r="S62" s="52">
        <v>1.2321792</v>
      </c>
      <c r="T62" s="52">
        <v>1.2321792</v>
      </c>
      <c r="U62" s="52">
        <v>1.2321792</v>
      </c>
      <c r="V62" s="52">
        <v>1.2321792</v>
      </c>
      <c r="W62" s="52">
        <v>1.2321792</v>
      </c>
      <c r="X62" s="52">
        <v>1.2321792</v>
      </c>
      <c r="Y62" s="52">
        <v>1.2321792</v>
      </c>
      <c r="Z62" s="52">
        <v>1.2321792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0.11205679617365397</v>
      </c>
      <c r="U64" s="52">
        <v>0.12368598893123393</v>
      </c>
      <c r="V64" s="52">
        <v>0.14043951408905403</v>
      </c>
      <c r="W64" s="52">
        <v>0.12829584306553959</v>
      </c>
      <c r="X64" s="52">
        <v>0.1215273336661044</v>
      </c>
      <c r="Y64" s="52">
        <v>0.18016939151127351</v>
      </c>
      <c r="Z64" s="52">
        <v>0.32519116789993968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1654.2257526925648</v>
      </c>
      <c r="D2" s="21">
        <f t="shared" ref="D2:X2" si="0">SUM(D3,D17,D22,D25,D26,D51,D52)</f>
        <v>2277.0644763096552</v>
      </c>
      <c r="E2" s="21">
        <f t="shared" si="0"/>
        <v>1859.2249876912647</v>
      </c>
      <c r="F2" s="21">
        <f t="shared" si="0"/>
        <v>2285.0377842453527</v>
      </c>
      <c r="G2" s="21">
        <f t="shared" si="0"/>
        <v>2225.0674208167939</v>
      </c>
      <c r="H2" s="21">
        <f t="shared" si="0"/>
        <v>2052.0048964723328</v>
      </c>
      <c r="I2" s="21">
        <f t="shared" si="0"/>
        <v>1756.4072248799998</v>
      </c>
      <c r="J2" s="21">
        <f t="shared" si="0"/>
        <v>1809.8242473599998</v>
      </c>
      <c r="K2" s="21">
        <f t="shared" si="0"/>
        <v>1739.9846286000002</v>
      </c>
      <c r="L2" s="21">
        <f t="shared" si="0"/>
        <v>1902.7867474800003</v>
      </c>
      <c r="M2" s="21">
        <f t="shared" si="0"/>
        <v>2081.6255167199997</v>
      </c>
      <c r="N2" s="21">
        <f t="shared" si="0"/>
        <v>1977.78462444</v>
      </c>
      <c r="O2" s="21">
        <f t="shared" si="0"/>
        <v>1095.18932412</v>
      </c>
      <c r="P2" s="21">
        <f t="shared" si="0"/>
        <v>1585.2261398400001</v>
      </c>
      <c r="Q2" s="21">
        <f t="shared" si="0"/>
        <v>1112.6034378000004</v>
      </c>
      <c r="R2" s="21">
        <f t="shared" si="0"/>
        <v>1345.2887869200001</v>
      </c>
      <c r="S2" s="21">
        <f t="shared" si="0"/>
        <v>1349.9694288000001</v>
      </c>
      <c r="T2" s="21">
        <f t="shared" si="0"/>
        <v>1309.5332600589281</v>
      </c>
      <c r="U2" s="21">
        <f t="shared" si="0"/>
        <v>1343.0645399712275</v>
      </c>
      <c r="V2" s="21">
        <f t="shared" si="0"/>
        <v>1355.3012646550123</v>
      </c>
      <c r="W2" s="21">
        <f t="shared" si="0"/>
        <v>1217.8402880453054</v>
      </c>
      <c r="X2" s="21">
        <f t="shared" si="0"/>
        <v>1178.0873147124626</v>
      </c>
      <c r="Y2" s="21">
        <f t="shared" ref="Y2:Z2" si="1">SUM(Y3,Y17,Y22,Y25,Y26,Y51,Y52)</f>
        <v>1005.4626297112485</v>
      </c>
      <c r="Z2" s="21">
        <f t="shared" si="1"/>
        <v>851.93602100032899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92.050508972564998</v>
      </c>
      <c r="D3" s="24">
        <f t="shared" si="2"/>
        <v>98.10639282965515</v>
      </c>
      <c r="E3" s="24">
        <f t="shared" si="2"/>
        <v>92.111659091265011</v>
      </c>
      <c r="F3" s="24">
        <f t="shared" si="2"/>
        <v>136.26975724535248</v>
      </c>
      <c r="G3" s="24">
        <f t="shared" si="2"/>
        <v>30.690852696793836</v>
      </c>
      <c r="H3" s="24">
        <f t="shared" si="2"/>
        <v>21.708077512332924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92.050508972564998</v>
      </c>
      <c r="D11" s="19">
        <f t="shared" si="8"/>
        <v>98.10639282965515</v>
      </c>
      <c r="E11" s="19">
        <f t="shared" si="8"/>
        <v>92.111659091265011</v>
      </c>
      <c r="F11" s="19">
        <f t="shared" si="8"/>
        <v>136.26975724535248</v>
      </c>
      <c r="G11" s="19">
        <f t="shared" si="8"/>
        <v>30.690852696793836</v>
      </c>
      <c r="H11" s="19">
        <f t="shared" si="8"/>
        <v>21.708077512332924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92.050508972564998</v>
      </c>
      <c r="D13" s="8">
        <v>98.10639282965515</v>
      </c>
      <c r="E13" s="8">
        <v>92.111659091265011</v>
      </c>
      <c r="F13" s="8">
        <v>136.26975724535248</v>
      </c>
      <c r="G13" s="8">
        <v>30.690852696793836</v>
      </c>
      <c r="H13" s="8">
        <v>21.708077512332924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940.6988827199998</v>
      </c>
      <c r="D26" s="27">
        <f t="shared" si="14"/>
        <v>897.22964735999983</v>
      </c>
      <c r="E26" s="27">
        <f t="shared" si="14"/>
        <v>862.18853111999988</v>
      </c>
      <c r="F26" s="27">
        <f t="shared" si="14"/>
        <v>913.0355769600003</v>
      </c>
      <c r="G26" s="27">
        <f t="shared" si="14"/>
        <v>885.43422395999994</v>
      </c>
      <c r="H26" s="27">
        <f t="shared" si="14"/>
        <v>800.62296695999999</v>
      </c>
      <c r="I26" s="27">
        <f t="shared" si="14"/>
        <v>764.33749523999995</v>
      </c>
      <c r="J26" s="27">
        <f t="shared" si="14"/>
        <v>774.58576968</v>
      </c>
      <c r="K26" s="27">
        <f t="shared" si="14"/>
        <v>742.95314568000003</v>
      </c>
      <c r="L26" s="27">
        <f t="shared" si="14"/>
        <v>674.37191412000016</v>
      </c>
      <c r="M26" s="27">
        <f t="shared" si="14"/>
        <v>826.80098004000001</v>
      </c>
      <c r="N26" s="27">
        <f t="shared" si="14"/>
        <v>595.72185444000002</v>
      </c>
      <c r="O26" s="27">
        <f t="shared" si="14"/>
        <v>504.24790139999993</v>
      </c>
      <c r="P26" s="27">
        <f t="shared" si="14"/>
        <v>962.6305165199999</v>
      </c>
      <c r="Q26" s="27">
        <f t="shared" si="14"/>
        <v>509.34063744000002</v>
      </c>
      <c r="R26" s="27">
        <f t="shared" si="14"/>
        <v>390.31305047999996</v>
      </c>
      <c r="S26" s="27">
        <f t="shared" si="14"/>
        <v>352.78364844000004</v>
      </c>
      <c r="T26" s="27">
        <f t="shared" si="14"/>
        <v>331.23885228</v>
      </c>
      <c r="U26" s="27">
        <f t="shared" si="14"/>
        <v>334.60313868000003</v>
      </c>
      <c r="V26" s="27">
        <f t="shared" si="14"/>
        <v>353.28184632</v>
      </c>
      <c r="W26" s="27">
        <f t="shared" si="14"/>
        <v>303.03692892000004</v>
      </c>
      <c r="X26" s="27">
        <f t="shared" si="14"/>
        <v>272.89417500000002</v>
      </c>
      <c r="Y26" s="27">
        <f t="shared" ref="Y26:Z26" si="15">SUM(Y27,Y33)</f>
        <v>201.43765403999998</v>
      </c>
      <c r="Z26" s="27">
        <f t="shared" si="15"/>
        <v>182.73523607999999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940.6988827199998</v>
      </c>
      <c r="D33" s="19">
        <f t="shared" si="18"/>
        <v>897.22964735999983</v>
      </c>
      <c r="E33" s="19">
        <f t="shared" si="18"/>
        <v>862.18853111999988</v>
      </c>
      <c r="F33" s="19">
        <f t="shared" si="18"/>
        <v>913.0355769600003</v>
      </c>
      <c r="G33" s="19">
        <f t="shared" si="18"/>
        <v>885.43422395999994</v>
      </c>
      <c r="H33" s="19">
        <f t="shared" si="18"/>
        <v>800.62296695999999</v>
      </c>
      <c r="I33" s="19">
        <f t="shared" si="18"/>
        <v>764.33749523999995</v>
      </c>
      <c r="J33" s="19">
        <f t="shared" si="18"/>
        <v>774.58576968</v>
      </c>
      <c r="K33" s="19">
        <f t="shared" si="18"/>
        <v>742.95314568000003</v>
      </c>
      <c r="L33" s="19">
        <f t="shared" si="18"/>
        <v>674.37191412000016</v>
      </c>
      <c r="M33" s="19">
        <f t="shared" si="18"/>
        <v>826.80098004000001</v>
      </c>
      <c r="N33" s="19">
        <f t="shared" si="18"/>
        <v>595.72185444000002</v>
      </c>
      <c r="O33" s="19">
        <f t="shared" si="18"/>
        <v>504.24790139999993</v>
      </c>
      <c r="P33" s="19">
        <f t="shared" si="18"/>
        <v>962.6305165199999</v>
      </c>
      <c r="Q33" s="19">
        <f t="shared" si="18"/>
        <v>509.34063744000002</v>
      </c>
      <c r="R33" s="19">
        <f t="shared" si="18"/>
        <v>390.31305047999996</v>
      </c>
      <c r="S33" s="19">
        <f t="shared" si="18"/>
        <v>352.78364844000004</v>
      </c>
      <c r="T33" s="19">
        <f t="shared" si="18"/>
        <v>331.23885228</v>
      </c>
      <c r="U33" s="19">
        <f t="shared" si="18"/>
        <v>334.60313868000003</v>
      </c>
      <c r="V33" s="19">
        <f t="shared" si="18"/>
        <v>353.28184632</v>
      </c>
      <c r="W33" s="19">
        <f t="shared" si="18"/>
        <v>303.03692892000004</v>
      </c>
      <c r="X33" s="19">
        <f t="shared" si="18"/>
        <v>272.89417500000002</v>
      </c>
      <c r="Y33" s="19">
        <f t="shared" ref="Y33:Z33" si="19">SUM(Y34:Y50)</f>
        <v>201.43765403999998</v>
      </c>
      <c r="Z33" s="19">
        <f t="shared" si="19"/>
        <v>182.73523607999999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80.585010000000025</v>
      </c>
      <c r="D36" s="8">
        <v>71.631044280000026</v>
      </c>
      <c r="E36" s="8">
        <v>71.631044280000026</v>
      </c>
      <c r="F36" s="8">
        <v>71.631044280000026</v>
      </c>
      <c r="G36" s="8">
        <v>74.615699520000007</v>
      </c>
      <c r="H36" s="8">
        <v>71.631044280000026</v>
      </c>
      <c r="I36" s="8">
        <v>65.661960960000016</v>
      </c>
      <c r="J36" s="8">
        <v>65.661960960000016</v>
      </c>
      <c r="K36" s="8">
        <v>62.677305719999993</v>
      </c>
      <c r="L36" s="8">
        <v>56.707995239999995</v>
      </c>
      <c r="M36" s="8">
        <v>56.707995239999995</v>
      </c>
      <c r="N36" s="8">
        <v>50.738684760000005</v>
      </c>
      <c r="O36" s="8">
        <v>47.754029520000003</v>
      </c>
      <c r="P36" s="8">
        <v>38.800290960000019</v>
      </c>
      <c r="Q36" s="8">
        <v>20.892359520000003</v>
      </c>
      <c r="R36" s="8">
        <v>17.907704280000001</v>
      </c>
      <c r="S36" s="8">
        <v>20.892359520000003</v>
      </c>
      <c r="T36" s="8">
        <v>14.923049040000004</v>
      </c>
      <c r="U36" s="8">
        <v>14.923049040000004</v>
      </c>
      <c r="V36" s="8">
        <v>17.907704280000001</v>
      </c>
      <c r="W36" s="8">
        <v>14.923049040000004</v>
      </c>
      <c r="X36" s="8">
        <v>9.6910999199999992</v>
      </c>
      <c r="Y36" s="8">
        <v>22.668296400000003</v>
      </c>
      <c r="Z36" s="8">
        <v>9.8403440400000015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168.87401856000002</v>
      </c>
      <c r="D43" s="8">
        <v>162.50138891999998</v>
      </c>
      <c r="E43" s="8">
        <v>159.31494071999998</v>
      </c>
      <c r="F43" s="8">
        <v>178.43282964000002</v>
      </c>
      <c r="G43" s="8">
        <v>203.92308144</v>
      </c>
      <c r="H43" s="8">
        <v>207.10952964000001</v>
      </c>
      <c r="I43" s="8">
        <v>108.33417035999999</v>
      </c>
      <c r="J43" s="8">
        <v>197.55071856000001</v>
      </c>
      <c r="K43" s="8">
        <v>181.61901107999998</v>
      </c>
      <c r="L43" s="8">
        <v>191.17808892000002</v>
      </c>
      <c r="M43" s="8">
        <v>235.78622963999999</v>
      </c>
      <c r="N43" s="8">
        <v>159.31494071999998</v>
      </c>
      <c r="O43" s="8">
        <v>133.82468892</v>
      </c>
      <c r="P43" s="8">
        <v>254.90411856</v>
      </c>
      <c r="Q43" s="8">
        <v>191.17808892000002</v>
      </c>
      <c r="R43" s="8">
        <v>181.61901107999998</v>
      </c>
      <c r="S43" s="8">
        <v>191.17808892000002</v>
      </c>
      <c r="T43" s="8">
        <v>194.36427036000001</v>
      </c>
      <c r="U43" s="8">
        <v>207.10952964000001</v>
      </c>
      <c r="V43" s="8">
        <v>210.29571107999999</v>
      </c>
      <c r="W43" s="8">
        <v>191.17808892000002</v>
      </c>
      <c r="X43" s="8">
        <v>203.53761324000001</v>
      </c>
      <c r="Y43" s="8">
        <v>172.14636347999999</v>
      </c>
      <c r="Z43" s="8">
        <v>172.89489204</v>
      </c>
    </row>
    <row r="44" spans="1:26" ht="11.25" customHeight="1" x14ac:dyDescent="0.2">
      <c r="A44" s="28" t="s">
        <v>74</v>
      </c>
      <c r="B44" s="7" t="s">
        <v>75</v>
      </c>
      <c r="C44" s="8">
        <v>203.25227616000004</v>
      </c>
      <c r="D44" s="8">
        <v>175.10963616000001</v>
      </c>
      <c r="E44" s="8">
        <v>187.61750712</v>
      </c>
      <c r="F44" s="8">
        <v>184.49060904000004</v>
      </c>
      <c r="G44" s="8">
        <v>112.57056000000003</v>
      </c>
      <c r="H44" s="8">
        <v>71.920049040000023</v>
      </c>
      <c r="I44" s="8">
        <v>165.72894192000001</v>
      </c>
      <c r="J44" s="8">
        <v>146.96699616000001</v>
      </c>
      <c r="K44" s="8">
        <v>150.09417288</v>
      </c>
      <c r="L44" s="8">
        <v>96.93579096000002</v>
      </c>
      <c r="M44" s="8">
        <v>90.681716160000008</v>
      </c>
      <c r="N44" s="8">
        <v>68.793150959999991</v>
      </c>
      <c r="O44" s="8">
        <v>40.650510959999998</v>
      </c>
      <c r="P44" s="8">
        <v>450.28223999999994</v>
      </c>
      <c r="Q44" s="8">
        <v>281.4264</v>
      </c>
      <c r="R44" s="8">
        <v>187.61750712</v>
      </c>
      <c r="S44" s="8">
        <v>140.7132</v>
      </c>
      <c r="T44" s="8">
        <v>121.95153288</v>
      </c>
      <c r="U44" s="8">
        <v>112.57056000000003</v>
      </c>
      <c r="V44" s="8">
        <v>125.07843096000003</v>
      </c>
      <c r="W44" s="8">
        <v>96.93579096000002</v>
      </c>
      <c r="X44" s="8">
        <v>59.665461840000013</v>
      </c>
      <c r="Y44" s="8">
        <v>6.6229941600000002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487.98757799999981</v>
      </c>
      <c r="D48" s="8">
        <v>487.98757799999981</v>
      </c>
      <c r="E48" s="8">
        <v>443.62503899999996</v>
      </c>
      <c r="F48" s="8">
        <v>478.48109400000016</v>
      </c>
      <c r="G48" s="8">
        <v>494.32488299999989</v>
      </c>
      <c r="H48" s="8">
        <v>449.96234399999992</v>
      </c>
      <c r="I48" s="8">
        <v>424.61242199999987</v>
      </c>
      <c r="J48" s="8">
        <v>364.40609399999994</v>
      </c>
      <c r="K48" s="8">
        <v>348.562656</v>
      </c>
      <c r="L48" s="8">
        <v>329.55003900000003</v>
      </c>
      <c r="M48" s="8">
        <v>443.62503899999996</v>
      </c>
      <c r="N48" s="8">
        <v>316.87507799999997</v>
      </c>
      <c r="O48" s="8">
        <v>282.01867199999998</v>
      </c>
      <c r="P48" s="8">
        <v>218.643867</v>
      </c>
      <c r="Q48" s="8">
        <v>15.843789000000001</v>
      </c>
      <c r="R48" s="8">
        <v>3.1688280000000004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621.476361</v>
      </c>
      <c r="D51" s="27">
        <v>1281.7284361200002</v>
      </c>
      <c r="E51" s="27">
        <v>904.92479747999994</v>
      </c>
      <c r="F51" s="27">
        <v>1235.73245004</v>
      </c>
      <c r="G51" s="27">
        <v>1308.9423441599999</v>
      </c>
      <c r="H51" s="27">
        <v>1229.6738520000001</v>
      </c>
      <c r="I51" s="27">
        <v>992.06972963999999</v>
      </c>
      <c r="J51" s="27">
        <v>1035.23847768</v>
      </c>
      <c r="K51" s="27">
        <v>997.03148292000014</v>
      </c>
      <c r="L51" s="27">
        <v>1228.4148333600001</v>
      </c>
      <c r="M51" s="27">
        <v>1254.8245366799999</v>
      </c>
      <c r="N51" s="27">
        <v>1382.06277</v>
      </c>
      <c r="O51" s="27">
        <v>590.94142272000011</v>
      </c>
      <c r="P51" s="27">
        <v>622.59562332000019</v>
      </c>
      <c r="Q51" s="27">
        <v>603.26280036000026</v>
      </c>
      <c r="R51" s="27">
        <v>954.97573644000022</v>
      </c>
      <c r="S51" s="27">
        <v>997.18578036000008</v>
      </c>
      <c r="T51" s="27">
        <v>978.29440777892808</v>
      </c>
      <c r="U51" s="27">
        <v>1008.4614012912274</v>
      </c>
      <c r="V51" s="27">
        <v>1002.0194183350123</v>
      </c>
      <c r="W51" s="27">
        <v>914.80335912530552</v>
      </c>
      <c r="X51" s="27">
        <v>905.19313971246265</v>
      </c>
      <c r="Y51" s="27">
        <v>804.02497567124851</v>
      </c>
      <c r="Z51" s="27">
        <v>669.20078492032894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5.0400000000000009</v>
      </c>
      <c r="D61" s="49">
        <f t="shared" si="22"/>
        <v>5.0400000000000009</v>
      </c>
      <c r="E61" s="49">
        <f t="shared" si="22"/>
        <v>5.0400000000000009</v>
      </c>
      <c r="F61" s="49">
        <f t="shared" si="22"/>
        <v>5.0400000000000009</v>
      </c>
      <c r="G61" s="49">
        <f t="shared" si="22"/>
        <v>5.0400000000000009</v>
      </c>
      <c r="H61" s="49">
        <f t="shared" si="22"/>
        <v>5.0400000000000009</v>
      </c>
      <c r="I61" s="49">
        <f t="shared" si="22"/>
        <v>5.2641791999999983</v>
      </c>
      <c r="J61" s="49">
        <f t="shared" si="22"/>
        <v>5.2641791999999983</v>
      </c>
      <c r="K61" s="49">
        <f t="shared" si="22"/>
        <v>5.4879552</v>
      </c>
      <c r="L61" s="49">
        <f t="shared" si="22"/>
        <v>1.2321792</v>
      </c>
      <c r="M61" s="49">
        <f t="shared" si="22"/>
        <v>1.3438655999999998</v>
      </c>
      <c r="N61" s="49">
        <f t="shared" si="22"/>
        <v>1.4559552</v>
      </c>
      <c r="O61" s="49">
        <f t="shared" si="22"/>
        <v>1.4559552</v>
      </c>
      <c r="P61" s="49">
        <f t="shared" si="22"/>
        <v>1.7918208</v>
      </c>
      <c r="Q61" s="49">
        <f t="shared" si="22"/>
        <v>1.7918208</v>
      </c>
      <c r="R61" s="49">
        <f t="shared" si="22"/>
        <v>1.7918208</v>
      </c>
      <c r="S61" s="49">
        <f t="shared" si="22"/>
        <v>0.4479552</v>
      </c>
      <c r="T61" s="49">
        <f t="shared" si="22"/>
        <v>0.70390958713951202</v>
      </c>
      <c r="U61" s="49">
        <f t="shared" si="22"/>
        <v>0.71882249944723475</v>
      </c>
      <c r="V61" s="49">
        <f t="shared" si="22"/>
        <v>1.2993272820737174</v>
      </c>
      <c r="W61" s="49">
        <f t="shared" si="22"/>
        <v>0.71479397900753916</v>
      </c>
      <c r="X61" s="49">
        <f t="shared" si="22"/>
        <v>0.68546061353904209</v>
      </c>
      <c r="Y61" s="49">
        <f t="shared" ref="Y61:Z61" si="23">SUM(Y62:Y72)</f>
        <v>0.77031353065656982</v>
      </c>
      <c r="Z61" s="49">
        <f t="shared" si="23"/>
        <v>7.0932889951878497</v>
      </c>
    </row>
    <row r="62" spans="1:26" ht="11.25" customHeight="1" x14ac:dyDescent="0.2">
      <c r="A62" s="50" t="s">
        <v>92</v>
      </c>
      <c r="B62" s="51" t="s">
        <v>93</v>
      </c>
      <c r="C62" s="52">
        <v>5.0400000000000009</v>
      </c>
      <c r="D62" s="52">
        <v>5.0400000000000009</v>
      </c>
      <c r="E62" s="52">
        <v>5.0400000000000009</v>
      </c>
      <c r="F62" s="52">
        <v>5.0400000000000009</v>
      </c>
      <c r="G62" s="52">
        <v>5.0400000000000009</v>
      </c>
      <c r="H62" s="52">
        <v>5.0400000000000009</v>
      </c>
      <c r="I62" s="52">
        <v>5.2641791999999983</v>
      </c>
      <c r="J62" s="52">
        <v>5.2641791999999983</v>
      </c>
      <c r="K62" s="52">
        <v>5.4879552</v>
      </c>
      <c r="L62" s="52">
        <v>1.2321792</v>
      </c>
      <c r="M62" s="52">
        <v>1.3438655999999998</v>
      </c>
      <c r="N62" s="52">
        <v>1.4559552</v>
      </c>
      <c r="O62" s="52">
        <v>1.4559552</v>
      </c>
      <c r="P62" s="52">
        <v>1.7918208</v>
      </c>
      <c r="Q62" s="52">
        <v>1.7918208</v>
      </c>
      <c r="R62" s="52">
        <v>1.7918208</v>
      </c>
      <c r="S62" s="52">
        <v>0.4479552</v>
      </c>
      <c r="T62" s="52">
        <v>0.4479552</v>
      </c>
      <c r="U62" s="52">
        <v>0.4479552</v>
      </c>
      <c r="V62" s="52">
        <v>0.4479552</v>
      </c>
      <c r="W62" s="52">
        <v>0.4479552</v>
      </c>
      <c r="X62" s="52">
        <v>0.4479552</v>
      </c>
      <c r="Y62" s="52">
        <v>0.4479552</v>
      </c>
      <c r="Z62" s="52">
        <v>6.6080447999999992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0.25595438713951207</v>
      </c>
      <c r="U64" s="52">
        <v>0.2708672994472347</v>
      </c>
      <c r="V64" s="52">
        <v>0.8513720820737174</v>
      </c>
      <c r="W64" s="52">
        <v>0.26683877900753916</v>
      </c>
      <c r="X64" s="52">
        <v>0.23750541353904212</v>
      </c>
      <c r="Y64" s="52">
        <v>0.32235833065656988</v>
      </c>
      <c r="Z64" s="52">
        <v>0.48524419518785011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2127.4428114000002</v>
      </c>
      <c r="D2" s="21">
        <f t="shared" ref="D2:X2" si="0">SUM(D3,D17,D22,D25,D26,D51,D52)</f>
        <v>1627.3278950400002</v>
      </c>
      <c r="E2" s="21">
        <f t="shared" si="0"/>
        <v>1643.25471444</v>
      </c>
      <c r="F2" s="21">
        <f t="shared" si="0"/>
        <v>1590.40293372</v>
      </c>
      <c r="G2" s="21">
        <f t="shared" si="0"/>
        <v>1584.59192676</v>
      </c>
      <c r="H2" s="21">
        <f t="shared" si="0"/>
        <v>1591.8860124000003</v>
      </c>
      <c r="I2" s="21">
        <f t="shared" si="0"/>
        <v>987.39266004000001</v>
      </c>
      <c r="J2" s="21">
        <f t="shared" si="0"/>
        <v>777.35657123999999</v>
      </c>
      <c r="K2" s="21">
        <f t="shared" si="0"/>
        <v>726.4403038800001</v>
      </c>
      <c r="L2" s="21">
        <f t="shared" si="0"/>
        <v>879.68378052000025</v>
      </c>
      <c r="M2" s="21">
        <f t="shared" si="0"/>
        <v>668.79044388</v>
      </c>
      <c r="N2" s="21">
        <f t="shared" si="0"/>
        <v>654.56647884000017</v>
      </c>
      <c r="O2" s="21">
        <f t="shared" si="0"/>
        <v>573.82424495999999</v>
      </c>
      <c r="P2" s="21">
        <f t="shared" si="0"/>
        <v>435.99377267999995</v>
      </c>
      <c r="Q2" s="21">
        <f t="shared" si="0"/>
        <v>430.37149787999994</v>
      </c>
      <c r="R2" s="21">
        <f t="shared" si="0"/>
        <v>411.3811530000001</v>
      </c>
      <c r="S2" s="21">
        <f t="shared" si="0"/>
        <v>546.97316904000002</v>
      </c>
      <c r="T2" s="21">
        <f t="shared" si="0"/>
        <v>396.49704989760539</v>
      </c>
      <c r="U2" s="21">
        <f t="shared" si="0"/>
        <v>491.41532832349156</v>
      </c>
      <c r="V2" s="21">
        <f t="shared" si="0"/>
        <v>449.28372211916314</v>
      </c>
      <c r="W2" s="21">
        <f t="shared" si="0"/>
        <v>437.04117566194884</v>
      </c>
      <c r="X2" s="21">
        <f t="shared" si="0"/>
        <v>413.92496034249081</v>
      </c>
      <c r="Y2" s="21">
        <f t="shared" ref="Y2:Z2" si="1">SUM(Y3,Y17,Y22,Y25,Y26,Y51,Y52)</f>
        <v>316.45118847114696</v>
      </c>
      <c r="Z2" s="21">
        <f t="shared" si="1"/>
        <v>350.05709634613925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589.83307488000014</v>
      </c>
      <c r="D26" s="27">
        <f t="shared" si="14"/>
        <v>574.31713932000002</v>
      </c>
      <c r="E26" s="27">
        <f t="shared" si="14"/>
        <v>583.57927872000005</v>
      </c>
      <c r="F26" s="27">
        <f t="shared" si="14"/>
        <v>609.18835211999999</v>
      </c>
      <c r="G26" s="27">
        <f t="shared" si="14"/>
        <v>550.66618908000009</v>
      </c>
      <c r="H26" s="27">
        <f t="shared" si="14"/>
        <v>644.19658884</v>
      </c>
      <c r="I26" s="27">
        <f t="shared" si="14"/>
        <v>415.95148512000003</v>
      </c>
      <c r="J26" s="27">
        <f t="shared" si="14"/>
        <v>409.99436063999997</v>
      </c>
      <c r="K26" s="27">
        <f t="shared" si="14"/>
        <v>372.35191428000002</v>
      </c>
      <c r="L26" s="27">
        <f t="shared" si="14"/>
        <v>337.77763992000007</v>
      </c>
      <c r="M26" s="27">
        <f t="shared" si="14"/>
        <v>328.33738368000002</v>
      </c>
      <c r="N26" s="27">
        <f t="shared" si="14"/>
        <v>300.07618884000004</v>
      </c>
      <c r="O26" s="27">
        <f t="shared" si="14"/>
        <v>221.45069771999999</v>
      </c>
      <c r="P26" s="27">
        <f t="shared" si="14"/>
        <v>66.354463080000016</v>
      </c>
      <c r="Q26" s="27">
        <f t="shared" si="14"/>
        <v>72.241080839999995</v>
      </c>
      <c r="R26" s="27">
        <f t="shared" si="14"/>
        <v>94.806227519999993</v>
      </c>
      <c r="S26" s="27">
        <f t="shared" si="14"/>
        <v>104.02076376000001</v>
      </c>
      <c r="T26" s="27">
        <f t="shared" si="14"/>
        <v>85.306421159999999</v>
      </c>
      <c r="U26" s="27">
        <f t="shared" si="14"/>
        <v>79.076313000000013</v>
      </c>
      <c r="V26" s="27">
        <f t="shared" si="14"/>
        <v>78.933791520000028</v>
      </c>
      <c r="W26" s="27">
        <f t="shared" si="14"/>
        <v>69.635790000000014</v>
      </c>
      <c r="X26" s="27">
        <f t="shared" si="14"/>
        <v>66.546429840000016</v>
      </c>
      <c r="Y26" s="27">
        <f t="shared" ref="Y26:Z26" si="15">SUM(Y27,Y33)</f>
        <v>49.115786039999996</v>
      </c>
      <c r="Z26" s="27">
        <f t="shared" si="15"/>
        <v>44.618197679999987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589.83307488000014</v>
      </c>
      <c r="D33" s="19">
        <f t="shared" si="18"/>
        <v>574.31713932000002</v>
      </c>
      <c r="E33" s="19">
        <f t="shared" si="18"/>
        <v>583.57927872000005</v>
      </c>
      <c r="F33" s="19">
        <f t="shared" si="18"/>
        <v>609.18835211999999</v>
      </c>
      <c r="G33" s="19">
        <f t="shared" si="18"/>
        <v>550.66618908000009</v>
      </c>
      <c r="H33" s="19">
        <f t="shared" si="18"/>
        <v>644.19658884</v>
      </c>
      <c r="I33" s="19">
        <f t="shared" si="18"/>
        <v>415.95148512000003</v>
      </c>
      <c r="J33" s="19">
        <f t="shared" si="18"/>
        <v>409.99436063999997</v>
      </c>
      <c r="K33" s="19">
        <f t="shared" si="18"/>
        <v>372.35191428000002</v>
      </c>
      <c r="L33" s="19">
        <f t="shared" si="18"/>
        <v>337.77763992000007</v>
      </c>
      <c r="M33" s="19">
        <f t="shared" si="18"/>
        <v>328.33738368000002</v>
      </c>
      <c r="N33" s="19">
        <f t="shared" si="18"/>
        <v>300.07618884000004</v>
      </c>
      <c r="O33" s="19">
        <f t="shared" si="18"/>
        <v>221.45069771999999</v>
      </c>
      <c r="P33" s="19">
        <f t="shared" si="18"/>
        <v>66.354463080000016</v>
      </c>
      <c r="Q33" s="19">
        <f t="shared" si="18"/>
        <v>72.241080839999995</v>
      </c>
      <c r="R33" s="19">
        <f t="shared" si="18"/>
        <v>94.806227519999993</v>
      </c>
      <c r="S33" s="19">
        <f t="shared" si="18"/>
        <v>104.02076376000001</v>
      </c>
      <c r="T33" s="19">
        <f t="shared" si="18"/>
        <v>85.306421159999999</v>
      </c>
      <c r="U33" s="19">
        <f t="shared" si="18"/>
        <v>79.076313000000013</v>
      </c>
      <c r="V33" s="19">
        <f t="shared" si="18"/>
        <v>78.933791520000028</v>
      </c>
      <c r="W33" s="19">
        <f t="shared" si="18"/>
        <v>69.635790000000014</v>
      </c>
      <c r="X33" s="19">
        <f t="shared" si="18"/>
        <v>66.546429840000016</v>
      </c>
      <c r="Y33" s="19">
        <f t="shared" ref="Y33:Z33" si="19">SUM(Y34:Y50)</f>
        <v>49.115786039999996</v>
      </c>
      <c r="Z33" s="19">
        <f t="shared" si="19"/>
        <v>44.618197679999987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8.9539657199999994</v>
      </c>
      <c r="D36" s="8">
        <v>8.9539657199999994</v>
      </c>
      <c r="E36" s="8">
        <v>8.9539657199999994</v>
      </c>
      <c r="F36" s="8">
        <v>8.9539657199999994</v>
      </c>
      <c r="G36" s="8">
        <v>8.9539657199999994</v>
      </c>
      <c r="H36" s="8">
        <v>8.9539657199999994</v>
      </c>
      <c r="I36" s="8">
        <v>8.9539657199999994</v>
      </c>
      <c r="J36" s="8">
        <v>8.9539657199999994</v>
      </c>
      <c r="K36" s="8">
        <v>8.9539657199999994</v>
      </c>
      <c r="L36" s="8">
        <v>8.9539657199999994</v>
      </c>
      <c r="M36" s="8">
        <v>8.9539657199999994</v>
      </c>
      <c r="N36" s="8">
        <v>8.9539657199999994</v>
      </c>
      <c r="O36" s="8">
        <v>5.969310479999999</v>
      </c>
      <c r="P36" s="8">
        <v>2.9846552400000008</v>
      </c>
      <c r="Q36" s="8">
        <v>11.93862096</v>
      </c>
      <c r="R36" s="8">
        <v>8.9539657199999994</v>
      </c>
      <c r="S36" s="8">
        <v>14.923049040000004</v>
      </c>
      <c r="T36" s="8">
        <v>8.9539657199999994</v>
      </c>
      <c r="U36" s="8">
        <v>5.969310479999999</v>
      </c>
      <c r="V36" s="8">
        <v>8.9539657199999994</v>
      </c>
      <c r="W36" s="8">
        <v>5.969310479999999</v>
      </c>
      <c r="X36" s="8">
        <v>3.5816317199999999</v>
      </c>
      <c r="Y36" s="8">
        <v>5.6976271199999999</v>
      </c>
      <c r="Z36" s="8">
        <v>6.3691120799999998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296.32581108000005</v>
      </c>
      <c r="D43" s="8">
        <v>302.69844071999995</v>
      </c>
      <c r="E43" s="8">
        <v>296.32581108000005</v>
      </c>
      <c r="F43" s="8">
        <v>328.18895928000006</v>
      </c>
      <c r="G43" s="8">
        <v>375.98328144000004</v>
      </c>
      <c r="H43" s="8">
        <v>528.92585927999994</v>
      </c>
      <c r="I43" s="8">
        <v>194.36427036000001</v>
      </c>
      <c r="J43" s="8">
        <v>210.29571107999999</v>
      </c>
      <c r="K43" s="8">
        <v>203.92308144</v>
      </c>
      <c r="L43" s="8">
        <v>194.36427036000001</v>
      </c>
      <c r="M43" s="8">
        <v>191.17808892000002</v>
      </c>
      <c r="N43" s="8">
        <v>184.80545928000001</v>
      </c>
      <c r="O43" s="8">
        <v>152.94231108</v>
      </c>
      <c r="P43" s="8">
        <v>44.608140720000016</v>
      </c>
      <c r="Q43" s="8">
        <v>47.794588919999995</v>
      </c>
      <c r="R43" s="8">
        <v>76.471288919999992</v>
      </c>
      <c r="S43" s="8">
        <v>82.843918559999992</v>
      </c>
      <c r="T43" s="8">
        <v>70.098659279999993</v>
      </c>
      <c r="U43" s="8">
        <v>63.726029640000014</v>
      </c>
      <c r="V43" s="8">
        <v>63.726029640000014</v>
      </c>
      <c r="W43" s="8">
        <v>60.539581440000006</v>
      </c>
      <c r="X43" s="8">
        <v>61.304382360000005</v>
      </c>
      <c r="Y43" s="8">
        <v>38.474528039999996</v>
      </c>
      <c r="Z43" s="8">
        <v>36.604273679999984</v>
      </c>
    </row>
    <row r="44" spans="1:26" ht="11.25" customHeight="1" x14ac:dyDescent="0.2">
      <c r="A44" s="28" t="s">
        <v>74</v>
      </c>
      <c r="B44" s="7" t="s">
        <v>75</v>
      </c>
      <c r="C44" s="8">
        <v>284.55329808000005</v>
      </c>
      <c r="D44" s="8">
        <v>262.66473288000003</v>
      </c>
      <c r="E44" s="8">
        <v>278.29950192000001</v>
      </c>
      <c r="F44" s="8">
        <v>272.04542712</v>
      </c>
      <c r="G44" s="8">
        <v>165.72894192000001</v>
      </c>
      <c r="H44" s="8">
        <v>106.31676384000001</v>
      </c>
      <c r="I44" s="8">
        <v>212.63324904000001</v>
      </c>
      <c r="J44" s="8">
        <v>190.74468384000002</v>
      </c>
      <c r="K44" s="8">
        <v>159.47486712</v>
      </c>
      <c r="L44" s="8">
        <v>134.45940384000002</v>
      </c>
      <c r="M44" s="8">
        <v>128.20532904000001</v>
      </c>
      <c r="N44" s="8">
        <v>106.31676384000001</v>
      </c>
      <c r="O44" s="8">
        <v>62.539076160000008</v>
      </c>
      <c r="P44" s="8">
        <v>18.761667120000002</v>
      </c>
      <c r="Q44" s="8">
        <v>12.507870960000004</v>
      </c>
      <c r="R44" s="8">
        <v>9.3809728800000016</v>
      </c>
      <c r="S44" s="8">
        <v>6.253796160000002</v>
      </c>
      <c r="T44" s="8">
        <v>6.253796160000002</v>
      </c>
      <c r="U44" s="8">
        <v>9.3809728800000016</v>
      </c>
      <c r="V44" s="8">
        <v>6.253796160000002</v>
      </c>
      <c r="W44" s="8">
        <v>3.1268980800000001</v>
      </c>
      <c r="X44" s="8">
        <v>1.6604157600000002</v>
      </c>
      <c r="Y44" s="8">
        <v>4.9436308800000015</v>
      </c>
      <c r="Z44" s="8">
        <v>1.64481192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1537.6097365200001</v>
      </c>
      <c r="D51" s="27">
        <v>1053.0107557200001</v>
      </c>
      <c r="E51" s="27">
        <v>1059.67543572</v>
      </c>
      <c r="F51" s="27">
        <v>981.21458160000009</v>
      </c>
      <c r="G51" s="27">
        <v>1033.9257376799999</v>
      </c>
      <c r="H51" s="27">
        <v>947.68942356000014</v>
      </c>
      <c r="I51" s="27">
        <v>571.44117491999998</v>
      </c>
      <c r="J51" s="27">
        <v>367.36221059999997</v>
      </c>
      <c r="K51" s="27">
        <v>354.08838960000008</v>
      </c>
      <c r="L51" s="27">
        <v>541.90614060000019</v>
      </c>
      <c r="M51" s="27">
        <v>340.45306019999998</v>
      </c>
      <c r="N51" s="27">
        <v>354.49029000000007</v>
      </c>
      <c r="O51" s="27">
        <v>352.37354724000005</v>
      </c>
      <c r="P51" s="27">
        <v>369.63930959999993</v>
      </c>
      <c r="Q51" s="27">
        <v>358.13041703999994</v>
      </c>
      <c r="R51" s="27">
        <v>316.5749254800001</v>
      </c>
      <c r="S51" s="27">
        <v>442.95240528000005</v>
      </c>
      <c r="T51" s="27">
        <v>311.19062873760538</v>
      </c>
      <c r="U51" s="27">
        <v>412.33901532349154</v>
      </c>
      <c r="V51" s="27">
        <v>370.34993059916309</v>
      </c>
      <c r="W51" s="27">
        <v>367.40538566194886</v>
      </c>
      <c r="X51" s="27">
        <v>347.37853050249078</v>
      </c>
      <c r="Y51" s="27">
        <v>267.33540243114697</v>
      </c>
      <c r="Z51" s="27">
        <v>305.43889866613927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24.639955199999999</v>
      </c>
      <c r="D61" s="49">
        <f t="shared" si="22"/>
        <v>24.639955199999999</v>
      </c>
      <c r="E61" s="49">
        <f t="shared" si="22"/>
        <v>24.639955199999999</v>
      </c>
      <c r="F61" s="49">
        <f t="shared" si="22"/>
        <v>24.639955199999999</v>
      </c>
      <c r="G61" s="49">
        <f t="shared" si="22"/>
        <v>24.639955199999999</v>
      </c>
      <c r="H61" s="49">
        <f t="shared" si="22"/>
        <v>24.639955199999999</v>
      </c>
      <c r="I61" s="49">
        <f t="shared" si="22"/>
        <v>25.535865599999997</v>
      </c>
      <c r="J61" s="49">
        <f t="shared" si="22"/>
        <v>25.535865599999997</v>
      </c>
      <c r="K61" s="49">
        <f t="shared" si="22"/>
        <v>25.535865599999997</v>
      </c>
      <c r="L61" s="49">
        <f t="shared" si="22"/>
        <v>0.89591040000000022</v>
      </c>
      <c r="M61" s="49">
        <f t="shared" si="22"/>
        <v>0.89591040000000022</v>
      </c>
      <c r="N61" s="49">
        <f t="shared" si="22"/>
        <v>0.89591040000000022</v>
      </c>
      <c r="O61" s="49">
        <f t="shared" si="22"/>
        <v>5.8238207999999982</v>
      </c>
      <c r="P61" s="49">
        <f t="shared" si="22"/>
        <v>6.2721792000000018</v>
      </c>
      <c r="Q61" s="49">
        <f t="shared" si="22"/>
        <v>13.103999999999997</v>
      </c>
      <c r="R61" s="49">
        <f t="shared" si="22"/>
        <v>13.103999999999997</v>
      </c>
      <c r="S61" s="49">
        <f t="shared" si="22"/>
        <v>27.551865599999999</v>
      </c>
      <c r="T61" s="49">
        <f t="shared" si="22"/>
        <v>27.633283428854739</v>
      </c>
      <c r="U61" s="49">
        <f t="shared" si="22"/>
        <v>27.998886438099227</v>
      </c>
      <c r="V61" s="49">
        <f t="shared" si="22"/>
        <v>27.980788362311966</v>
      </c>
      <c r="W61" s="49">
        <f t="shared" si="22"/>
        <v>27.995302791472202</v>
      </c>
      <c r="X61" s="49">
        <f t="shared" si="22"/>
        <v>27.979279900249576</v>
      </c>
      <c r="Y61" s="49">
        <f t="shared" ref="Y61:Z61" si="23">SUM(Y62:Y72)</f>
        <v>27.995317381450494</v>
      </c>
      <c r="Z61" s="49">
        <f t="shared" si="23"/>
        <v>28.109611206217373</v>
      </c>
    </row>
    <row r="62" spans="1:26" ht="11.25" customHeight="1" x14ac:dyDescent="0.2">
      <c r="A62" s="50" t="s">
        <v>92</v>
      </c>
      <c r="B62" s="51" t="s">
        <v>93</v>
      </c>
      <c r="C62" s="52">
        <v>24.639955199999999</v>
      </c>
      <c r="D62" s="52">
        <v>24.639955199999999</v>
      </c>
      <c r="E62" s="52">
        <v>24.639955199999999</v>
      </c>
      <c r="F62" s="52">
        <v>24.639955199999999</v>
      </c>
      <c r="G62" s="52">
        <v>24.639955199999999</v>
      </c>
      <c r="H62" s="52">
        <v>24.639955199999999</v>
      </c>
      <c r="I62" s="52">
        <v>25.535865599999997</v>
      </c>
      <c r="J62" s="52">
        <v>25.535865599999997</v>
      </c>
      <c r="K62" s="52">
        <v>25.535865599999997</v>
      </c>
      <c r="L62" s="52">
        <v>0.89591040000000022</v>
      </c>
      <c r="M62" s="52">
        <v>0.89591040000000022</v>
      </c>
      <c r="N62" s="52">
        <v>0.89591040000000022</v>
      </c>
      <c r="O62" s="52">
        <v>5.8238207999999982</v>
      </c>
      <c r="P62" s="52">
        <v>6.2721792000000018</v>
      </c>
      <c r="Q62" s="52">
        <v>13.103999999999997</v>
      </c>
      <c r="R62" s="52">
        <v>13.103999999999997</v>
      </c>
      <c r="S62" s="52">
        <v>27.551865599999999</v>
      </c>
      <c r="T62" s="52">
        <v>27.551865599999999</v>
      </c>
      <c r="U62" s="52">
        <v>27.888134399999998</v>
      </c>
      <c r="V62" s="52">
        <v>27.888134399999998</v>
      </c>
      <c r="W62" s="52">
        <v>27.888134399999998</v>
      </c>
      <c r="X62" s="52">
        <v>27.888134399999998</v>
      </c>
      <c r="Y62" s="52">
        <v>27.888134399999998</v>
      </c>
      <c r="Z62" s="52">
        <v>27.888134399999998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8.1417828854739208E-2</v>
      </c>
      <c r="U64" s="52">
        <v>0.11075203809922722</v>
      </c>
      <c r="V64" s="52">
        <v>9.2653962311967389E-2</v>
      </c>
      <c r="W64" s="52">
        <v>0.10716839147220453</v>
      </c>
      <c r="X64" s="52">
        <v>9.1145500249578307E-2</v>
      </c>
      <c r="Y64" s="52">
        <v>0.1071829814504959</v>
      </c>
      <c r="Z64" s="52">
        <v>0.22147680621737367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331.89135192000003</v>
      </c>
      <c r="D2" s="21">
        <f t="shared" ref="D2:X2" si="0">SUM(D3,D17,D22,D25,D26,D51,D52)</f>
        <v>334.66400712000006</v>
      </c>
      <c r="E2" s="21">
        <f t="shared" si="0"/>
        <v>381.20862132000013</v>
      </c>
      <c r="F2" s="21">
        <f t="shared" si="0"/>
        <v>308.66223816000002</v>
      </c>
      <c r="G2" s="21">
        <f t="shared" si="0"/>
        <v>721.20614940000019</v>
      </c>
      <c r="H2" s="21">
        <f t="shared" si="0"/>
        <v>514.34182080000005</v>
      </c>
      <c r="I2" s="21">
        <f t="shared" si="0"/>
        <v>257.07046752000002</v>
      </c>
      <c r="J2" s="21">
        <f t="shared" si="0"/>
        <v>349.17706871999997</v>
      </c>
      <c r="K2" s="21">
        <f t="shared" si="0"/>
        <v>302.7889404</v>
      </c>
      <c r="L2" s="21">
        <f t="shared" si="0"/>
        <v>206.78171364000002</v>
      </c>
      <c r="M2" s="21">
        <f t="shared" si="0"/>
        <v>192.03793056000001</v>
      </c>
      <c r="N2" s="21">
        <f t="shared" si="0"/>
        <v>282.00301524000002</v>
      </c>
      <c r="O2" s="21">
        <f t="shared" si="0"/>
        <v>139.43181780000003</v>
      </c>
      <c r="P2" s="21">
        <f t="shared" si="0"/>
        <v>175.78126259999999</v>
      </c>
      <c r="Q2" s="21">
        <f t="shared" si="0"/>
        <v>148.28336999999999</v>
      </c>
      <c r="R2" s="21">
        <f t="shared" si="0"/>
        <v>220.25477303999998</v>
      </c>
      <c r="S2" s="21">
        <f t="shared" si="0"/>
        <v>319.29590412000005</v>
      </c>
      <c r="T2" s="21">
        <f t="shared" si="0"/>
        <v>237.51068840306351</v>
      </c>
      <c r="U2" s="21">
        <f t="shared" si="0"/>
        <v>246.86100535602509</v>
      </c>
      <c r="V2" s="21">
        <f t="shared" si="0"/>
        <v>249.12669343475989</v>
      </c>
      <c r="W2" s="21">
        <f t="shared" si="0"/>
        <v>209.63922475754941</v>
      </c>
      <c r="X2" s="21">
        <f t="shared" si="0"/>
        <v>199.67999251355806</v>
      </c>
      <c r="Y2" s="21">
        <f t="shared" ref="Y2:Z2" si="1">SUM(Y3,Y17,Y22,Y25,Y26,Y51,Y52)</f>
        <v>113.07798398826623</v>
      </c>
      <c r="Z2" s="21">
        <f t="shared" si="1"/>
        <v>106.44107734142602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137.65793760000003</v>
      </c>
      <c r="D26" s="27">
        <f t="shared" si="14"/>
        <v>125.23330476000001</v>
      </c>
      <c r="E26" s="27">
        <f t="shared" si="14"/>
        <v>131.48710092000002</v>
      </c>
      <c r="F26" s="27">
        <f t="shared" si="14"/>
        <v>140.98636188</v>
      </c>
      <c r="G26" s="27">
        <f t="shared" si="14"/>
        <v>125.52997644000001</v>
      </c>
      <c r="H26" s="27">
        <f t="shared" si="14"/>
        <v>179.69692824000003</v>
      </c>
      <c r="I26" s="27">
        <f t="shared" si="14"/>
        <v>168.71377536</v>
      </c>
      <c r="J26" s="27">
        <f t="shared" si="14"/>
        <v>156.20590440000001</v>
      </c>
      <c r="K26" s="27">
        <f t="shared" si="14"/>
        <v>131.27340060000003</v>
      </c>
      <c r="L26" s="27">
        <f t="shared" si="14"/>
        <v>90.705809520000003</v>
      </c>
      <c r="M26" s="27">
        <f t="shared" si="14"/>
        <v>100.14633252</v>
      </c>
      <c r="N26" s="27">
        <f t="shared" si="14"/>
        <v>75.094995240000003</v>
      </c>
      <c r="O26" s="27">
        <f t="shared" si="14"/>
        <v>56.273778000000007</v>
      </c>
      <c r="P26" s="27">
        <f t="shared" si="14"/>
        <v>91.109128679999998</v>
      </c>
      <c r="Q26" s="27">
        <f t="shared" si="14"/>
        <v>66.235908239999986</v>
      </c>
      <c r="R26" s="27">
        <f t="shared" si="14"/>
        <v>69.540911280000003</v>
      </c>
      <c r="S26" s="27">
        <f t="shared" si="14"/>
        <v>72.549254520000005</v>
      </c>
      <c r="T26" s="27">
        <f t="shared" si="14"/>
        <v>69.422356440000001</v>
      </c>
      <c r="U26" s="27">
        <f t="shared" si="14"/>
        <v>72.668087999999997</v>
      </c>
      <c r="V26" s="27">
        <f t="shared" si="14"/>
        <v>72.608537880000029</v>
      </c>
      <c r="W26" s="27">
        <f t="shared" si="14"/>
        <v>59.981833439999988</v>
      </c>
      <c r="X26" s="27">
        <f t="shared" si="14"/>
        <v>56.074656959999992</v>
      </c>
      <c r="Y26" s="27">
        <f t="shared" ref="Y26:Z26" si="15">SUM(Y27,Y33)</f>
        <v>41.966867880000002</v>
      </c>
      <c r="Z26" s="27">
        <f t="shared" si="15"/>
        <v>45.847731239999987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137.65793760000003</v>
      </c>
      <c r="D33" s="19">
        <f t="shared" si="18"/>
        <v>125.23330476000001</v>
      </c>
      <c r="E33" s="19">
        <f t="shared" si="18"/>
        <v>131.48710092000002</v>
      </c>
      <c r="F33" s="19">
        <f t="shared" si="18"/>
        <v>140.98636188</v>
      </c>
      <c r="G33" s="19">
        <f t="shared" si="18"/>
        <v>125.52997644000001</v>
      </c>
      <c r="H33" s="19">
        <f t="shared" si="18"/>
        <v>179.69692824000003</v>
      </c>
      <c r="I33" s="19">
        <f t="shared" si="18"/>
        <v>168.71377536</v>
      </c>
      <c r="J33" s="19">
        <f t="shared" si="18"/>
        <v>156.20590440000001</v>
      </c>
      <c r="K33" s="19">
        <f t="shared" si="18"/>
        <v>131.27340060000003</v>
      </c>
      <c r="L33" s="19">
        <f t="shared" si="18"/>
        <v>90.705809520000003</v>
      </c>
      <c r="M33" s="19">
        <f t="shared" si="18"/>
        <v>100.14633252</v>
      </c>
      <c r="N33" s="19">
        <f t="shared" si="18"/>
        <v>75.094995240000003</v>
      </c>
      <c r="O33" s="19">
        <f t="shared" si="18"/>
        <v>56.273778000000007</v>
      </c>
      <c r="P33" s="19">
        <f t="shared" si="18"/>
        <v>91.109128679999998</v>
      </c>
      <c r="Q33" s="19">
        <f t="shared" si="18"/>
        <v>66.235908239999986</v>
      </c>
      <c r="R33" s="19">
        <f t="shared" si="18"/>
        <v>69.540911280000003</v>
      </c>
      <c r="S33" s="19">
        <f t="shared" si="18"/>
        <v>72.549254520000005</v>
      </c>
      <c r="T33" s="19">
        <f t="shared" si="18"/>
        <v>69.422356440000001</v>
      </c>
      <c r="U33" s="19">
        <f t="shared" si="18"/>
        <v>72.668087999999997</v>
      </c>
      <c r="V33" s="19">
        <f t="shared" si="18"/>
        <v>72.608537880000029</v>
      </c>
      <c r="W33" s="19">
        <f t="shared" si="18"/>
        <v>59.981833439999988</v>
      </c>
      <c r="X33" s="19">
        <f t="shared" si="18"/>
        <v>56.074656959999992</v>
      </c>
      <c r="Y33" s="19">
        <f t="shared" ref="Y33:Z33" si="19">SUM(Y34:Y50)</f>
        <v>41.966867880000002</v>
      </c>
      <c r="Z33" s="19">
        <f t="shared" si="19"/>
        <v>45.847731239999987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20.892359520000003</v>
      </c>
      <c r="D36" s="8">
        <v>17.907704280000001</v>
      </c>
      <c r="E36" s="8">
        <v>17.907704280000001</v>
      </c>
      <c r="F36" s="8">
        <v>17.907704280000001</v>
      </c>
      <c r="G36" s="8">
        <v>17.907704280000001</v>
      </c>
      <c r="H36" s="8">
        <v>17.907704280000001</v>
      </c>
      <c r="I36" s="8">
        <v>17.907704280000001</v>
      </c>
      <c r="J36" s="8">
        <v>17.907704280000001</v>
      </c>
      <c r="K36" s="8">
        <v>14.923049040000004</v>
      </c>
      <c r="L36" s="8">
        <v>11.93862096</v>
      </c>
      <c r="M36" s="8">
        <v>11.93862096</v>
      </c>
      <c r="N36" s="8">
        <v>8.9539657199999994</v>
      </c>
      <c r="O36" s="8">
        <v>8.9539657199999994</v>
      </c>
      <c r="P36" s="8">
        <v>5.969310479999999</v>
      </c>
      <c r="Q36" s="8">
        <v>2.9846552400000008</v>
      </c>
      <c r="R36" s="8">
        <v>2.9846552400000008</v>
      </c>
      <c r="S36" s="8">
        <v>2.9846552400000008</v>
      </c>
      <c r="T36" s="8">
        <v>2.9846552400000008</v>
      </c>
      <c r="U36" s="8">
        <v>2.9846552400000008</v>
      </c>
      <c r="V36" s="8">
        <v>2.9846552400000008</v>
      </c>
      <c r="W36" s="8">
        <v>2.9846552400000008</v>
      </c>
      <c r="X36" s="8">
        <v>2.9846552400000008</v>
      </c>
      <c r="Y36" s="8">
        <v>1.4535968400000001</v>
      </c>
      <c r="Z36" s="8">
        <v>1.0058644800000001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57.353400000000015</v>
      </c>
      <c r="D43" s="8">
        <v>54.167218559999995</v>
      </c>
      <c r="E43" s="8">
        <v>54.167218559999995</v>
      </c>
      <c r="F43" s="8">
        <v>60.539581440000006</v>
      </c>
      <c r="G43" s="8">
        <v>70.098659279999993</v>
      </c>
      <c r="H43" s="8">
        <v>124.26561108000003</v>
      </c>
      <c r="I43" s="8">
        <v>38.235511079999988</v>
      </c>
      <c r="J43" s="8">
        <v>38.235511079999988</v>
      </c>
      <c r="K43" s="8">
        <v>35.049329639999996</v>
      </c>
      <c r="L43" s="8">
        <v>31.862881439999988</v>
      </c>
      <c r="M43" s="8">
        <v>35.049329639999996</v>
      </c>
      <c r="N43" s="8">
        <v>25.490518559999998</v>
      </c>
      <c r="O43" s="8">
        <v>22.304070360000001</v>
      </c>
      <c r="P43" s="8">
        <v>38.235511079999988</v>
      </c>
      <c r="Q43" s="8">
        <v>38.235511079999988</v>
      </c>
      <c r="R43" s="8">
        <v>47.794588919999995</v>
      </c>
      <c r="S43" s="8">
        <v>41.421959279999996</v>
      </c>
      <c r="T43" s="8">
        <v>41.421959279999996</v>
      </c>
      <c r="U43" s="8">
        <v>47.794588919999995</v>
      </c>
      <c r="V43" s="8">
        <v>44.608140720000016</v>
      </c>
      <c r="W43" s="8">
        <v>38.235511079999988</v>
      </c>
      <c r="X43" s="8">
        <v>44.19386243999999</v>
      </c>
      <c r="Y43" s="8">
        <v>35.10988416</v>
      </c>
      <c r="Z43" s="8">
        <v>33.31592315999999</v>
      </c>
    </row>
    <row r="44" spans="1:26" ht="11.25" customHeight="1" x14ac:dyDescent="0.2">
      <c r="A44" s="28" t="s">
        <v>74</v>
      </c>
      <c r="B44" s="7" t="s">
        <v>75</v>
      </c>
      <c r="C44" s="8">
        <v>59.412178080000018</v>
      </c>
      <c r="D44" s="8">
        <v>53.158381920000004</v>
      </c>
      <c r="E44" s="8">
        <v>59.412178080000018</v>
      </c>
      <c r="F44" s="8">
        <v>62.539076160000008</v>
      </c>
      <c r="G44" s="8">
        <v>37.523612880000016</v>
      </c>
      <c r="H44" s="8">
        <v>37.523612880000016</v>
      </c>
      <c r="I44" s="8">
        <v>112.57056000000003</v>
      </c>
      <c r="J44" s="8">
        <v>100.06268904000001</v>
      </c>
      <c r="K44" s="8">
        <v>81.301021920000025</v>
      </c>
      <c r="L44" s="8">
        <v>46.904307120000013</v>
      </c>
      <c r="M44" s="8">
        <v>53.158381920000004</v>
      </c>
      <c r="N44" s="8">
        <v>40.650510959999998</v>
      </c>
      <c r="O44" s="8">
        <v>25.015741920000004</v>
      </c>
      <c r="P44" s="8">
        <v>46.904307120000013</v>
      </c>
      <c r="Q44" s="8">
        <v>25.015741920000004</v>
      </c>
      <c r="R44" s="8">
        <v>18.761667120000002</v>
      </c>
      <c r="S44" s="8">
        <v>28.14264</v>
      </c>
      <c r="T44" s="8">
        <v>25.015741920000004</v>
      </c>
      <c r="U44" s="8">
        <v>21.888843840000003</v>
      </c>
      <c r="V44" s="8">
        <v>25.015741920000004</v>
      </c>
      <c r="W44" s="8">
        <v>18.761667120000002</v>
      </c>
      <c r="X44" s="8">
        <v>8.8961392799999981</v>
      </c>
      <c r="Y44" s="8">
        <v>5.4033868799999993</v>
      </c>
      <c r="Z44" s="8">
        <v>11.525943600000002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194.23341432000001</v>
      </c>
      <c r="D51" s="27">
        <v>209.43070236000003</v>
      </c>
      <c r="E51" s="27">
        <v>249.72152040000009</v>
      </c>
      <c r="F51" s="27">
        <v>167.67587628000001</v>
      </c>
      <c r="G51" s="27">
        <v>595.67617296000014</v>
      </c>
      <c r="H51" s="27">
        <v>334.64489256000007</v>
      </c>
      <c r="I51" s="27">
        <v>88.356692160000023</v>
      </c>
      <c r="J51" s="27">
        <v>192.97116431999999</v>
      </c>
      <c r="K51" s="27">
        <v>171.5155398</v>
      </c>
      <c r="L51" s="27">
        <v>116.07590412</v>
      </c>
      <c r="M51" s="27">
        <v>91.891598040000019</v>
      </c>
      <c r="N51" s="27">
        <v>206.90802000000002</v>
      </c>
      <c r="O51" s="27">
        <v>83.158039800000012</v>
      </c>
      <c r="P51" s="27">
        <v>84.672133920000007</v>
      </c>
      <c r="Q51" s="27">
        <v>82.04746175999999</v>
      </c>
      <c r="R51" s="27">
        <v>150.71386175999999</v>
      </c>
      <c r="S51" s="27">
        <v>246.74664960000001</v>
      </c>
      <c r="T51" s="27">
        <v>168.08833196306352</v>
      </c>
      <c r="U51" s="27">
        <v>174.19291735602511</v>
      </c>
      <c r="V51" s="27">
        <v>176.51815555475986</v>
      </c>
      <c r="W51" s="27">
        <v>149.65739131754941</v>
      </c>
      <c r="X51" s="27">
        <v>143.60533555355806</v>
      </c>
      <c r="Y51" s="27">
        <v>71.111116108266216</v>
      </c>
      <c r="Z51" s="27">
        <v>60.593346101426043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1607.6479103999998</v>
      </c>
      <c r="D61" s="49">
        <f t="shared" si="22"/>
        <v>1616.7199103999997</v>
      </c>
      <c r="E61" s="49">
        <f t="shared" si="22"/>
        <v>1616.7199103999997</v>
      </c>
      <c r="F61" s="49">
        <f t="shared" si="22"/>
        <v>1672.3840895999997</v>
      </c>
      <c r="G61" s="49">
        <f t="shared" si="22"/>
        <v>1680.1118208</v>
      </c>
      <c r="H61" s="49">
        <f t="shared" si="22"/>
        <v>1711.5840000000001</v>
      </c>
      <c r="I61" s="49">
        <f t="shared" si="22"/>
        <v>1777.7761343999998</v>
      </c>
      <c r="J61" s="49">
        <f t="shared" si="22"/>
        <v>1904.3361792000001</v>
      </c>
      <c r="K61" s="49">
        <f t="shared" si="22"/>
        <v>1878.6878207999998</v>
      </c>
      <c r="L61" s="49">
        <f t="shared" si="22"/>
        <v>1482.6559104</v>
      </c>
      <c r="M61" s="49">
        <f t="shared" si="22"/>
        <v>1473.3601344000001</v>
      </c>
      <c r="N61" s="49">
        <f t="shared" si="22"/>
        <v>1481.1999551999997</v>
      </c>
      <c r="O61" s="49">
        <f t="shared" si="22"/>
        <v>1502.5921343999996</v>
      </c>
      <c r="P61" s="49">
        <f t="shared" si="22"/>
        <v>1489.3760447999996</v>
      </c>
      <c r="Q61" s="49">
        <f t="shared" si="22"/>
        <v>1485.5678207999997</v>
      </c>
      <c r="R61" s="49">
        <f t="shared" si="22"/>
        <v>1460.2561344000001</v>
      </c>
      <c r="S61" s="49">
        <f t="shared" si="22"/>
        <v>1918.8961343999999</v>
      </c>
      <c r="T61" s="49">
        <f t="shared" si="22"/>
        <v>1949.4038879037562</v>
      </c>
      <c r="U61" s="49">
        <f t="shared" si="22"/>
        <v>1960.6067872791625</v>
      </c>
      <c r="V61" s="49">
        <f t="shared" si="22"/>
        <v>1958.588161224779</v>
      </c>
      <c r="W61" s="49">
        <f t="shared" si="22"/>
        <v>1953.0996983296579</v>
      </c>
      <c r="X61" s="49">
        <f t="shared" si="22"/>
        <v>1956.3415001008152</v>
      </c>
      <c r="Y61" s="49">
        <f t="shared" ref="Y61:Z61" si="23">SUM(Y62:Y72)</f>
        <v>2131.2763762325958</v>
      </c>
      <c r="Z61" s="49">
        <f t="shared" si="23"/>
        <v>2707.3077576424625</v>
      </c>
    </row>
    <row r="62" spans="1:26" ht="11.25" customHeight="1" x14ac:dyDescent="0.2">
      <c r="A62" s="50" t="s">
        <v>92</v>
      </c>
      <c r="B62" s="51" t="s">
        <v>93</v>
      </c>
      <c r="C62" s="52">
        <v>1607.6479103999998</v>
      </c>
      <c r="D62" s="52">
        <v>1616.7199103999997</v>
      </c>
      <c r="E62" s="52">
        <v>1616.7199103999997</v>
      </c>
      <c r="F62" s="52">
        <v>1672.3840895999997</v>
      </c>
      <c r="G62" s="52">
        <v>1680.1118208</v>
      </c>
      <c r="H62" s="52">
        <v>1711.5840000000001</v>
      </c>
      <c r="I62" s="52">
        <v>1777.7761343999998</v>
      </c>
      <c r="J62" s="52">
        <v>1904.3361792000001</v>
      </c>
      <c r="K62" s="52">
        <v>1878.6878207999998</v>
      </c>
      <c r="L62" s="52">
        <v>1482.6559104</v>
      </c>
      <c r="M62" s="52">
        <v>1473.3601344000001</v>
      </c>
      <c r="N62" s="52">
        <v>1481.1999551999997</v>
      </c>
      <c r="O62" s="52">
        <v>1502.5921343999996</v>
      </c>
      <c r="P62" s="52">
        <v>1489.3760447999996</v>
      </c>
      <c r="Q62" s="52">
        <v>1485.5678207999997</v>
      </c>
      <c r="R62" s="52">
        <v>1460.2561344000001</v>
      </c>
      <c r="S62" s="52">
        <v>1918.8961343999999</v>
      </c>
      <c r="T62" s="52">
        <v>1949.3599103999998</v>
      </c>
      <c r="U62" s="52">
        <v>1960.5599999999997</v>
      </c>
      <c r="V62" s="52">
        <v>1958.5439999999999</v>
      </c>
      <c r="W62" s="52">
        <v>1953.0560448000001</v>
      </c>
      <c r="X62" s="52">
        <v>1956.3038208</v>
      </c>
      <c r="Y62" s="52">
        <v>2131.2478655999994</v>
      </c>
      <c r="Z62" s="52">
        <v>2707.2638208000003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4.3977503756344669E-2</v>
      </c>
      <c r="U64" s="52">
        <v>4.6787279162741224E-2</v>
      </c>
      <c r="V64" s="52">
        <v>4.4161224779194486E-2</v>
      </c>
      <c r="W64" s="52">
        <v>4.365352965779648E-2</v>
      </c>
      <c r="X64" s="52">
        <v>3.767930081517732E-2</v>
      </c>
      <c r="Y64" s="52">
        <v>2.851063259651667E-2</v>
      </c>
      <c r="Z64" s="52">
        <v>4.3936842462349822E-2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678.67514784000002</v>
      </c>
      <c r="D2" s="21">
        <f t="shared" ref="D2:X2" si="0">SUM(D3,D17,D22,D25,D26,D51,D52)</f>
        <v>532.43319780000002</v>
      </c>
      <c r="E2" s="21">
        <f t="shared" si="0"/>
        <v>686.50292736000006</v>
      </c>
      <c r="F2" s="21">
        <f t="shared" si="0"/>
        <v>669.94839900000011</v>
      </c>
      <c r="G2" s="21">
        <f t="shared" si="0"/>
        <v>577.44643572000018</v>
      </c>
      <c r="H2" s="21">
        <f t="shared" si="0"/>
        <v>902.63756304000003</v>
      </c>
      <c r="I2" s="21">
        <f t="shared" si="0"/>
        <v>412.30979279999997</v>
      </c>
      <c r="J2" s="21">
        <f t="shared" si="0"/>
        <v>562.94806968</v>
      </c>
      <c r="K2" s="21">
        <f t="shared" si="0"/>
        <v>566.24291424</v>
      </c>
      <c r="L2" s="21">
        <f t="shared" si="0"/>
        <v>500.85573912000007</v>
      </c>
      <c r="M2" s="21">
        <f t="shared" si="0"/>
        <v>448.17811704000007</v>
      </c>
      <c r="N2" s="21">
        <f t="shared" si="0"/>
        <v>496.97040528000014</v>
      </c>
      <c r="O2" s="21">
        <f t="shared" si="0"/>
        <v>545.74742087999994</v>
      </c>
      <c r="P2" s="21">
        <f t="shared" si="0"/>
        <v>847.69184627999994</v>
      </c>
      <c r="Q2" s="21">
        <f t="shared" si="0"/>
        <v>868.41412488000003</v>
      </c>
      <c r="R2" s="21">
        <f t="shared" si="0"/>
        <v>775.04268347999994</v>
      </c>
      <c r="S2" s="21">
        <f t="shared" si="0"/>
        <v>791.89165331999982</v>
      </c>
      <c r="T2" s="21">
        <f t="shared" si="0"/>
        <v>796.46734407394729</v>
      </c>
      <c r="U2" s="21">
        <f t="shared" si="0"/>
        <v>838.48312297904681</v>
      </c>
      <c r="V2" s="21">
        <f t="shared" si="0"/>
        <v>736.74155565746253</v>
      </c>
      <c r="W2" s="21">
        <f t="shared" si="0"/>
        <v>776.17262216219729</v>
      </c>
      <c r="X2" s="21">
        <f t="shared" si="0"/>
        <v>849.9785020182419</v>
      </c>
      <c r="Y2" s="21">
        <f t="shared" ref="Y2:Z2" si="1">SUM(Y3,Y17,Y22,Y25,Y26,Y51,Y52)</f>
        <v>724.0252690970525</v>
      </c>
      <c r="Z2" s="21">
        <f t="shared" si="1"/>
        <v>729.10132546975751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455.00626548000002</v>
      </c>
      <c r="D26" s="27">
        <f t="shared" si="14"/>
        <v>455.18410368000002</v>
      </c>
      <c r="E26" s="27">
        <f t="shared" si="14"/>
        <v>461.319345</v>
      </c>
      <c r="F26" s="27">
        <f t="shared" si="14"/>
        <v>499.4955727200001</v>
      </c>
      <c r="G26" s="27">
        <f t="shared" si="14"/>
        <v>487.87798356000019</v>
      </c>
      <c r="H26" s="27">
        <f t="shared" si="14"/>
        <v>469.03307831999996</v>
      </c>
      <c r="I26" s="27">
        <f t="shared" si="14"/>
        <v>378.17875476</v>
      </c>
      <c r="J26" s="27">
        <f t="shared" si="14"/>
        <v>368.91661535999998</v>
      </c>
      <c r="K26" s="27">
        <f t="shared" si="14"/>
        <v>359.53564247999998</v>
      </c>
      <c r="L26" s="27">
        <f t="shared" si="14"/>
        <v>303.03692892000004</v>
      </c>
      <c r="M26" s="27">
        <f t="shared" si="14"/>
        <v>296.96097096000005</v>
      </c>
      <c r="N26" s="27">
        <f t="shared" si="14"/>
        <v>252.85125528</v>
      </c>
      <c r="O26" s="27">
        <f t="shared" si="14"/>
        <v>212.10586559999999</v>
      </c>
      <c r="P26" s="27">
        <f t="shared" si="14"/>
        <v>496.68334667999994</v>
      </c>
      <c r="Q26" s="27">
        <f t="shared" si="14"/>
        <v>528.30883979999999</v>
      </c>
      <c r="R26" s="27">
        <f t="shared" si="14"/>
        <v>499.66800191999994</v>
      </c>
      <c r="S26" s="27">
        <f t="shared" si="14"/>
        <v>480.6686678399999</v>
      </c>
      <c r="T26" s="27">
        <f t="shared" si="14"/>
        <v>509.40465119999999</v>
      </c>
      <c r="U26" s="27">
        <f t="shared" si="14"/>
        <v>471.37066632000005</v>
      </c>
      <c r="V26" s="27">
        <f t="shared" si="14"/>
        <v>452.25304416000006</v>
      </c>
      <c r="W26" s="27">
        <f t="shared" si="14"/>
        <v>388.52701452000014</v>
      </c>
      <c r="X26" s="27">
        <f t="shared" si="14"/>
        <v>438.59590632000004</v>
      </c>
      <c r="Y26" s="27">
        <f t="shared" ref="Y26:Z26" si="15">SUM(Y27,Y33)</f>
        <v>357.16458563999987</v>
      </c>
      <c r="Z26" s="27">
        <f t="shared" si="15"/>
        <v>332.89853868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455.00626548000002</v>
      </c>
      <c r="D33" s="19">
        <f t="shared" si="18"/>
        <v>455.18410368000002</v>
      </c>
      <c r="E33" s="19">
        <f t="shared" si="18"/>
        <v>461.319345</v>
      </c>
      <c r="F33" s="19">
        <f t="shared" si="18"/>
        <v>499.4955727200001</v>
      </c>
      <c r="G33" s="19">
        <f t="shared" si="18"/>
        <v>487.87798356000019</v>
      </c>
      <c r="H33" s="19">
        <f t="shared" si="18"/>
        <v>469.03307831999996</v>
      </c>
      <c r="I33" s="19">
        <f t="shared" si="18"/>
        <v>378.17875476</v>
      </c>
      <c r="J33" s="19">
        <f t="shared" si="18"/>
        <v>368.91661535999998</v>
      </c>
      <c r="K33" s="19">
        <f t="shared" si="18"/>
        <v>359.53564247999998</v>
      </c>
      <c r="L33" s="19">
        <f t="shared" si="18"/>
        <v>303.03692892000004</v>
      </c>
      <c r="M33" s="19">
        <f t="shared" si="18"/>
        <v>296.96097096000005</v>
      </c>
      <c r="N33" s="19">
        <f t="shared" si="18"/>
        <v>252.85125528</v>
      </c>
      <c r="O33" s="19">
        <f t="shared" si="18"/>
        <v>212.10586559999999</v>
      </c>
      <c r="P33" s="19">
        <f t="shared" si="18"/>
        <v>496.68334667999994</v>
      </c>
      <c r="Q33" s="19">
        <f t="shared" si="18"/>
        <v>528.30883979999999</v>
      </c>
      <c r="R33" s="19">
        <f t="shared" si="18"/>
        <v>499.66800191999994</v>
      </c>
      <c r="S33" s="19">
        <f t="shared" si="18"/>
        <v>480.6686678399999</v>
      </c>
      <c r="T33" s="19">
        <f t="shared" si="18"/>
        <v>509.40465119999999</v>
      </c>
      <c r="U33" s="19">
        <f t="shared" si="18"/>
        <v>471.37066632000005</v>
      </c>
      <c r="V33" s="19">
        <f t="shared" si="18"/>
        <v>452.25304416000006</v>
      </c>
      <c r="W33" s="19">
        <f t="shared" si="18"/>
        <v>388.52701452000014</v>
      </c>
      <c r="X33" s="19">
        <f t="shared" si="18"/>
        <v>438.59590632000004</v>
      </c>
      <c r="Y33" s="19">
        <f t="shared" ref="Y33:Z33" si="19">SUM(Y34:Y50)</f>
        <v>357.16458563999987</v>
      </c>
      <c r="Z33" s="19">
        <f t="shared" si="19"/>
        <v>332.89853868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17.907704280000001</v>
      </c>
      <c r="D36" s="8">
        <v>17.907704280000001</v>
      </c>
      <c r="E36" s="8">
        <v>17.907704280000001</v>
      </c>
      <c r="F36" s="8">
        <v>17.907704280000001</v>
      </c>
      <c r="G36" s="8">
        <v>17.907704280000001</v>
      </c>
      <c r="H36" s="8">
        <v>20.892359520000003</v>
      </c>
      <c r="I36" s="8">
        <v>17.907704280000001</v>
      </c>
      <c r="J36" s="8">
        <v>17.907704280000001</v>
      </c>
      <c r="K36" s="8">
        <v>17.907704280000001</v>
      </c>
      <c r="L36" s="8">
        <v>14.923049040000004</v>
      </c>
      <c r="M36" s="8">
        <v>14.923049040000004</v>
      </c>
      <c r="N36" s="8">
        <v>11.93862096</v>
      </c>
      <c r="O36" s="8">
        <v>8.9539657199999994</v>
      </c>
      <c r="P36" s="8">
        <v>2.9846552400000008</v>
      </c>
      <c r="Q36" s="8">
        <v>2.9846552400000008</v>
      </c>
      <c r="R36" s="8">
        <v>5.969310479999999</v>
      </c>
      <c r="S36" s="8">
        <v>5.969310479999999</v>
      </c>
      <c r="T36" s="8">
        <v>5.969310479999999</v>
      </c>
      <c r="U36" s="8">
        <v>2.9846552400000008</v>
      </c>
      <c r="V36" s="8">
        <v>2.9846552400000008</v>
      </c>
      <c r="W36" s="8">
        <v>2.9846552400000008</v>
      </c>
      <c r="X36" s="8">
        <v>2.2384346399999999</v>
      </c>
      <c r="Y36" s="8">
        <v>5.0679395999999999</v>
      </c>
      <c r="Z36" s="8">
        <v>1.0983186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299.51225928000002</v>
      </c>
      <c r="D43" s="8">
        <v>309.07107036000002</v>
      </c>
      <c r="E43" s="8">
        <v>302.69844071999995</v>
      </c>
      <c r="F43" s="8">
        <v>337.74777036000006</v>
      </c>
      <c r="G43" s="8">
        <v>385.54235928000014</v>
      </c>
      <c r="H43" s="8">
        <v>388.7285407199999</v>
      </c>
      <c r="I43" s="8">
        <v>203.92308144</v>
      </c>
      <c r="J43" s="8">
        <v>210.29571107999999</v>
      </c>
      <c r="K43" s="8">
        <v>210.29571107999999</v>
      </c>
      <c r="L43" s="8">
        <v>191.17808892000002</v>
      </c>
      <c r="M43" s="8">
        <v>200.73690000000002</v>
      </c>
      <c r="N43" s="8">
        <v>175.24638143999999</v>
      </c>
      <c r="O43" s="8">
        <v>162.50138891999998</v>
      </c>
      <c r="P43" s="8">
        <v>484.31771855999995</v>
      </c>
      <c r="Q43" s="8">
        <v>503.43534072</v>
      </c>
      <c r="R43" s="8">
        <v>484.31771855999995</v>
      </c>
      <c r="S43" s="8">
        <v>471.57245927999992</v>
      </c>
      <c r="T43" s="8">
        <v>503.43534072</v>
      </c>
      <c r="U43" s="8">
        <v>468.38601108000006</v>
      </c>
      <c r="V43" s="8">
        <v>449.26838892000006</v>
      </c>
      <c r="W43" s="8">
        <v>385.54235928000014</v>
      </c>
      <c r="X43" s="8">
        <v>436.35747168000006</v>
      </c>
      <c r="Y43" s="8">
        <v>344.76089075999988</v>
      </c>
      <c r="Z43" s="8">
        <v>324.98357111999997</v>
      </c>
    </row>
    <row r="44" spans="1:26" ht="11.25" customHeight="1" x14ac:dyDescent="0.2">
      <c r="A44" s="28" t="s">
        <v>74</v>
      </c>
      <c r="B44" s="7" t="s">
        <v>75</v>
      </c>
      <c r="C44" s="8">
        <v>137.58630191999998</v>
      </c>
      <c r="D44" s="8">
        <v>128.20532904000001</v>
      </c>
      <c r="E44" s="8">
        <v>140.7132</v>
      </c>
      <c r="F44" s="8">
        <v>143.84009808000002</v>
      </c>
      <c r="G44" s="8">
        <v>84.427920000000029</v>
      </c>
      <c r="H44" s="8">
        <v>59.412178080000018</v>
      </c>
      <c r="I44" s="8">
        <v>156.34796904000001</v>
      </c>
      <c r="J44" s="8">
        <v>140.7132</v>
      </c>
      <c r="K44" s="8">
        <v>131.33222712000003</v>
      </c>
      <c r="L44" s="8">
        <v>96.93579096000002</v>
      </c>
      <c r="M44" s="8">
        <v>81.301021920000025</v>
      </c>
      <c r="N44" s="8">
        <v>65.666252880000002</v>
      </c>
      <c r="O44" s="8">
        <v>40.650510959999998</v>
      </c>
      <c r="P44" s="8">
        <v>9.3809728800000016</v>
      </c>
      <c r="Q44" s="8">
        <v>21.888843840000003</v>
      </c>
      <c r="R44" s="8">
        <v>9.3809728800000016</v>
      </c>
      <c r="S44" s="8">
        <v>3.1268980800000001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7.3357552800000017</v>
      </c>
      <c r="Z44" s="8">
        <v>6.8166489599999984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223.66888236</v>
      </c>
      <c r="D51" s="27">
        <v>77.249094119999995</v>
      </c>
      <c r="E51" s="27">
        <v>225.18358236</v>
      </c>
      <c r="F51" s="27">
        <v>170.45282628000001</v>
      </c>
      <c r="G51" s="27">
        <v>89.568452160000007</v>
      </c>
      <c r="H51" s="27">
        <v>433.60448472000002</v>
      </c>
      <c r="I51" s="27">
        <v>34.131038039999986</v>
      </c>
      <c r="J51" s="27">
        <v>194.03145431999999</v>
      </c>
      <c r="K51" s="27">
        <v>206.70727176</v>
      </c>
      <c r="L51" s="27">
        <v>197.8188102</v>
      </c>
      <c r="M51" s="27">
        <v>151.21714608000002</v>
      </c>
      <c r="N51" s="27">
        <v>244.11915000000013</v>
      </c>
      <c r="O51" s="27">
        <v>333.64155527999992</v>
      </c>
      <c r="P51" s="27">
        <v>351.00849959999999</v>
      </c>
      <c r="Q51" s="27">
        <v>340.10528508000004</v>
      </c>
      <c r="R51" s="27">
        <v>275.37468156</v>
      </c>
      <c r="S51" s="27">
        <v>311.22298547999992</v>
      </c>
      <c r="T51" s="27">
        <v>287.0626928739473</v>
      </c>
      <c r="U51" s="27">
        <v>367.11245665904681</v>
      </c>
      <c r="V51" s="27">
        <v>284.48851149746247</v>
      </c>
      <c r="W51" s="27">
        <v>387.64560764219709</v>
      </c>
      <c r="X51" s="27">
        <v>411.38259569824191</v>
      </c>
      <c r="Y51" s="27">
        <v>366.86068345705263</v>
      </c>
      <c r="Z51" s="27">
        <v>396.20278678975751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0.89591040000000022</v>
      </c>
      <c r="J61" s="49">
        <f t="shared" si="22"/>
        <v>0.89591040000000022</v>
      </c>
      <c r="K61" s="49">
        <f t="shared" si="22"/>
        <v>0.89591040000000022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2.6925523200000003</v>
      </c>
      <c r="Q61" s="49">
        <f t="shared" si="22"/>
        <v>5.3853595199999997</v>
      </c>
      <c r="R61" s="49">
        <f t="shared" si="22"/>
        <v>5.3853595199999997</v>
      </c>
      <c r="S61" s="49">
        <f t="shared" si="22"/>
        <v>6.6175387199999998</v>
      </c>
      <c r="T61" s="49">
        <f t="shared" si="22"/>
        <v>6.692643877548619</v>
      </c>
      <c r="U61" s="49">
        <f t="shared" si="22"/>
        <v>6.7161431480934848</v>
      </c>
      <c r="V61" s="49">
        <f t="shared" si="22"/>
        <v>3.9959047149829972</v>
      </c>
      <c r="W61" s="49">
        <f t="shared" si="22"/>
        <v>1.3452514571130294</v>
      </c>
      <c r="X61" s="49">
        <f t="shared" si="22"/>
        <v>1.3401181460962022</v>
      </c>
      <c r="Y61" s="49">
        <f t="shared" ref="Y61:Z61" si="23">SUM(Y62:Y72)</f>
        <v>1.379264926291043</v>
      </c>
      <c r="Z61" s="49">
        <f t="shared" si="23"/>
        <v>1.5194698110381626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0.89591040000000022</v>
      </c>
      <c r="J62" s="52">
        <v>0.89591040000000022</v>
      </c>
      <c r="K62" s="52">
        <v>0.89591040000000022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1.2321792</v>
      </c>
      <c r="T62" s="52">
        <v>1.2321792</v>
      </c>
      <c r="U62" s="52">
        <v>1.2321792</v>
      </c>
      <c r="V62" s="52">
        <v>1.2321792</v>
      </c>
      <c r="W62" s="52">
        <v>1.2321792</v>
      </c>
      <c r="X62" s="52">
        <v>1.2321792</v>
      </c>
      <c r="Y62" s="52">
        <v>1.2321792</v>
      </c>
      <c r="Z62" s="52">
        <v>1.2321792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7.5105157548618851E-2</v>
      </c>
      <c r="U64" s="52">
        <v>9.8604428093485075E-2</v>
      </c>
      <c r="V64" s="52">
        <v>7.1173194982996874E-2</v>
      </c>
      <c r="W64" s="52">
        <v>0.11307225711302935</v>
      </c>
      <c r="X64" s="52">
        <v>0.10793894609620217</v>
      </c>
      <c r="Y64" s="52">
        <v>0.14708572629104305</v>
      </c>
      <c r="Z64" s="52">
        <v>0.2872906110381625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2.6925523200000003</v>
      </c>
      <c r="Q69" s="52">
        <v>5.3853595199999997</v>
      </c>
      <c r="R69" s="52">
        <v>5.3853595199999997</v>
      </c>
      <c r="S69" s="52">
        <v>5.3853595199999997</v>
      </c>
      <c r="T69" s="52">
        <v>5.3853595199999997</v>
      </c>
      <c r="U69" s="52">
        <v>5.3853595199999997</v>
      </c>
      <c r="V69" s="52">
        <v>2.6925523200000003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388.72403928</v>
      </c>
      <c r="D2" s="21">
        <f t="shared" ref="D2:X2" si="0">SUM(D3,D17,D22,D25,D26,D51,D52)</f>
        <v>482.04324036000003</v>
      </c>
      <c r="E2" s="21">
        <f t="shared" si="0"/>
        <v>463.13236368000003</v>
      </c>
      <c r="F2" s="21">
        <f t="shared" si="0"/>
        <v>550.06953083999997</v>
      </c>
      <c r="G2" s="21">
        <f t="shared" si="0"/>
        <v>643.57918272000018</v>
      </c>
      <c r="H2" s="21">
        <f t="shared" si="0"/>
        <v>704.88244404</v>
      </c>
      <c r="I2" s="21">
        <f t="shared" si="0"/>
        <v>654.81292259999998</v>
      </c>
      <c r="J2" s="21">
        <f t="shared" si="0"/>
        <v>558.8097710400001</v>
      </c>
      <c r="K2" s="21">
        <f t="shared" si="0"/>
        <v>534.38293836000003</v>
      </c>
      <c r="L2" s="21">
        <f t="shared" si="0"/>
        <v>1037.9057353200001</v>
      </c>
      <c r="M2" s="21">
        <f t="shared" si="0"/>
        <v>684.26392248000002</v>
      </c>
      <c r="N2" s="21">
        <f t="shared" si="0"/>
        <v>661.79275775999997</v>
      </c>
      <c r="O2" s="21">
        <f t="shared" si="0"/>
        <v>2294.1848591999997</v>
      </c>
      <c r="P2" s="21">
        <f t="shared" si="0"/>
        <v>2544.4446368400004</v>
      </c>
      <c r="Q2" s="21">
        <f t="shared" si="0"/>
        <v>2649.2878965600003</v>
      </c>
      <c r="R2" s="21">
        <f t="shared" si="0"/>
        <v>1957.0669660800002</v>
      </c>
      <c r="S2" s="21">
        <f t="shared" si="0"/>
        <v>2107.9121673600002</v>
      </c>
      <c r="T2" s="21">
        <f t="shared" si="0"/>
        <v>2312.6830977042355</v>
      </c>
      <c r="U2" s="21">
        <f t="shared" si="0"/>
        <v>2543.7878775956397</v>
      </c>
      <c r="V2" s="21">
        <f t="shared" si="0"/>
        <v>2918.2936069092711</v>
      </c>
      <c r="W2" s="21">
        <f t="shared" si="0"/>
        <v>2353.8381983107975</v>
      </c>
      <c r="X2" s="21">
        <f t="shared" si="0"/>
        <v>2540.2969230095837</v>
      </c>
      <c r="Y2" s="21">
        <f t="shared" ref="Y2:Z2" si="1">SUM(Y3,Y17,Y22,Y25,Y26,Y51,Y52)</f>
        <v>2051.7835204184958</v>
      </c>
      <c r="Z2" s="21">
        <f t="shared" si="1"/>
        <v>1931.2327737631979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151.39316772000001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151.39316772000001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151.39316772000001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382.16033928000002</v>
      </c>
      <c r="D26" s="27">
        <f t="shared" si="14"/>
        <v>445.38790428000004</v>
      </c>
      <c r="E26" s="27">
        <f t="shared" si="14"/>
        <v>454.65004368000001</v>
      </c>
      <c r="F26" s="27">
        <f t="shared" si="14"/>
        <v>495.89416475999991</v>
      </c>
      <c r="G26" s="27">
        <f t="shared" si="14"/>
        <v>468.58225644000015</v>
      </c>
      <c r="H26" s="27">
        <f t="shared" si="14"/>
        <v>599.81356187999995</v>
      </c>
      <c r="I26" s="27">
        <f t="shared" si="14"/>
        <v>390.44950416000006</v>
      </c>
      <c r="J26" s="27">
        <f t="shared" si="14"/>
        <v>381.18736476000004</v>
      </c>
      <c r="K26" s="27">
        <f t="shared" si="14"/>
        <v>365.69483855999999</v>
      </c>
      <c r="L26" s="27">
        <f t="shared" si="14"/>
        <v>334.306467</v>
      </c>
      <c r="M26" s="27">
        <f t="shared" si="14"/>
        <v>331.23885228</v>
      </c>
      <c r="N26" s="27">
        <f t="shared" si="14"/>
        <v>258.83206776000003</v>
      </c>
      <c r="O26" s="27">
        <f t="shared" si="14"/>
        <v>387.05557535999981</v>
      </c>
      <c r="P26" s="27">
        <f t="shared" si="14"/>
        <v>514.88699904000021</v>
      </c>
      <c r="Q26" s="27">
        <f t="shared" si="14"/>
        <v>682.77631392000001</v>
      </c>
      <c r="R26" s="27">
        <f t="shared" si="14"/>
        <v>1170.0728733599999</v>
      </c>
      <c r="S26" s="27">
        <f t="shared" si="14"/>
        <v>1180.6051528800001</v>
      </c>
      <c r="T26" s="27">
        <f t="shared" si="14"/>
        <v>1382.4931323600001</v>
      </c>
      <c r="U26" s="27">
        <f t="shared" si="14"/>
        <v>1563.34069512</v>
      </c>
      <c r="V26" s="27">
        <f t="shared" si="14"/>
        <v>1750.8105014399998</v>
      </c>
      <c r="W26" s="27">
        <f t="shared" si="14"/>
        <v>1573.19644464</v>
      </c>
      <c r="X26" s="27">
        <f t="shared" si="14"/>
        <v>1535.6652908399999</v>
      </c>
      <c r="Y26" s="27">
        <f t="shared" ref="Y26:Z26" si="15">SUM(Y27,Y33)</f>
        <v>1473.1035649200001</v>
      </c>
      <c r="Z26" s="27">
        <f t="shared" si="15"/>
        <v>1426.0023259200002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382.16033928000002</v>
      </c>
      <c r="D33" s="19">
        <f t="shared" si="18"/>
        <v>445.38790428000004</v>
      </c>
      <c r="E33" s="19">
        <f t="shared" si="18"/>
        <v>454.65004368000001</v>
      </c>
      <c r="F33" s="19">
        <f t="shared" si="18"/>
        <v>495.89416475999991</v>
      </c>
      <c r="G33" s="19">
        <f t="shared" si="18"/>
        <v>468.58225644000015</v>
      </c>
      <c r="H33" s="19">
        <f t="shared" si="18"/>
        <v>599.81356187999995</v>
      </c>
      <c r="I33" s="19">
        <f t="shared" si="18"/>
        <v>390.44950416000006</v>
      </c>
      <c r="J33" s="19">
        <f t="shared" si="18"/>
        <v>381.18736476000004</v>
      </c>
      <c r="K33" s="19">
        <f t="shared" si="18"/>
        <v>365.69483855999999</v>
      </c>
      <c r="L33" s="19">
        <f t="shared" si="18"/>
        <v>334.306467</v>
      </c>
      <c r="M33" s="19">
        <f t="shared" si="18"/>
        <v>331.23885228</v>
      </c>
      <c r="N33" s="19">
        <f t="shared" si="18"/>
        <v>258.83206776000003</v>
      </c>
      <c r="O33" s="19">
        <f t="shared" si="18"/>
        <v>387.05557535999981</v>
      </c>
      <c r="P33" s="19">
        <f t="shared" si="18"/>
        <v>514.88699904000021</v>
      </c>
      <c r="Q33" s="19">
        <f t="shared" si="18"/>
        <v>682.77631392000001</v>
      </c>
      <c r="R33" s="19">
        <f t="shared" si="18"/>
        <v>1170.0728733599999</v>
      </c>
      <c r="S33" s="19">
        <f t="shared" si="18"/>
        <v>1180.6051528800001</v>
      </c>
      <c r="T33" s="19">
        <f t="shared" si="18"/>
        <v>1382.4931323600001</v>
      </c>
      <c r="U33" s="19">
        <f t="shared" si="18"/>
        <v>1563.34069512</v>
      </c>
      <c r="V33" s="19">
        <f t="shared" si="18"/>
        <v>1750.8105014399998</v>
      </c>
      <c r="W33" s="19">
        <f t="shared" si="18"/>
        <v>1573.19644464</v>
      </c>
      <c r="X33" s="19">
        <f t="shared" si="18"/>
        <v>1535.6652908399999</v>
      </c>
      <c r="Y33" s="19">
        <f t="shared" ref="Y33:Z33" si="19">SUM(Y34:Y50)</f>
        <v>1473.1035649200001</v>
      </c>
      <c r="Z33" s="19">
        <f t="shared" si="19"/>
        <v>1426.0023259200002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14.923049040000004</v>
      </c>
      <c r="D36" s="8">
        <v>17.907704280000001</v>
      </c>
      <c r="E36" s="8">
        <v>17.907704280000001</v>
      </c>
      <c r="F36" s="8">
        <v>17.907704280000001</v>
      </c>
      <c r="G36" s="8">
        <v>17.907704280000001</v>
      </c>
      <c r="H36" s="8">
        <v>17.907704280000001</v>
      </c>
      <c r="I36" s="8">
        <v>17.907704280000001</v>
      </c>
      <c r="J36" s="8">
        <v>17.907704280000001</v>
      </c>
      <c r="K36" s="8">
        <v>14.923049040000004</v>
      </c>
      <c r="L36" s="8">
        <v>14.923049040000004</v>
      </c>
      <c r="M36" s="8">
        <v>14.923049040000004</v>
      </c>
      <c r="N36" s="8">
        <v>8.9539657199999994</v>
      </c>
      <c r="O36" s="8">
        <v>8.9539657199999994</v>
      </c>
      <c r="P36" s="8">
        <v>5.969310479999999</v>
      </c>
      <c r="Q36" s="8">
        <v>17.907704280000001</v>
      </c>
      <c r="R36" s="8">
        <v>41.784719040000006</v>
      </c>
      <c r="S36" s="8">
        <v>38.800290960000019</v>
      </c>
      <c r="T36" s="8">
        <v>35.815635719999996</v>
      </c>
      <c r="U36" s="8">
        <v>35.815635719999996</v>
      </c>
      <c r="V36" s="8">
        <v>41.784719040000006</v>
      </c>
      <c r="W36" s="8">
        <v>35.815635719999996</v>
      </c>
      <c r="X36" s="8">
        <v>23.477213159999998</v>
      </c>
      <c r="Y36" s="8">
        <v>9.6881468400000017</v>
      </c>
      <c r="Z36" s="8">
        <v>4.2619759199999994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4.8843194399999978</v>
      </c>
      <c r="Z37" s="8">
        <v>3.6441543599999999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242.15885927999997</v>
      </c>
      <c r="D43" s="8">
        <v>286.767</v>
      </c>
      <c r="E43" s="8">
        <v>280.39437035999998</v>
      </c>
      <c r="F43" s="8">
        <v>312.25751855999988</v>
      </c>
      <c r="G43" s="8">
        <v>356.8656592800001</v>
      </c>
      <c r="H43" s="8">
        <v>519.36678143999995</v>
      </c>
      <c r="I43" s="8">
        <v>191.17808892000002</v>
      </c>
      <c r="J43" s="8">
        <v>197.55071856000001</v>
      </c>
      <c r="K43" s="8">
        <v>197.55071856000001</v>
      </c>
      <c r="L43" s="8">
        <v>191.17808892000002</v>
      </c>
      <c r="M43" s="8">
        <v>194.36427036000001</v>
      </c>
      <c r="N43" s="8">
        <v>152.94231108</v>
      </c>
      <c r="O43" s="8">
        <v>321.81632963999982</v>
      </c>
      <c r="P43" s="8">
        <v>462.01338144000016</v>
      </c>
      <c r="Q43" s="8">
        <v>608.5833296400001</v>
      </c>
      <c r="R43" s="8">
        <v>978.1939814399999</v>
      </c>
      <c r="S43" s="8">
        <v>1032.3612000000001</v>
      </c>
      <c r="T43" s="8">
        <v>1287.26531856</v>
      </c>
      <c r="U43" s="8">
        <v>1427.46237036</v>
      </c>
      <c r="V43" s="8">
        <v>1602.7090185599998</v>
      </c>
      <c r="W43" s="8">
        <v>1452.9528889199999</v>
      </c>
      <c r="X43" s="8">
        <v>1432.36942056</v>
      </c>
      <c r="Y43" s="8">
        <v>1381.41079128</v>
      </c>
      <c r="Z43" s="8">
        <v>1336.7452971600001</v>
      </c>
    </row>
    <row r="44" spans="1:26" ht="11.25" customHeight="1" x14ac:dyDescent="0.2">
      <c r="A44" s="28" t="s">
        <v>74</v>
      </c>
      <c r="B44" s="7" t="s">
        <v>75</v>
      </c>
      <c r="C44" s="8">
        <v>125.07843096000003</v>
      </c>
      <c r="D44" s="8">
        <v>140.7132</v>
      </c>
      <c r="E44" s="8">
        <v>156.34796904000001</v>
      </c>
      <c r="F44" s="8">
        <v>165.72894192000001</v>
      </c>
      <c r="G44" s="8">
        <v>93.808892880000016</v>
      </c>
      <c r="H44" s="8">
        <v>62.539076160000008</v>
      </c>
      <c r="I44" s="8">
        <v>181.36371096000002</v>
      </c>
      <c r="J44" s="8">
        <v>165.72894192000001</v>
      </c>
      <c r="K44" s="8">
        <v>153.22107096000002</v>
      </c>
      <c r="L44" s="8">
        <v>128.20532904000001</v>
      </c>
      <c r="M44" s="8">
        <v>121.95153288</v>
      </c>
      <c r="N44" s="8">
        <v>96.93579096000002</v>
      </c>
      <c r="O44" s="8">
        <v>56.285279999999993</v>
      </c>
      <c r="P44" s="8">
        <v>46.904307120000013</v>
      </c>
      <c r="Q44" s="8">
        <v>56.285279999999993</v>
      </c>
      <c r="R44" s="8">
        <v>150.09417288</v>
      </c>
      <c r="S44" s="8">
        <v>109.44366192000003</v>
      </c>
      <c r="T44" s="8">
        <v>59.412178080000018</v>
      </c>
      <c r="U44" s="8">
        <v>100.06268904000001</v>
      </c>
      <c r="V44" s="8">
        <v>106.31676384000001</v>
      </c>
      <c r="W44" s="8">
        <v>84.427920000000029</v>
      </c>
      <c r="X44" s="8">
        <v>79.818657119999997</v>
      </c>
      <c r="Y44" s="8">
        <v>77.120307359999998</v>
      </c>
      <c r="Z44" s="8">
        <v>81.350898480000012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6.5636999999999999</v>
      </c>
      <c r="D51" s="27">
        <v>36.655336079999998</v>
      </c>
      <c r="E51" s="27">
        <v>8.4823200000000014</v>
      </c>
      <c r="F51" s="27">
        <v>54.175366080000003</v>
      </c>
      <c r="G51" s="27">
        <v>174.99692628000003</v>
      </c>
      <c r="H51" s="27">
        <v>105.06888216</v>
      </c>
      <c r="I51" s="27">
        <v>264.36341843999992</v>
      </c>
      <c r="J51" s="27">
        <v>177.62240628000004</v>
      </c>
      <c r="K51" s="27">
        <v>168.6880998</v>
      </c>
      <c r="L51" s="27">
        <v>552.20610060000013</v>
      </c>
      <c r="M51" s="27">
        <v>353.02507020000002</v>
      </c>
      <c r="N51" s="27">
        <v>402.96068999999994</v>
      </c>
      <c r="O51" s="27">
        <v>1907.12928384</v>
      </c>
      <c r="P51" s="27">
        <v>2029.5576378000001</v>
      </c>
      <c r="Q51" s="27">
        <v>1966.5115826400001</v>
      </c>
      <c r="R51" s="27">
        <v>786.99409272000025</v>
      </c>
      <c r="S51" s="27">
        <v>927.30701448000013</v>
      </c>
      <c r="T51" s="27">
        <v>930.18996534423536</v>
      </c>
      <c r="U51" s="27">
        <v>980.44718247563947</v>
      </c>
      <c r="V51" s="27">
        <v>1167.4831054692711</v>
      </c>
      <c r="W51" s="27">
        <v>780.6417536707977</v>
      </c>
      <c r="X51" s="27">
        <v>1004.6316321695837</v>
      </c>
      <c r="Y51" s="27">
        <v>578.67995549849559</v>
      </c>
      <c r="Z51" s="27">
        <v>505.23044784319774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20.16</v>
      </c>
      <c r="D61" s="49">
        <f t="shared" si="22"/>
        <v>20.272089599999997</v>
      </c>
      <c r="E61" s="49">
        <f t="shared" si="22"/>
        <v>20.272089599999997</v>
      </c>
      <c r="F61" s="49">
        <f t="shared" si="22"/>
        <v>22.288089599999999</v>
      </c>
      <c r="G61" s="49">
        <f t="shared" si="22"/>
        <v>22.288089599999999</v>
      </c>
      <c r="H61" s="49">
        <f t="shared" si="22"/>
        <v>22.5118656</v>
      </c>
      <c r="I61" s="49">
        <f t="shared" si="22"/>
        <v>25.535865599999997</v>
      </c>
      <c r="J61" s="49">
        <f t="shared" si="22"/>
        <v>25.647955199999995</v>
      </c>
      <c r="K61" s="49">
        <f t="shared" si="22"/>
        <v>29.007820799999998</v>
      </c>
      <c r="L61" s="49">
        <f t="shared" si="22"/>
        <v>62.383910399999984</v>
      </c>
      <c r="M61" s="49">
        <f t="shared" si="22"/>
        <v>62.831865600000015</v>
      </c>
      <c r="N61" s="49">
        <f t="shared" si="22"/>
        <v>63.279820799999996</v>
      </c>
      <c r="O61" s="49">
        <f t="shared" si="22"/>
        <v>63.3919104</v>
      </c>
      <c r="P61" s="49">
        <f t="shared" si="22"/>
        <v>74.38173264000001</v>
      </c>
      <c r="Q61" s="49">
        <f t="shared" si="22"/>
        <v>77.186629440000004</v>
      </c>
      <c r="R61" s="49">
        <f t="shared" si="22"/>
        <v>85.936675679999993</v>
      </c>
      <c r="S61" s="49">
        <f t="shared" si="22"/>
        <v>51.006453120000003</v>
      </c>
      <c r="T61" s="49">
        <f t="shared" si="22"/>
        <v>70.098707543471704</v>
      </c>
      <c r="U61" s="49">
        <f t="shared" si="22"/>
        <v>91.771954511195915</v>
      </c>
      <c r="V61" s="49">
        <f t="shared" si="22"/>
        <v>99.878603865415485</v>
      </c>
      <c r="W61" s="49">
        <f t="shared" si="22"/>
        <v>24.419705211523262</v>
      </c>
      <c r="X61" s="49">
        <f t="shared" si="22"/>
        <v>24.455596177196647</v>
      </c>
      <c r="Y61" s="49">
        <f t="shared" ref="Y61:Z61" si="23">SUM(Y62:Y72)</f>
        <v>28.878025624351778</v>
      </c>
      <c r="Z61" s="49">
        <f t="shared" si="23"/>
        <v>29.020009100631114</v>
      </c>
    </row>
    <row r="62" spans="1:26" ht="11.25" customHeight="1" x14ac:dyDescent="0.2">
      <c r="A62" s="50" t="s">
        <v>92</v>
      </c>
      <c r="B62" s="51" t="s">
        <v>93</v>
      </c>
      <c r="C62" s="52">
        <v>20.16</v>
      </c>
      <c r="D62" s="52">
        <v>20.272089599999997</v>
      </c>
      <c r="E62" s="52">
        <v>20.272089599999997</v>
      </c>
      <c r="F62" s="52">
        <v>22.288089599999999</v>
      </c>
      <c r="G62" s="52">
        <v>22.288089599999999</v>
      </c>
      <c r="H62" s="52">
        <v>22.5118656</v>
      </c>
      <c r="I62" s="52">
        <v>25.535865599999997</v>
      </c>
      <c r="J62" s="52">
        <v>25.647955199999995</v>
      </c>
      <c r="K62" s="52">
        <v>29.007820799999998</v>
      </c>
      <c r="L62" s="52">
        <v>62.383910399999984</v>
      </c>
      <c r="M62" s="52">
        <v>62.831865600000015</v>
      </c>
      <c r="N62" s="52">
        <v>63.279820799999996</v>
      </c>
      <c r="O62" s="52">
        <v>63.3919104</v>
      </c>
      <c r="P62" s="52">
        <v>66.303820800000011</v>
      </c>
      <c r="Q62" s="52">
        <v>66.415910400000001</v>
      </c>
      <c r="R62" s="52">
        <v>67.088044799999992</v>
      </c>
      <c r="S62" s="52">
        <v>24.079910399999999</v>
      </c>
      <c r="T62" s="52">
        <v>24.079910399999999</v>
      </c>
      <c r="U62" s="52">
        <v>24.191999999999997</v>
      </c>
      <c r="V62" s="52">
        <v>24.191999999999997</v>
      </c>
      <c r="W62" s="52">
        <v>24.191999999999997</v>
      </c>
      <c r="X62" s="52">
        <v>24.191999999999997</v>
      </c>
      <c r="Y62" s="52">
        <v>28.559865599999998</v>
      </c>
      <c r="Z62" s="52">
        <v>28.559865599999998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0.24336866347171199</v>
      </c>
      <c r="U64" s="52">
        <v>0.26334283119591007</v>
      </c>
      <c r="V64" s="52">
        <v>0.29208034541549588</v>
      </c>
      <c r="W64" s="52">
        <v>0.22770521152326362</v>
      </c>
      <c r="X64" s="52">
        <v>0.26359617719665168</v>
      </c>
      <c r="Y64" s="52">
        <v>0.23201058435178143</v>
      </c>
      <c r="Z64" s="52">
        <v>0.36634766063111673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8.6149440000000008E-2</v>
      </c>
      <c r="Z67" s="52">
        <v>9.3795839999999991E-2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8.0779118399999987</v>
      </c>
      <c r="Q69" s="52">
        <v>10.770719039999999</v>
      </c>
      <c r="R69" s="52">
        <v>18.848630879999998</v>
      </c>
      <c r="S69" s="52">
        <v>26.92654272</v>
      </c>
      <c r="T69" s="52">
        <v>45.775428479999995</v>
      </c>
      <c r="U69" s="52">
        <v>67.316611680000008</v>
      </c>
      <c r="V69" s="52">
        <v>75.394523519999993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848.45079611999995</v>
      </c>
      <c r="D2" s="21">
        <f t="shared" ref="D2:X2" si="0">SUM(D3,D17,D22,D25,D26,D51,D52)</f>
        <v>1868.3956881589402</v>
      </c>
      <c r="E2" s="21">
        <f t="shared" si="0"/>
        <v>2415.3528099981854</v>
      </c>
      <c r="F2" s="21">
        <f t="shared" si="0"/>
        <v>2299.1823122452211</v>
      </c>
      <c r="G2" s="21">
        <f t="shared" si="0"/>
        <v>3227.8476107854231</v>
      </c>
      <c r="H2" s="21">
        <f t="shared" si="0"/>
        <v>5135.7350275889175</v>
      </c>
      <c r="I2" s="21">
        <f t="shared" si="0"/>
        <v>1587.4833546119039</v>
      </c>
      <c r="J2" s="21">
        <f t="shared" si="0"/>
        <v>4622.5145760915048</v>
      </c>
      <c r="K2" s="21">
        <f t="shared" si="0"/>
        <v>3601.0507968340025</v>
      </c>
      <c r="L2" s="21">
        <f t="shared" si="0"/>
        <v>3820.2954814799991</v>
      </c>
      <c r="M2" s="21">
        <f t="shared" si="0"/>
        <v>4937.732704080001</v>
      </c>
      <c r="N2" s="21">
        <f t="shared" si="0"/>
        <v>2360.7745239600004</v>
      </c>
      <c r="O2" s="21">
        <f t="shared" si="0"/>
        <v>2055.8252109599998</v>
      </c>
      <c r="P2" s="21">
        <f t="shared" si="0"/>
        <v>1835.3302261200001</v>
      </c>
      <c r="Q2" s="21">
        <f t="shared" si="0"/>
        <v>1753.9375186799998</v>
      </c>
      <c r="R2" s="21">
        <f t="shared" si="0"/>
        <v>578.24448047999999</v>
      </c>
      <c r="S2" s="21">
        <f t="shared" si="0"/>
        <v>339.80967504</v>
      </c>
      <c r="T2" s="21">
        <f t="shared" si="0"/>
        <v>342.22316952713788</v>
      </c>
      <c r="U2" s="21">
        <f t="shared" si="0"/>
        <v>328.67567659832685</v>
      </c>
      <c r="V2" s="21">
        <f t="shared" si="0"/>
        <v>250.66360770099385</v>
      </c>
      <c r="W2" s="21">
        <f t="shared" si="0"/>
        <v>284.06133459155654</v>
      </c>
      <c r="X2" s="21">
        <f t="shared" si="0"/>
        <v>306.65631656193045</v>
      </c>
      <c r="Y2" s="21">
        <f t="shared" ref="Y2:Z2" si="1">SUM(Y3,Y17,Y22,Y25,Y26,Y51,Y52)</f>
        <v>270.8551427772793</v>
      </c>
      <c r="Z2" s="21">
        <f t="shared" si="1"/>
        <v>274.93170721071721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252.35286647894006</v>
      </c>
      <c r="E3" s="24">
        <f t="shared" si="2"/>
        <v>253.45711407818533</v>
      </c>
      <c r="F3" s="24">
        <f t="shared" si="2"/>
        <v>251.97122556522044</v>
      </c>
      <c r="G3" s="24">
        <f t="shared" si="2"/>
        <v>234.44322022542298</v>
      </c>
      <c r="H3" s="24">
        <f t="shared" si="2"/>
        <v>234.18123162891601</v>
      </c>
      <c r="I3" s="24">
        <f t="shared" si="2"/>
        <v>241.10986609190405</v>
      </c>
      <c r="J3" s="24">
        <f t="shared" si="2"/>
        <v>69.834237451504876</v>
      </c>
      <c r="K3" s="24">
        <f t="shared" si="2"/>
        <v>46.644016714002149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252.35286647894006</v>
      </c>
      <c r="E4" s="19">
        <f t="shared" si="4"/>
        <v>253.45711407818533</v>
      </c>
      <c r="F4" s="19">
        <f t="shared" si="4"/>
        <v>251.97122556522044</v>
      </c>
      <c r="G4" s="19">
        <f t="shared" si="4"/>
        <v>234.44322022542298</v>
      </c>
      <c r="H4" s="19">
        <f t="shared" si="4"/>
        <v>234.18123162891601</v>
      </c>
      <c r="I4" s="19">
        <f t="shared" si="4"/>
        <v>241.10986609190405</v>
      </c>
      <c r="J4" s="19">
        <f t="shared" si="4"/>
        <v>69.834237451504876</v>
      </c>
      <c r="K4" s="19">
        <f t="shared" si="4"/>
        <v>46.644016714002149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124.10359271999998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252.35286647894006</v>
      </c>
      <c r="E7" s="8">
        <v>253.45711407818533</v>
      </c>
      <c r="F7" s="8">
        <v>251.97122556522044</v>
      </c>
      <c r="G7" s="8">
        <v>234.44322022542298</v>
      </c>
      <c r="H7" s="8">
        <v>234.18123162891601</v>
      </c>
      <c r="I7" s="8">
        <v>117.00627337190407</v>
      </c>
      <c r="J7" s="8">
        <v>69.834237451504876</v>
      </c>
      <c r="K7" s="8">
        <v>46.644016714002149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826.74029808</v>
      </c>
      <c r="D26" s="27">
        <f t="shared" si="14"/>
        <v>874.65372047999995</v>
      </c>
      <c r="E26" s="27">
        <f t="shared" si="14"/>
        <v>886.98320783999998</v>
      </c>
      <c r="F26" s="27">
        <f t="shared" si="14"/>
        <v>1178.7398672400004</v>
      </c>
      <c r="G26" s="27">
        <f t="shared" si="14"/>
        <v>970.53930324000021</v>
      </c>
      <c r="H26" s="27">
        <f t="shared" si="14"/>
        <v>754.5414891600002</v>
      </c>
      <c r="I26" s="27">
        <f t="shared" si="14"/>
        <v>683.95014143999992</v>
      </c>
      <c r="J26" s="27">
        <f t="shared" si="14"/>
        <v>789.69174047999991</v>
      </c>
      <c r="K26" s="27">
        <f t="shared" si="14"/>
        <v>547.71071940000013</v>
      </c>
      <c r="L26" s="27">
        <f t="shared" si="14"/>
        <v>453.84282180000002</v>
      </c>
      <c r="M26" s="27">
        <f t="shared" si="14"/>
        <v>539.81337168000005</v>
      </c>
      <c r="N26" s="27">
        <f t="shared" si="14"/>
        <v>359.85582396000001</v>
      </c>
      <c r="O26" s="27">
        <f t="shared" si="14"/>
        <v>475.52133239999984</v>
      </c>
      <c r="P26" s="27">
        <f t="shared" si="14"/>
        <v>143.14858596000002</v>
      </c>
      <c r="Q26" s="27">
        <f t="shared" si="14"/>
        <v>114.35333112000001</v>
      </c>
      <c r="R26" s="27">
        <f t="shared" si="14"/>
        <v>130.34405520000001</v>
      </c>
      <c r="S26" s="27">
        <f t="shared" si="14"/>
        <v>105.02915544000001</v>
      </c>
      <c r="T26" s="27">
        <f t="shared" si="14"/>
        <v>101.90225736000001</v>
      </c>
      <c r="U26" s="27">
        <f t="shared" si="14"/>
        <v>123.79330872</v>
      </c>
      <c r="V26" s="27">
        <f t="shared" si="14"/>
        <v>107.86410468000001</v>
      </c>
      <c r="W26" s="27">
        <f t="shared" si="14"/>
        <v>95.235442200000008</v>
      </c>
      <c r="X26" s="27">
        <f t="shared" si="14"/>
        <v>115.24983768000001</v>
      </c>
      <c r="Y26" s="27">
        <f t="shared" ref="Y26:Z26" si="15">SUM(Y27,Y33)</f>
        <v>77.759947439999991</v>
      </c>
      <c r="Z26" s="27">
        <f t="shared" si="15"/>
        <v>73.576133280000008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826.74029808</v>
      </c>
      <c r="D33" s="19">
        <f t="shared" si="18"/>
        <v>874.65372047999995</v>
      </c>
      <c r="E33" s="19">
        <f t="shared" si="18"/>
        <v>886.98320783999998</v>
      </c>
      <c r="F33" s="19">
        <f t="shared" si="18"/>
        <v>1178.7398672400004</v>
      </c>
      <c r="G33" s="19">
        <f t="shared" si="18"/>
        <v>970.53930324000021</v>
      </c>
      <c r="H33" s="19">
        <f t="shared" si="18"/>
        <v>754.5414891600002</v>
      </c>
      <c r="I33" s="19">
        <f t="shared" si="18"/>
        <v>683.95014143999992</v>
      </c>
      <c r="J33" s="19">
        <f t="shared" si="18"/>
        <v>789.69174047999991</v>
      </c>
      <c r="K33" s="19">
        <f t="shared" si="18"/>
        <v>547.71071940000013</v>
      </c>
      <c r="L33" s="19">
        <f t="shared" si="18"/>
        <v>453.84282180000002</v>
      </c>
      <c r="M33" s="19">
        <f t="shared" si="18"/>
        <v>539.81337168000005</v>
      </c>
      <c r="N33" s="19">
        <f t="shared" si="18"/>
        <v>359.85582396000001</v>
      </c>
      <c r="O33" s="19">
        <f t="shared" si="18"/>
        <v>475.52133239999984</v>
      </c>
      <c r="P33" s="19">
        <f t="shared" si="18"/>
        <v>143.14858596000002</v>
      </c>
      <c r="Q33" s="19">
        <f t="shared" si="18"/>
        <v>114.35333112000001</v>
      </c>
      <c r="R33" s="19">
        <f t="shared" si="18"/>
        <v>130.34405520000001</v>
      </c>
      <c r="S33" s="19">
        <f t="shared" si="18"/>
        <v>105.02915544000001</v>
      </c>
      <c r="T33" s="19">
        <f t="shared" si="18"/>
        <v>101.90225736000001</v>
      </c>
      <c r="U33" s="19">
        <f t="shared" si="18"/>
        <v>123.79330872</v>
      </c>
      <c r="V33" s="19">
        <f t="shared" si="18"/>
        <v>107.86410468000001</v>
      </c>
      <c r="W33" s="19">
        <f t="shared" si="18"/>
        <v>95.235442200000008</v>
      </c>
      <c r="X33" s="19">
        <f t="shared" si="18"/>
        <v>115.24983768000001</v>
      </c>
      <c r="Y33" s="19">
        <f t="shared" ref="Y33:Z33" si="19">SUM(Y34:Y50)</f>
        <v>77.759947439999991</v>
      </c>
      <c r="Z33" s="19">
        <f t="shared" si="19"/>
        <v>73.576133280000008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8.6822823599999985</v>
      </c>
      <c r="Z36" s="8">
        <v>8.3390436000000001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12.27990456</v>
      </c>
      <c r="P37" s="8">
        <v>3.0701008799999987</v>
      </c>
      <c r="Q37" s="8">
        <v>3.0701008799999987</v>
      </c>
      <c r="R37" s="8">
        <v>3.0701008799999987</v>
      </c>
      <c r="S37" s="8">
        <v>0</v>
      </c>
      <c r="T37" s="8">
        <v>0</v>
      </c>
      <c r="U37" s="8">
        <v>3.0701008799999987</v>
      </c>
      <c r="V37" s="8">
        <v>6.1399522800000002</v>
      </c>
      <c r="W37" s="8">
        <v>3.0701008799999987</v>
      </c>
      <c r="X37" s="8">
        <v>1.36615248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0.30232512000000006</v>
      </c>
      <c r="Y41" s="8">
        <v>0.11647800000000001</v>
      </c>
      <c r="Z41" s="8">
        <v>0.12916116000000002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401.47380000000004</v>
      </c>
      <c r="D43" s="8">
        <v>455.64101856000002</v>
      </c>
      <c r="E43" s="8">
        <v>446.08194071999992</v>
      </c>
      <c r="F43" s="8">
        <v>497.0627110800001</v>
      </c>
      <c r="G43" s="8">
        <v>567.16137035999998</v>
      </c>
      <c r="H43" s="8">
        <v>554.41611108000018</v>
      </c>
      <c r="I43" s="8">
        <v>289.95318143999998</v>
      </c>
      <c r="J43" s="8">
        <v>426.96431855999998</v>
      </c>
      <c r="K43" s="8">
        <v>194.36427036000001</v>
      </c>
      <c r="L43" s="8">
        <v>191.17808892000002</v>
      </c>
      <c r="M43" s="8">
        <v>274.02174071999997</v>
      </c>
      <c r="N43" s="8">
        <v>181.61901107999998</v>
      </c>
      <c r="O43" s="8">
        <v>360.05184071999986</v>
      </c>
      <c r="P43" s="8">
        <v>133.82468892</v>
      </c>
      <c r="Q43" s="8">
        <v>98.775359280000004</v>
      </c>
      <c r="R43" s="8">
        <v>117.89298144</v>
      </c>
      <c r="S43" s="8">
        <v>98.775359280000004</v>
      </c>
      <c r="T43" s="8">
        <v>98.775359280000004</v>
      </c>
      <c r="U43" s="8">
        <v>101.96154072</v>
      </c>
      <c r="V43" s="8">
        <v>89.216281440000003</v>
      </c>
      <c r="W43" s="8">
        <v>79.657470360000005</v>
      </c>
      <c r="X43" s="8">
        <v>93.728260080000013</v>
      </c>
      <c r="Y43" s="8">
        <v>61.7536062</v>
      </c>
      <c r="Z43" s="8">
        <v>62.709674039999996</v>
      </c>
    </row>
    <row r="44" spans="1:26" ht="11.25" customHeight="1" x14ac:dyDescent="0.2">
      <c r="A44" s="28" t="s">
        <v>74</v>
      </c>
      <c r="B44" s="7" t="s">
        <v>75</v>
      </c>
      <c r="C44" s="8">
        <v>425.26649807999991</v>
      </c>
      <c r="D44" s="8">
        <v>419.01270191999993</v>
      </c>
      <c r="E44" s="8">
        <v>440.90126712000011</v>
      </c>
      <c r="F44" s="8">
        <v>681.67715616000032</v>
      </c>
      <c r="G44" s="8">
        <v>403.37793288000017</v>
      </c>
      <c r="H44" s="8">
        <v>200.12537808000002</v>
      </c>
      <c r="I44" s="8">
        <v>393.99695999999994</v>
      </c>
      <c r="J44" s="8">
        <v>362.72742191999993</v>
      </c>
      <c r="K44" s="8">
        <v>353.34644904000015</v>
      </c>
      <c r="L44" s="8">
        <v>262.66473288000003</v>
      </c>
      <c r="M44" s="8">
        <v>265.79163096000002</v>
      </c>
      <c r="N44" s="8">
        <v>178.23681288000003</v>
      </c>
      <c r="O44" s="8">
        <v>103.18958712000001</v>
      </c>
      <c r="P44" s="8">
        <v>6.253796160000002</v>
      </c>
      <c r="Q44" s="8">
        <v>12.507870960000004</v>
      </c>
      <c r="R44" s="8">
        <v>9.3809728800000016</v>
      </c>
      <c r="S44" s="8">
        <v>6.253796160000002</v>
      </c>
      <c r="T44" s="8">
        <v>3.1268980800000001</v>
      </c>
      <c r="U44" s="8">
        <v>18.761667120000002</v>
      </c>
      <c r="V44" s="8">
        <v>12.507870960000004</v>
      </c>
      <c r="W44" s="8">
        <v>12.507870960000004</v>
      </c>
      <c r="X44" s="8">
        <v>19.853099999999998</v>
      </c>
      <c r="Y44" s="8">
        <v>7.2075808800000001</v>
      </c>
      <c r="Z44" s="8">
        <v>2.3982544799999999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21.710498039999997</v>
      </c>
      <c r="D51" s="27">
        <v>741.38910120000003</v>
      </c>
      <c r="E51" s="27">
        <v>1274.91248808</v>
      </c>
      <c r="F51" s="27">
        <v>868.47121944000014</v>
      </c>
      <c r="G51" s="27">
        <v>2022.8650873199999</v>
      </c>
      <c r="H51" s="27">
        <v>4147.0123068000012</v>
      </c>
      <c r="I51" s="27">
        <v>662.4233470800001</v>
      </c>
      <c r="J51" s="27">
        <v>3762.9885981599996</v>
      </c>
      <c r="K51" s="27">
        <v>3006.6960607200003</v>
      </c>
      <c r="L51" s="27">
        <v>3366.4526596799992</v>
      </c>
      <c r="M51" s="27">
        <v>4397.9193324000007</v>
      </c>
      <c r="N51" s="27">
        <v>2000.9187000000002</v>
      </c>
      <c r="O51" s="27">
        <v>1580.3038785600002</v>
      </c>
      <c r="P51" s="27">
        <v>1692.1816401600001</v>
      </c>
      <c r="Q51" s="27">
        <v>1639.5841875599999</v>
      </c>
      <c r="R51" s="27">
        <v>447.90042527999998</v>
      </c>
      <c r="S51" s="27">
        <v>234.78051959999999</v>
      </c>
      <c r="T51" s="27">
        <v>240.32091216713789</v>
      </c>
      <c r="U51" s="27">
        <v>204.88236787832685</v>
      </c>
      <c r="V51" s="27">
        <v>142.79950302099385</v>
      </c>
      <c r="W51" s="27">
        <v>188.82589239155655</v>
      </c>
      <c r="X51" s="27">
        <v>191.40647888193044</v>
      </c>
      <c r="Y51" s="27">
        <v>193.09519533727931</v>
      </c>
      <c r="Z51" s="27">
        <v>201.35557393071721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466.03186560000006</v>
      </c>
      <c r="D61" s="49">
        <f t="shared" si="22"/>
        <v>470.73599999999976</v>
      </c>
      <c r="E61" s="49">
        <f t="shared" si="22"/>
        <v>474.0958655999998</v>
      </c>
      <c r="F61" s="49">
        <f t="shared" si="22"/>
        <v>474.20795519999996</v>
      </c>
      <c r="G61" s="49">
        <f t="shared" si="22"/>
        <v>510.16008959999988</v>
      </c>
      <c r="H61" s="49">
        <f t="shared" si="22"/>
        <v>510.72013439999978</v>
      </c>
      <c r="I61" s="49">
        <f t="shared" si="22"/>
        <v>415.9681344</v>
      </c>
      <c r="J61" s="49">
        <f t="shared" si="22"/>
        <v>419.7759552</v>
      </c>
      <c r="K61" s="49">
        <f t="shared" si="22"/>
        <v>418.2079104</v>
      </c>
      <c r="L61" s="49">
        <f t="shared" si="22"/>
        <v>267.54584472000005</v>
      </c>
      <c r="M61" s="49">
        <f t="shared" si="22"/>
        <v>268.32966551999999</v>
      </c>
      <c r="N61" s="49">
        <f t="shared" si="22"/>
        <v>268.55384471999997</v>
      </c>
      <c r="O61" s="49">
        <f t="shared" si="22"/>
        <v>271.46575512000004</v>
      </c>
      <c r="P61" s="49">
        <f t="shared" si="22"/>
        <v>276.28157592000002</v>
      </c>
      <c r="Q61" s="49">
        <f t="shared" si="22"/>
        <v>277.73753111999997</v>
      </c>
      <c r="R61" s="49">
        <f t="shared" si="22"/>
        <v>283.76893439999992</v>
      </c>
      <c r="S61" s="49">
        <f t="shared" si="22"/>
        <v>263.17913327999997</v>
      </c>
      <c r="T61" s="49">
        <f t="shared" si="22"/>
        <v>273.31803051155555</v>
      </c>
      <c r="U61" s="49">
        <f t="shared" si="22"/>
        <v>269.08898542023809</v>
      </c>
      <c r="V61" s="49">
        <f t="shared" si="22"/>
        <v>278.70172542897922</v>
      </c>
      <c r="W61" s="49">
        <f t="shared" si="22"/>
        <v>280.73707850062408</v>
      </c>
      <c r="X61" s="49">
        <f t="shared" si="22"/>
        <v>284.43735500903028</v>
      </c>
      <c r="Y61" s="49">
        <f t="shared" ref="Y61:Z61" si="23">SUM(Y62:Y72)</f>
        <v>283.67132812008111</v>
      </c>
      <c r="Z61" s="49">
        <f t="shared" si="23"/>
        <v>283.73991526443564</v>
      </c>
    </row>
    <row r="62" spans="1:26" ht="11.25" customHeight="1" x14ac:dyDescent="0.2">
      <c r="A62" s="50" t="s">
        <v>92</v>
      </c>
      <c r="B62" s="51" t="s">
        <v>93</v>
      </c>
      <c r="C62" s="52">
        <v>466.03186560000006</v>
      </c>
      <c r="D62" s="52">
        <v>470.73599999999976</v>
      </c>
      <c r="E62" s="52">
        <v>474.0958655999998</v>
      </c>
      <c r="F62" s="52">
        <v>474.20795519999996</v>
      </c>
      <c r="G62" s="52">
        <v>510.16008959999988</v>
      </c>
      <c r="H62" s="52">
        <v>510.72013439999978</v>
      </c>
      <c r="I62" s="52">
        <v>415.9681344</v>
      </c>
      <c r="J62" s="52">
        <v>419.7759552</v>
      </c>
      <c r="K62" s="52">
        <v>418.2079104</v>
      </c>
      <c r="L62" s="52">
        <v>262.30417920000002</v>
      </c>
      <c r="M62" s="52">
        <v>263.08799999999997</v>
      </c>
      <c r="N62" s="52">
        <v>263.31217919999995</v>
      </c>
      <c r="O62" s="52">
        <v>266.22408960000001</v>
      </c>
      <c r="P62" s="52">
        <v>271.0399104</v>
      </c>
      <c r="Q62" s="52">
        <v>272.49586559999995</v>
      </c>
      <c r="R62" s="52">
        <v>277.87213439999994</v>
      </c>
      <c r="S62" s="52">
        <v>260.17608959999995</v>
      </c>
      <c r="T62" s="52">
        <v>267.23208959999999</v>
      </c>
      <c r="U62" s="52">
        <v>267.23208959999999</v>
      </c>
      <c r="V62" s="52">
        <v>276.86413440000001</v>
      </c>
      <c r="W62" s="52">
        <v>278.88013439999997</v>
      </c>
      <c r="X62" s="52">
        <v>281.79204479999999</v>
      </c>
      <c r="Y62" s="52">
        <v>281.79204479999999</v>
      </c>
      <c r="Z62" s="52">
        <v>281.79204479999999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5.2416655199999997</v>
      </c>
      <c r="M64" s="52">
        <v>5.2416655199999997</v>
      </c>
      <c r="N64" s="52">
        <v>5.2416655199999997</v>
      </c>
      <c r="O64" s="52">
        <v>5.2416655199999997</v>
      </c>
      <c r="P64" s="52">
        <v>5.2416655199999997</v>
      </c>
      <c r="Q64" s="52">
        <v>5.2416655199999997</v>
      </c>
      <c r="R64" s="52">
        <v>5.8967999999999998</v>
      </c>
      <c r="S64" s="52">
        <v>3.0030436800000007</v>
      </c>
      <c r="T64" s="52">
        <v>3.3933885915555253</v>
      </c>
      <c r="U64" s="52">
        <v>1.8568958202380661</v>
      </c>
      <c r="V64" s="52">
        <v>1.8375910289792223</v>
      </c>
      <c r="W64" s="52">
        <v>1.8569441006240905</v>
      </c>
      <c r="X64" s="52">
        <v>2.6165087690302813</v>
      </c>
      <c r="Y64" s="52">
        <v>1.8792833200811021</v>
      </c>
      <c r="Z64" s="52">
        <v>1.9478704644356688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2.8801440000000001E-2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2.6925523200000003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91384.069149000003</v>
      </c>
      <c r="D2" s="21">
        <f t="shared" ref="D2:X2" si="0">SUM(D3,D17,D22,D25,D26,D51,D52)</f>
        <v>95596.764042959971</v>
      </c>
      <c r="E2" s="21">
        <f t="shared" si="0"/>
        <v>97378.943329799979</v>
      </c>
      <c r="F2" s="21">
        <f t="shared" si="0"/>
        <v>102417.82444404002</v>
      </c>
      <c r="G2" s="21">
        <f t="shared" si="0"/>
        <v>106822.62643715998</v>
      </c>
      <c r="H2" s="21">
        <f t="shared" si="0"/>
        <v>110658.73214808</v>
      </c>
      <c r="I2" s="21">
        <f t="shared" si="0"/>
        <v>114312.09265416002</v>
      </c>
      <c r="J2" s="21">
        <f t="shared" si="0"/>
        <v>117324.02818116</v>
      </c>
      <c r="K2" s="21">
        <f t="shared" si="0"/>
        <v>111063.46910147996</v>
      </c>
      <c r="L2" s="21">
        <f t="shared" si="0"/>
        <v>102367.96034544002</v>
      </c>
      <c r="M2" s="21">
        <f t="shared" si="0"/>
        <v>99482.947618680031</v>
      </c>
      <c r="N2" s="21">
        <f t="shared" si="0"/>
        <v>92949.78815136</v>
      </c>
      <c r="O2" s="21">
        <f t="shared" si="0"/>
        <v>83513.714891759984</v>
      </c>
      <c r="P2" s="21">
        <f t="shared" si="0"/>
        <v>82485.814854240001</v>
      </c>
      <c r="Q2" s="21">
        <f t="shared" si="0"/>
        <v>82938.354282360029</v>
      </c>
      <c r="R2" s="21">
        <f t="shared" si="0"/>
        <v>86022.204920280012</v>
      </c>
      <c r="S2" s="21">
        <f t="shared" si="0"/>
        <v>89258.505790319992</v>
      </c>
      <c r="T2" s="21">
        <f t="shared" si="0"/>
        <v>92160.942115375932</v>
      </c>
      <c r="U2" s="21">
        <f t="shared" si="0"/>
        <v>93241.977548886149</v>
      </c>
      <c r="V2" s="21">
        <f t="shared" si="0"/>
        <v>94572.477474219122</v>
      </c>
      <c r="W2" s="21">
        <f t="shared" si="0"/>
        <v>74511.113056313567</v>
      </c>
      <c r="X2" s="21">
        <f t="shared" si="0"/>
        <v>87417.662356231347</v>
      </c>
      <c r="Y2" s="21">
        <f t="shared" ref="Y2:Z2" si="1">SUM(Y3,Y17,Y22,Y25,Y26,Y51,Y52)</f>
        <v>93779.127998817567</v>
      </c>
      <c r="Z2" s="21">
        <f t="shared" si="1"/>
        <v>91104.546261621101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  <c r="Y5" s="8">
        <f>FC_TRA_RAIL_E!Y5+FC_TRA_ROAD_E!Y5+FC_TRA_DAVI_E!Y5+FC_TRA_DNAVI_E!Y5+FC_TRA_PIPE_E!Y5</f>
        <v>0</v>
      </c>
      <c r="Z5" s="8">
        <f>FC_TRA_RAIL_E!Z5+FC_TRA_ROAD_E!Z5+FC_TRA_DAVI_E!Z5+FC_TRA_DNAVI_E!Z5+FC_TRA_PIPE_E!Z5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  <c r="Y6" s="8">
        <f>FC_TRA_RAIL_E!Y6+FC_TRA_ROAD_E!Y6+FC_TRA_DAVI_E!Y6+FC_TRA_DNAVI_E!Y6+FC_TRA_PIPE_E!Y6</f>
        <v>0</v>
      </c>
      <c r="Z6" s="8">
        <f>FC_TRA_RAIL_E!Z6+FC_TRA_ROAD_E!Z6+FC_TRA_DAVI_E!Z6+FC_TRA_DNAVI_E!Z6+FC_TRA_PIPE_E!Z6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  <c r="Y7" s="8">
        <f>FC_TRA_RAIL_E!Y7+FC_TRA_ROAD_E!Y7+FC_TRA_DAVI_E!Y7+FC_TRA_DNAVI_E!Y7+FC_TRA_PIPE_E!Y7</f>
        <v>0</v>
      </c>
      <c r="Z7" s="8">
        <f>FC_TRA_RAIL_E!Z7+FC_TRA_ROAD_E!Z7+FC_TRA_DAVI_E!Z7+FC_TRA_DNAVI_E!Z7+FC_TRA_PIPE_E!Z7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  <c r="Y9" s="8">
        <f>FC_TRA_RAIL_E!Y9+FC_TRA_ROAD_E!Y9+FC_TRA_DAVI_E!Y9+FC_TRA_DNAVI_E!Y9+FC_TRA_PIPE_E!Y9</f>
        <v>0</v>
      </c>
      <c r="Z9" s="8">
        <f>FC_TRA_RAIL_E!Z9+FC_TRA_ROAD_E!Z9+FC_TRA_DAVI_E!Z9+FC_TRA_DNAVI_E!Z9+FC_TRA_PIPE_E!Z9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  <c r="Y10" s="8">
        <f>FC_TRA_RAIL_E!Y10+FC_TRA_ROAD_E!Y10+FC_TRA_DAVI_E!Y10+FC_TRA_DNAVI_E!Y10+FC_TRA_PIPE_E!Y10</f>
        <v>0</v>
      </c>
      <c r="Z10" s="8">
        <f>FC_TRA_RAIL_E!Z10+FC_TRA_ROAD_E!Z10+FC_TRA_DAVI_E!Z10+FC_TRA_DNAVI_E!Z10+FC_TRA_PIPE_E!Z10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  <c r="Y12" s="8">
        <f>FC_TRA_RAIL_E!Y12+FC_TRA_ROAD_E!Y12+FC_TRA_DAVI_E!Y12+FC_TRA_DNAVI_E!Y12+FC_TRA_PIPE_E!Y12</f>
        <v>0</v>
      </c>
      <c r="Z12" s="8">
        <f>FC_TRA_RAIL_E!Z12+FC_TRA_ROAD_E!Z12+FC_TRA_DAVI_E!Z12+FC_TRA_DNAVI_E!Z12+FC_TRA_PIPE_E!Z12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  <c r="Y13" s="8">
        <f>FC_TRA_RAIL_E!Y13+FC_TRA_ROAD_E!Y13+FC_TRA_DAVI_E!Y13+FC_TRA_DNAVI_E!Y13+FC_TRA_PIPE_E!Y13</f>
        <v>0</v>
      </c>
      <c r="Z13" s="8">
        <f>FC_TRA_RAIL_E!Z13+FC_TRA_ROAD_E!Z13+FC_TRA_DAVI_E!Z13+FC_TRA_DNAVI_E!Z13+FC_TRA_PIPE_E!Z13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  <c r="Y14" s="8">
        <f>FC_TRA_RAIL_E!Y14+FC_TRA_ROAD_E!Y14+FC_TRA_DAVI_E!Y14+FC_TRA_DNAVI_E!Y14+FC_TRA_PIPE_E!Y14</f>
        <v>0</v>
      </c>
      <c r="Z14" s="8">
        <f>FC_TRA_RAIL_E!Z14+FC_TRA_ROAD_E!Z14+FC_TRA_DAVI_E!Z14+FC_TRA_DNAVI_E!Z14+FC_TRA_PIPE_E!Z14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  <c r="Y15" s="8">
        <f>FC_TRA_RAIL_E!Y15+FC_TRA_ROAD_E!Y15+FC_TRA_DAVI_E!Y15+FC_TRA_DNAVI_E!Y15+FC_TRA_PIPE_E!Y15</f>
        <v>0</v>
      </c>
      <c r="Z15" s="8">
        <f>FC_TRA_RAIL_E!Z15+FC_TRA_ROAD_E!Z15+FC_TRA_DAVI_E!Z15+FC_TRA_DNAVI_E!Z15+FC_TRA_PIPE_E!Z15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  <c r="Y16" s="8">
        <f>FC_TRA_RAIL_E!Y16+FC_TRA_ROAD_E!Y16+FC_TRA_DAVI_E!Y16+FC_TRA_DNAVI_E!Y16+FC_TRA_PIPE_E!Y16</f>
        <v>0</v>
      </c>
      <c r="Z16" s="8">
        <f>FC_TRA_RAIL_E!Z16+FC_TRA_ROAD_E!Z16+FC_TRA_DAVI_E!Z16+FC_TRA_DNAVI_E!Z16+FC_TRA_PIPE_E!Z16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  <c r="Y18" s="8">
        <f>FC_TRA_RAIL_E!Y18+FC_TRA_ROAD_E!Y18+FC_TRA_DAVI_E!Y18+FC_TRA_DNAVI_E!Y18+FC_TRA_PIPE_E!Y18</f>
        <v>0</v>
      </c>
      <c r="Z18" s="8">
        <f>FC_TRA_RAIL_E!Z18+FC_TRA_ROAD_E!Z18+FC_TRA_DAVI_E!Z18+FC_TRA_DNAVI_E!Z18+FC_TRA_PIPE_E!Z18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  <c r="Y19" s="8">
        <f>FC_TRA_RAIL_E!Y19+FC_TRA_ROAD_E!Y19+FC_TRA_DAVI_E!Y19+FC_TRA_DNAVI_E!Y19+FC_TRA_PIPE_E!Y19</f>
        <v>0</v>
      </c>
      <c r="Z19" s="8">
        <f>FC_TRA_RAIL_E!Z19+FC_TRA_ROAD_E!Z19+FC_TRA_DAVI_E!Z19+FC_TRA_DNAVI_E!Z19+FC_TRA_PIPE_E!Z19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  <c r="Y20" s="8">
        <f>FC_TRA_RAIL_E!Y20+FC_TRA_ROAD_E!Y20+FC_TRA_DAVI_E!Y20+FC_TRA_DNAVI_E!Y20+FC_TRA_PIPE_E!Y20</f>
        <v>0</v>
      </c>
      <c r="Z20" s="8">
        <f>FC_TRA_RAIL_E!Z20+FC_TRA_ROAD_E!Z20+FC_TRA_DAVI_E!Z20+FC_TRA_DNAVI_E!Z20+FC_TRA_PIPE_E!Z20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  <c r="Y21" s="8">
        <f>FC_TRA_RAIL_E!Y21+FC_TRA_ROAD_E!Y21+FC_TRA_DAVI_E!Y21+FC_TRA_DNAVI_E!Y21+FC_TRA_PIPE_E!Y21</f>
        <v>0</v>
      </c>
      <c r="Z21" s="8">
        <f>FC_TRA_RAIL_E!Z21+FC_TRA_ROAD_E!Z21+FC_TRA_DAVI_E!Z21+FC_TRA_DNAVI_E!Z21+FC_TRA_PIPE_E!Z21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  <c r="Y23" s="8">
        <f>FC_TRA_RAIL_E!Y23+FC_TRA_ROAD_E!Y23+FC_TRA_DAVI_E!Y23+FC_TRA_DNAVI_E!Y23+FC_TRA_PIPE_E!Y23</f>
        <v>0</v>
      </c>
      <c r="Z23" s="8">
        <f>FC_TRA_RAIL_E!Z23+FC_TRA_ROAD_E!Z23+FC_TRA_DAVI_E!Z23+FC_TRA_DNAVI_E!Z23+FC_TRA_PIPE_E!Z23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  <c r="Y24" s="8">
        <f>FC_TRA_RAIL_E!Y24+FC_TRA_ROAD_E!Y24+FC_TRA_DAVI_E!Y24+FC_TRA_DNAVI_E!Y24+FC_TRA_PIPE_E!Y24</f>
        <v>0</v>
      </c>
      <c r="Z24" s="8">
        <f>FC_TRA_RAIL_E!Z24+FC_TRA_ROAD_E!Z24+FC_TRA_DAVI_E!Z24+FC_TRA_DNAVI_E!Z24+FC_TRA_PIPE_E!Z24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  <c r="Y25" s="27">
        <f>FC_TRA_RAIL_E!Y25+FC_TRA_ROAD_E!Y25+FC_TRA_DAVI_E!Y25+FC_TRA_DNAVI_E!Y25+FC_TRA_PIPE_E!Y25</f>
        <v>0</v>
      </c>
      <c r="Z25" s="27">
        <f>FC_TRA_RAIL_E!Z25+FC_TRA_ROAD_E!Z25+FC_TRA_DAVI_E!Z25+FC_TRA_DNAVI_E!Z25+FC_TRA_PIPE_E!Z25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91245.222860759997</v>
      </c>
      <c r="D26" s="27">
        <f t="shared" si="20"/>
        <v>95357.746402559977</v>
      </c>
      <c r="E26" s="27">
        <f t="shared" si="20"/>
        <v>97090.546873319981</v>
      </c>
      <c r="F26" s="27">
        <f t="shared" si="20"/>
        <v>102123.62183952001</v>
      </c>
      <c r="G26" s="27">
        <f t="shared" si="20"/>
        <v>106556.84929871999</v>
      </c>
      <c r="H26" s="27">
        <f t="shared" si="20"/>
        <v>110366.2460016</v>
      </c>
      <c r="I26" s="27">
        <f t="shared" si="20"/>
        <v>114120.93912984002</v>
      </c>
      <c r="J26" s="27">
        <f t="shared" si="20"/>
        <v>117127.11879684</v>
      </c>
      <c r="K26" s="27">
        <f t="shared" si="20"/>
        <v>110846.66382971997</v>
      </c>
      <c r="L26" s="27">
        <f t="shared" si="20"/>
        <v>102133.33452720002</v>
      </c>
      <c r="M26" s="27">
        <f t="shared" si="20"/>
        <v>99196.468166520033</v>
      </c>
      <c r="N26" s="27">
        <f t="shared" si="20"/>
        <v>92662.197111360001</v>
      </c>
      <c r="O26" s="27">
        <f t="shared" si="20"/>
        <v>83226.019640399987</v>
      </c>
      <c r="P26" s="27">
        <f t="shared" si="20"/>
        <v>82163.030466600001</v>
      </c>
      <c r="Q26" s="27">
        <f t="shared" si="20"/>
        <v>82610.669739240024</v>
      </c>
      <c r="R26" s="27">
        <f t="shared" si="20"/>
        <v>85709.265476760018</v>
      </c>
      <c r="S26" s="27">
        <f t="shared" si="20"/>
        <v>88887.956650919994</v>
      </c>
      <c r="T26" s="27">
        <f t="shared" si="20"/>
        <v>91734.058295640003</v>
      </c>
      <c r="U26" s="27">
        <f t="shared" si="20"/>
        <v>92807.378586720006</v>
      </c>
      <c r="V26" s="27">
        <f t="shared" si="20"/>
        <v>94072.300635960011</v>
      </c>
      <c r="W26" s="27">
        <f t="shared" ref="W26:X26" si="21">SUM(W27,W33)</f>
        <v>74017.622044799995</v>
      </c>
      <c r="X26" s="27">
        <f t="shared" si="21"/>
        <v>86754.806375040018</v>
      </c>
      <c r="Y26" s="27">
        <f t="shared" ref="Y26:Z26" si="22">SUM(Y27,Y33)</f>
        <v>92960.214606359994</v>
      </c>
      <c r="Z26" s="27">
        <f t="shared" si="22"/>
        <v>90259.064751240003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  <c r="Y28" s="8">
        <f>FC_TRA_RAIL_E!Y28+FC_TRA_ROAD_E!Y28+FC_TRA_DAVI_E!Y28+FC_TRA_DNAVI_E!Y28+FC_TRA_PIPE_E!Y28</f>
        <v>0</v>
      </c>
      <c r="Z28" s="8">
        <f>FC_TRA_RAIL_E!Z28+FC_TRA_ROAD_E!Z28+FC_TRA_DAVI_E!Z28+FC_TRA_DNAVI_E!Z28+FC_TRA_PIPE_E!Z28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  <c r="Y29" s="8">
        <f>FC_TRA_RAIL_E!Y29+FC_TRA_ROAD_E!Y29+FC_TRA_DAVI_E!Y29+FC_TRA_DNAVI_E!Y29+FC_TRA_PIPE_E!Y29</f>
        <v>0</v>
      </c>
      <c r="Z29" s="8">
        <f>FC_TRA_RAIL_E!Z29+FC_TRA_ROAD_E!Z29+FC_TRA_DAVI_E!Z29+FC_TRA_DNAVI_E!Z29+FC_TRA_PIPE_E!Z29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  <c r="Y30" s="8">
        <f>FC_TRA_RAIL_E!Y30+FC_TRA_ROAD_E!Y30+FC_TRA_DAVI_E!Y30+FC_TRA_DNAVI_E!Y30+FC_TRA_PIPE_E!Y30</f>
        <v>0</v>
      </c>
      <c r="Z30" s="8">
        <f>FC_TRA_RAIL_E!Z30+FC_TRA_ROAD_E!Z30+FC_TRA_DAVI_E!Z30+FC_TRA_DNAVI_E!Z30+FC_TRA_PIPE_E!Z30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  <c r="Y31" s="8">
        <f>FC_TRA_RAIL_E!Y31+FC_TRA_ROAD_E!Y31+FC_TRA_DAVI_E!Y31+FC_TRA_DNAVI_E!Y31+FC_TRA_PIPE_E!Y31</f>
        <v>0</v>
      </c>
      <c r="Z31" s="8">
        <f>FC_TRA_RAIL_E!Z31+FC_TRA_ROAD_E!Z31+FC_TRA_DAVI_E!Z31+FC_TRA_DNAVI_E!Z31+FC_TRA_PIPE_E!Z31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  <c r="Y32" s="8">
        <f>FC_TRA_RAIL_E!Y32+FC_TRA_ROAD_E!Y32+FC_TRA_DAVI_E!Y32+FC_TRA_DNAVI_E!Y32+FC_TRA_PIPE_E!Y32</f>
        <v>0</v>
      </c>
      <c r="Z32" s="8">
        <f>FC_TRA_RAIL_E!Z32+FC_TRA_ROAD_E!Z32+FC_TRA_DAVI_E!Z32+FC_TRA_DNAVI_E!Z32+FC_TRA_PIPE_E!Z32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91245.222860759997</v>
      </c>
      <c r="D33" s="19">
        <f t="shared" si="26"/>
        <v>95357.746402559977</v>
      </c>
      <c r="E33" s="19">
        <f t="shared" si="26"/>
        <v>97090.546873319981</v>
      </c>
      <c r="F33" s="19">
        <f t="shared" si="26"/>
        <v>102123.62183952001</v>
      </c>
      <c r="G33" s="19">
        <f t="shared" si="26"/>
        <v>106556.84929871999</v>
      </c>
      <c r="H33" s="19">
        <f t="shared" si="26"/>
        <v>110366.2460016</v>
      </c>
      <c r="I33" s="19">
        <f t="shared" si="26"/>
        <v>114120.93912984002</v>
      </c>
      <c r="J33" s="19">
        <f t="shared" si="26"/>
        <v>117127.11879684</v>
      </c>
      <c r="K33" s="19">
        <f t="shared" si="26"/>
        <v>110846.66382971997</v>
      </c>
      <c r="L33" s="19">
        <f t="shared" si="26"/>
        <v>102133.33452720002</v>
      </c>
      <c r="M33" s="19">
        <f t="shared" si="26"/>
        <v>99196.468166520033</v>
      </c>
      <c r="N33" s="19">
        <f t="shared" si="26"/>
        <v>92662.197111360001</v>
      </c>
      <c r="O33" s="19">
        <f t="shared" si="26"/>
        <v>83226.019640399987</v>
      </c>
      <c r="P33" s="19">
        <f t="shared" si="26"/>
        <v>82163.030466600001</v>
      </c>
      <c r="Q33" s="19">
        <f t="shared" si="26"/>
        <v>82610.669739240024</v>
      </c>
      <c r="R33" s="19">
        <f t="shared" si="26"/>
        <v>85709.265476760018</v>
      </c>
      <c r="S33" s="19">
        <f t="shared" si="26"/>
        <v>88887.956650919994</v>
      </c>
      <c r="T33" s="19">
        <f t="shared" si="26"/>
        <v>91734.058295640003</v>
      </c>
      <c r="U33" s="19">
        <f t="shared" si="26"/>
        <v>92807.378586720006</v>
      </c>
      <c r="V33" s="19">
        <f t="shared" si="26"/>
        <v>94072.300635960011</v>
      </c>
      <c r="W33" s="19">
        <f t="shared" ref="W33:X33" si="27">SUM(W34:W50)</f>
        <v>74017.622044799995</v>
      </c>
      <c r="X33" s="19">
        <f t="shared" si="27"/>
        <v>86754.806375040018</v>
      </c>
      <c r="Y33" s="19">
        <f t="shared" ref="Y33:Z33" si="28">SUM(Y34:Y50)</f>
        <v>92960.214606359994</v>
      </c>
      <c r="Z33" s="19">
        <f t="shared" si="28"/>
        <v>90259.064751240003</v>
      </c>
    </row>
    <row r="34" spans="1:26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  <c r="Y34" s="8">
        <f>FC_TRA_RAIL_E!Y34+FC_TRA_ROAD_E!Y34+FC_TRA_DAVI_E!Y34+FC_TRA_DNAVI_E!Y34+FC_TRA_PIPE_E!Y34</f>
        <v>0</v>
      </c>
      <c r="Z34" s="8">
        <f>FC_TRA_RAIL_E!Z34+FC_TRA_ROAD_E!Z34+FC_TRA_DAVI_E!Z34+FC_TRA_DNAVI_E!Z34+FC_TRA_PIPE_E!Z34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  <c r="Y35" s="8">
        <f>FC_TRA_RAIL_E!Y35+FC_TRA_ROAD_E!Y35+FC_TRA_DAVI_E!Y35+FC_TRA_DNAVI_E!Y35+FC_TRA_PIPE_E!Y35</f>
        <v>0</v>
      </c>
      <c r="Z35" s="8">
        <f>FC_TRA_RAIL_E!Z35+FC_TRA_ROAD_E!Z35+FC_TRA_DAVI_E!Z35+FC_TRA_DNAVI_E!Z35+FC_TRA_PIPE_E!Z35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223.84732572000001</v>
      </c>
      <c r="D36" s="8">
        <f>FC_TRA_RAIL_E!D36+FC_TRA_ROAD_E!D36+FC_TRA_DAVI_E!D36+FC_TRA_DNAVI_E!D36+FC_TRA_PIPE_E!D36</f>
        <v>214.89336</v>
      </c>
      <c r="E36" s="8">
        <f>FC_TRA_RAIL_E!E36+FC_TRA_ROAD_E!E36+FC_TRA_DAVI_E!E36+FC_TRA_DNAVI_E!E36+FC_TRA_PIPE_E!E36</f>
        <v>214.89336</v>
      </c>
      <c r="F36" s="8">
        <f>FC_TRA_RAIL_E!F36+FC_TRA_ROAD_E!F36+FC_TRA_DAVI_E!F36+FC_TRA_DNAVI_E!F36+FC_TRA_PIPE_E!F36</f>
        <v>211.90870476000003</v>
      </c>
      <c r="G36" s="8">
        <f>FC_TRA_RAIL_E!G36+FC_TRA_ROAD_E!G36+FC_TRA_DAVI_E!G36+FC_TRA_DNAVI_E!G36+FC_TRA_PIPE_E!G36</f>
        <v>217.87801524000002</v>
      </c>
      <c r="H36" s="8">
        <f>FC_TRA_RAIL_E!H36+FC_TRA_ROAD_E!H36+FC_TRA_DAVI_E!H36+FC_TRA_DNAVI_E!H36+FC_TRA_PIPE_E!H36</f>
        <v>134.30835000000002</v>
      </c>
      <c r="I36" s="8">
        <f>FC_TRA_RAIL_E!I36+FC_TRA_ROAD_E!I36+FC_TRA_DAVI_E!I36+FC_TRA_DNAVI_E!I36+FC_TRA_PIPE_E!I36</f>
        <v>122.36972904</v>
      </c>
      <c r="J36" s="8">
        <f>FC_TRA_RAIL_E!J36+FC_TRA_ROAD_E!J36+FC_TRA_DAVI_E!J36+FC_TRA_DNAVI_E!J36+FC_TRA_PIPE_E!J36</f>
        <v>119.38530096000001</v>
      </c>
      <c r="K36" s="8">
        <f>FC_TRA_RAIL_E!K36+FC_TRA_ROAD_E!K36+FC_TRA_DAVI_E!K36+FC_TRA_DNAVI_E!K36+FC_TRA_PIPE_E!K36</f>
        <v>38.800290960000019</v>
      </c>
      <c r="L36" s="8">
        <f>FC_TRA_RAIL_E!L36+FC_TRA_ROAD_E!L36+FC_TRA_DAVI_E!L36+FC_TRA_DNAVI_E!L36+FC_TRA_PIPE_E!L36</f>
        <v>47.754029520000003</v>
      </c>
      <c r="M36" s="8">
        <f>FC_TRA_RAIL_E!M36+FC_TRA_ROAD_E!M36+FC_TRA_DAVI_E!M36+FC_TRA_DNAVI_E!M36+FC_TRA_PIPE_E!M36</f>
        <v>56.707995239999995</v>
      </c>
      <c r="N36" s="8">
        <f>FC_TRA_RAIL_E!N36+FC_TRA_ROAD_E!N36+FC_TRA_DAVI_E!N36+FC_TRA_DNAVI_E!N36+FC_TRA_PIPE_E!N36</f>
        <v>62.677305719999993</v>
      </c>
      <c r="O36" s="8">
        <f>FC_TRA_RAIL_E!O36+FC_TRA_ROAD_E!O36+FC_TRA_DAVI_E!O36+FC_TRA_DNAVI_E!O36+FC_TRA_PIPE_E!O36</f>
        <v>77.600354760000002</v>
      </c>
      <c r="P36" s="8">
        <f>FC_TRA_RAIL_E!P36+FC_TRA_ROAD_E!P36+FC_TRA_DAVI_E!P36+FC_TRA_DNAVI_E!P36+FC_TRA_PIPE_E!P36</f>
        <v>92.52363096000002</v>
      </c>
      <c r="Q36" s="8">
        <f>FC_TRA_RAIL_E!Q36+FC_TRA_ROAD_E!Q36+FC_TRA_DAVI_E!Q36+FC_TRA_DNAVI_E!Q36+FC_TRA_PIPE_E!Q36</f>
        <v>104.46202476000001</v>
      </c>
      <c r="R36" s="8">
        <f>FC_TRA_RAIL_E!R36+FC_TRA_ROAD_E!R36+FC_TRA_DAVI_E!R36+FC_TRA_DNAVI_E!R36+FC_TRA_PIPE_E!R36</f>
        <v>128.33903952000003</v>
      </c>
      <c r="S36" s="8">
        <f>FC_TRA_RAIL_E!S36+FC_TRA_ROAD_E!S36+FC_TRA_DAVI_E!S36+FC_TRA_DNAVI_E!S36+FC_TRA_PIPE_E!S36</f>
        <v>140.27766047999998</v>
      </c>
      <c r="T36" s="8">
        <f>FC_TRA_RAIL_E!T36+FC_TRA_ROAD_E!T36+FC_TRA_DAVI_E!T36+FC_TRA_DNAVI_E!T36+FC_TRA_PIPE_E!T36</f>
        <v>152.21605427999998</v>
      </c>
      <c r="U36" s="8">
        <f>FC_TRA_RAIL_E!U36+FC_TRA_ROAD_E!U36+FC_TRA_DAVI_E!U36+FC_TRA_DNAVI_E!U36+FC_TRA_PIPE_E!U36</f>
        <v>185.04703476</v>
      </c>
      <c r="V36" s="8">
        <f>FC_TRA_RAIL_E!V36+FC_TRA_ROAD_E!V36+FC_TRA_DAVI_E!V36+FC_TRA_DNAVI_E!V36+FC_TRA_PIPE_E!V36</f>
        <v>256.67807904</v>
      </c>
      <c r="W36" s="8">
        <f>FC_TRA_RAIL_E!W36+FC_TRA_ROAD_E!W36+FC_TRA_DAVI_E!W36+FC_TRA_DNAVI_E!W36+FC_TRA_PIPE_E!W36</f>
        <v>196.98565572000004</v>
      </c>
      <c r="X36" s="8">
        <f>FC_TRA_RAIL_E!X36+FC_TRA_ROAD_E!X36+FC_TRA_DAVI_E!X36+FC_TRA_DNAVI_E!X36+FC_TRA_PIPE_E!X36</f>
        <v>248.26452695999998</v>
      </c>
      <c r="Y36" s="8">
        <f>FC_TRA_RAIL_E!Y36+FC_TRA_ROAD_E!Y36+FC_TRA_DAVI_E!Y36+FC_TRA_DNAVI_E!Y36+FC_TRA_PIPE_E!Y36</f>
        <v>320.81488776000003</v>
      </c>
      <c r="Z36" s="8">
        <f>FC_TRA_RAIL_E!Z36+FC_TRA_ROAD_E!Z36+FC_TRA_DAVI_E!Z36+FC_TRA_DNAVI_E!Z36+FC_TRA_PIPE_E!Z36</f>
        <v>337.49002187999986</v>
      </c>
    </row>
    <row r="37" spans="1:26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26168.594870880002</v>
      </c>
      <c r="D37" s="8">
        <f>FC_TRA_RAIL_E!D37+FC_TRA_ROAD_E!D37+FC_TRA_DAVI_E!D37+FC_TRA_DNAVI_E!D37+FC_TRA_PIPE_E!D37</f>
        <v>26036.585273159995</v>
      </c>
      <c r="E37" s="8">
        <f>FC_TRA_RAIL_E!E37+FC_TRA_ROAD_E!E37+FC_TRA_DAVI_E!E37+FC_TRA_DNAVI_E!E37+FC_TRA_PIPE_E!E37</f>
        <v>24848.499143159999</v>
      </c>
      <c r="F37" s="8">
        <f>FC_TRA_RAIL_E!F37+FC_TRA_ROAD_E!F37+FC_TRA_DAVI_E!F37+FC_TRA_DNAVI_E!F37+FC_TRA_PIPE_E!F37</f>
        <v>24209.941112280001</v>
      </c>
      <c r="G37" s="8">
        <f>FC_TRA_RAIL_E!G37+FC_TRA_ROAD_E!G37+FC_TRA_DAVI_E!G37+FC_TRA_DNAVI_E!G37+FC_TRA_PIPE_E!G37</f>
        <v>23129.304770879997</v>
      </c>
      <c r="H37" s="8">
        <f>FC_TRA_RAIL_E!H37+FC_TRA_ROAD_E!H37+FC_TRA_DAVI_E!H37+FC_TRA_DNAVI_E!H37+FC_TRA_PIPE_E!H37</f>
        <v>22288.127316840004</v>
      </c>
      <c r="I37" s="8">
        <f>FC_TRA_RAIL_E!I37+FC_TRA_ROAD_E!I37+FC_TRA_DAVI_E!I37+FC_TRA_DNAVI_E!I37+FC_TRA_PIPE_E!I37</f>
        <v>21268.890747720001</v>
      </c>
      <c r="J37" s="8">
        <f>FC_TRA_RAIL_E!J37+FC_TRA_ROAD_E!J37+FC_TRA_DAVI_E!J37+FC_TRA_DNAVI_E!J37+FC_TRA_PIPE_E!J37</f>
        <v>20473.763309999998</v>
      </c>
      <c r="K37" s="8">
        <f>FC_TRA_RAIL_E!K37+FC_TRA_ROAD_E!K37+FC_TRA_DAVI_E!K37+FC_TRA_DNAVI_E!K37+FC_TRA_PIPE_E!K37</f>
        <v>18858.948625439996</v>
      </c>
      <c r="L37" s="8">
        <f>FC_TRA_RAIL_E!L37+FC_TRA_ROAD_E!L37+FC_TRA_DAVI_E!L37+FC_TRA_DNAVI_E!L37+FC_TRA_PIPE_E!L37</f>
        <v>17698.49240544</v>
      </c>
      <c r="M37" s="8">
        <f>FC_TRA_RAIL_E!M37+FC_TRA_ROAD_E!M37+FC_TRA_DAVI_E!M37+FC_TRA_DNAVI_E!M37+FC_TRA_PIPE_E!M37</f>
        <v>16304.717000879999</v>
      </c>
      <c r="N37" s="8">
        <f>FC_TRA_RAIL_E!N37+FC_TRA_ROAD_E!N37+FC_TRA_DAVI_E!N37+FC_TRA_DNAVI_E!N37+FC_TRA_PIPE_E!N37</f>
        <v>15168.820590000001</v>
      </c>
      <c r="O37" s="8">
        <f>FC_TRA_RAIL_E!O37+FC_TRA_ROAD_E!O37+FC_TRA_DAVI_E!O37+FC_TRA_DNAVI_E!O37+FC_TRA_PIPE_E!O37</f>
        <v>13676.80545</v>
      </c>
      <c r="P37" s="8">
        <f>FC_TRA_RAIL_E!P37+FC_TRA_ROAD_E!P37+FC_TRA_DAVI_E!P37+FC_TRA_DNAVI_E!P37+FC_TRA_PIPE_E!P37</f>
        <v>13357.526434560003</v>
      </c>
      <c r="Q37" s="8">
        <f>FC_TRA_RAIL_E!Q37+FC_TRA_ROAD_E!Q37+FC_TRA_DAVI_E!Q37+FC_TRA_DNAVI_E!Q37+FC_TRA_PIPE_E!Q37</f>
        <v>13157.977112279998</v>
      </c>
      <c r="R37" s="8">
        <f>FC_TRA_RAIL_E!R37+FC_TRA_ROAD_E!R37+FC_TRA_DAVI_E!R37+FC_TRA_DNAVI_E!R37+FC_TRA_PIPE_E!R37</f>
        <v>13234.726890000005</v>
      </c>
      <c r="S37" s="8">
        <f>FC_TRA_RAIL_E!S37+FC_TRA_ROAD_E!S37+FC_TRA_DAVI_E!S37+FC_TRA_DNAVI_E!S37+FC_TRA_PIPE_E!S37</f>
        <v>13833.375106320002</v>
      </c>
      <c r="T37" s="8">
        <f>FC_TRA_RAIL_E!T37+FC_TRA_ROAD_E!T37+FC_TRA_DAVI_E!T37+FC_TRA_DNAVI_E!T37+FC_TRA_PIPE_E!T37</f>
        <v>14134.234015440001</v>
      </c>
      <c r="U37" s="8">
        <f>FC_TRA_RAIL_E!U37+FC_TRA_ROAD_E!U37+FC_TRA_DAVI_E!U37+FC_TRA_DNAVI_E!U37+FC_TRA_PIPE_E!U37</f>
        <v>14726.742029999998</v>
      </c>
      <c r="V37" s="8">
        <f>FC_TRA_RAIL_E!V37+FC_TRA_ROAD_E!V37+FC_TRA_DAVI_E!V37+FC_TRA_DNAVI_E!V37+FC_TRA_PIPE_E!V37</f>
        <v>15690.718779119998</v>
      </c>
      <c r="W37" s="8">
        <f>FC_TRA_RAIL_E!W37+FC_TRA_ROAD_E!W37+FC_TRA_DAVI_E!W37+FC_TRA_DNAVI_E!W37+FC_TRA_PIPE_E!W37</f>
        <v>12421.179595440004</v>
      </c>
      <c r="X37" s="8">
        <f>FC_TRA_RAIL_E!X37+FC_TRA_ROAD_E!X37+FC_TRA_DAVI_E!X37+FC_TRA_DNAVI_E!X37+FC_TRA_PIPE_E!X37</f>
        <v>15309.616374359997</v>
      </c>
      <c r="Y37" s="8">
        <f>FC_TRA_RAIL_E!Y37+FC_TRA_ROAD_E!Y37+FC_TRA_DAVI_E!Y37+FC_TRA_DNAVI_E!Y37+FC_TRA_PIPE_E!Y37</f>
        <v>16918.896095639997</v>
      </c>
      <c r="Z37" s="8">
        <f>FC_TRA_RAIL_E!Z37+FC_TRA_ROAD_E!Z37+FC_TRA_DAVI_E!Z37+FC_TRA_DNAVI_E!Z37+FC_TRA_PIPE_E!Z37</f>
        <v>17681.411008799994</v>
      </c>
    </row>
    <row r="38" spans="1:26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31.010112000000003</v>
      </c>
      <c r="D38" s="8">
        <f>FC_TRA_RAIL_E!D38+FC_TRA_ROAD_E!D38+FC_TRA_DAVI_E!D38+FC_TRA_DNAVI_E!D38+FC_TRA_PIPE_E!D38</f>
        <v>34.110972000000004</v>
      </c>
      <c r="E38" s="8">
        <f>FC_TRA_RAIL_E!E38+FC_TRA_ROAD_E!E38+FC_TRA_DAVI_E!E38+FC_TRA_DNAVI_E!E38+FC_TRA_PIPE_E!E38</f>
        <v>40.312944000000002</v>
      </c>
      <c r="F38" s="8">
        <f>FC_TRA_RAIL_E!F38+FC_TRA_ROAD_E!F38+FC_TRA_DAVI_E!F38+FC_TRA_DNAVI_E!F38+FC_TRA_PIPE_E!F38</f>
        <v>34.110971999999997</v>
      </c>
      <c r="G38" s="8">
        <f>FC_TRA_RAIL_E!G38+FC_TRA_ROAD_E!G38+FC_TRA_DAVI_E!G38+FC_TRA_DNAVI_E!G38+FC_TRA_PIPE_E!G38</f>
        <v>31.010112000000003</v>
      </c>
      <c r="H38" s="8">
        <f>FC_TRA_RAIL_E!H38+FC_TRA_ROAD_E!H38+FC_TRA_DAVI_E!H38+FC_TRA_DNAVI_E!H38+FC_TRA_PIPE_E!H38</f>
        <v>31.010111999999999</v>
      </c>
      <c r="I38" s="8">
        <f>FC_TRA_RAIL_E!I38+FC_TRA_ROAD_E!I38+FC_TRA_DAVI_E!I38+FC_TRA_DNAVI_E!I38+FC_TRA_PIPE_E!I38</f>
        <v>31.010112000000003</v>
      </c>
      <c r="J38" s="8">
        <f>FC_TRA_RAIL_E!J38+FC_TRA_ROAD_E!J38+FC_TRA_DAVI_E!J38+FC_TRA_DNAVI_E!J38+FC_TRA_PIPE_E!J38</f>
        <v>34.110971999999997</v>
      </c>
      <c r="K38" s="8">
        <f>FC_TRA_RAIL_E!K38+FC_TRA_ROAD_E!K38+FC_TRA_DAVI_E!K38+FC_TRA_DNAVI_E!K38+FC_TRA_PIPE_E!K38</f>
        <v>34.110971999999997</v>
      </c>
      <c r="L38" s="8">
        <f>FC_TRA_RAIL_E!L38+FC_TRA_ROAD_E!L38+FC_TRA_DAVI_E!L38+FC_TRA_DNAVI_E!L38+FC_TRA_PIPE_E!L38</f>
        <v>31.010111999999999</v>
      </c>
      <c r="M38" s="8">
        <f>FC_TRA_RAIL_E!M38+FC_TRA_ROAD_E!M38+FC_TRA_DAVI_E!M38+FC_TRA_DNAVI_E!M38+FC_TRA_PIPE_E!M38</f>
        <v>24.807888000000002</v>
      </c>
      <c r="N38" s="8">
        <f>FC_TRA_RAIL_E!N38+FC_TRA_ROAD_E!N38+FC_TRA_DAVI_E!N38+FC_TRA_DNAVI_E!N38+FC_TRA_PIPE_E!N38</f>
        <v>18.605916000000001</v>
      </c>
      <c r="O38" s="8">
        <f>FC_TRA_RAIL_E!O38+FC_TRA_ROAD_E!O38+FC_TRA_DAVI_E!O38+FC_TRA_DNAVI_E!O38+FC_TRA_PIPE_E!O38</f>
        <v>15.505056</v>
      </c>
      <c r="P38" s="8">
        <f>FC_TRA_RAIL_E!P38+FC_TRA_ROAD_E!P38+FC_TRA_DAVI_E!P38+FC_TRA_DNAVI_E!P38+FC_TRA_PIPE_E!P38</f>
        <v>15.505056</v>
      </c>
      <c r="Q38" s="8">
        <f>FC_TRA_RAIL_E!Q38+FC_TRA_ROAD_E!Q38+FC_TRA_DAVI_E!Q38+FC_TRA_DNAVI_E!Q38+FC_TRA_PIPE_E!Q38</f>
        <v>9.3030840000000001</v>
      </c>
      <c r="R38" s="8">
        <f>FC_TRA_RAIL_E!R38+FC_TRA_ROAD_E!R38+FC_TRA_DAVI_E!R38+FC_TRA_DNAVI_E!R38+FC_TRA_PIPE_E!R38</f>
        <v>12.403944000000001</v>
      </c>
      <c r="S38" s="8">
        <f>FC_TRA_RAIL_E!S38+FC_TRA_ROAD_E!S38+FC_TRA_DAVI_E!S38+FC_TRA_DNAVI_E!S38+FC_TRA_PIPE_E!S38</f>
        <v>12.403944000000003</v>
      </c>
      <c r="T38" s="8">
        <f>FC_TRA_RAIL_E!T38+FC_TRA_ROAD_E!T38+FC_TRA_DAVI_E!T38+FC_TRA_DNAVI_E!T38+FC_TRA_PIPE_E!T38</f>
        <v>12.403944000000001</v>
      </c>
      <c r="U38" s="8">
        <f>FC_TRA_RAIL_E!U38+FC_TRA_ROAD_E!U38+FC_TRA_DAVI_E!U38+FC_TRA_DNAVI_E!U38+FC_TRA_PIPE_E!U38</f>
        <v>12.403944000000001</v>
      </c>
      <c r="V38" s="8">
        <f>FC_TRA_RAIL_E!V38+FC_TRA_ROAD_E!V38+FC_TRA_DAVI_E!V38+FC_TRA_DNAVI_E!V38+FC_TRA_PIPE_E!V38</f>
        <v>15.505056000000003</v>
      </c>
      <c r="W38" s="8">
        <f>FC_TRA_RAIL_E!W38+FC_TRA_ROAD_E!W38+FC_TRA_DAVI_E!W38+FC_TRA_DNAVI_E!W38+FC_TRA_PIPE_E!W38</f>
        <v>12.403944000000005</v>
      </c>
      <c r="X38" s="8">
        <f>FC_TRA_RAIL_E!X38+FC_TRA_ROAD_E!X38+FC_TRA_DAVI_E!X38+FC_TRA_DNAVI_E!X38+FC_TRA_PIPE_E!X38</f>
        <v>14.388695999999999</v>
      </c>
      <c r="Y38" s="8">
        <f>FC_TRA_RAIL_E!Y38+FC_TRA_ROAD_E!Y38+FC_TRA_DAVI_E!Y38+FC_TRA_DNAVI_E!Y38+FC_TRA_PIPE_E!Y38</f>
        <v>13.03974</v>
      </c>
      <c r="Z38" s="8">
        <f>FC_TRA_RAIL_E!Z38+FC_TRA_ROAD_E!Z38+FC_TRA_DAVI_E!Z38+FC_TRA_DNAVI_E!Z38+FC_TRA_PIPE_E!Z38</f>
        <v>12.506255999999999</v>
      </c>
    </row>
    <row r="39" spans="1:26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318.51711504000014</v>
      </c>
      <c r="D39" s="8">
        <f>FC_TRA_RAIL_E!D39+FC_TRA_ROAD_E!D39+FC_TRA_DAVI_E!D39+FC_TRA_DNAVI_E!D39+FC_TRA_PIPE_E!D39</f>
        <v>187.92508752000001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  <c r="Y39" s="8">
        <f>FC_TRA_RAIL_E!Y39+FC_TRA_ROAD_E!Y39+FC_TRA_DAVI_E!Y39+FC_TRA_DNAVI_E!Y39+FC_TRA_PIPE_E!Y39</f>
        <v>0</v>
      </c>
      <c r="Z39" s="8">
        <f>FC_TRA_RAIL_E!Z39+FC_TRA_ROAD_E!Z39+FC_TRA_DAVI_E!Z39+FC_TRA_DNAVI_E!Z39+FC_TRA_PIPE_E!Z39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5165.2169100000019</v>
      </c>
      <c r="D40" s="8">
        <f>FC_TRA_RAIL_E!D40+FC_TRA_ROAD_E!D40+FC_TRA_DAVI_E!D40+FC_TRA_DNAVI_E!D40+FC_TRA_PIPE_E!D40</f>
        <v>5263.5114000000012</v>
      </c>
      <c r="E40" s="8">
        <f>FC_TRA_RAIL_E!E40+FC_TRA_ROAD_E!E40+FC_TRA_DAVI_E!E40+FC_TRA_DNAVI_E!E40+FC_TRA_PIPE_E!E40</f>
        <v>5060.5808399999996</v>
      </c>
      <c r="F40" s="8">
        <f>FC_TRA_RAIL_E!F40+FC_TRA_ROAD_E!F40+FC_TRA_DAVI_E!F40+FC_TRA_DNAVI_E!F40+FC_TRA_PIPE_E!F40</f>
        <v>5311.0732499999986</v>
      </c>
      <c r="G40" s="8">
        <f>FC_TRA_RAIL_E!G40+FC_TRA_ROAD_E!G40+FC_TRA_DAVI_E!G40+FC_TRA_DNAVI_E!G40+FC_TRA_PIPE_E!G40</f>
        <v>5888.1570299999994</v>
      </c>
      <c r="H40" s="8">
        <f>FC_TRA_RAIL_E!H40+FC_TRA_ROAD_E!H40+FC_TRA_DAVI_E!H40+FC_TRA_DNAVI_E!H40+FC_TRA_PIPE_E!H40</f>
        <v>6867.9311399999979</v>
      </c>
      <c r="I40" s="8">
        <f>FC_TRA_RAIL_E!I40+FC_TRA_ROAD_E!I40+FC_TRA_DAVI_E!I40+FC_TRA_DNAVI_E!I40+FC_TRA_PIPE_E!I40</f>
        <v>7219.888829999999</v>
      </c>
      <c r="J40" s="8">
        <f>FC_TRA_RAIL_E!J40+FC_TRA_ROAD_E!J40+FC_TRA_DAVI_E!J40+FC_TRA_DNAVI_E!J40+FC_TRA_PIPE_E!J40</f>
        <v>7597.2128400000011</v>
      </c>
      <c r="K40" s="8">
        <f>FC_TRA_RAIL_E!K40+FC_TRA_ROAD_E!K40+FC_TRA_DAVI_E!K40+FC_TRA_DNAVI_E!K40+FC_TRA_PIPE_E!K40</f>
        <v>7327.6956900000014</v>
      </c>
      <c r="L40" s="8">
        <f>FC_TRA_RAIL_E!L40+FC_TRA_ROAD_E!L40+FC_TRA_DAVI_E!L40+FC_TRA_DNAVI_E!L40+FC_TRA_PIPE_E!L40</f>
        <v>6484.2655500000028</v>
      </c>
      <c r="M40" s="8">
        <f>FC_TRA_RAIL_E!M40+FC_TRA_ROAD_E!M40+FC_TRA_DAVI_E!M40+FC_TRA_DNAVI_E!M40+FC_TRA_PIPE_E!M40</f>
        <v>7238.9135700000006</v>
      </c>
      <c r="N40" s="8">
        <f>FC_TRA_RAIL_E!N40+FC_TRA_ROAD_E!N40+FC_TRA_DAVI_E!N40+FC_TRA_DNAVI_E!N40+FC_TRA_PIPE_E!N40</f>
        <v>6493.7779199999986</v>
      </c>
      <c r="O40" s="8">
        <f>FC_TRA_RAIL_E!O40+FC_TRA_ROAD_E!O40+FC_TRA_DAVI_E!O40+FC_TRA_DNAVI_E!O40+FC_TRA_PIPE_E!O40</f>
        <v>5621.8106700000017</v>
      </c>
      <c r="P40" s="8">
        <f>FC_TRA_RAIL_E!P40+FC_TRA_ROAD_E!P40+FC_TRA_DAVI_E!P40+FC_TRA_DNAVI_E!P40+FC_TRA_PIPE_E!P40</f>
        <v>4787.8929000000007</v>
      </c>
      <c r="Q40" s="8">
        <f>FC_TRA_RAIL_E!Q40+FC_TRA_ROAD_E!Q40+FC_TRA_DAVI_E!Q40+FC_TRA_DNAVI_E!Q40+FC_TRA_PIPE_E!Q40</f>
        <v>5079.6055800000013</v>
      </c>
      <c r="R40" s="8">
        <f>FC_TRA_RAIL_E!R40+FC_TRA_ROAD_E!R40+FC_TRA_DAVI_E!R40+FC_TRA_DNAVI_E!R40+FC_TRA_PIPE_E!R40</f>
        <v>5491.8082800000002</v>
      </c>
      <c r="S40" s="8">
        <f>FC_TRA_RAIL_E!S40+FC_TRA_ROAD_E!S40+FC_TRA_DAVI_E!S40+FC_TRA_DNAVI_E!S40+FC_TRA_PIPE_E!S40</f>
        <v>5976.9391499999983</v>
      </c>
      <c r="T40" s="8">
        <f>FC_TRA_RAIL_E!T40+FC_TRA_ROAD_E!T40+FC_TRA_DAVI_E!T40+FC_TRA_DNAVI_E!T40+FC_TRA_PIPE_E!T40</f>
        <v>6496.9487100000024</v>
      </c>
      <c r="U40" s="8">
        <f>FC_TRA_RAIL_E!U40+FC_TRA_ROAD_E!U40+FC_TRA_DAVI_E!U40+FC_TRA_DNAVI_E!U40+FC_TRA_PIPE_E!U40</f>
        <v>6760.1242800000018</v>
      </c>
      <c r="V40" s="8">
        <f>FC_TRA_RAIL_E!V40+FC_TRA_ROAD_E!V40+FC_TRA_DAVI_E!V40+FC_TRA_DNAVI_E!V40+FC_TRA_PIPE_E!V40</f>
        <v>7143.7898700000005</v>
      </c>
      <c r="W40" s="8">
        <f>FC_TRA_RAIL_E!W40+FC_TRA_ROAD_E!W40+FC_TRA_DAVI_E!W40+FC_TRA_DNAVI_E!W40+FC_TRA_PIPE_E!W40</f>
        <v>2875.9065300000007</v>
      </c>
      <c r="X40" s="8">
        <f>FC_TRA_RAIL_E!X40+FC_TRA_ROAD_E!X40+FC_TRA_DAVI_E!X40+FC_TRA_DNAVI_E!X40+FC_TRA_PIPE_E!X40</f>
        <v>4993.6613817600009</v>
      </c>
      <c r="Y40" s="8">
        <f>FC_TRA_RAIL_E!Y40+FC_TRA_ROAD_E!Y40+FC_TRA_DAVI_E!Y40+FC_TRA_DNAVI_E!Y40+FC_TRA_PIPE_E!Y40</f>
        <v>7525.4292604800003</v>
      </c>
      <c r="Z40" s="8">
        <f>FC_TRA_RAIL_E!Z40+FC_TRA_ROAD_E!Z40+FC_TRA_DAVI_E!Z40+FC_TRA_DNAVI_E!Z40+FC_TRA_PIPE_E!Z40</f>
        <v>7949.3957207999993</v>
      </c>
    </row>
    <row r="41" spans="1:26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0.22053167999999995</v>
      </c>
      <c r="Y41" s="8">
        <f>FC_TRA_RAIL_E!Y41+FC_TRA_ROAD_E!Y41+FC_TRA_DAVI_E!Y41+FC_TRA_DNAVI_E!Y41+FC_TRA_PIPE_E!Y41</f>
        <v>0.14805647999999999</v>
      </c>
      <c r="Z41" s="8">
        <f>FC_TRA_RAIL_E!Z41+FC_TRA_ROAD_E!Z41+FC_TRA_DAVI_E!Z41+FC_TRA_DNAVI_E!Z41+FC_TRA_PIPE_E!Z41</f>
        <v>0.16073963999999993</v>
      </c>
    </row>
    <row r="42" spans="1:26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  <c r="Y42" s="8">
        <f>FC_TRA_RAIL_E!Y42+FC_TRA_ROAD_E!Y42+FC_TRA_DAVI_E!Y42+FC_TRA_DNAVI_E!Y42+FC_TRA_PIPE_E!Y42</f>
        <v>0</v>
      </c>
      <c r="Z42" s="8">
        <f>FC_TRA_RAIL_E!Z42+FC_TRA_ROAD_E!Z42+FC_TRA_DAVI_E!Z42+FC_TRA_DNAVI_E!Z42+FC_TRA_PIPE_E!Z42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58643.85149999999</v>
      </c>
      <c r="D43" s="8">
        <f>FC_TRA_RAIL_E!D43+FC_TRA_ROAD_E!D43+FC_TRA_DAVI_E!D43+FC_TRA_DNAVI_E!D43+FC_TRA_PIPE_E!D43</f>
        <v>62942.170051799985</v>
      </c>
      <c r="E43" s="8">
        <f>FC_TRA_RAIL_E!E43+FC_TRA_ROAD_E!E43+FC_TRA_DAVI_E!E43+FC_TRA_DNAVI_E!E43+FC_TRA_PIPE_E!E43</f>
        <v>66150.774537119985</v>
      </c>
      <c r="F43" s="8">
        <f>FC_TRA_RAIL_E!F43+FC_TRA_ROAD_E!F43+FC_TRA_DAVI_E!F43+FC_TRA_DNAVI_E!F43+FC_TRA_PIPE_E!F43</f>
        <v>71459.150218560011</v>
      </c>
      <c r="G43" s="8">
        <f>FC_TRA_RAIL_E!G43+FC_TRA_ROAD_E!G43+FC_TRA_DAVI_E!G43+FC_TRA_DNAVI_E!G43+FC_TRA_PIPE_E!G43</f>
        <v>76808.947592519995</v>
      </c>
      <c r="H43" s="8">
        <f>FC_TRA_RAIL_E!H43+FC_TRA_ROAD_E!H43+FC_TRA_DAVI_E!H43+FC_TRA_DNAVI_E!H43+FC_TRA_PIPE_E!H43</f>
        <v>80779.077451799996</v>
      </c>
      <c r="I43" s="8">
        <f>FC_TRA_RAIL_E!I43+FC_TRA_ROAD_E!I43+FC_TRA_DAVI_E!I43+FC_TRA_DNAVI_E!I43+FC_TRA_PIPE_E!I43</f>
        <v>84634.500511080012</v>
      </c>
      <c r="J43" s="8">
        <f>FC_TRA_RAIL_E!J43+FC_TRA_ROAD_E!J43+FC_TRA_DAVI_E!J43+FC_TRA_DNAVI_E!J43+FC_TRA_PIPE_E!J43</f>
        <v>88152.176066760003</v>
      </c>
      <c r="K43" s="8">
        <f>FC_TRA_RAIL_E!K43+FC_TRA_ROAD_E!K43+FC_TRA_DAVI_E!K43+FC_TRA_DNAVI_E!K43+FC_TRA_PIPE_E!K43</f>
        <v>83936.700633239976</v>
      </c>
      <c r="L43" s="8">
        <f>FC_TRA_RAIL_E!L43+FC_TRA_ROAD_E!L43+FC_TRA_DAVI_E!L43+FC_TRA_DNAVI_E!L43+FC_TRA_PIPE_E!L43</f>
        <v>77296.451759280011</v>
      </c>
      <c r="M43" s="8">
        <f>FC_TRA_RAIL_E!M43+FC_TRA_ROAD_E!M43+FC_TRA_DAVI_E!M43+FC_TRA_DNAVI_E!M43+FC_TRA_PIPE_E!M43</f>
        <v>75164.816881440041</v>
      </c>
      <c r="N43" s="8">
        <f>FC_TRA_RAIL_E!N43+FC_TRA_ROAD_E!N43+FC_TRA_DAVI_E!N43+FC_TRA_DNAVI_E!N43+FC_TRA_PIPE_E!N43</f>
        <v>70458.652166760003</v>
      </c>
      <c r="O43" s="8">
        <f>FC_TRA_RAIL_E!O43+FC_TRA_ROAD_E!O43+FC_TRA_DAVI_E!O43+FC_TRA_DNAVI_E!O43+FC_TRA_PIPE_E!O43</f>
        <v>63496.586429639996</v>
      </c>
      <c r="P43" s="8">
        <f>FC_TRA_RAIL_E!P43+FC_TRA_ROAD_E!P43+FC_TRA_DAVI_E!P43+FC_TRA_DNAVI_E!P43+FC_TRA_PIPE_E!P43</f>
        <v>63509.33168892</v>
      </c>
      <c r="Q43" s="8">
        <f>FC_TRA_RAIL_E!Q43+FC_TRA_ROAD_E!Q43+FC_TRA_DAVI_E!Q43+FC_TRA_DNAVI_E!Q43+FC_TRA_PIPE_E!Q43</f>
        <v>63987.276511080025</v>
      </c>
      <c r="R43" s="8">
        <f>FC_TRA_RAIL_E!R43+FC_TRA_ROAD_E!R43+FC_TRA_DAVI_E!R43+FC_TRA_DNAVI_E!R43+FC_TRA_PIPE_E!R43</f>
        <v>66494.894670360009</v>
      </c>
      <c r="S43" s="8">
        <f>FC_TRA_RAIL_E!S43+FC_TRA_ROAD_E!S43+FC_TRA_DAVI_E!S43+FC_TRA_DNAVI_E!S43+FC_TRA_PIPE_E!S43</f>
        <v>68196.379048199989</v>
      </c>
      <c r="T43" s="8">
        <f>FC_TRA_RAIL_E!T43+FC_TRA_ROAD_E!T43+FC_TRA_DAVI_E!T43+FC_TRA_DNAVI_E!T43+FC_TRA_PIPE_E!T43</f>
        <v>69346.632962880001</v>
      </c>
      <c r="U43" s="8">
        <f>FC_TRA_RAIL_E!U43+FC_TRA_ROAD_E!U43+FC_TRA_DAVI_E!U43+FC_TRA_DNAVI_E!U43+FC_TRA_PIPE_E!U43</f>
        <v>69531.438688919996</v>
      </c>
      <c r="V43" s="8">
        <f>FC_TRA_RAIL_E!V43+FC_TRA_ROAD_E!V43+FC_TRA_DAVI_E!V43+FC_TRA_DNAVI_E!V43+FC_TRA_PIPE_E!V43</f>
        <v>69136.337251799996</v>
      </c>
      <c r="W43" s="8">
        <f>FC_TRA_RAIL_E!W43+FC_TRA_ROAD_E!W43+FC_TRA_DAVI_E!W43+FC_TRA_DNAVI_E!W43+FC_TRA_PIPE_E!W43</f>
        <v>57394.821692519981</v>
      </c>
      <c r="X43" s="8">
        <f>FC_TRA_RAIL_E!X43+FC_TRA_ROAD_E!X43+FC_TRA_DAVI_E!X43+FC_TRA_DNAVI_E!X43+FC_TRA_PIPE_E!X43</f>
        <v>64930.985360280014</v>
      </c>
      <c r="Y43" s="8">
        <f>FC_TRA_RAIL_E!Y43+FC_TRA_ROAD_E!Y43+FC_TRA_DAVI_E!Y43+FC_TRA_DNAVI_E!Y43+FC_TRA_PIPE_E!Y43</f>
        <v>66669.526169999997</v>
      </c>
      <c r="Z43" s="8">
        <f>FC_TRA_RAIL_E!Z43+FC_TRA_ROAD_E!Z43+FC_TRA_DAVI_E!Z43+FC_TRA_DNAVI_E!Z43+FC_TRA_PIPE_E!Z43</f>
        <v>62996.225764680014</v>
      </c>
    </row>
    <row r="44" spans="1:26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694.1850271200002</v>
      </c>
      <c r="D44" s="8">
        <f>FC_TRA_RAIL_E!D44+FC_TRA_ROAD_E!D44+FC_TRA_DAVI_E!D44+FC_TRA_DNAVI_E!D44+FC_TRA_PIPE_E!D44</f>
        <v>678.55025808000005</v>
      </c>
      <c r="E44" s="8">
        <f>FC_TRA_RAIL_E!E44+FC_TRA_ROAD_E!E44+FC_TRA_DAVI_E!E44+FC_TRA_DNAVI_E!E44+FC_TRA_PIPE_E!E44</f>
        <v>775.4860490399999</v>
      </c>
      <c r="F44" s="8">
        <f>FC_TRA_RAIL_E!F44+FC_TRA_ROAD_E!F44+FC_TRA_DAVI_E!F44+FC_TRA_DNAVI_E!F44+FC_TRA_PIPE_E!F44</f>
        <v>897.43758191999996</v>
      </c>
      <c r="G44" s="8">
        <f>FC_TRA_RAIL_E!G44+FC_TRA_ROAD_E!G44+FC_TRA_DAVI_E!G44+FC_TRA_DNAVI_E!G44+FC_TRA_PIPE_E!G44</f>
        <v>481.55177807999996</v>
      </c>
      <c r="H44" s="8">
        <f>FC_TRA_RAIL_E!H44+FC_TRA_ROAD_E!H44+FC_TRA_DAVI_E!H44+FC_TRA_DNAVI_E!H44+FC_TRA_PIPE_E!H44</f>
        <v>265.79163096000002</v>
      </c>
      <c r="I44" s="8">
        <f>FC_TRA_RAIL_E!I44+FC_TRA_ROAD_E!I44+FC_TRA_DAVI_E!I44+FC_TRA_DNAVI_E!I44+FC_TRA_PIPE_E!I44</f>
        <v>844.27920000000029</v>
      </c>
      <c r="J44" s="8">
        <f>FC_TRA_RAIL_E!J44+FC_TRA_ROAD_E!J44+FC_TRA_DAVI_E!J44+FC_TRA_DNAVI_E!J44+FC_TRA_PIPE_E!J44</f>
        <v>750.47030711999992</v>
      </c>
      <c r="K44" s="8">
        <f>FC_TRA_RAIL_E!K44+FC_TRA_ROAD_E!K44+FC_TRA_DAVI_E!K44+FC_TRA_DNAVI_E!K44+FC_TRA_PIPE_E!K44</f>
        <v>650.40761808000025</v>
      </c>
      <c r="L44" s="8">
        <f>FC_TRA_RAIL_E!L44+FC_TRA_ROAD_E!L44+FC_TRA_DAVI_E!L44+FC_TRA_DNAVI_E!L44+FC_TRA_PIPE_E!L44</f>
        <v>575.36067095999988</v>
      </c>
      <c r="M44" s="8">
        <f>FC_TRA_RAIL_E!M44+FC_TRA_ROAD_E!M44+FC_TRA_DAVI_E!M44+FC_TRA_DNAVI_E!M44+FC_TRA_PIPE_E!M44</f>
        <v>406.50483095999999</v>
      </c>
      <c r="N44" s="8">
        <f>FC_TRA_RAIL_E!N44+FC_TRA_ROAD_E!N44+FC_TRA_DAVI_E!N44+FC_TRA_DNAVI_E!N44+FC_TRA_PIPE_E!N44</f>
        <v>459.66321288000012</v>
      </c>
      <c r="O44" s="8">
        <f>FC_TRA_RAIL_E!O44+FC_TRA_ROAD_E!O44+FC_TRA_DAVI_E!O44+FC_TRA_DNAVI_E!O44+FC_TRA_PIPE_E!O44</f>
        <v>337.71167999999994</v>
      </c>
      <c r="P44" s="8">
        <f>FC_TRA_RAIL_E!P44+FC_TRA_ROAD_E!P44+FC_TRA_DAVI_E!P44+FC_TRA_DNAVI_E!P44+FC_TRA_PIPE_E!P44</f>
        <v>400.25075615999992</v>
      </c>
      <c r="Q44" s="8">
        <f>FC_TRA_RAIL_E!Q44+FC_TRA_ROAD_E!Q44+FC_TRA_DAVI_E!Q44+FC_TRA_DNAVI_E!Q44+FC_TRA_PIPE_E!Q44</f>
        <v>272.04542712</v>
      </c>
      <c r="R44" s="8">
        <f>FC_TRA_RAIL_E!R44+FC_TRA_ROAD_E!R44+FC_TRA_DAVI_E!R44+FC_TRA_DNAVI_E!R44+FC_TRA_PIPE_E!R44</f>
        <v>347.09265288000012</v>
      </c>
      <c r="S44" s="8">
        <f>FC_TRA_RAIL_E!S44+FC_TRA_ROAD_E!S44+FC_TRA_DAVI_E!S44+FC_TRA_DNAVI_E!S44+FC_TRA_PIPE_E!S44</f>
        <v>728.58174192000013</v>
      </c>
      <c r="T44" s="8">
        <f>FC_TRA_RAIL_E!T44+FC_TRA_ROAD_E!T44+FC_TRA_DAVI_E!T44+FC_TRA_DNAVI_E!T44+FC_TRA_PIPE_E!T44</f>
        <v>1591.62260904</v>
      </c>
      <c r="U44" s="8">
        <f>FC_TRA_RAIL_E!U44+FC_TRA_ROAD_E!U44+FC_TRA_DAVI_E!U44+FC_TRA_DNAVI_E!U44+FC_TRA_PIPE_E!U44</f>
        <v>1591.62260904</v>
      </c>
      <c r="V44" s="8">
        <f>FC_TRA_RAIL_E!V44+FC_TRA_ROAD_E!V44+FC_TRA_DAVI_E!V44+FC_TRA_DNAVI_E!V44+FC_TRA_PIPE_E!V44</f>
        <v>1829.2716000000003</v>
      </c>
      <c r="W44" s="8">
        <f>FC_TRA_RAIL_E!W44+FC_TRA_ROAD_E!W44+FC_TRA_DAVI_E!W44+FC_TRA_DNAVI_E!W44+FC_TRA_PIPE_E!W44</f>
        <v>1116.3246271200001</v>
      </c>
      <c r="X44" s="8">
        <f>FC_TRA_RAIL_E!X44+FC_TRA_ROAD_E!X44+FC_TRA_DAVI_E!X44+FC_TRA_DNAVI_E!X44+FC_TRA_PIPE_E!X44</f>
        <v>1257.669504</v>
      </c>
      <c r="Y44" s="8">
        <f>FC_TRA_RAIL_E!Y44+FC_TRA_ROAD_E!Y44+FC_TRA_DAVI_E!Y44+FC_TRA_DNAVI_E!Y44+FC_TRA_PIPE_E!Y44</f>
        <v>1512.3603959999998</v>
      </c>
      <c r="Z44" s="8">
        <f>FC_TRA_RAIL_E!Z44+FC_TRA_ROAD_E!Z44+FC_TRA_DAVI_E!Z44+FC_TRA_DNAVI_E!Z44+FC_TRA_PIPE_E!Z44</f>
        <v>1281.8752394399996</v>
      </c>
    </row>
    <row r="45" spans="1:26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  <c r="Y45" s="8">
        <f>FC_TRA_RAIL_E!Y45+FC_TRA_ROAD_E!Y45+FC_TRA_DAVI_E!Y45+FC_TRA_DNAVI_E!Y45+FC_TRA_PIPE_E!Y45</f>
        <v>0</v>
      </c>
      <c r="Z45" s="8">
        <f>FC_TRA_RAIL_E!Z45+FC_TRA_ROAD_E!Z45+FC_TRA_DAVI_E!Z45+FC_TRA_DNAVI_E!Z45+FC_TRA_PIPE_E!Z45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  <c r="Y46" s="8">
        <f>FC_TRA_RAIL_E!Y46+FC_TRA_ROAD_E!Y46+FC_TRA_DAVI_E!Y46+FC_TRA_DNAVI_E!Y46+FC_TRA_PIPE_E!Y46</f>
        <v>0</v>
      </c>
      <c r="Z46" s="8">
        <f>FC_TRA_RAIL_E!Z46+FC_TRA_ROAD_E!Z46+FC_TRA_DAVI_E!Z46+FC_TRA_DNAVI_E!Z46+FC_TRA_PIPE_E!Z46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  <c r="Y47" s="8">
        <f>FC_TRA_RAIL_E!Y47+FC_TRA_ROAD_E!Y47+FC_TRA_DAVI_E!Y47+FC_TRA_DNAVI_E!Y47+FC_TRA_PIPE_E!Y47</f>
        <v>0</v>
      </c>
      <c r="Z47" s="8">
        <f>FC_TRA_RAIL_E!Z47+FC_TRA_ROAD_E!Z47+FC_TRA_DAVI_E!Z47+FC_TRA_DNAVI_E!Z47+FC_TRA_PIPE_E!Z47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  <c r="Y48" s="8">
        <f>FC_TRA_RAIL_E!Y48+FC_TRA_ROAD_E!Y48+FC_TRA_DAVI_E!Y48+FC_TRA_DNAVI_E!Y48+FC_TRA_PIPE_E!Y48</f>
        <v>0</v>
      </c>
      <c r="Z48" s="8">
        <f>FC_TRA_RAIL_E!Z48+FC_TRA_ROAD_E!Z48+FC_TRA_DAVI_E!Z48+FC_TRA_DNAVI_E!Z48+FC_TRA_PIPE_E!Z48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  <c r="Y49" s="8">
        <f>FC_TRA_RAIL_E!Y49+FC_TRA_ROAD_E!Y49+FC_TRA_DAVI_E!Y49+FC_TRA_DNAVI_E!Y49+FC_TRA_PIPE_E!Y49</f>
        <v>0</v>
      </c>
      <c r="Z49" s="8">
        <f>FC_TRA_RAIL_E!Z49+FC_TRA_ROAD_E!Z49+FC_TRA_DAVI_E!Z49+FC_TRA_DNAVI_E!Z49+FC_TRA_PIPE_E!Z49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  <c r="Y50" s="8">
        <f>FC_TRA_RAIL_E!Y50+FC_TRA_ROAD_E!Y50+FC_TRA_DAVI_E!Y50+FC_TRA_DNAVI_E!Y50+FC_TRA_PIPE_E!Y50</f>
        <v>0</v>
      </c>
      <c r="Z50" s="8">
        <f>FC_TRA_RAIL_E!Z50+FC_TRA_ROAD_E!Z50+FC_TRA_DAVI_E!Z50+FC_TRA_DNAVI_E!Z50+FC_TRA_PIPE_E!Z50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138.84628823999998</v>
      </c>
      <c r="D51" s="27">
        <f>FC_TRA_RAIL_E!D51+FC_TRA_ROAD_E!D51+FC_TRA_DAVI_E!D51+FC_TRA_DNAVI_E!D51+FC_TRA_PIPE_E!D51</f>
        <v>239.0176404</v>
      </c>
      <c r="E51" s="27">
        <f>FC_TRA_RAIL_E!E51+FC_TRA_ROAD_E!E51+FC_TRA_DAVI_E!E51+FC_TRA_DNAVI_E!E51+FC_TRA_PIPE_E!E51</f>
        <v>288.39645647999993</v>
      </c>
      <c r="F51" s="27">
        <f>FC_TRA_RAIL_E!F51+FC_TRA_ROAD_E!F51+FC_TRA_DAVI_E!F51+FC_TRA_DNAVI_E!F51+FC_TRA_PIPE_E!F51</f>
        <v>294.20260451999991</v>
      </c>
      <c r="G51" s="27">
        <f>FC_TRA_RAIL_E!G51+FC_TRA_ROAD_E!G51+FC_TRA_DAVI_E!G51+FC_TRA_DNAVI_E!G51+FC_TRA_PIPE_E!G51</f>
        <v>265.77713843999999</v>
      </c>
      <c r="H51" s="27">
        <f>FC_TRA_RAIL_E!H51+FC_TRA_ROAD_E!H51+FC_TRA_DAVI_E!H51+FC_TRA_DNAVI_E!H51+FC_TRA_PIPE_E!H51</f>
        <v>292.48614647999995</v>
      </c>
      <c r="I51" s="27">
        <f>FC_TRA_RAIL_E!I51+FC_TRA_ROAD_E!I51+FC_TRA_DAVI_E!I51+FC_TRA_DNAVI_E!I51+FC_TRA_PIPE_E!I51</f>
        <v>191.15352432000003</v>
      </c>
      <c r="J51" s="27">
        <f>FC_TRA_RAIL_E!J51+FC_TRA_ROAD_E!J51+FC_TRA_DAVI_E!J51+FC_TRA_DNAVI_E!J51+FC_TRA_PIPE_E!J51</f>
        <v>196.90938432000002</v>
      </c>
      <c r="K51" s="27">
        <f>FC_TRA_RAIL_E!K51+FC_TRA_ROAD_E!K51+FC_TRA_DAVI_E!K51+FC_TRA_DNAVI_E!K51+FC_TRA_PIPE_E!K51</f>
        <v>216.80527176000004</v>
      </c>
      <c r="L51" s="27">
        <f>FC_TRA_RAIL_E!L51+FC_TRA_ROAD_E!L51+FC_TRA_DAVI_E!L51+FC_TRA_DNAVI_E!L51+FC_TRA_PIPE_E!L51</f>
        <v>234.62581824</v>
      </c>
      <c r="M51" s="27">
        <f>FC_TRA_RAIL_E!M51+FC_TRA_ROAD_E!M51+FC_TRA_DAVI_E!M51+FC_TRA_DNAVI_E!M51+FC_TRA_PIPE_E!M51</f>
        <v>286.47945216000005</v>
      </c>
      <c r="N51" s="27">
        <f>FC_TRA_RAIL_E!N51+FC_TRA_ROAD_E!N51+FC_TRA_DAVI_E!N51+FC_TRA_DNAVI_E!N51+FC_TRA_PIPE_E!N51</f>
        <v>287.59104000000002</v>
      </c>
      <c r="O51" s="27">
        <f>FC_TRA_RAIL_E!O51+FC_TRA_ROAD_E!O51+FC_TRA_DAVI_E!O51+FC_TRA_DNAVI_E!O51+FC_TRA_PIPE_E!O51</f>
        <v>287.69525136000004</v>
      </c>
      <c r="P51" s="27">
        <f>FC_TRA_RAIL_E!P51+FC_TRA_ROAD_E!P51+FC_TRA_DAVI_E!P51+FC_TRA_DNAVI_E!P51+FC_TRA_PIPE_E!P51</f>
        <v>322.78438763999998</v>
      </c>
      <c r="Q51" s="27">
        <f>FC_TRA_RAIL_E!Q51+FC_TRA_ROAD_E!Q51+FC_TRA_DAVI_E!Q51+FC_TRA_DNAVI_E!Q51+FC_TRA_PIPE_E!Q51</f>
        <v>327.68454312</v>
      </c>
      <c r="R51" s="27">
        <f>FC_TRA_RAIL_E!R51+FC_TRA_ROAD_E!R51+FC_TRA_DAVI_E!R51+FC_TRA_DNAVI_E!R51+FC_TRA_PIPE_E!R51</f>
        <v>312.93944352000005</v>
      </c>
      <c r="S51" s="27">
        <f>FC_TRA_RAIL_E!S51+FC_TRA_ROAD_E!S51+FC_TRA_DAVI_E!S51+FC_TRA_DNAVI_E!S51+FC_TRA_PIPE_E!S51</f>
        <v>370.5491394</v>
      </c>
      <c r="T51" s="27">
        <f>FC_TRA_RAIL_E!T51+FC_TRA_ROAD_E!T51+FC_TRA_DAVI_E!T51+FC_TRA_DNAVI_E!T51+FC_TRA_PIPE_E!T51</f>
        <v>426.88381973593334</v>
      </c>
      <c r="U51" s="27">
        <f>FC_TRA_RAIL_E!U51+FC_TRA_ROAD_E!U51+FC_TRA_DAVI_E!U51+FC_TRA_DNAVI_E!U51+FC_TRA_PIPE_E!U51</f>
        <v>434.59896216614789</v>
      </c>
      <c r="V51" s="27">
        <f>FC_TRA_RAIL_E!V51+FC_TRA_ROAD_E!V51+FC_TRA_DAVI_E!V51+FC_TRA_DNAVI_E!V51+FC_TRA_PIPE_E!V51</f>
        <v>500.17683825911217</v>
      </c>
      <c r="W51" s="27">
        <f>FC_TRA_RAIL_E!W51+FC_TRA_ROAD_E!W51+FC_TRA_DAVI_E!W51+FC_TRA_DNAVI_E!W51+FC_TRA_PIPE_E!W51</f>
        <v>493.49101151356876</v>
      </c>
      <c r="X51" s="27">
        <f>FC_TRA_RAIL_E!X51+FC_TRA_ROAD_E!X51+FC_TRA_DAVI_E!X51+FC_TRA_DNAVI_E!X51+FC_TRA_PIPE_E!X51</f>
        <v>662.85598119132658</v>
      </c>
      <c r="Y51" s="27">
        <f>FC_TRA_RAIL_E!Y51+FC_TRA_ROAD_E!Y51+FC_TRA_DAVI_E!Y51+FC_TRA_DNAVI_E!Y51+FC_TRA_PIPE_E!Y51</f>
        <v>818.91339245757808</v>
      </c>
      <c r="Z51" s="27">
        <f>FC_TRA_RAIL_E!Z51+FC_TRA_ROAD_E!Z51+FC_TRA_DAVI_E!Z51+FC_TRA_DNAVI_E!Z51+FC_TRA_PIPE_E!Z51</f>
        <v>845.48151038109722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  <c r="Y53" s="8">
        <f>FC_TRA_RAIL_E!Y53+FC_TRA_ROAD_E!Y53+FC_TRA_DAVI_E!Y53+FC_TRA_DNAVI_E!Y53+FC_TRA_PIPE_E!Y53</f>
        <v>0</v>
      </c>
      <c r="Z53" s="8">
        <f>FC_TRA_RAIL_E!Z53+FC_TRA_ROAD_E!Z53+FC_TRA_DAVI_E!Z53+FC_TRA_DNAVI_E!Z53+FC_TRA_PIPE_E!Z53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  <c r="Y54" s="45">
        <f>FC_TRA_RAIL_E!Y54+FC_TRA_ROAD_E!Y54+FC_TRA_DAVI_E!Y54+FC_TRA_DNAVI_E!Y54+FC_TRA_PIPE_E!Y54</f>
        <v>0</v>
      </c>
      <c r="Z54" s="45">
        <f>FC_TRA_RAIL_E!Z54+FC_TRA_ROAD_E!Z54+FC_TRA_DAVI_E!Z54+FC_TRA_DNAVI_E!Z54+FC_TRA_PIPE_E!Z54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209.56794336000002</v>
      </c>
      <c r="D61" s="49">
        <f t="shared" si="32"/>
        <v>209.56794335999996</v>
      </c>
      <c r="E61" s="49">
        <f t="shared" si="32"/>
        <v>416.04903504000004</v>
      </c>
      <c r="F61" s="49">
        <f t="shared" si="32"/>
        <v>571.73101343999997</v>
      </c>
      <c r="G61" s="49">
        <f t="shared" si="32"/>
        <v>526.01675616</v>
      </c>
      <c r="H61" s="49">
        <f t="shared" si="32"/>
        <v>774.56502720000003</v>
      </c>
      <c r="I61" s="49">
        <f t="shared" si="32"/>
        <v>511.81433279999999</v>
      </c>
      <c r="J61" s="49">
        <f t="shared" si="32"/>
        <v>1154.2309617600001</v>
      </c>
      <c r="K61" s="49">
        <f t="shared" si="32"/>
        <v>1858.5576878399997</v>
      </c>
      <c r="L61" s="49">
        <f t="shared" si="32"/>
        <v>3218.4166579199996</v>
      </c>
      <c r="M61" s="49">
        <f t="shared" si="32"/>
        <v>4307.1184814400003</v>
      </c>
      <c r="N61" s="49">
        <f t="shared" si="32"/>
        <v>5164.2493358399979</v>
      </c>
      <c r="O61" s="49">
        <f t="shared" si="32"/>
        <v>6379.1346009600011</v>
      </c>
      <c r="P61" s="49">
        <f t="shared" si="32"/>
        <v>2693.4500073600002</v>
      </c>
      <c r="Q61" s="49">
        <f t="shared" si="32"/>
        <v>2898.3549211200007</v>
      </c>
      <c r="R61" s="49">
        <f t="shared" si="32"/>
        <v>2920.4425670400001</v>
      </c>
      <c r="S61" s="49">
        <f t="shared" si="32"/>
        <v>3324.7589659199994</v>
      </c>
      <c r="T61" s="49">
        <f t="shared" si="32"/>
        <v>3823.4939262193598</v>
      </c>
      <c r="U61" s="49">
        <f t="shared" si="32"/>
        <v>4985.6467595798995</v>
      </c>
      <c r="V61" s="49">
        <f t="shared" si="32"/>
        <v>4834.8067285538054</v>
      </c>
      <c r="W61" s="49">
        <f t="shared" si="32"/>
        <v>4157.4093000383446</v>
      </c>
      <c r="X61" s="49">
        <f t="shared" si="32"/>
        <v>4153.9841212456595</v>
      </c>
      <c r="Y61" s="49">
        <f t="shared" ref="Y61:Z61" si="33">SUM(Y62:Y72)</f>
        <v>4071.2946267546563</v>
      </c>
      <c r="Z61" s="49">
        <f t="shared" si="33"/>
        <v>5643.3022387957244</v>
      </c>
    </row>
    <row r="62" spans="1:26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  <c r="Y62" s="52">
        <f>FC_TRA_RAIL_E!Y62+FC_TRA_ROAD_E!Y62+FC_TRA_DAVI_E!Y62+FC_TRA_DNAVI_E!Y62+FC_TRA_PIPE_E!Y62</f>
        <v>0</v>
      </c>
      <c r="Z62" s="52">
        <f>FC_TRA_RAIL_E!Z62+FC_TRA_ROAD_E!Z62+FC_TRA_DAVI_E!Z62+FC_TRA_DNAVI_E!Z62+FC_TRA_PIPE_E!Z62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  <c r="Y63" s="52">
        <f>FC_TRA_RAIL_E!Y63+FC_TRA_ROAD_E!Y63+FC_TRA_DAVI_E!Y63+FC_TRA_DNAVI_E!Y63+FC_TRA_PIPE_E!Y63</f>
        <v>0</v>
      </c>
      <c r="Z63" s="52">
        <f>FC_TRA_RAIL_E!Z63+FC_TRA_ROAD_E!Z63+FC_TRA_DAVI_E!Z63+FC_TRA_DNAVI_E!Z63+FC_TRA_PIPE_E!Z63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0.11168701935887553</v>
      </c>
      <c r="U64" s="52">
        <f>FC_TRA_RAIL_E!U64+FC_TRA_ROAD_E!U64+FC_TRA_DAVI_E!U64+FC_TRA_DNAVI_E!U64+FC_TRA_PIPE_E!U64</f>
        <v>0.11673093989892844</v>
      </c>
      <c r="V64" s="52">
        <f>FC_TRA_RAIL_E!V64+FC_TRA_ROAD_E!V64+FC_TRA_DAVI_E!V64+FC_TRA_DNAVI_E!V64+FC_TRA_PIPE_E!V64</f>
        <v>0.1251339938052726</v>
      </c>
      <c r="W64" s="52">
        <f>FC_TRA_RAIL_E!W64+FC_TRA_ROAD_E!W64+FC_TRA_DAVI_E!W64+FC_TRA_DNAVI_E!W64+FC_TRA_PIPE_E!W64</f>
        <v>0.14394627834487306</v>
      </c>
      <c r="X64" s="52">
        <f>FC_TRA_RAIL_E!X64+FC_TRA_ROAD_E!X64+FC_TRA_DAVI_E!X64+FC_TRA_DNAVI_E!X64+FC_TRA_PIPE_E!X64</f>
        <v>0.17392076566077627</v>
      </c>
      <c r="Y64" s="52">
        <f>FC_TRA_RAIL_E!Y64+FC_TRA_ROAD_E!Y64+FC_TRA_DAVI_E!Y64+FC_TRA_DNAVI_E!Y64+FC_TRA_PIPE_E!Y64</f>
        <v>0.32832755465655034</v>
      </c>
      <c r="Z64" s="52">
        <f>FC_TRA_RAIL_E!Z64+FC_TRA_ROAD_E!Z64+FC_TRA_DAVI_E!Z64+FC_TRA_DNAVI_E!Z64+FC_TRA_PIPE_E!Z64</f>
        <v>0.61306711572361228</v>
      </c>
    </row>
    <row r="65" spans="1:26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  <c r="Y65" s="52">
        <f>FC_TRA_RAIL_E!Y65+FC_TRA_ROAD_E!Y65+FC_TRA_DAVI_E!Y65+FC_TRA_DNAVI_E!Y65+FC_TRA_PIPE_E!Y65</f>
        <v>0</v>
      </c>
      <c r="Z65" s="52">
        <f>FC_TRA_RAIL_E!Z65+FC_TRA_ROAD_E!Z65+FC_TRA_DAVI_E!Z65+FC_TRA_DNAVI_E!Z65+FC_TRA_PIPE_E!Z65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0.14145840000000001</v>
      </c>
      <c r="R66" s="52">
        <f>FC_TRA_RAIL_E!R66+FC_TRA_ROAD_E!R66+FC_TRA_DAVI_E!R66+FC_TRA_DNAVI_E!R66+FC_TRA_PIPE_E!R66</f>
        <v>4.5878400000000021E-2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0.8143416</v>
      </c>
      <c r="V66" s="52">
        <f>FC_TRA_RAIL_E!V66+FC_TRA_ROAD_E!V66+FC_TRA_DAVI_E!V66+FC_TRA_DNAVI_E!V66+FC_TRA_PIPE_E!V66</f>
        <v>1.6574846399999996</v>
      </c>
      <c r="W66" s="52">
        <f>FC_TRA_RAIL_E!W66+FC_TRA_ROAD_E!W66+FC_TRA_DAVI_E!W66+FC_TRA_DNAVI_E!W66+FC_TRA_PIPE_E!W66</f>
        <v>0.84314303999999995</v>
      </c>
      <c r="X66" s="52">
        <f>FC_TRA_RAIL_E!X66+FC_TRA_ROAD_E!X66+FC_TRA_DAVI_E!X66+FC_TRA_DNAVI_E!X66+FC_TRA_PIPE_E!X66</f>
        <v>3.0585599999999991E-2</v>
      </c>
      <c r="Y66" s="52">
        <f>FC_TRA_RAIL_E!Y66+FC_TRA_ROAD_E!Y66+FC_TRA_DAVI_E!Y66+FC_TRA_DNAVI_E!Y66+FC_TRA_PIPE_E!Y66</f>
        <v>1.52928E-2</v>
      </c>
      <c r="Z66" s="52">
        <f>FC_TRA_RAIL_E!Z66+FC_TRA_ROAD_E!Z66+FC_TRA_DAVI_E!Z66+FC_TRA_DNAVI_E!Z66+FC_TRA_PIPE_E!Z66</f>
        <v>8.2326240000000009E-2</v>
      </c>
    </row>
    <row r="67" spans="1:26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214.09920000000005</v>
      </c>
      <c r="F67" s="52">
        <f>FC_TRA_RAIL_E!F67+FC_TRA_ROAD_E!F67+FC_TRA_DAVI_E!F67+FC_TRA_DNAVI_E!F67+FC_TRA_PIPE_E!F67</f>
        <v>294.38639999999998</v>
      </c>
      <c r="G67" s="52">
        <f>FC_TRA_RAIL_E!G67+FC_TRA_ROAD_E!G67+FC_TRA_DAVI_E!G67+FC_TRA_DNAVI_E!G67+FC_TRA_PIPE_E!G67</f>
        <v>221.7456</v>
      </c>
      <c r="H67" s="52">
        <f>FC_TRA_RAIL_E!H67+FC_TRA_ROAD_E!H67+FC_TRA_DAVI_E!H67+FC_TRA_DNAVI_E!H67+FC_TRA_PIPE_E!H67</f>
        <v>338.35319999999996</v>
      </c>
      <c r="I67" s="52">
        <f>FC_TRA_RAIL_E!I67+FC_TRA_ROAD_E!I67+FC_TRA_DAVI_E!I67+FC_TRA_DNAVI_E!I67+FC_TRA_PIPE_E!I67</f>
        <v>342.17640000000006</v>
      </c>
      <c r="J67" s="52">
        <f>FC_TRA_RAIL_E!J67+FC_TRA_ROAD_E!J67+FC_TRA_DAVI_E!J67+FC_TRA_DNAVI_E!J67+FC_TRA_PIPE_E!J67</f>
        <v>338.35319999999996</v>
      </c>
      <c r="K67" s="52">
        <f>FC_TRA_RAIL_E!K67+FC_TRA_ROAD_E!K67+FC_TRA_DAVI_E!K67+FC_TRA_DNAVI_E!K67+FC_TRA_PIPE_E!K67</f>
        <v>275.27039999999994</v>
      </c>
      <c r="L67" s="52">
        <f>FC_TRA_RAIL_E!L67+FC_TRA_ROAD_E!L67+FC_TRA_DAVI_E!L67+FC_TRA_DNAVI_E!L67+FC_TRA_PIPE_E!L67</f>
        <v>453.04919999999993</v>
      </c>
      <c r="M67" s="52">
        <f>FC_TRA_RAIL_E!M67+FC_TRA_ROAD_E!M67+FC_TRA_DAVI_E!M67+FC_TRA_DNAVI_E!M67+FC_TRA_PIPE_E!M67</f>
        <v>688.17599999999993</v>
      </c>
      <c r="N67" s="52">
        <f>FC_TRA_RAIL_E!N67+FC_TRA_ROAD_E!N67+FC_TRA_DAVI_E!N67+FC_TRA_DNAVI_E!N67+FC_TRA_PIPE_E!N67</f>
        <v>672.88319999999999</v>
      </c>
      <c r="O67" s="52">
        <f>FC_TRA_RAIL_E!O67+FC_TRA_ROAD_E!O67+FC_TRA_DAVI_E!O67+FC_TRA_DNAVI_E!O67+FC_TRA_PIPE_E!O67</f>
        <v>592.59599999999978</v>
      </c>
      <c r="P67" s="52">
        <f>FC_TRA_RAIL_E!P67+FC_TRA_ROAD_E!P67+FC_TRA_DAVI_E!P67+FC_TRA_DNAVI_E!P67+FC_TRA_PIPE_E!P67</f>
        <v>498.9276000000001</v>
      </c>
      <c r="Q67" s="52">
        <f>FC_TRA_RAIL_E!Q67+FC_TRA_ROAD_E!Q67+FC_TRA_DAVI_E!Q67+FC_TRA_DNAVI_E!Q67+FC_TRA_PIPE_E!Q67</f>
        <v>556.27560000000005</v>
      </c>
      <c r="R67" s="52">
        <f>FC_TRA_RAIL_E!R67+FC_TRA_ROAD_E!R67+FC_TRA_DAVI_E!R67+FC_TRA_DNAVI_E!R67+FC_TRA_PIPE_E!R67</f>
        <v>563.21853119999992</v>
      </c>
      <c r="S67" s="52">
        <f>FC_TRA_RAIL_E!S67+FC_TRA_ROAD_E!S67+FC_TRA_DAVI_E!S67+FC_TRA_DNAVI_E!S67+FC_TRA_PIPE_E!S67</f>
        <v>397.88807040000006</v>
      </c>
      <c r="T67" s="52">
        <f>FC_TRA_RAIL_E!T67+FC_TRA_ROAD_E!T67+FC_TRA_DAVI_E!T67+FC_TRA_DNAVI_E!T67+FC_TRA_PIPE_E!T67</f>
        <v>409.08239999999989</v>
      </c>
      <c r="U67" s="52">
        <f>FC_TRA_RAIL_E!U67+FC_TRA_ROAD_E!U67+FC_TRA_DAVI_E!U67+FC_TRA_DNAVI_E!U67+FC_TRA_PIPE_E!U67</f>
        <v>455.4177998400001</v>
      </c>
      <c r="V67" s="52">
        <f>FC_TRA_RAIL_E!V67+FC_TRA_ROAD_E!V67+FC_TRA_DAVI_E!V67+FC_TRA_DNAVI_E!V67+FC_TRA_PIPE_E!V67</f>
        <v>384.55478784000007</v>
      </c>
      <c r="W67" s="52">
        <f>FC_TRA_RAIL_E!W67+FC_TRA_ROAD_E!W67+FC_TRA_DAVI_E!W67+FC_TRA_DNAVI_E!W67+FC_TRA_PIPE_E!W67</f>
        <v>254.57745744000007</v>
      </c>
      <c r="X67" s="52">
        <f>FC_TRA_RAIL_E!X67+FC_TRA_ROAD_E!X67+FC_TRA_DAVI_E!X67+FC_TRA_DNAVI_E!X67+FC_TRA_PIPE_E!X67</f>
        <v>332.15196959999997</v>
      </c>
      <c r="Y67" s="52">
        <f>FC_TRA_RAIL_E!Y67+FC_TRA_ROAD_E!Y67+FC_TRA_DAVI_E!Y67+FC_TRA_DNAVI_E!Y67+FC_TRA_PIPE_E!Y67</f>
        <v>300.40615583999994</v>
      </c>
      <c r="Z67" s="52">
        <f>FC_TRA_RAIL_E!Z67+FC_TRA_ROAD_E!Z67+FC_TRA_DAVI_E!Z67+FC_TRA_DNAVI_E!Z67+FC_TRA_PIPE_E!Z67</f>
        <v>455.38339104000022</v>
      </c>
    </row>
    <row r="68" spans="1:26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18.167336640000002</v>
      </c>
      <c r="R68" s="52">
        <f>FC_TRA_RAIL_E!R68+FC_TRA_ROAD_E!R68+FC_TRA_DAVI_E!R68+FC_TRA_DNAVI_E!R68+FC_TRA_PIPE_E!R68</f>
        <v>9.074237759999999</v>
      </c>
      <c r="S68" s="52">
        <f>FC_TRA_RAIL_E!S68+FC_TRA_ROAD_E!S68+FC_TRA_DAVI_E!S68+FC_TRA_DNAVI_E!S68+FC_TRA_PIPE_E!S68</f>
        <v>12.20314464</v>
      </c>
      <c r="T68" s="52">
        <f>FC_TRA_RAIL_E!T68+FC_TRA_ROAD_E!T68+FC_TRA_DAVI_E!T68+FC_TRA_DNAVI_E!T68+FC_TRA_PIPE_E!T68</f>
        <v>43.082621280000012</v>
      </c>
      <c r="U68" s="52">
        <f>FC_TRA_RAIL_E!U68+FC_TRA_ROAD_E!U68+FC_TRA_DAVI_E!U68+FC_TRA_DNAVI_E!U68+FC_TRA_PIPE_E!U68</f>
        <v>122.76677520000001</v>
      </c>
      <c r="V68" s="52">
        <f>FC_TRA_RAIL_E!V68+FC_TRA_ROAD_E!V68+FC_TRA_DAVI_E!V68+FC_TRA_DNAVI_E!V68+FC_TRA_PIPE_E!V68</f>
        <v>85.303748160000026</v>
      </c>
      <c r="W68" s="52">
        <f>FC_TRA_RAIL_E!W68+FC_TRA_ROAD_E!W68+FC_TRA_DAVI_E!W68+FC_TRA_DNAVI_E!W68+FC_TRA_PIPE_E!W68</f>
        <v>103.55188176000001</v>
      </c>
      <c r="X68" s="52">
        <f>FC_TRA_RAIL_E!X68+FC_TRA_ROAD_E!X68+FC_TRA_DAVI_E!X68+FC_TRA_DNAVI_E!X68+FC_TRA_PIPE_E!X68</f>
        <v>63.266823360000018</v>
      </c>
      <c r="Y68" s="52">
        <f>FC_TRA_RAIL_E!Y68+FC_TRA_ROAD_E!Y68+FC_TRA_DAVI_E!Y68+FC_TRA_DNAVI_E!Y68+FC_TRA_PIPE_E!Y68</f>
        <v>44.695501919999991</v>
      </c>
      <c r="Z68" s="52">
        <f>FC_TRA_RAIL_E!Z68+FC_TRA_ROAD_E!Z68+FC_TRA_DAVI_E!Z68+FC_TRA_DNAVI_E!Z68+FC_TRA_PIPE_E!Z68</f>
        <v>10.687118399999999</v>
      </c>
    </row>
    <row r="69" spans="1:26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209.56794336000002</v>
      </c>
      <c r="D69" s="52">
        <f>FC_TRA_RAIL_E!D69+FC_TRA_ROAD_E!D69+FC_TRA_DAVI_E!D69+FC_TRA_DNAVI_E!D69+FC_TRA_PIPE_E!D69</f>
        <v>209.56794335999996</v>
      </c>
      <c r="E69" s="52">
        <f>FC_TRA_RAIL_E!E69+FC_TRA_ROAD_E!E69+FC_TRA_DAVI_E!E69+FC_TRA_DNAVI_E!E69+FC_TRA_PIPE_E!E69</f>
        <v>201.94983504000001</v>
      </c>
      <c r="F69" s="52">
        <f>FC_TRA_RAIL_E!F69+FC_TRA_ROAD_E!F69+FC_TRA_DAVI_E!F69+FC_TRA_DNAVI_E!F69+FC_TRA_PIPE_E!F69</f>
        <v>277.34461343999999</v>
      </c>
      <c r="G69" s="52">
        <f>FC_TRA_RAIL_E!G69+FC_TRA_ROAD_E!G69+FC_TRA_DAVI_E!G69+FC_TRA_DNAVI_E!G69+FC_TRA_PIPE_E!G69</f>
        <v>304.27115615999998</v>
      </c>
      <c r="H69" s="52">
        <f>FC_TRA_RAIL_E!H69+FC_TRA_ROAD_E!H69+FC_TRA_DAVI_E!H69+FC_TRA_DNAVI_E!H69+FC_TRA_PIPE_E!H69</f>
        <v>436.21182720000002</v>
      </c>
      <c r="I69" s="52">
        <f>FC_TRA_RAIL_E!I69+FC_TRA_ROAD_E!I69+FC_TRA_DAVI_E!I69+FC_TRA_DNAVI_E!I69+FC_TRA_PIPE_E!I69</f>
        <v>169.63793279999996</v>
      </c>
      <c r="J69" s="52">
        <f>FC_TRA_RAIL_E!J69+FC_TRA_ROAD_E!J69+FC_TRA_DAVI_E!J69+FC_TRA_DNAVI_E!J69+FC_TRA_PIPE_E!J69</f>
        <v>815.87776176000011</v>
      </c>
      <c r="K69" s="52">
        <f>FC_TRA_RAIL_E!K69+FC_TRA_ROAD_E!K69+FC_TRA_DAVI_E!K69+FC_TRA_DNAVI_E!K69+FC_TRA_PIPE_E!K69</f>
        <v>1583.2872878399999</v>
      </c>
      <c r="L69" s="52">
        <f>FC_TRA_RAIL_E!L69+FC_TRA_ROAD_E!L69+FC_TRA_DAVI_E!L69+FC_TRA_DNAVI_E!L69+FC_TRA_PIPE_E!L69</f>
        <v>2765.3674579199997</v>
      </c>
      <c r="M69" s="52">
        <f>FC_TRA_RAIL_E!M69+FC_TRA_ROAD_E!M69+FC_TRA_DAVI_E!M69+FC_TRA_DNAVI_E!M69+FC_TRA_PIPE_E!M69</f>
        <v>3618.9424814399999</v>
      </c>
      <c r="N69" s="52">
        <f>FC_TRA_RAIL_E!N69+FC_TRA_ROAD_E!N69+FC_TRA_DAVI_E!N69+FC_TRA_DNAVI_E!N69+FC_TRA_PIPE_E!N69</f>
        <v>4491.3661358399977</v>
      </c>
      <c r="O69" s="52">
        <f>FC_TRA_RAIL_E!O69+FC_TRA_ROAD_E!O69+FC_TRA_DAVI_E!O69+FC_TRA_DNAVI_E!O69+FC_TRA_PIPE_E!O69</f>
        <v>5786.5386009600015</v>
      </c>
      <c r="P69" s="52">
        <f>FC_TRA_RAIL_E!P69+FC_TRA_ROAD_E!P69+FC_TRA_DAVI_E!P69+FC_TRA_DNAVI_E!P69+FC_TRA_PIPE_E!P69</f>
        <v>2194.5224073600002</v>
      </c>
      <c r="Q69" s="52">
        <f>FC_TRA_RAIL_E!Q69+FC_TRA_ROAD_E!Q69+FC_TRA_DAVI_E!Q69+FC_TRA_DNAVI_E!Q69+FC_TRA_PIPE_E!Q69</f>
        <v>2323.7705260800008</v>
      </c>
      <c r="R69" s="52">
        <f>FC_TRA_RAIL_E!R69+FC_TRA_ROAD_E!R69+FC_TRA_DAVI_E!R69+FC_TRA_DNAVI_E!R69+FC_TRA_PIPE_E!R69</f>
        <v>2348.1039196800002</v>
      </c>
      <c r="S69" s="52">
        <f>FC_TRA_RAIL_E!S69+FC_TRA_ROAD_E!S69+FC_TRA_DAVI_E!S69+FC_TRA_DNAVI_E!S69+FC_TRA_PIPE_E!S69</f>
        <v>2914.6677508799994</v>
      </c>
      <c r="T69" s="52">
        <f>FC_TRA_RAIL_E!T69+FC_TRA_ROAD_E!T69+FC_TRA_DAVI_E!T69+FC_TRA_DNAVI_E!T69+FC_TRA_PIPE_E!T69</f>
        <v>3371.2172179200011</v>
      </c>
      <c r="U69" s="52">
        <f>FC_TRA_RAIL_E!U69+FC_TRA_ROAD_E!U69+FC_TRA_DAVI_E!U69+FC_TRA_DNAVI_E!U69+FC_TRA_PIPE_E!U69</f>
        <v>4406.5311120000006</v>
      </c>
      <c r="V69" s="52">
        <f>FC_TRA_RAIL_E!V69+FC_TRA_ROAD_E!V69+FC_TRA_DAVI_E!V69+FC_TRA_DNAVI_E!V69+FC_TRA_PIPE_E!V69</f>
        <v>4363.1655739199996</v>
      </c>
      <c r="W69" s="52">
        <f>FC_TRA_RAIL_E!W69+FC_TRA_ROAD_E!W69+FC_TRA_DAVI_E!W69+FC_TRA_DNAVI_E!W69+FC_TRA_PIPE_E!W69</f>
        <v>3798.2928715199996</v>
      </c>
      <c r="X69" s="52">
        <f>FC_TRA_RAIL_E!X69+FC_TRA_ROAD_E!X69+FC_TRA_DAVI_E!X69+FC_TRA_DNAVI_E!X69+FC_TRA_PIPE_E!X69</f>
        <v>3758.3608219199991</v>
      </c>
      <c r="Y69" s="52">
        <f>FC_TRA_RAIL_E!Y69+FC_TRA_ROAD_E!Y69+FC_TRA_DAVI_E!Y69+FC_TRA_DNAVI_E!Y69+FC_TRA_PIPE_E!Y69</f>
        <v>3725.8493486399998</v>
      </c>
      <c r="Z69" s="52">
        <f>FC_TRA_RAIL_E!Z69+FC_TRA_ROAD_E!Z69+FC_TRA_DAVI_E!Z69+FC_TRA_DNAVI_E!Z69+FC_TRA_PIPE_E!Z69</f>
        <v>5176.5363360000001</v>
      </c>
    </row>
    <row r="70" spans="1:26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  <c r="Y70" s="52">
        <f>FC_TRA_RAIL_E!Y70+FC_TRA_ROAD_E!Y70+FC_TRA_DAVI_E!Y70+FC_TRA_DNAVI_E!Y70+FC_TRA_PIPE_E!Y70</f>
        <v>0</v>
      </c>
      <c r="Z70" s="52">
        <f>FC_TRA_RAIL_E!Z70+FC_TRA_ROAD_E!Z70+FC_TRA_DAVI_E!Z70+FC_TRA_DNAVI_E!Z70+FC_TRA_PIPE_E!Z70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  <c r="Y71" s="52">
        <f>FC_TRA_RAIL_E!Y71+FC_TRA_ROAD_E!Y71+FC_TRA_DAVI_E!Y71+FC_TRA_DNAVI_E!Y71+FC_TRA_PIPE_E!Y71</f>
        <v>0</v>
      </c>
      <c r="Z71" s="52">
        <f>FC_TRA_RAIL_E!Z71+FC_TRA_ROAD_E!Z71+FC_TRA_DAVI_E!Z71+FC_TRA_DNAVI_E!Z71+FC_TRA_PIPE_E!Z71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  <c r="Y72" s="55">
        <f>FC_TRA_RAIL_E!Y72+FC_TRA_ROAD_E!Y72+FC_TRA_DAVI_E!Y72+FC_TRA_DNAVI_E!Y72+FC_TRA_PIPE_E!Y72</f>
        <v>0</v>
      </c>
      <c r="Z72" s="55">
        <f>FC_TRA_RAIL_E!Z72+FC_TRA_ROAD_E!Z72+FC_TRA_DAVI_E!Z72+FC_TRA_DNAVI_E!Z72+FC_TRA_PIPE_E!Z72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1542.1691703599995</v>
      </c>
      <c r="D2" s="21">
        <f t="shared" ref="D2:X2" si="0">SUM(D3,D17,D22,D25,D26,D51,D52)</f>
        <v>1644.1307110799999</v>
      </c>
      <c r="E2" s="21">
        <f t="shared" si="0"/>
        <v>1612.2678296400002</v>
      </c>
      <c r="F2" s="21">
        <f t="shared" si="0"/>
        <v>1790.7006592800003</v>
      </c>
      <c r="G2" s="21">
        <f t="shared" si="0"/>
        <v>2045.6045110799996</v>
      </c>
      <c r="H2" s="21">
        <f t="shared" si="0"/>
        <v>2224.03734072</v>
      </c>
      <c r="I2" s="21">
        <f t="shared" si="0"/>
        <v>1975.5061185600002</v>
      </c>
      <c r="J2" s="21">
        <f t="shared" si="0"/>
        <v>2341.93058892</v>
      </c>
      <c r="K2" s="21">
        <f t="shared" si="0"/>
        <v>2246.3414110799999</v>
      </c>
      <c r="L2" s="21">
        <f t="shared" si="0"/>
        <v>1911.78008892</v>
      </c>
      <c r="M2" s="21">
        <f t="shared" si="0"/>
        <v>1975.50611856</v>
      </c>
      <c r="N2" s="21">
        <f t="shared" si="0"/>
        <v>1625.0130889200002</v>
      </c>
      <c r="O2" s="21">
        <f t="shared" si="0"/>
        <v>1790.7006592799999</v>
      </c>
      <c r="P2" s="21">
        <f t="shared" si="0"/>
        <v>251.71767036</v>
      </c>
      <c r="Q2" s="21">
        <f t="shared" si="0"/>
        <v>248.53148892000002</v>
      </c>
      <c r="R2" s="21">
        <f t="shared" si="0"/>
        <v>274.02174071999997</v>
      </c>
      <c r="S2" s="21">
        <f t="shared" si="0"/>
        <v>248.53148892000004</v>
      </c>
      <c r="T2" s="21">
        <f t="shared" si="0"/>
        <v>245.34504071999999</v>
      </c>
      <c r="U2" s="21">
        <f t="shared" si="0"/>
        <v>251.71767036000006</v>
      </c>
      <c r="V2" s="21">
        <f t="shared" si="0"/>
        <v>258.09030000000007</v>
      </c>
      <c r="W2" s="21">
        <f t="shared" si="0"/>
        <v>187.99164072000002</v>
      </c>
      <c r="X2" s="21">
        <f t="shared" si="0"/>
        <v>171.29860020000001</v>
      </c>
      <c r="Y2" s="21">
        <f t="shared" ref="Y2:Z2" si="1">SUM(Y3,Y17,Y22,Y25,Y26,Y51,Y52)</f>
        <v>164.55010571999998</v>
      </c>
      <c r="Z2" s="21">
        <f t="shared" si="1"/>
        <v>146.01855527999999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  <c r="Y5" s="8">
        <f>FC_TRA_RAIL_MTU_E!Y5+FC_TRA_RAIL_CPT_E!Y5+FC_TRA_RAIL_HST_E!Y5+FC_TRA_RAIL_FRT_E!Y5</f>
        <v>0</v>
      </c>
      <c r="Z5" s="8">
        <f>FC_TRA_RAIL_MTU_E!Z5+FC_TRA_RAIL_CPT_E!Z5+FC_TRA_RAIL_HST_E!Z5+FC_TRA_RAIL_FRT_E!Z5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  <c r="Y6" s="8">
        <f>FC_TRA_RAIL_MTU_E!Y6+FC_TRA_RAIL_CPT_E!Y6+FC_TRA_RAIL_HST_E!Y6+FC_TRA_RAIL_FRT_E!Y6</f>
        <v>0</v>
      </c>
      <c r="Z6" s="8">
        <f>FC_TRA_RAIL_MTU_E!Z6+FC_TRA_RAIL_CPT_E!Z6+FC_TRA_RAIL_HST_E!Z6+FC_TRA_RAIL_FRT_E!Z6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  <c r="Y7" s="8">
        <f>FC_TRA_RAIL_MTU_E!Y7+FC_TRA_RAIL_CPT_E!Y7+FC_TRA_RAIL_HST_E!Y7+FC_TRA_RAIL_FRT_E!Y7</f>
        <v>0</v>
      </c>
      <c r="Z7" s="8">
        <f>FC_TRA_RAIL_MTU_E!Z7+FC_TRA_RAIL_CPT_E!Z7+FC_TRA_RAIL_HST_E!Z7+FC_TRA_RAIL_FRT_E!Z7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  <c r="Y9" s="8">
        <f>FC_TRA_RAIL_MTU_E!Y9+FC_TRA_RAIL_CPT_E!Y9+FC_TRA_RAIL_HST_E!Y9+FC_TRA_RAIL_FRT_E!Y9</f>
        <v>0</v>
      </c>
      <c r="Z9" s="8">
        <f>FC_TRA_RAIL_MTU_E!Z9+FC_TRA_RAIL_CPT_E!Z9+FC_TRA_RAIL_HST_E!Z9+FC_TRA_RAIL_FRT_E!Z9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  <c r="Y10" s="8">
        <f>FC_TRA_RAIL_MTU_E!Y10+FC_TRA_RAIL_CPT_E!Y10+FC_TRA_RAIL_HST_E!Y10+FC_TRA_RAIL_FRT_E!Y10</f>
        <v>0</v>
      </c>
      <c r="Z10" s="8">
        <f>FC_TRA_RAIL_MTU_E!Z10+FC_TRA_RAIL_CPT_E!Z10+FC_TRA_RAIL_HST_E!Z10+FC_TRA_RAIL_FRT_E!Z10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  <c r="Y12" s="8">
        <f>FC_TRA_RAIL_MTU_E!Y12+FC_TRA_RAIL_CPT_E!Y12+FC_TRA_RAIL_HST_E!Y12+FC_TRA_RAIL_FRT_E!Y12</f>
        <v>0</v>
      </c>
      <c r="Z12" s="8">
        <f>FC_TRA_RAIL_MTU_E!Z12+FC_TRA_RAIL_CPT_E!Z12+FC_TRA_RAIL_HST_E!Z12+FC_TRA_RAIL_FRT_E!Z12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  <c r="Y13" s="8">
        <f>FC_TRA_RAIL_MTU_E!Y13+FC_TRA_RAIL_CPT_E!Y13+FC_TRA_RAIL_HST_E!Y13+FC_TRA_RAIL_FRT_E!Y13</f>
        <v>0</v>
      </c>
      <c r="Z13" s="8">
        <f>FC_TRA_RAIL_MTU_E!Z13+FC_TRA_RAIL_CPT_E!Z13+FC_TRA_RAIL_HST_E!Z13+FC_TRA_RAIL_FRT_E!Z13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  <c r="Y14" s="8">
        <f>FC_TRA_RAIL_MTU_E!Y14+FC_TRA_RAIL_CPT_E!Y14+FC_TRA_RAIL_HST_E!Y14+FC_TRA_RAIL_FRT_E!Y14</f>
        <v>0</v>
      </c>
      <c r="Z14" s="8">
        <f>FC_TRA_RAIL_MTU_E!Z14+FC_TRA_RAIL_CPT_E!Z14+FC_TRA_RAIL_HST_E!Z14+FC_TRA_RAIL_FRT_E!Z14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  <c r="Y15" s="8">
        <f>FC_TRA_RAIL_MTU_E!Y15+FC_TRA_RAIL_CPT_E!Y15+FC_TRA_RAIL_HST_E!Y15+FC_TRA_RAIL_FRT_E!Y15</f>
        <v>0</v>
      </c>
      <c r="Z15" s="8">
        <f>FC_TRA_RAIL_MTU_E!Z15+FC_TRA_RAIL_CPT_E!Z15+FC_TRA_RAIL_HST_E!Z15+FC_TRA_RAIL_FRT_E!Z15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  <c r="Y16" s="8">
        <f>FC_TRA_RAIL_MTU_E!Y16+FC_TRA_RAIL_CPT_E!Y16+FC_TRA_RAIL_HST_E!Y16+FC_TRA_RAIL_FRT_E!Y16</f>
        <v>0</v>
      </c>
      <c r="Z16" s="8">
        <f>FC_TRA_RAIL_MTU_E!Z16+FC_TRA_RAIL_CPT_E!Z16+FC_TRA_RAIL_HST_E!Z16+FC_TRA_RAIL_FRT_E!Z16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  <c r="Y18" s="8">
        <f>FC_TRA_RAIL_MTU_E!Y18+FC_TRA_RAIL_CPT_E!Y18+FC_TRA_RAIL_HST_E!Y18+FC_TRA_RAIL_FRT_E!Y18</f>
        <v>0</v>
      </c>
      <c r="Z18" s="8">
        <f>FC_TRA_RAIL_MTU_E!Z18+FC_TRA_RAIL_CPT_E!Z18+FC_TRA_RAIL_HST_E!Z18+FC_TRA_RAIL_FRT_E!Z18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  <c r="Y19" s="8">
        <f>FC_TRA_RAIL_MTU_E!Y19+FC_TRA_RAIL_CPT_E!Y19+FC_TRA_RAIL_HST_E!Y19+FC_TRA_RAIL_FRT_E!Y19</f>
        <v>0</v>
      </c>
      <c r="Z19" s="8">
        <f>FC_TRA_RAIL_MTU_E!Z19+FC_TRA_RAIL_CPT_E!Z19+FC_TRA_RAIL_HST_E!Z19+FC_TRA_RAIL_FRT_E!Z19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  <c r="Y20" s="8">
        <f>FC_TRA_RAIL_MTU_E!Y20+FC_TRA_RAIL_CPT_E!Y20+FC_TRA_RAIL_HST_E!Y20+FC_TRA_RAIL_FRT_E!Y20</f>
        <v>0</v>
      </c>
      <c r="Z20" s="8">
        <f>FC_TRA_RAIL_MTU_E!Z20+FC_TRA_RAIL_CPT_E!Z20+FC_TRA_RAIL_HST_E!Z20+FC_TRA_RAIL_FRT_E!Z20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  <c r="Y21" s="8">
        <f>FC_TRA_RAIL_MTU_E!Y21+FC_TRA_RAIL_CPT_E!Y21+FC_TRA_RAIL_HST_E!Y21+FC_TRA_RAIL_FRT_E!Y21</f>
        <v>0</v>
      </c>
      <c r="Z21" s="8">
        <f>FC_TRA_RAIL_MTU_E!Z21+FC_TRA_RAIL_CPT_E!Z21+FC_TRA_RAIL_HST_E!Z21+FC_TRA_RAIL_FRT_E!Z21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  <c r="Y23" s="8">
        <f>FC_TRA_RAIL_MTU_E!Y23+FC_TRA_RAIL_CPT_E!Y23+FC_TRA_RAIL_HST_E!Y23+FC_TRA_RAIL_FRT_E!Y23</f>
        <v>0</v>
      </c>
      <c r="Z23" s="8">
        <f>FC_TRA_RAIL_MTU_E!Z23+FC_TRA_RAIL_CPT_E!Z23+FC_TRA_RAIL_HST_E!Z23+FC_TRA_RAIL_FRT_E!Z23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  <c r="Y24" s="8">
        <f>FC_TRA_RAIL_MTU_E!Y24+FC_TRA_RAIL_CPT_E!Y24+FC_TRA_RAIL_HST_E!Y24+FC_TRA_RAIL_FRT_E!Y24</f>
        <v>0</v>
      </c>
      <c r="Z24" s="8">
        <f>FC_TRA_RAIL_MTU_E!Z24+FC_TRA_RAIL_CPT_E!Z24+FC_TRA_RAIL_HST_E!Z24+FC_TRA_RAIL_FRT_E!Z24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  <c r="Y25" s="27">
        <f>FC_TRA_RAIL_MTU_E!Y25+FC_TRA_RAIL_CPT_E!Y25+FC_TRA_RAIL_HST_E!Y25+FC_TRA_RAIL_FRT_E!Y25</f>
        <v>0</v>
      </c>
      <c r="Z25" s="27">
        <f>FC_TRA_RAIL_MTU_E!Z25+FC_TRA_RAIL_CPT_E!Z25+FC_TRA_RAIL_HST_E!Z25+FC_TRA_RAIL_FRT_E!Z25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1542.1691703599995</v>
      </c>
      <c r="D26" s="27">
        <f t="shared" ref="D26:W26" si="21">SUM(D27,D33)</f>
        <v>1644.1307110799999</v>
      </c>
      <c r="E26" s="27">
        <f t="shared" si="21"/>
        <v>1612.2678296400002</v>
      </c>
      <c r="F26" s="27">
        <f t="shared" si="21"/>
        <v>1790.7006592800003</v>
      </c>
      <c r="G26" s="27">
        <f t="shared" si="21"/>
        <v>2045.6045110799996</v>
      </c>
      <c r="H26" s="27">
        <f t="shared" si="21"/>
        <v>2224.03734072</v>
      </c>
      <c r="I26" s="27">
        <f t="shared" si="21"/>
        <v>1975.5061185600002</v>
      </c>
      <c r="J26" s="27">
        <f t="shared" si="21"/>
        <v>2341.93058892</v>
      </c>
      <c r="K26" s="27">
        <f t="shared" si="21"/>
        <v>2246.3414110799999</v>
      </c>
      <c r="L26" s="27">
        <f t="shared" si="21"/>
        <v>1911.78008892</v>
      </c>
      <c r="M26" s="27">
        <f t="shared" si="21"/>
        <v>1975.50611856</v>
      </c>
      <c r="N26" s="27">
        <f t="shared" si="21"/>
        <v>1625.0130889200002</v>
      </c>
      <c r="O26" s="27">
        <f t="shared" si="21"/>
        <v>1790.7006592799999</v>
      </c>
      <c r="P26" s="27">
        <f t="shared" si="21"/>
        <v>251.71767036</v>
      </c>
      <c r="Q26" s="27">
        <f t="shared" si="21"/>
        <v>248.53148892000002</v>
      </c>
      <c r="R26" s="27">
        <f t="shared" si="21"/>
        <v>274.02174071999997</v>
      </c>
      <c r="S26" s="27">
        <f t="shared" si="21"/>
        <v>248.53148892000004</v>
      </c>
      <c r="T26" s="27">
        <f t="shared" si="21"/>
        <v>245.34504071999999</v>
      </c>
      <c r="U26" s="27">
        <f t="shared" si="21"/>
        <v>251.71767036000006</v>
      </c>
      <c r="V26" s="27">
        <f t="shared" si="21"/>
        <v>258.09030000000007</v>
      </c>
      <c r="W26" s="27">
        <f t="shared" si="21"/>
        <v>187.99164072000002</v>
      </c>
      <c r="X26" s="27">
        <f t="shared" ref="X26:Z26" si="22">SUM(X27,X33)</f>
        <v>171.29860020000001</v>
      </c>
      <c r="Y26" s="27">
        <f t="shared" si="22"/>
        <v>164.55010571999998</v>
      </c>
      <c r="Z26" s="27">
        <f t="shared" si="22"/>
        <v>146.01855527999999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  <c r="Y28" s="8">
        <f>FC_TRA_RAIL_MTU_E!Y28+FC_TRA_RAIL_CPT_E!Y28+FC_TRA_RAIL_HST_E!Y28+FC_TRA_RAIL_FRT_E!Y28</f>
        <v>0</v>
      </c>
      <c r="Z28" s="8">
        <f>FC_TRA_RAIL_MTU_E!Z28+FC_TRA_RAIL_CPT_E!Z28+FC_TRA_RAIL_HST_E!Z28+FC_TRA_RAIL_FRT_E!Z28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  <c r="Y29" s="8">
        <f>FC_TRA_RAIL_MTU_E!Y29+FC_TRA_RAIL_CPT_E!Y29+FC_TRA_RAIL_HST_E!Y29+FC_TRA_RAIL_FRT_E!Y29</f>
        <v>0</v>
      </c>
      <c r="Z29" s="8">
        <f>FC_TRA_RAIL_MTU_E!Z29+FC_TRA_RAIL_CPT_E!Z29+FC_TRA_RAIL_HST_E!Z29+FC_TRA_RAIL_FRT_E!Z29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  <c r="Y30" s="8">
        <f>FC_TRA_RAIL_MTU_E!Y30+FC_TRA_RAIL_CPT_E!Y30+FC_TRA_RAIL_HST_E!Y30+FC_TRA_RAIL_FRT_E!Y30</f>
        <v>0</v>
      </c>
      <c r="Z30" s="8">
        <f>FC_TRA_RAIL_MTU_E!Z30+FC_TRA_RAIL_CPT_E!Z30+FC_TRA_RAIL_HST_E!Z30+FC_TRA_RAIL_FRT_E!Z30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  <c r="Y31" s="8">
        <f>FC_TRA_RAIL_MTU_E!Y31+FC_TRA_RAIL_CPT_E!Y31+FC_TRA_RAIL_HST_E!Y31+FC_TRA_RAIL_FRT_E!Y31</f>
        <v>0</v>
      </c>
      <c r="Z31" s="8">
        <f>FC_TRA_RAIL_MTU_E!Z31+FC_TRA_RAIL_CPT_E!Z31+FC_TRA_RAIL_HST_E!Z31+FC_TRA_RAIL_FRT_E!Z31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  <c r="Y32" s="8">
        <f>FC_TRA_RAIL_MTU_E!Y32+FC_TRA_RAIL_CPT_E!Y32+FC_TRA_RAIL_HST_E!Y32+FC_TRA_RAIL_FRT_E!Y32</f>
        <v>0</v>
      </c>
      <c r="Z32" s="8">
        <f>FC_TRA_RAIL_MTU_E!Z32+FC_TRA_RAIL_CPT_E!Z32+FC_TRA_RAIL_HST_E!Z32+FC_TRA_RAIL_FRT_E!Z32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1542.1691703599995</v>
      </c>
      <c r="D33" s="19">
        <f t="shared" ref="D33:W33" si="27">SUM(D34:D50)</f>
        <v>1644.1307110799999</v>
      </c>
      <c r="E33" s="19">
        <f t="shared" si="27"/>
        <v>1612.2678296400002</v>
      </c>
      <c r="F33" s="19">
        <f t="shared" si="27"/>
        <v>1790.7006592800003</v>
      </c>
      <c r="G33" s="19">
        <f t="shared" si="27"/>
        <v>2045.6045110799996</v>
      </c>
      <c r="H33" s="19">
        <f t="shared" si="27"/>
        <v>2224.03734072</v>
      </c>
      <c r="I33" s="19">
        <f t="shared" si="27"/>
        <v>1975.5061185600002</v>
      </c>
      <c r="J33" s="19">
        <f t="shared" si="27"/>
        <v>2341.93058892</v>
      </c>
      <c r="K33" s="19">
        <f t="shared" si="27"/>
        <v>2246.3414110799999</v>
      </c>
      <c r="L33" s="19">
        <f t="shared" si="27"/>
        <v>1911.78008892</v>
      </c>
      <c r="M33" s="19">
        <f t="shared" si="27"/>
        <v>1975.50611856</v>
      </c>
      <c r="N33" s="19">
        <f t="shared" si="27"/>
        <v>1625.0130889200002</v>
      </c>
      <c r="O33" s="19">
        <f t="shared" si="27"/>
        <v>1790.7006592799999</v>
      </c>
      <c r="P33" s="19">
        <f t="shared" si="27"/>
        <v>251.71767036</v>
      </c>
      <c r="Q33" s="19">
        <f t="shared" si="27"/>
        <v>248.53148892000002</v>
      </c>
      <c r="R33" s="19">
        <f t="shared" si="27"/>
        <v>274.02174071999997</v>
      </c>
      <c r="S33" s="19">
        <f t="shared" si="27"/>
        <v>248.53148892000004</v>
      </c>
      <c r="T33" s="19">
        <f t="shared" si="27"/>
        <v>245.34504071999999</v>
      </c>
      <c r="U33" s="19">
        <f t="shared" si="27"/>
        <v>251.71767036000006</v>
      </c>
      <c r="V33" s="19">
        <f t="shared" si="27"/>
        <v>258.09030000000007</v>
      </c>
      <c r="W33" s="19">
        <f t="shared" si="27"/>
        <v>187.99164072000002</v>
      </c>
      <c r="X33" s="19">
        <f t="shared" ref="X33:Z33" si="28">SUM(X34:X50)</f>
        <v>171.29860020000001</v>
      </c>
      <c r="Y33" s="19">
        <f t="shared" si="28"/>
        <v>164.55010571999998</v>
      </c>
      <c r="Z33" s="19">
        <f t="shared" si="28"/>
        <v>146.01855527999999</v>
      </c>
    </row>
    <row r="34" spans="1:26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  <c r="Y34" s="8">
        <f>FC_TRA_RAIL_MTU_E!Y34+FC_TRA_RAIL_CPT_E!Y34+FC_TRA_RAIL_HST_E!Y34+FC_TRA_RAIL_FRT_E!Y34</f>
        <v>0</v>
      </c>
      <c r="Z34" s="8">
        <f>FC_TRA_RAIL_MTU_E!Z34+FC_TRA_RAIL_CPT_E!Z34+FC_TRA_RAIL_HST_E!Z34+FC_TRA_RAIL_FRT_E!Z34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  <c r="Y35" s="8">
        <f>FC_TRA_RAIL_MTU_E!Y35+FC_TRA_RAIL_CPT_E!Y35+FC_TRA_RAIL_HST_E!Y35+FC_TRA_RAIL_FRT_E!Y35</f>
        <v>0</v>
      </c>
      <c r="Z35" s="8">
        <f>FC_TRA_RAIL_MTU_E!Z35+FC_TRA_RAIL_CPT_E!Z35+FC_TRA_RAIL_HST_E!Z35+FC_TRA_RAIL_FRT_E!Z35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  <c r="Y36" s="8">
        <f>FC_TRA_RAIL_MTU_E!Y36+FC_TRA_RAIL_CPT_E!Y36+FC_TRA_RAIL_HST_E!Y36+FC_TRA_RAIL_FRT_E!Y36</f>
        <v>0</v>
      </c>
      <c r="Z36" s="8">
        <f>FC_TRA_RAIL_MTU_E!Z36+FC_TRA_RAIL_CPT_E!Z36+FC_TRA_RAIL_HST_E!Z36+FC_TRA_RAIL_FRT_E!Z36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  <c r="Y37" s="8">
        <f>FC_TRA_RAIL_MTU_E!Y37+FC_TRA_RAIL_CPT_E!Y37+FC_TRA_RAIL_HST_E!Y37+FC_TRA_RAIL_FRT_E!Y37</f>
        <v>0</v>
      </c>
      <c r="Z37" s="8">
        <f>FC_TRA_RAIL_MTU_E!Z37+FC_TRA_RAIL_CPT_E!Z37+FC_TRA_RAIL_HST_E!Z37+FC_TRA_RAIL_FRT_E!Z37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  <c r="Y38" s="8">
        <f>FC_TRA_RAIL_MTU_E!Y38+FC_TRA_RAIL_CPT_E!Y38+FC_TRA_RAIL_HST_E!Y38+FC_TRA_RAIL_FRT_E!Y38</f>
        <v>0</v>
      </c>
      <c r="Z38" s="8">
        <f>FC_TRA_RAIL_MTU_E!Z38+FC_TRA_RAIL_CPT_E!Z38+FC_TRA_RAIL_HST_E!Z38+FC_TRA_RAIL_FRT_E!Z38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  <c r="Y39" s="8">
        <f>FC_TRA_RAIL_MTU_E!Y39+FC_TRA_RAIL_CPT_E!Y39+FC_TRA_RAIL_HST_E!Y39+FC_TRA_RAIL_FRT_E!Y39</f>
        <v>0</v>
      </c>
      <c r="Z39" s="8">
        <f>FC_TRA_RAIL_MTU_E!Z39+FC_TRA_RAIL_CPT_E!Z39+FC_TRA_RAIL_HST_E!Z39+FC_TRA_RAIL_FRT_E!Z39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  <c r="Y40" s="8">
        <f>FC_TRA_RAIL_MTU_E!Y40+FC_TRA_RAIL_CPT_E!Y40+FC_TRA_RAIL_HST_E!Y40+FC_TRA_RAIL_FRT_E!Y40</f>
        <v>0</v>
      </c>
      <c r="Z40" s="8">
        <f>FC_TRA_RAIL_MTU_E!Z40+FC_TRA_RAIL_CPT_E!Z40+FC_TRA_RAIL_HST_E!Z40+FC_TRA_RAIL_FRT_E!Z40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  <c r="Y41" s="8">
        <f>FC_TRA_RAIL_MTU_E!Y41+FC_TRA_RAIL_CPT_E!Y41+FC_TRA_RAIL_HST_E!Y41+FC_TRA_RAIL_FRT_E!Y41</f>
        <v>0</v>
      </c>
      <c r="Z41" s="8">
        <f>FC_TRA_RAIL_MTU_E!Z41+FC_TRA_RAIL_CPT_E!Z41+FC_TRA_RAIL_HST_E!Z41+FC_TRA_RAIL_FRT_E!Z41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  <c r="Y42" s="8">
        <f>FC_TRA_RAIL_MTU_E!Y42+FC_TRA_RAIL_CPT_E!Y42+FC_TRA_RAIL_HST_E!Y42+FC_TRA_RAIL_FRT_E!Y42</f>
        <v>0</v>
      </c>
      <c r="Z42" s="8">
        <f>FC_TRA_RAIL_MTU_E!Z42+FC_TRA_RAIL_CPT_E!Z42+FC_TRA_RAIL_HST_E!Z42+FC_TRA_RAIL_FRT_E!Z42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1542.1691703599995</v>
      </c>
      <c r="D43" s="8">
        <f>FC_TRA_RAIL_MTU_E!D43+FC_TRA_RAIL_CPT_E!D43+FC_TRA_RAIL_HST_E!D43+FC_TRA_RAIL_FRT_E!D43</f>
        <v>1644.1307110799999</v>
      </c>
      <c r="E43" s="8">
        <f>FC_TRA_RAIL_MTU_E!E43+FC_TRA_RAIL_CPT_E!E43+FC_TRA_RAIL_HST_E!E43+FC_TRA_RAIL_FRT_E!E43</f>
        <v>1612.2678296400002</v>
      </c>
      <c r="F43" s="8">
        <f>FC_TRA_RAIL_MTU_E!F43+FC_TRA_RAIL_CPT_E!F43+FC_TRA_RAIL_HST_E!F43+FC_TRA_RAIL_FRT_E!F43</f>
        <v>1790.7006592800003</v>
      </c>
      <c r="G43" s="8">
        <f>FC_TRA_RAIL_MTU_E!G43+FC_TRA_RAIL_CPT_E!G43+FC_TRA_RAIL_HST_E!G43+FC_TRA_RAIL_FRT_E!G43</f>
        <v>2045.6045110799996</v>
      </c>
      <c r="H43" s="8">
        <f>FC_TRA_RAIL_MTU_E!H43+FC_TRA_RAIL_CPT_E!H43+FC_TRA_RAIL_HST_E!H43+FC_TRA_RAIL_FRT_E!H43</f>
        <v>2224.03734072</v>
      </c>
      <c r="I43" s="8">
        <f>FC_TRA_RAIL_MTU_E!I43+FC_TRA_RAIL_CPT_E!I43+FC_TRA_RAIL_HST_E!I43+FC_TRA_RAIL_FRT_E!I43</f>
        <v>1975.5061185600002</v>
      </c>
      <c r="J43" s="8">
        <f>FC_TRA_RAIL_MTU_E!J43+FC_TRA_RAIL_CPT_E!J43+FC_TRA_RAIL_HST_E!J43+FC_TRA_RAIL_FRT_E!J43</f>
        <v>2341.93058892</v>
      </c>
      <c r="K43" s="8">
        <f>FC_TRA_RAIL_MTU_E!K43+FC_TRA_RAIL_CPT_E!K43+FC_TRA_RAIL_HST_E!K43+FC_TRA_RAIL_FRT_E!K43</f>
        <v>2246.3414110799999</v>
      </c>
      <c r="L43" s="8">
        <f>FC_TRA_RAIL_MTU_E!L43+FC_TRA_RAIL_CPT_E!L43+FC_TRA_RAIL_HST_E!L43+FC_TRA_RAIL_FRT_E!L43</f>
        <v>1911.78008892</v>
      </c>
      <c r="M43" s="8">
        <f>FC_TRA_RAIL_MTU_E!M43+FC_TRA_RAIL_CPT_E!M43+FC_TRA_RAIL_HST_E!M43+FC_TRA_RAIL_FRT_E!M43</f>
        <v>1975.50611856</v>
      </c>
      <c r="N43" s="8">
        <f>FC_TRA_RAIL_MTU_E!N43+FC_TRA_RAIL_CPT_E!N43+FC_TRA_RAIL_HST_E!N43+FC_TRA_RAIL_FRT_E!N43</f>
        <v>1625.0130889200002</v>
      </c>
      <c r="O43" s="8">
        <f>FC_TRA_RAIL_MTU_E!O43+FC_TRA_RAIL_CPT_E!O43+FC_TRA_RAIL_HST_E!O43+FC_TRA_RAIL_FRT_E!O43</f>
        <v>1790.7006592799999</v>
      </c>
      <c r="P43" s="8">
        <f>FC_TRA_RAIL_MTU_E!P43+FC_TRA_RAIL_CPT_E!P43+FC_TRA_RAIL_HST_E!P43+FC_TRA_RAIL_FRT_E!P43</f>
        <v>251.71767036</v>
      </c>
      <c r="Q43" s="8">
        <f>FC_TRA_RAIL_MTU_E!Q43+FC_TRA_RAIL_CPT_E!Q43+FC_TRA_RAIL_HST_E!Q43+FC_TRA_RAIL_FRT_E!Q43</f>
        <v>248.53148892000002</v>
      </c>
      <c r="R43" s="8">
        <f>FC_TRA_RAIL_MTU_E!R43+FC_TRA_RAIL_CPT_E!R43+FC_TRA_RAIL_HST_E!R43+FC_TRA_RAIL_FRT_E!R43</f>
        <v>274.02174071999997</v>
      </c>
      <c r="S43" s="8">
        <f>FC_TRA_RAIL_MTU_E!S43+FC_TRA_RAIL_CPT_E!S43+FC_TRA_RAIL_HST_E!S43+FC_TRA_RAIL_FRT_E!S43</f>
        <v>248.53148892000004</v>
      </c>
      <c r="T43" s="8">
        <f>FC_TRA_RAIL_MTU_E!T43+FC_TRA_RAIL_CPT_E!T43+FC_TRA_RAIL_HST_E!T43+FC_TRA_RAIL_FRT_E!T43</f>
        <v>245.34504071999999</v>
      </c>
      <c r="U43" s="8">
        <f>FC_TRA_RAIL_MTU_E!U43+FC_TRA_RAIL_CPT_E!U43+FC_TRA_RAIL_HST_E!U43+FC_TRA_RAIL_FRT_E!U43</f>
        <v>251.71767036000006</v>
      </c>
      <c r="V43" s="8">
        <f>FC_TRA_RAIL_MTU_E!V43+FC_TRA_RAIL_CPT_E!V43+FC_TRA_RAIL_HST_E!V43+FC_TRA_RAIL_FRT_E!V43</f>
        <v>258.09030000000007</v>
      </c>
      <c r="W43" s="8">
        <f>FC_TRA_RAIL_MTU_E!W43+FC_TRA_RAIL_CPT_E!W43+FC_TRA_RAIL_HST_E!W43+FC_TRA_RAIL_FRT_E!W43</f>
        <v>187.99164072000002</v>
      </c>
      <c r="X43" s="8">
        <f>FC_TRA_RAIL_MTU_E!X43+FC_TRA_RAIL_CPT_E!X43+FC_TRA_RAIL_HST_E!X43+FC_TRA_RAIL_FRT_E!X43</f>
        <v>171.29860020000001</v>
      </c>
      <c r="Y43" s="8">
        <f>FC_TRA_RAIL_MTU_E!Y43+FC_TRA_RAIL_CPT_E!Y43+FC_TRA_RAIL_HST_E!Y43+FC_TRA_RAIL_FRT_E!Y43</f>
        <v>164.55010571999998</v>
      </c>
      <c r="Z43" s="8">
        <f>FC_TRA_RAIL_MTU_E!Z43+FC_TRA_RAIL_CPT_E!Z43+FC_TRA_RAIL_HST_E!Z43+FC_TRA_RAIL_FRT_E!Z43</f>
        <v>146.01855527999999</v>
      </c>
    </row>
    <row r="44" spans="1:26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  <c r="Y44" s="8">
        <f>FC_TRA_RAIL_MTU_E!Y44+FC_TRA_RAIL_CPT_E!Y44+FC_TRA_RAIL_HST_E!Y44+FC_TRA_RAIL_FRT_E!Y44</f>
        <v>0</v>
      </c>
      <c r="Z44" s="8">
        <f>FC_TRA_RAIL_MTU_E!Z44+FC_TRA_RAIL_CPT_E!Z44+FC_TRA_RAIL_HST_E!Z44+FC_TRA_RAIL_FRT_E!Z44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  <c r="Y45" s="8">
        <f>FC_TRA_RAIL_MTU_E!Y45+FC_TRA_RAIL_CPT_E!Y45+FC_TRA_RAIL_HST_E!Y45+FC_TRA_RAIL_FRT_E!Y45</f>
        <v>0</v>
      </c>
      <c r="Z45" s="8">
        <f>FC_TRA_RAIL_MTU_E!Z45+FC_TRA_RAIL_CPT_E!Z45+FC_TRA_RAIL_HST_E!Z45+FC_TRA_RAIL_FRT_E!Z45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  <c r="Y46" s="8">
        <f>FC_TRA_RAIL_MTU_E!Y46+FC_TRA_RAIL_CPT_E!Y46+FC_TRA_RAIL_HST_E!Y46+FC_TRA_RAIL_FRT_E!Y46</f>
        <v>0</v>
      </c>
      <c r="Z46" s="8">
        <f>FC_TRA_RAIL_MTU_E!Z46+FC_TRA_RAIL_CPT_E!Z46+FC_TRA_RAIL_HST_E!Z46+FC_TRA_RAIL_FRT_E!Z46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  <c r="Y47" s="8">
        <f>FC_TRA_RAIL_MTU_E!Y47+FC_TRA_RAIL_CPT_E!Y47+FC_TRA_RAIL_HST_E!Y47+FC_TRA_RAIL_FRT_E!Y47</f>
        <v>0</v>
      </c>
      <c r="Z47" s="8">
        <f>FC_TRA_RAIL_MTU_E!Z47+FC_TRA_RAIL_CPT_E!Z47+FC_TRA_RAIL_HST_E!Z47+FC_TRA_RAIL_FRT_E!Z47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  <c r="Y48" s="8">
        <f>FC_TRA_RAIL_MTU_E!Y48+FC_TRA_RAIL_CPT_E!Y48+FC_TRA_RAIL_HST_E!Y48+FC_TRA_RAIL_FRT_E!Y48</f>
        <v>0</v>
      </c>
      <c r="Z48" s="8">
        <f>FC_TRA_RAIL_MTU_E!Z48+FC_TRA_RAIL_CPT_E!Z48+FC_TRA_RAIL_HST_E!Z48+FC_TRA_RAIL_FRT_E!Z48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  <c r="Y49" s="8">
        <f>FC_TRA_RAIL_MTU_E!Y49+FC_TRA_RAIL_CPT_E!Y49+FC_TRA_RAIL_HST_E!Y49+FC_TRA_RAIL_FRT_E!Y49</f>
        <v>0</v>
      </c>
      <c r="Z49" s="8">
        <f>FC_TRA_RAIL_MTU_E!Z49+FC_TRA_RAIL_CPT_E!Z49+FC_TRA_RAIL_HST_E!Z49+FC_TRA_RAIL_FRT_E!Z49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  <c r="Y50" s="8">
        <f>FC_TRA_RAIL_MTU_E!Y50+FC_TRA_RAIL_CPT_E!Y50+FC_TRA_RAIL_HST_E!Y50+FC_TRA_RAIL_FRT_E!Y50</f>
        <v>0</v>
      </c>
      <c r="Z50" s="8">
        <f>FC_TRA_RAIL_MTU_E!Z50+FC_TRA_RAIL_CPT_E!Z50+FC_TRA_RAIL_HST_E!Z50+FC_TRA_RAIL_FRT_E!Z50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  <c r="Y51" s="27">
        <f>FC_TRA_RAIL_MTU_E!Y51+FC_TRA_RAIL_CPT_E!Y51+FC_TRA_RAIL_HST_E!Y51+FC_TRA_RAIL_FRT_E!Y51</f>
        <v>0</v>
      </c>
      <c r="Z51" s="27">
        <f>FC_TRA_RAIL_MTU_E!Z51+FC_TRA_RAIL_CPT_E!Z51+FC_TRA_RAIL_HST_E!Z51+FC_TRA_RAIL_FRT_E!Z51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  <c r="Y53" s="8">
        <f>FC_TRA_RAIL_MTU_E!Y53+FC_TRA_RAIL_CPT_E!Y53+FC_TRA_RAIL_HST_E!Y53+FC_TRA_RAIL_FRT_E!Y53</f>
        <v>0</v>
      </c>
      <c r="Z53" s="8">
        <f>FC_TRA_RAIL_MTU_E!Z53+FC_TRA_RAIL_CPT_E!Z53+FC_TRA_RAIL_HST_E!Z53+FC_TRA_RAIL_FRT_E!Z53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  <c r="Y54" s="45">
        <f>FC_TRA_RAIL_MTU_E!Y54+FC_TRA_RAIL_CPT_E!Y54+FC_TRA_RAIL_HST_E!Y54+FC_TRA_RAIL_FRT_E!Y54</f>
        <v>0</v>
      </c>
      <c r="Z54" s="45">
        <f>FC_TRA_RAIL_MTU_E!Z54+FC_TRA_RAIL_CPT_E!Z54+FC_TRA_RAIL_HST_E!Z54+FC_TRA_RAIL_FRT_E!Z54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  <c r="Y62" s="52">
        <f>FC_TRA_RAIL_MTU_E!Y62+FC_TRA_RAIL_CPT_E!Y62+FC_TRA_RAIL_HST_E!Y62+FC_TRA_RAIL_FRT_E!Y62</f>
        <v>0</v>
      </c>
      <c r="Z62" s="52">
        <f>FC_TRA_RAIL_MTU_E!Z62+FC_TRA_RAIL_CPT_E!Z62+FC_TRA_RAIL_HST_E!Z62+FC_TRA_RAIL_FRT_E!Z62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  <c r="Y63" s="52">
        <f>FC_TRA_RAIL_MTU_E!Y63+FC_TRA_RAIL_CPT_E!Y63+FC_TRA_RAIL_HST_E!Y63+FC_TRA_RAIL_FRT_E!Y63</f>
        <v>0</v>
      </c>
      <c r="Z63" s="52">
        <f>FC_TRA_RAIL_MTU_E!Z63+FC_TRA_RAIL_CPT_E!Z63+FC_TRA_RAIL_HST_E!Z63+FC_TRA_RAIL_FRT_E!Z63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  <c r="Y64" s="52">
        <f>FC_TRA_RAIL_MTU_E!Y64+FC_TRA_RAIL_CPT_E!Y64+FC_TRA_RAIL_HST_E!Y64+FC_TRA_RAIL_FRT_E!Y64</f>
        <v>0</v>
      </c>
      <c r="Z64" s="52">
        <f>FC_TRA_RAIL_MTU_E!Z64+FC_TRA_RAIL_CPT_E!Z64+FC_TRA_RAIL_HST_E!Z64+FC_TRA_RAIL_FRT_E!Z64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  <c r="Y65" s="52">
        <f>FC_TRA_RAIL_MTU_E!Y65+FC_TRA_RAIL_CPT_E!Y65+FC_TRA_RAIL_HST_E!Y65+FC_TRA_RAIL_FRT_E!Y65</f>
        <v>0</v>
      </c>
      <c r="Z65" s="52">
        <f>FC_TRA_RAIL_MTU_E!Z65+FC_TRA_RAIL_CPT_E!Z65+FC_TRA_RAIL_HST_E!Z65+FC_TRA_RAIL_FRT_E!Z65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  <c r="Y66" s="52">
        <f>FC_TRA_RAIL_MTU_E!Y66+FC_TRA_RAIL_CPT_E!Y66+FC_TRA_RAIL_HST_E!Y66+FC_TRA_RAIL_FRT_E!Y66</f>
        <v>0</v>
      </c>
      <c r="Z66" s="52">
        <f>FC_TRA_RAIL_MTU_E!Z66+FC_TRA_RAIL_CPT_E!Z66+FC_TRA_RAIL_HST_E!Z66+FC_TRA_RAIL_FRT_E!Z66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  <c r="Y67" s="52">
        <f>FC_TRA_RAIL_MTU_E!Y67+FC_TRA_RAIL_CPT_E!Y67+FC_TRA_RAIL_HST_E!Y67+FC_TRA_RAIL_FRT_E!Y67</f>
        <v>0</v>
      </c>
      <c r="Z67" s="52">
        <f>FC_TRA_RAIL_MTU_E!Z67+FC_TRA_RAIL_CPT_E!Z67+FC_TRA_RAIL_HST_E!Z67+FC_TRA_RAIL_FRT_E!Z67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  <c r="Y68" s="52">
        <f>FC_TRA_RAIL_MTU_E!Y68+FC_TRA_RAIL_CPT_E!Y68+FC_TRA_RAIL_HST_E!Y68+FC_TRA_RAIL_FRT_E!Y68</f>
        <v>0</v>
      </c>
      <c r="Z68" s="52">
        <f>FC_TRA_RAIL_MTU_E!Z68+FC_TRA_RAIL_CPT_E!Z68+FC_TRA_RAIL_HST_E!Z68+FC_TRA_RAIL_FRT_E!Z68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  <c r="Y69" s="52">
        <f>FC_TRA_RAIL_MTU_E!Y69+FC_TRA_RAIL_CPT_E!Y69+FC_TRA_RAIL_HST_E!Y69+FC_TRA_RAIL_FRT_E!Y69</f>
        <v>0</v>
      </c>
      <c r="Z69" s="52">
        <f>FC_TRA_RAIL_MTU_E!Z69+FC_TRA_RAIL_CPT_E!Z69+FC_TRA_RAIL_HST_E!Z69+FC_TRA_RAIL_FRT_E!Z69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  <c r="Y70" s="52">
        <f>FC_TRA_RAIL_MTU_E!Y70+FC_TRA_RAIL_CPT_E!Y70+FC_TRA_RAIL_HST_E!Y70+FC_TRA_RAIL_FRT_E!Y70</f>
        <v>0</v>
      </c>
      <c r="Z70" s="52">
        <f>FC_TRA_RAIL_MTU_E!Z70+FC_TRA_RAIL_CPT_E!Z70+FC_TRA_RAIL_HST_E!Z70+FC_TRA_RAIL_FRT_E!Z70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  <c r="Y71" s="52">
        <f>FC_TRA_RAIL_MTU_E!Y71+FC_TRA_RAIL_CPT_E!Y71+FC_TRA_RAIL_HST_E!Y71+FC_TRA_RAIL_FRT_E!Y71</f>
        <v>0</v>
      </c>
      <c r="Z71" s="52">
        <f>FC_TRA_RAIL_MTU_E!Z71+FC_TRA_RAIL_CPT_E!Z71+FC_TRA_RAIL_HST_E!Z71+FC_TRA_RAIL_FRT_E!Z71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  <c r="Y72" s="55">
        <f>FC_TRA_RAIL_MTU_E!Y72+FC_TRA_RAIL_CPT_E!Y72+FC_TRA_RAIL_HST_E!Y72+FC_TRA_RAIL_FRT_E!Y72</f>
        <v>0</v>
      </c>
      <c r="Z72" s="55">
        <f>FC_TRA_RAIL_MTU_E!Z72+FC_TRA_RAIL_CPT_E!Z72+FC_TRA_RAIL_HST_E!Z72+FC_TRA_RAIL_FRT_E!Z72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1006.1067426469866</v>
      </c>
      <c r="D2" s="21">
        <f t="shared" ref="D2:X2" si="0">SUM(D3,D17,D22,D25,D26,D51,D52)</f>
        <v>1058.1969648376503</v>
      </c>
      <c r="E2" s="21">
        <f t="shared" si="0"/>
        <v>1093.3007448977739</v>
      </c>
      <c r="F2" s="21">
        <f t="shared" si="0"/>
        <v>1358.6501755316776</v>
      </c>
      <c r="G2" s="21">
        <f t="shared" si="0"/>
        <v>1636.3009973249327</v>
      </c>
      <c r="H2" s="21">
        <f t="shared" si="0"/>
        <v>1835.1855988254476</v>
      </c>
      <c r="I2" s="21">
        <f t="shared" si="0"/>
        <v>1516.6514497232097</v>
      </c>
      <c r="J2" s="21">
        <f t="shared" si="0"/>
        <v>1713.9729414292333</v>
      </c>
      <c r="K2" s="21">
        <f t="shared" si="0"/>
        <v>1603.5020565191926</v>
      </c>
      <c r="L2" s="21">
        <f t="shared" si="0"/>
        <v>1295.6083141180757</v>
      </c>
      <c r="M2" s="21">
        <f t="shared" si="0"/>
        <v>1249.8345366023866</v>
      </c>
      <c r="N2" s="21">
        <f t="shared" si="0"/>
        <v>1236.7239362120797</v>
      </c>
      <c r="O2" s="21">
        <f t="shared" si="0"/>
        <v>1384.7850911808084</v>
      </c>
      <c r="P2" s="21">
        <f t="shared" si="0"/>
        <v>153.91028496606671</v>
      </c>
      <c r="Q2" s="21">
        <f t="shared" si="0"/>
        <v>146.42060374000903</v>
      </c>
      <c r="R2" s="21">
        <f t="shared" si="0"/>
        <v>193.26879800419346</v>
      </c>
      <c r="S2" s="21">
        <f t="shared" si="0"/>
        <v>185.90532820044669</v>
      </c>
      <c r="T2" s="21">
        <f t="shared" si="0"/>
        <v>130.26466868082878</v>
      </c>
      <c r="U2" s="21">
        <f t="shared" si="0"/>
        <v>122.14173156695189</v>
      </c>
      <c r="V2" s="21">
        <f t="shared" si="0"/>
        <v>106.44057765070278</v>
      </c>
      <c r="W2" s="21">
        <f t="shared" si="0"/>
        <v>69.358841315343369</v>
      </c>
      <c r="X2" s="21">
        <f t="shared" si="0"/>
        <v>104.79671872007431</v>
      </c>
      <c r="Y2" s="21">
        <f t="shared" ref="Y2:Z2" si="1">SUM(Y3,Y17,Y22,Y25,Y26,Y51,Y52)</f>
        <v>96.174419041064439</v>
      </c>
      <c r="Z2" s="21">
        <f t="shared" si="1"/>
        <v>90.133775101271951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1006.1067426469866</v>
      </c>
      <c r="D26" s="27">
        <f t="shared" si="14"/>
        <v>1058.1969648376503</v>
      </c>
      <c r="E26" s="27">
        <f t="shared" si="14"/>
        <v>1093.3007448977739</v>
      </c>
      <c r="F26" s="27">
        <f t="shared" si="14"/>
        <v>1358.6501755316776</v>
      </c>
      <c r="G26" s="27">
        <f t="shared" si="14"/>
        <v>1636.3009973249327</v>
      </c>
      <c r="H26" s="27">
        <f t="shared" si="14"/>
        <v>1835.1855988254476</v>
      </c>
      <c r="I26" s="27">
        <f t="shared" si="14"/>
        <v>1516.6514497232097</v>
      </c>
      <c r="J26" s="27">
        <f t="shared" si="14"/>
        <v>1713.9729414292333</v>
      </c>
      <c r="K26" s="27">
        <f t="shared" si="14"/>
        <v>1603.5020565191926</v>
      </c>
      <c r="L26" s="27">
        <f t="shared" si="14"/>
        <v>1295.6083141180757</v>
      </c>
      <c r="M26" s="27">
        <f t="shared" si="14"/>
        <v>1249.8345366023866</v>
      </c>
      <c r="N26" s="27">
        <f t="shared" si="14"/>
        <v>1236.7239362120797</v>
      </c>
      <c r="O26" s="27">
        <f t="shared" si="14"/>
        <v>1384.7850911808084</v>
      </c>
      <c r="P26" s="27">
        <f t="shared" si="14"/>
        <v>153.91028496606671</v>
      </c>
      <c r="Q26" s="27">
        <f t="shared" si="14"/>
        <v>146.42060374000903</v>
      </c>
      <c r="R26" s="27">
        <f t="shared" si="14"/>
        <v>193.26879800419346</v>
      </c>
      <c r="S26" s="27">
        <f t="shared" si="14"/>
        <v>185.90532820044669</v>
      </c>
      <c r="T26" s="27">
        <f t="shared" si="14"/>
        <v>130.26466868082878</v>
      </c>
      <c r="U26" s="27">
        <f t="shared" si="14"/>
        <v>122.14173156695189</v>
      </c>
      <c r="V26" s="27">
        <f t="shared" si="14"/>
        <v>106.44057765070278</v>
      </c>
      <c r="W26" s="27">
        <f t="shared" si="14"/>
        <v>69.358841315343369</v>
      </c>
      <c r="X26" s="27">
        <f t="shared" si="14"/>
        <v>104.79671872007431</v>
      </c>
      <c r="Y26" s="27">
        <f t="shared" ref="Y26:Z26" si="15">SUM(Y27,Y33)</f>
        <v>96.174419041064439</v>
      </c>
      <c r="Z26" s="27">
        <f t="shared" si="15"/>
        <v>90.133775101271951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1006.1067426469866</v>
      </c>
      <c r="D33" s="19">
        <f t="shared" si="18"/>
        <v>1058.1969648376503</v>
      </c>
      <c r="E33" s="19">
        <f t="shared" si="18"/>
        <v>1093.3007448977739</v>
      </c>
      <c r="F33" s="19">
        <f t="shared" si="18"/>
        <v>1358.6501755316776</v>
      </c>
      <c r="G33" s="19">
        <f t="shared" si="18"/>
        <v>1636.3009973249327</v>
      </c>
      <c r="H33" s="19">
        <f t="shared" si="18"/>
        <v>1835.1855988254476</v>
      </c>
      <c r="I33" s="19">
        <f t="shared" si="18"/>
        <v>1516.6514497232097</v>
      </c>
      <c r="J33" s="19">
        <f t="shared" si="18"/>
        <v>1713.9729414292333</v>
      </c>
      <c r="K33" s="19">
        <f t="shared" si="18"/>
        <v>1603.5020565191926</v>
      </c>
      <c r="L33" s="19">
        <f t="shared" si="18"/>
        <v>1295.6083141180757</v>
      </c>
      <c r="M33" s="19">
        <f t="shared" si="18"/>
        <v>1249.8345366023866</v>
      </c>
      <c r="N33" s="19">
        <f t="shared" si="18"/>
        <v>1236.7239362120797</v>
      </c>
      <c r="O33" s="19">
        <f t="shared" si="18"/>
        <v>1384.7850911808084</v>
      </c>
      <c r="P33" s="19">
        <f t="shared" si="18"/>
        <v>153.91028496606671</v>
      </c>
      <c r="Q33" s="19">
        <f t="shared" si="18"/>
        <v>146.42060374000903</v>
      </c>
      <c r="R33" s="19">
        <f t="shared" si="18"/>
        <v>193.26879800419346</v>
      </c>
      <c r="S33" s="19">
        <f t="shared" si="18"/>
        <v>185.90532820044669</v>
      </c>
      <c r="T33" s="19">
        <f t="shared" si="18"/>
        <v>130.26466868082878</v>
      </c>
      <c r="U33" s="19">
        <f t="shared" si="18"/>
        <v>122.14173156695189</v>
      </c>
      <c r="V33" s="19">
        <f t="shared" si="18"/>
        <v>106.44057765070278</v>
      </c>
      <c r="W33" s="19">
        <f t="shared" si="18"/>
        <v>69.358841315343369</v>
      </c>
      <c r="X33" s="19">
        <f t="shared" si="18"/>
        <v>104.79671872007431</v>
      </c>
      <c r="Y33" s="19">
        <f t="shared" ref="Y33:Z33" si="19">SUM(Y34:Y50)</f>
        <v>96.174419041064439</v>
      </c>
      <c r="Z33" s="19">
        <f t="shared" si="19"/>
        <v>90.133775101271951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1006.1067426469866</v>
      </c>
      <c r="D43" s="8">
        <v>1058.1969648376503</v>
      </c>
      <c r="E43" s="8">
        <v>1093.3007448977739</v>
      </c>
      <c r="F43" s="8">
        <v>1358.6501755316776</v>
      </c>
      <c r="G43" s="8">
        <v>1636.3009973249327</v>
      </c>
      <c r="H43" s="8">
        <v>1835.1855988254476</v>
      </c>
      <c r="I43" s="8">
        <v>1516.6514497232097</v>
      </c>
      <c r="J43" s="8">
        <v>1713.9729414292333</v>
      </c>
      <c r="K43" s="8">
        <v>1603.5020565191926</v>
      </c>
      <c r="L43" s="8">
        <v>1295.6083141180757</v>
      </c>
      <c r="M43" s="8">
        <v>1249.8345366023866</v>
      </c>
      <c r="N43" s="8">
        <v>1236.7239362120797</v>
      </c>
      <c r="O43" s="8">
        <v>1384.7850911808084</v>
      </c>
      <c r="P43" s="8">
        <v>153.91028496606671</v>
      </c>
      <c r="Q43" s="8">
        <v>146.42060374000903</v>
      </c>
      <c r="R43" s="8">
        <v>193.26879800419346</v>
      </c>
      <c r="S43" s="8">
        <v>185.90532820044669</v>
      </c>
      <c r="T43" s="8">
        <v>130.26466868082878</v>
      </c>
      <c r="U43" s="8">
        <v>122.14173156695189</v>
      </c>
      <c r="V43" s="8">
        <v>106.44057765070278</v>
      </c>
      <c r="W43" s="8">
        <v>69.358841315343369</v>
      </c>
      <c r="X43" s="8">
        <v>104.79671872007431</v>
      </c>
      <c r="Y43" s="8">
        <v>96.174419041064439</v>
      </c>
      <c r="Z43" s="8">
        <v>90.133775101271951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ref="X26:Z26" si="15">SUM(X27,X33)</f>
        <v>0</v>
      </c>
      <c r="Y26" s="27">
        <f t="shared" si="15"/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ref="X33:Z33" si="19">SUM(X34:X50)</f>
        <v>0</v>
      </c>
      <c r="Y33" s="19">
        <f t="shared" si="19"/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:Z22 X33:Z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536.06242771301299</v>
      </c>
      <c r="D2" s="21">
        <f t="shared" ref="D2:X2" si="0">SUM(D3,D17,D22,D25,D26,D51,D52)</f>
        <v>585.93374624234957</v>
      </c>
      <c r="E2" s="21">
        <f t="shared" si="0"/>
        <v>518.96708474222623</v>
      </c>
      <c r="F2" s="21">
        <f t="shared" si="0"/>
        <v>432.05048374832268</v>
      </c>
      <c r="G2" s="21">
        <f t="shared" si="0"/>
        <v>409.30351375506694</v>
      </c>
      <c r="H2" s="21">
        <f t="shared" si="0"/>
        <v>388.85174189455216</v>
      </c>
      <c r="I2" s="21">
        <f t="shared" si="0"/>
        <v>458.85466883679055</v>
      </c>
      <c r="J2" s="21">
        <f t="shared" si="0"/>
        <v>627.95764749076659</v>
      </c>
      <c r="K2" s="21">
        <f t="shared" si="0"/>
        <v>642.83935456080735</v>
      </c>
      <c r="L2" s="21">
        <f t="shared" si="0"/>
        <v>616.17177480192436</v>
      </c>
      <c r="M2" s="21">
        <f t="shared" si="0"/>
        <v>725.6715819576134</v>
      </c>
      <c r="N2" s="21">
        <f t="shared" si="0"/>
        <v>388.28915270792044</v>
      </c>
      <c r="O2" s="21">
        <f t="shared" si="0"/>
        <v>405.91556809919149</v>
      </c>
      <c r="P2" s="21">
        <f t="shared" si="0"/>
        <v>97.807385393933302</v>
      </c>
      <c r="Q2" s="21">
        <f t="shared" si="0"/>
        <v>102.11088517999099</v>
      </c>
      <c r="R2" s="21">
        <f t="shared" si="0"/>
        <v>80.752942715806512</v>
      </c>
      <c r="S2" s="21">
        <f t="shared" si="0"/>
        <v>62.626160719553347</v>
      </c>
      <c r="T2" s="21">
        <f t="shared" si="0"/>
        <v>115.08037203917121</v>
      </c>
      <c r="U2" s="21">
        <f t="shared" si="0"/>
        <v>129.57593879304815</v>
      </c>
      <c r="V2" s="21">
        <f t="shared" si="0"/>
        <v>151.64972234929726</v>
      </c>
      <c r="W2" s="21">
        <f t="shared" si="0"/>
        <v>118.63279940465664</v>
      </c>
      <c r="X2" s="21">
        <f t="shared" si="0"/>
        <v>66.501881479925686</v>
      </c>
      <c r="Y2" s="21">
        <f t="shared" ref="Y2:Z2" si="1">SUM(Y3,Y17,Y22,Y25,Y26,Y51,Y52)</f>
        <v>68.375686678935537</v>
      </c>
      <c r="Z2" s="21">
        <f t="shared" si="1"/>
        <v>55.88478017872805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536.06242771301299</v>
      </c>
      <c r="D26" s="27">
        <f t="shared" si="14"/>
        <v>585.93374624234957</v>
      </c>
      <c r="E26" s="27">
        <f t="shared" si="14"/>
        <v>518.96708474222623</v>
      </c>
      <c r="F26" s="27">
        <f t="shared" si="14"/>
        <v>432.05048374832268</v>
      </c>
      <c r="G26" s="27">
        <f t="shared" si="14"/>
        <v>409.30351375506694</v>
      </c>
      <c r="H26" s="27">
        <f t="shared" si="14"/>
        <v>388.85174189455216</v>
      </c>
      <c r="I26" s="27">
        <f t="shared" si="14"/>
        <v>458.85466883679055</v>
      </c>
      <c r="J26" s="27">
        <f t="shared" si="14"/>
        <v>627.95764749076659</v>
      </c>
      <c r="K26" s="27">
        <f t="shared" si="14"/>
        <v>642.83935456080735</v>
      </c>
      <c r="L26" s="27">
        <f t="shared" si="14"/>
        <v>616.17177480192436</v>
      </c>
      <c r="M26" s="27">
        <f t="shared" si="14"/>
        <v>725.6715819576134</v>
      </c>
      <c r="N26" s="27">
        <f t="shared" si="14"/>
        <v>388.28915270792044</v>
      </c>
      <c r="O26" s="27">
        <f t="shared" si="14"/>
        <v>405.91556809919149</v>
      </c>
      <c r="P26" s="27">
        <f t="shared" si="14"/>
        <v>97.807385393933302</v>
      </c>
      <c r="Q26" s="27">
        <f t="shared" si="14"/>
        <v>102.11088517999099</v>
      </c>
      <c r="R26" s="27">
        <f t="shared" si="14"/>
        <v>80.752942715806512</v>
      </c>
      <c r="S26" s="27">
        <f t="shared" si="14"/>
        <v>62.626160719553347</v>
      </c>
      <c r="T26" s="27">
        <f t="shared" si="14"/>
        <v>115.08037203917121</v>
      </c>
      <c r="U26" s="27">
        <f t="shared" si="14"/>
        <v>129.57593879304815</v>
      </c>
      <c r="V26" s="27">
        <f t="shared" si="14"/>
        <v>151.64972234929726</v>
      </c>
      <c r="W26" s="27">
        <f t="shared" si="14"/>
        <v>118.63279940465664</v>
      </c>
      <c r="X26" s="27">
        <f t="shared" si="14"/>
        <v>66.501881479925686</v>
      </c>
      <c r="Y26" s="27">
        <f t="shared" ref="Y26:Z26" si="15">SUM(Y27,Y33)</f>
        <v>68.375686678935537</v>
      </c>
      <c r="Z26" s="27">
        <f t="shared" si="15"/>
        <v>55.88478017872805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536.06242771301299</v>
      </c>
      <c r="D33" s="19">
        <f t="shared" si="18"/>
        <v>585.93374624234957</v>
      </c>
      <c r="E33" s="19">
        <f t="shared" si="18"/>
        <v>518.96708474222623</v>
      </c>
      <c r="F33" s="19">
        <f t="shared" si="18"/>
        <v>432.05048374832268</v>
      </c>
      <c r="G33" s="19">
        <f t="shared" si="18"/>
        <v>409.30351375506694</v>
      </c>
      <c r="H33" s="19">
        <f t="shared" si="18"/>
        <v>388.85174189455216</v>
      </c>
      <c r="I33" s="19">
        <f t="shared" si="18"/>
        <v>458.85466883679055</v>
      </c>
      <c r="J33" s="19">
        <f t="shared" si="18"/>
        <v>627.95764749076659</v>
      </c>
      <c r="K33" s="19">
        <f t="shared" si="18"/>
        <v>642.83935456080735</v>
      </c>
      <c r="L33" s="19">
        <f t="shared" si="18"/>
        <v>616.17177480192436</v>
      </c>
      <c r="M33" s="19">
        <f t="shared" si="18"/>
        <v>725.6715819576134</v>
      </c>
      <c r="N33" s="19">
        <f t="shared" si="18"/>
        <v>388.28915270792044</v>
      </c>
      <c r="O33" s="19">
        <f t="shared" si="18"/>
        <v>405.91556809919149</v>
      </c>
      <c r="P33" s="19">
        <f t="shared" si="18"/>
        <v>97.807385393933302</v>
      </c>
      <c r="Q33" s="19">
        <f t="shared" si="18"/>
        <v>102.11088517999099</v>
      </c>
      <c r="R33" s="19">
        <f t="shared" si="18"/>
        <v>80.752942715806512</v>
      </c>
      <c r="S33" s="19">
        <f t="shared" si="18"/>
        <v>62.626160719553347</v>
      </c>
      <c r="T33" s="19">
        <f t="shared" si="18"/>
        <v>115.08037203917121</v>
      </c>
      <c r="U33" s="19">
        <f t="shared" si="18"/>
        <v>129.57593879304815</v>
      </c>
      <c r="V33" s="19">
        <f t="shared" si="18"/>
        <v>151.64972234929726</v>
      </c>
      <c r="W33" s="19">
        <f t="shared" si="18"/>
        <v>118.63279940465664</v>
      </c>
      <c r="X33" s="19">
        <f t="shared" si="18"/>
        <v>66.501881479925686</v>
      </c>
      <c r="Y33" s="19">
        <f t="shared" ref="Y33:Z33" si="19">SUM(Y34:Y50)</f>
        <v>68.375686678935537</v>
      </c>
      <c r="Z33" s="19">
        <f t="shared" si="19"/>
        <v>55.88478017872805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536.06242771301299</v>
      </c>
      <c r="D43" s="8">
        <v>585.93374624234957</v>
      </c>
      <c r="E43" s="8">
        <v>518.96708474222623</v>
      </c>
      <c r="F43" s="8">
        <v>432.05048374832268</v>
      </c>
      <c r="G43" s="8">
        <v>409.30351375506694</v>
      </c>
      <c r="H43" s="8">
        <v>388.85174189455216</v>
      </c>
      <c r="I43" s="8">
        <v>458.85466883679055</v>
      </c>
      <c r="J43" s="8">
        <v>627.95764749076659</v>
      </c>
      <c r="K43" s="8">
        <v>642.83935456080735</v>
      </c>
      <c r="L43" s="8">
        <v>616.17177480192436</v>
      </c>
      <c r="M43" s="8">
        <v>725.6715819576134</v>
      </c>
      <c r="N43" s="8">
        <v>388.28915270792044</v>
      </c>
      <c r="O43" s="8">
        <v>405.91556809919149</v>
      </c>
      <c r="P43" s="8">
        <v>97.807385393933302</v>
      </c>
      <c r="Q43" s="8">
        <v>102.11088517999099</v>
      </c>
      <c r="R43" s="8">
        <v>80.752942715806512</v>
      </c>
      <c r="S43" s="8">
        <v>62.626160719553347</v>
      </c>
      <c r="T43" s="8">
        <v>115.08037203917121</v>
      </c>
      <c r="U43" s="8">
        <v>129.57593879304815</v>
      </c>
      <c r="V43" s="8">
        <v>151.64972234929726</v>
      </c>
      <c r="W43" s="8">
        <v>118.63279940465664</v>
      </c>
      <c r="X43" s="8">
        <v>66.501881479925686</v>
      </c>
      <c r="Y43" s="8">
        <v>68.375686678935537</v>
      </c>
      <c r="Z43" s="8">
        <v>55.88478017872805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79832.886974639972</v>
      </c>
      <c r="D2" s="21">
        <f t="shared" ref="D2:X2" si="0">SUM(D3,D17,D22,D25,D26,D51,D52)</f>
        <v>83898.636450479971</v>
      </c>
      <c r="E2" s="21">
        <f t="shared" si="0"/>
        <v>86028.99251975998</v>
      </c>
      <c r="F2" s="21">
        <f t="shared" si="0"/>
        <v>90125.517361680002</v>
      </c>
      <c r="G2" s="21">
        <f t="shared" si="0"/>
        <v>93587.165782559983</v>
      </c>
      <c r="H2" s="21">
        <f t="shared" si="0"/>
        <v>96450.004223640004</v>
      </c>
      <c r="I2" s="21">
        <f t="shared" si="0"/>
        <v>99666.604821960005</v>
      </c>
      <c r="J2" s="21">
        <f t="shared" si="0"/>
        <v>102656.95473239999</v>
      </c>
      <c r="K2" s="21">
        <f t="shared" si="0"/>
        <v>97176.075003359991</v>
      </c>
      <c r="L2" s="21">
        <f t="shared" si="0"/>
        <v>90370.376389800018</v>
      </c>
      <c r="M2" s="21">
        <f t="shared" si="0"/>
        <v>86795.351423640037</v>
      </c>
      <c r="N2" s="21">
        <f t="shared" si="0"/>
        <v>82085.52217428002</v>
      </c>
      <c r="O2" s="21">
        <f t="shared" si="0"/>
        <v>73274.916092760002</v>
      </c>
      <c r="P2" s="21">
        <f t="shared" si="0"/>
        <v>75699.323454600002</v>
      </c>
      <c r="Q2" s="21">
        <f t="shared" si="0"/>
        <v>76439.965863600024</v>
      </c>
      <c r="R2" s="21">
        <f t="shared" si="0"/>
        <v>78734.870484480023</v>
      </c>
      <c r="S2" s="21">
        <f t="shared" si="0"/>
        <v>80927.144364959997</v>
      </c>
      <c r="T2" s="21">
        <f t="shared" si="0"/>
        <v>82239.729051713293</v>
      </c>
      <c r="U2" s="21">
        <f t="shared" si="0"/>
        <v>82939.717098485475</v>
      </c>
      <c r="V2" s="21">
        <f t="shared" si="0"/>
        <v>83732.113032010209</v>
      </c>
      <c r="W2" s="21">
        <f t="shared" si="0"/>
        <v>68802.201367983493</v>
      </c>
      <c r="X2" s="21">
        <f t="shared" si="0"/>
        <v>79221.56897755005</v>
      </c>
      <c r="Y2" s="21">
        <f t="shared" ref="Y2:Z2" si="1">SUM(Y3,Y17,Y22,Y25,Y26,Y51,Y52)</f>
        <v>82359.652612808481</v>
      </c>
      <c r="Z2" s="21">
        <f t="shared" si="1"/>
        <v>79967.319983414855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  <c r="Y5" s="8">
        <f>FC_TRA_ROAD_P2W_E!Y5+FC_TRA_ROAD_CAR_E!Y5+FC_TRA_ROAD_BUS_E!Y5+FC_TRA_ROAD_LCV_E!Y5+FC_TRA_ROAD_HGV_E!Y5</f>
        <v>0</v>
      </c>
      <c r="Z5" s="8">
        <f>FC_TRA_ROAD_P2W_E!Z5+FC_TRA_ROAD_CAR_E!Z5+FC_TRA_ROAD_BUS_E!Z5+FC_TRA_ROAD_LCV_E!Z5+FC_TRA_ROAD_HGV_E!Z5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  <c r="Y6" s="8">
        <f>FC_TRA_ROAD_P2W_E!Y6+FC_TRA_ROAD_CAR_E!Y6+FC_TRA_ROAD_BUS_E!Y6+FC_TRA_ROAD_LCV_E!Y6+FC_TRA_ROAD_HGV_E!Y6</f>
        <v>0</v>
      </c>
      <c r="Z6" s="8">
        <f>FC_TRA_ROAD_P2W_E!Z6+FC_TRA_ROAD_CAR_E!Z6+FC_TRA_ROAD_BUS_E!Z6+FC_TRA_ROAD_LCV_E!Z6+FC_TRA_ROAD_HGV_E!Z6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  <c r="Y7" s="8">
        <f>FC_TRA_ROAD_P2W_E!Y7+FC_TRA_ROAD_CAR_E!Y7+FC_TRA_ROAD_BUS_E!Y7+FC_TRA_ROAD_LCV_E!Y7+FC_TRA_ROAD_HGV_E!Y7</f>
        <v>0</v>
      </c>
      <c r="Z7" s="8">
        <f>FC_TRA_ROAD_P2W_E!Z7+FC_TRA_ROAD_CAR_E!Z7+FC_TRA_ROAD_BUS_E!Z7+FC_TRA_ROAD_LCV_E!Z7+FC_TRA_ROAD_HGV_E!Z7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  <c r="Y9" s="8">
        <f>FC_TRA_ROAD_P2W_E!Y9+FC_TRA_ROAD_CAR_E!Y9+FC_TRA_ROAD_BUS_E!Y9+FC_TRA_ROAD_LCV_E!Y9+FC_TRA_ROAD_HGV_E!Y9</f>
        <v>0</v>
      </c>
      <c r="Z9" s="8">
        <f>FC_TRA_ROAD_P2W_E!Z9+FC_TRA_ROAD_CAR_E!Z9+FC_TRA_ROAD_BUS_E!Z9+FC_TRA_ROAD_LCV_E!Z9+FC_TRA_ROAD_HGV_E!Z9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  <c r="Y10" s="8">
        <f>FC_TRA_ROAD_P2W_E!Y10+FC_TRA_ROAD_CAR_E!Y10+FC_TRA_ROAD_BUS_E!Y10+FC_TRA_ROAD_LCV_E!Y10+FC_TRA_ROAD_HGV_E!Y10</f>
        <v>0</v>
      </c>
      <c r="Z10" s="8">
        <f>FC_TRA_ROAD_P2W_E!Z10+FC_TRA_ROAD_CAR_E!Z10+FC_TRA_ROAD_BUS_E!Z10+FC_TRA_ROAD_LCV_E!Z10+FC_TRA_ROAD_HGV_E!Z10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  <c r="Y12" s="8">
        <f>FC_TRA_ROAD_P2W_E!Y12+FC_TRA_ROAD_CAR_E!Y12+FC_TRA_ROAD_BUS_E!Y12+FC_TRA_ROAD_LCV_E!Y12+FC_TRA_ROAD_HGV_E!Y12</f>
        <v>0</v>
      </c>
      <c r="Z12" s="8">
        <f>FC_TRA_ROAD_P2W_E!Z12+FC_TRA_ROAD_CAR_E!Z12+FC_TRA_ROAD_BUS_E!Z12+FC_TRA_ROAD_LCV_E!Z12+FC_TRA_ROAD_HGV_E!Z12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  <c r="Y13" s="8">
        <f>FC_TRA_ROAD_P2W_E!Y13+FC_TRA_ROAD_CAR_E!Y13+FC_TRA_ROAD_BUS_E!Y13+FC_TRA_ROAD_LCV_E!Y13+FC_TRA_ROAD_HGV_E!Y13</f>
        <v>0</v>
      </c>
      <c r="Z13" s="8">
        <f>FC_TRA_ROAD_P2W_E!Z13+FC_TRA_ROAD_CAR_E!Z13+FC_TRA_ROAD_BUS_E!Z13+FC_TRA_ROAD_LCV_E!Z13+FC_TRA_ROAD_HGV_E!Z13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  <c r="Y14" s="8">
        <f>FC_TRA_ROAD_P2W_E!Y14+FC_TRA_ROAD_CAR_E!Y14+FC_TRA_ROAD_BUS_E!Y14+FC_TRA_ROAD_LCV_E!Y14+FC_TRA_ROAD_HGV_E!Y14</f>
        <v>0</v>
      </c>
      <c r="Z14" s="8">
        <f>FC_TRA_ROAD_P2W_E!Z14+FC_TRA_ROAD_CAR_E!Z14+FC_TRA_ROAD_BUS_E!Z14+FC_TRA_ROAD_LCV_E!Z14+FC_TRA_ROAD_HGV_E!Z14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  <c r="Y15" s="8">
        <f>FC_TRA_ROAD_P2W_E!Y15+FC_TRA_ROAD_CAR_E!Y15+FC_TRA_ROAD_BUS_E!Y15+FC_TRA_ROAD_LCV_E!Y15+FC_TRA_ROAD_HGV_E!Y15</f>
        <v>0</v>
      </c>
      <c r="Z15" s="8">
        <f>FC_TRA_ROAD_P2W_E!Z15+FC_TRA_ROAD_CAR_E!Z15+FC_TRA_ROAD_BUS_E!Z15+FC_TRA_ROAD_LCV_E!Z15+FC_TRA_ROAD_HGV_E!Z15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  <c r="Y16" s="8">
        <f>FC_TRA_ROAD_P2W_E!Y16+FC_TRA_ROAD_CAR_E!Y16+FC_TRA_ROAD_BUS_E!Y16+FC_TRA_ROAD_LCV_E!Y16+FC_TRA_ROAD_HGV_E!Y16</f>
        <v>0</v>
      </c>
      <c r="Z16" s="8">
        <f>FC_TRA_ROAD_P2W_E!Z16+FC_TRA_ROAD_CAR_E!Z16+FC_TRA_ROAD_BUS_E!Z16+FC_TRA_ROAD_LCV_E!Z16+FC_TRA_ROAD_HGV_E!Z16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  <c r="Y18" s="8">
        <f>FC_TRA_ROAD_P2W_E!Y18+FC_TRA_ROAD_CAR_E!Y18+FC_TRA_ROAD_BUS_E!Y18+FC_TRA_ROAD_LCV_E!Y18+FC_TRA_ROAD_HGV_E!Y18</f>
        <v>0</v>
      </c>
      <c r="Z18" s="8">
        <f>FC_TRA_ROAD_P2W_E!Z18+FC_TRA_ROAD_CAR_E!Z18+FC_TRA_ROAD_BUS_E!Z18+FC_TRA_ROAD_LCV_E!Z18+FC_TRA_ROAD_HGV_E!Z18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  <c r="Y19" s="8">
        <f>FC_TRA_ROAD_P2W_E!Y19+FC_TRA_ROAD_CAR_E!Y19+FC_TRA_ROAD_BUS_E!Y19+FC_TRA_ROAD_LCV_E!Y19+FC_TRA_ROAD_HGV_E!Y19</f>
        <v>0</v>
      </c>
      <c r="Z19" s="8">
        <f>FC_TRA_ROAD_P2W_E!Z19+FC_TRA_ROAD_CAR_E!Z19+FC_TRA_ROAD_BUS_E!Z19+FC_TRA_ROAD_LCV_E!Z19+FC_TRA_ROAD_HGV_E!Z19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  <c r="Y20" s="8">
        <f>FC_TRA_ROAD_P2W_E!Y20+FC_TRA_ROAD_CAR_E!Y20+FC_TRA_ROAD_BUS_E!Y20+FC_TRA_ROAD_LCV_E!Y20+FC_TRA_ROAD_HGV_E!Y20</f>
        <v>0</v>
      </c>
      <c r="Z20" s="8">
        <f>FC_TRA_ROAD_P2W_E!Z20+FC_TRA_ROAD_CAR_E!Z20+FC_TRA_ROAD_BUS_E!Z20+FC_TRA_ROAD_LCV_E!Z20+FC_TRA_ROAD_HGV_E!Z20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  <c r="Y21" s="8">
        <f>FC_TRA_ROAD_P2W_E!Y21+FC_TRA_ROAD_CAR_E!Y21+FC_TRA_ROAD_BUS_E!Y21+FC_TRA_ROAD_LCV_E!Y21+FC_TRA_ROAD_HGV_E!Y21</f>
        <v>0</v>
      </c>
      <c r="Z21" s="8">
        <f>FC_TRA_ROAD_P2W_E!Z21+FC_TRA_ROAD_CAR_E!Z21+FC_TRA_ROAD_BUS_E!Z21+FC_TRA_ROAD_LCV_E!Z21+FC_TRA_ROAD_HGV_E!Z21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:Z22" si="18">SUM(X23:X24)</f>
        <v>0</v>
      </c>
      <c r="Y22" s="27">
        <f t="shared" si="18"/>
        <v>0</v>
      </c>
      <c r="Z22" s="27">
        <f t="shared" si="18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  <c r="Y23" s="8">
        <f>FC_TRA_ROAD_P2W_E!Y23+FC_TRA_ROAD_CAR_E!Y23+FC_TRA_ROAD_BUS_E!Y23+FC_TRA_ROAD_LCV_E!Y23+FC_TRA_ROAD_HGV_E!Y23</f>
        <v>0</v>
      </c>
      <c r="Z23" s="8">
        <f>FC_TRA_ROAD_P2W_E!Z23+FC_TRA_ROAD_CAR_E!Z23+FC_TRA_ROAD_BUS_E!Z23+FC_TRA_ROAD_LCV_E!Z23+FC_TRA_ROAD_HGV_E!Z23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  <c r="Y24" s="8">
        <f>FC_TRA_ROAD_P2W_E!Y24+FC_TRA_ROAD_CAR_E!Y24+FC_TRA_ROAD_BUS_E!Y24+FC_TRA_ROAD_LCV_E!Y24+FC_TRA_ROAD_HGV_E!Y24</f>
        <v>0</v>
      </c>
      <c r="Z24" s="8">
        <f>FC_TRA_ROAD_P2W_E!Z24+FC_TRA_ROAD_CAR_E!Z24+FC_TRA_ROAD_BUS_E!Z24+FC_TRA_ROAD_LCV_E!Z24+FC_TRA_ROAD_HGV_E!Z24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  <c r="Y25" s="27">
        <f>FC_TRA_ROAD_P2W_E!Y25+FC_TRA_ROAD_CAR_E!Y25+FC_TRA_ROAD_BUS_E!Y25+FC_TRA_ROAD_LCV_E!Y25+FC_TRA_ROAD_HGV_E!Y25</f>
        <v>0</v>
      </c>
      <c r="Z25" s="27">
        <f>FC_TRA_ROAD_P2W_E!Z25+FC_TRA_ROAD_CAR_E!Z25+FC_TRA_ROAD_BUS_E!Z25+FC_TRA_ROAD_LCV_E!Z25+FC_TRA_ROAD_HGV_E!Z25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9">SUM(C27,C33)</f>
        <v>79817.134296599979</v>
      </c>
      <c r="D26" s="27">
        <f t="shared" ref="D26:W26" si="20">SUM(D27,D33)</f>
        <v>83875.714192439977</v>
      </c>
      <c r="E26" s="27">
        <f t="shared" si="20"/>
        <v>85998.193821719979</v>
      </c>
      <c r="F26" s="27">
        <f t="shared" si="20"/>
        <v>90088.306635600005</v>
      </c>
      <c r="G26" s="27">
        <f t="shared" si="20"/>
        <v>93541.371756479988</v>
      </c>
      <c r="H26" s="27">
        <f t="shared" si="20"/>
        <v>96395.576407560002</v>
      </c>
      <c r="I26" s="27">
        <f t="shared" si="20"/>
        <v>99602.18018784</v>
      </c>
      <c r="J26" s="27">
        <f t="shared" si="20"/>
        <v>102563.90247023999</v>
      </c>
      <c r="K26" s="27">
        <f t="shared" si="20"/>
        <v>97079.99192747999</v>
      </c>
      <c r="L26" s="27">
        <f t="shared" si="20"/>
        <v>90256.875475680019</v>
      </c>
      <c r="M26" s="27">
        <f t="shared" si="20"/>
        <v>86651.202877560034</v>
      </c>
      <c r="N26" s="27">
        <f t="shared" si="20"/>
        <v>81930.315914280014</v>
      </c>
      <c r="O26" s="27">
        <f t="shared" si="20"/>
        <v>73108.802175119999</v>
      </c>
      <c r="P26" s="27">
        <f t="shared" si="20"/>
        <v>75519.174124800003</v>
      </c>
      <c r="Q26" s="27">
        <f t="shared" si="20"/>
        <v>76246.031148120019</v>
      </c>
      <c r="R26" s="27">
        <f t="shared" si="20"/>
        <v>78529.273588800017</v>
      </c>
      <c r="S26" s="27">
        <f t="shared" si="20"/>
        <v>80672.470785359998</v>
      </c>
      <c r="T26" s="27">
        <f t="shared" si="20"/>
        <v>81941.157732599997</v>
      </c>
      <c r="U26" s="27">
        <f t="shared" si="20"/>
        <v>82642.968283319991</v>
      </c>
      <c r="V26" s="27">
        <f t="shared" si="20"/>
        <v>83359.945928519999</v>
      </c>
      <c r="W26" s="27">
        <f t="shared" si="20"/>
        <v>68403.90556223999</v>
      </c>
      <c r="X26" s="27">
        <f t="shared" ref="X26:Z26" si="21">SUM(X27,X33)</f>
        <v>78705.851679359999</v>
      </c>
      <c r="Y26" s="27">
        <f t="shared" si="21"/>
        <v>81781.881103079999</v>
      </c>
      <c r="Z26" s="27">
        <f t="shared" si="21"/>
        <v>79305.838417439998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:Z27" si="24">SUM(X28:X32)</f>
        <v>0</v>
      </c>
      <c r="Y27" s="19">
        <f t="shared" si="24"/>
        <v>0</v>
      </c>
      <c r="Z27" s="19">
        <f t="shared" si="24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  <c r="Y28" s="8">
        <f>FC_TRA_ROAD_P2W_E!Y28+FC_TRA_ROAD_CAR_E!Y28+FC_TRA_ROAD_BUS_E!Y28+FC_TRA_ROAD_LCV_E!Y28+FC_TRA_ROAD_HGV_E!Y28</f>
        <v>0</v>
      </c>
      <c r="Z28" s="8">
        <f>FC_TRA_ROAD_P2W_E!Z28+FC_TRA_ROAD_CAR_E!Z28+FC_TRA_ROAD_BUS_E!Z28+FC_TRA_ROAD_LCV_E!Z28+FC_TRA_ROAD_HGV_E!Z28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  <c r="Y29" s="8">
        <f>FC_TRA_ROAD_P2W_E!Y29+FC_TRA_ROAD_CAR_E!Y29+FC_TRA_ROAD_BUS_E!Y29+FC_TRA_ROAD_LCV_E!Y29+FC_TRA_ROAD_HGV_E!Y29</f>
        <v>0</v>
      </c>
      <c r="Z29" s="8">
        <f>FC_TRA_ROAD_P2W_E!Z29+FC_TRA_ROAD_CAR_E!Z29+FC_TRA_ROAD_BUS_E!Z29+FC_TRA_ROAD_LCV_E!Z29+FC_TRA_ROAD_HGV_E!Z29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  <c r="Y30" s="8">
        <f>FC_TRA_ROAD_P2W_E!Y30+FC_TRA_ROAD_CAR_E!Y30+FC_TRA_ROAD_BUS_E!Y30+FC_TRA_ROAD_LCV_E!Y30+FC_TRA_ROAD_HGV_E!Y30</f>
        <v>0</v>
      </c>
      <c r="Z30" s="8">
        <f>FC_TRA_ROAD_P2W_E!Z30+FC_TRA_ROAD_CAR_E!Z30+FC_TRA_ROAD_BUS_E!Z30+FC_TRA_ROAD_LCV_E!Z30+FC_TRA_ROAD_HGV_E!Z30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  <c r="Y31" s="8">
        <f>FC_TRA_ROAD_P2W_E!Y31+FC_TRA_ROAD_CAR_E!Y31+FC_TRA_ROAD_BUS_E!Y31+FC_TRA_ROAD_LCV_E!Y31+FC_TRA_ROAD_HGV_E!Y31</f>
        <v>0</v>
      </c>
      <c r="Z31" s="8">
        <f>FC_TRA_ROAD_P2W_E!Z31+FC_TRA_ROAD_CAR_E!Z31+FC_TRA_ROAD_BUS_E!Z31+FC_TRA_ROAD_LCV_E!Z31+FC_TRA_ROAD_HGV_E!Z31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  <c r="Y32" s="8">
        <f>FC_TRA_ROAD_P2W_E!Y32+FC_TRA_ROAD_CAR_E!Y32+FC_TRA_ROAD_BUS_E!Y32+FC_TRA_ROAD_LCV_E!Y32+FC_TRA_ROAD_HGV_E!Y32</f>
        <v>0</v>
      </c>
      <c r="Z32" s="8">
        <f>FC_TRA_ROAD_P2W_E!Z32+FC_TRA_ROAD_CAR_E!Z32+FC_TRA_ROAD_BUS_E!Z32+FC_TRA_ROAD_LCV_E!Z32+FC_TRA_ROAD_HGV_E!Z32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5">SUM(C34:C50)</f>
        <v>79817.134296599979</v>
      </c>
      <c r="D33" s="19">
        <f t="shared" ref="D33:W33" si="26">SUM(D34:D50)</f>
        <v>83875.714192439977</v>
      </c>
      <c r="E33" s="19">
        <f t="shared" si="26"/>
        <v>85998.193821719979</v>
      </c>
      <c r="F33" s="19">
        <f t="shared" si="26"/>
        <v>90088.306635600005</v>
      </c>
      <c r="G33" s="19">
        <f t="shared" si="26"/>
        <v>93541.371756479988</v>
      </c>
      <c r="H33" s="19">
        <f t="shared" si="26"/>
        <v>96395.576407560002</v>
      </c>
      <c r="I33" s="19">
        <f t="shared" si="26"/>
        <v>99602.18018784</v>
      </c>
      <c r="J33" s="19">
        <f t="shared" si="26"/>
        <v>102563.90247023999</v>
      </c>
      <c r="K33" s="19">
        <f t="shared" si="26"/>
        <v>97079.99192747999</v>
      </c>
      <c r="L33" s="19">
        <f t="shared" si="26"/>
        <v>90256.875475680019</v>
      </c>
      <c r="M33" s="19">
        <f t="shared" si="26"/>
        <v>86651.202877560034</v>
      </c>
      <c r="N33" s="19">
        <f t="shared" si="26"/>
        <v>81930.315914280014</v>
      </c>
      <c r="O33" s="19">
        <f t="shared" si="26"/>
        <v>73108.802175119999</v>
      </c>
      <c r="P33" s="19">
        <f t="shared" si="26"/>
        <v>75519.174124800003</v>
      </c>
      <c r="Q33" s="19">
        <f t="shared" si="26"/>
        <v>76246.031148120019</v>
      </c>
      <c r="R33" s="19">
        <f t="shared" si="26"/>
        <v>78529.273588800017</v>
      </c>
      <c r="S33" s="19">
        <f t="shared" si="26"/>
        <v>80672.470785359998</v>
      </c>
      <c r="T33" s="19">
        <f t="shared" si="26"/>
        <v>81941.157732599997</v>
      </c>
      <c r="U33" s="19">
        <f t="shared" si="26"/>
        <v>82642.968283319991</v>
      </c>
      <c r="V33" s="19">
        <f t="shared" si="26"/>
        <v>83359.945928519999</v>
      </c>
      <c r="W33" s="19">
        <f t="shared" si="26"/>
        <v>68403.90556223999</v>
      </c>
      <c r="X33" s="19">
        <f t="shared" ref="X33:Z33" si="27">SUM(X34:X50)</f>
        <v>78705.851679359999</v>
      </c>
      <c r="Y33" s="19">
        <f t="shared" si="27"/>
        <v>81781.881103079999</v>
      </c>
      <c r="Z33" s="19">
        <f t="shared" si="27"/>
        <v>79305.838417439998</v>
      </c>
    </row>
    <row r="34" spans="1:26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  <c r="Y34" s="8">
        <f>FC_TRA_ROAD_P2W_E!Y34+FC_TRA_ROAD_CAR_E!Y34+FC_TRA_ROAD_BUS_E!Y34+FC_TRA_ROAD_LCV_E!Y34+FC_TRA_ROAD_HGV_E!Y34</f>
        <v>0</v>
      </c>
      <c r="Z34" s="8">
        <f>FC_TRA_ROAD_P2W_E!Z34+FC_TRA_ROAD_CAR_E!Z34+FC_TRA_ROAD_BUS_E!Z34+FC_TRA_ROAD_LCV_E!Z34+FC_TRA_ROAD_HGV_E!Z34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  <c r="Y35" s="8">
        <f>FC_TRA_ROAD_P2W_E!Y35+FC_TRA_ROAD_CAR_E!Y35+FC_TRA_ROAD_BUS_E!Y35+FC_TRA_ROAD_LCV_E!Y35+FC_TRA_ROAD_HGV_E!Y35</f>
        <v>0</v>
      </c>
      <c r="Z35" s="8">
        <f>FC_TRA_ROAD_P2W_E!Z35+FC_TRA_ROAD_CAR_E!Z35+FC_TRA_ROAD_BUS_E!Z35+FC_TRA_ROAD_LCV_E!Z35+FC_TRA_ROAD_HGV_E!Z35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223.84732572000001</v>
      </c>
      <c r="D36" s="8">
        <f>FC_TRA_ROAD_P2W_E!D36+FC_TRA_ROAD_CAR_E!D36+FC_TRA_ROAD_BUS_E!D36+FC_TRA_ROAD_LCV_E!D36+FC_TRA_ROAD_HGV_E!D36</f>
        <v>214.89336</v>
      </c>
      <c r="E36" s="8">
        <f>FC_TRA_ROAD_P2W_E!E36+FC_TRA_ROAD_CAR_E!E36+FC_TRA_ROAD_BUS_E!E36+FC_TRA_ROAD_LCV_E!E36+FC_TRA_ROAD_HGV_E!E36</f>
        <v>214.89336</v>
      </c>
      <c r="F36" s="8">
        <f>FC_TRA_ROAD_P2W_E!F36+FC_TRA_ROAD_CAR_E!F36+FC_TRA_ROAD_BUS_E!F36+FC_TRA_ROAD_LCV_E!F36+FC_TRA_ROAD_HGV_E!F36</f>
        <v>211.90870476000003</v>
      </c>
      <c r="G36" s="8">
        <f>FC_TRA_ROAD_P2W_E!G36+FC_TRA_ROAD_CAR_E!G36+FC_TRA_ROAD_BUS_E!G36+FC_TRA_ROAD_LCV_E!G36+FC_TRA_ROAD_HGV_E!G36</f>
        <v>217.87801524000002</v>
      </c>
      <c r="H36" s="8">
        <f>FC_TRA_ROAD_P2W_E!H36+FC_TRA_ROAD_CAR_E!H36+FC_TRA_ROAD_BUS_E!H36+FC_TRA_ROAD_LCV_E!H36+FC_TRA_ROAD_HGV_E!H36</f>
        <v>134.30835000000002</v>
      </c>
      <c r="I36" s="8">
        <f>FC_TRA_ROAD_P2W_E!I36+FC_TRA_ROAD_CAR_E!I36+FC_TRA_ROAD_BUS_E!I36+FC_TRA_ROAD_LCV_E!I36+FC_TRA_ROAD_HGV_E!I36</f>
        <v>122.36972904</v>
      </c>
      <c r="J36" s="8">
        <f>FC_TRA_ROAD_P2W_E!J36+FC_TRA_ROAD_CAR_E!J36+FC_TRA_ROAD_BUS_E!J36+FC_TRA_ROAD_LCV_E!J36+FC_TRA_ROAD_HGV_E!J36</f>
        <v>119.38530096000001</v>
      </c>
      <c r="K36" s="8">
        <f>FC_TRA_ROAD_P2W_E!K36+FC_TRA_ROAD_CAR_E!K36+FC_TRA_ROAD_BUS_E!K36+FC_TRA_ROAD_LCV_E!K36+FC_TRA_ROAD_HGV_E!K36</f>
        <v>38.800290960000019</v>
      </c>
      <c r="L36" s="8">
        <f>FC_TRA_ROAD_P2W_E!L36+FC_TRA_ROAD_CAR_E!L36+FC_TRA_ROAD_BUS_E!L36+FC_TRA_ROAD_LCV_E!L36+FC_TRA_ROAD_HGV_E!L36</f>
        <v>47.754029520000003</v>
      </c>
      <c r="M36" s="8">
        <f>FC_TRA_ROAD_P2W_E!M36+FC_TRA_ROAD_CAR_E!M36+FC_TRA_ROAD_BUS_E!M36+FC_TRA_ROAD_LCV_E!M36+FC_TRA_ROAD_HGV_E!M36</f>
        <v>56.707995239999995</v>
      </c>
      <c r="N36" s="8">
        <f>FC_TRA_ROAD_P2W_E!N36+FC_TRA_ROAD_CAR_E!N36+FC_TRA_ROAD_BUS_E!N36+FC_TRA_ROAD_LCV_E!N36+FC_TRA_ROAD_HGV_E!N36</f>
        <v>62.677305719999993</v>
      </c>
      <c r="O36" s="8">
        <f>FC_TRA_ROAD_P2W_E!O36+FC_TRA_ROAD_CAR_E!O36+FC_TRA_ROAD_BUS_E!O36+FC_TRA_ROAD_LCV_E!O36+FC_TRA_ROAD_HGV_E!O36</f>
        <v>77.600354760000002</v>
      </c>
      <c r="P36" s="8">
        <f>FC_TRA_ROAD_P2W_E!P36+FC_TRA_ROAD_CAR_E!P36+FC_TRA_ROAD_BUS_E!P36+FC_TRA_ROAD_LCV_E!P36+FC_TRA_ROAD_HGV_E!P36</f>
        <v>92.52363096000002</v>
      </c>
      <c r="Q36" s="8">
        <f>FC_TRA_ROAD_P2W_E!Q36+FC_TRA_ROAD_CAR_E!Q36+FC_TRA_ROAD_BUS_E!Q36+FC_TRA_ROAD_LCV_E!Q36+FC_TRA_ROAD_HGV_E!Q36</f>
        <v>104.46202476000001</v>
      </c>
      <c r="R36" s="8">
        <f>FC_TRA_ROAD_P2W_E!R36+FC_TRA_ROAD_CAR_E!R36+FC_TRA_ROAD_BUS_E!R36+FC_TRA_ROAD_LCV_E!R36+FC_TRA_ROAD_HGV_E!R36</f>
        <v>128.33903952000003</v>
      </c>
      <c r="S36" s="8">
        <f>FC_TRA_ROAD_P2W_E!S36+FC_TRA_ROAD_CAR_E!S36+FC_TRA_ROAD_BUS_E!S36+FC_TRA_ROAD_LCV_E!S36+FC_TRA_ROAD_HGV_E!S36</f>
        <v>140.27766047999998</v>
      </c>
      <c r="T36" s="8">
        <f>FC_TRA_ROAD_P2W_E!T36+FC_TRA_ROAD_CAR_E!T36+FC_TRA_ROAD_BUS_E!T36+FC_TRA_ROAD_LCV_E!T36+FC_TRA_ROAD_HGV_E!T36</f>
        <v>152.21605427999998</v>
      </c>
      <c r="U36" s="8">
        <f>FC_TRA_ROAD_P2W_E!U36+FC_TRA_ROAD_CAR_E!U36+FC_TRA_ROAD_BUS_E!U36+FC_TRA_ROAD_LCV_E!U36+FC_TRA_ROAD_HGV_E!U36</f>
        <v>185.04703476</v>
      </c>
      <c r="V36" s="8">
        <f>FC_TRA_ROAD_P2W_E!V36+FC_TRA_ROAD_CAR_E!V36+FC_TRA_ROAD_BUS_E!V36+FC_TRA_ROAD_LCV_E!V36+FC_TRA_ROAD_HGV_E!V36</f>
        <v>256.67807904</v>
      </c>
      <c r="W36" s="8">
        <f>FC_TRA_ROAD_P2W_E!W36+FC_TRA_ROAD_CAR_E!W36+FC_TRA_ROAD_BUS_E!W36+FC_TRA_ROAD_LCV_E!W36+FC_TRA_ROAD_HGV_E!W36</f>
        <v>196.98565572000004</v>
      </c>
      <c r="X36" s="8">
        <f>FC_TRA_ROAD_P2W_E!X36+FC_TRA_ROAD_CAR_E!X36+FC_TRA_ROAD_BUS_E!X36+FC_TRA_ROAD_LCV_E!X36+FC_TRA_ROAD_HGV_E!X36</f>
        <v>248.26452695999998</v>
      </c>
      <c r="Y36" s="8">
        <f>FC_TRA_ROAD_P2W_E!Y36+FC_TRA_ROAD_CAR_E!Y36+FC_TRA_ROAD_BUS_E!Y36+FC_TRA_ROAD_LCV_E!Y36+FC_TRA_ROAD_HGV_E!Y36</f>
        <v>320.81488776000003</v>
      </c>
      <c r="Z36" s="8">
        <f>FC_TRA_ROAD_P2W_E!Z36+FC_TRA_ROAD_CAR_E!Z36+FC_TRA_ROAD_BUS_E!Z36+FC_TRA_ROAD_LCV_E!Z36+FC_TRA_ROAD_HGV_E!Z36</f>
        <v>337.49002187999986</v>
      </c>
    </row>
    <row r="37" spans="1:26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26168.594870880002</v>
      </c>
      <c r="D37" s="8">
        <f>FC_TRA_ROAD_P2W_E!D37+FC_TRA_ROAD_CAR_E!D37+FC_TRA_ROAD_BUS_E!D37+FC_TRA_ROAD_LCV_E!D37+FC_TRA_ROAD_HGV_E!D37</f>
        <v>26036.585273159995</v>
      </c>
      <c r="E37" s="8">
        <f>FC_TRA_ROAD_P2W_E!E37+FC_TRA_ROAD_CAR_E!E37+FC_TRA_ROAD_BUS_E!E37+FC_TRA_ROAD_LCV_E!E37+FC_TRA_ROAD_HGV_E!E37</f>
        <v>24848.499143159999</v>
      </c>
      <c r="F37" s="8">
        <f>FC_TRA_ROAD_P2W_E!F37+FC_TRA_ROAD_CAR_E!F37+FC_TRA_ROAD_BUS_E!F37+FC_TRA_ROAD_LCV_E!F37+FC_TRA_ROAD_HGV_E!F37</f>
        <v>24209.941112280001</v>
      </c>
      <c r="G37" s="8">
        <f>FC_TRA_ROAD_P2W_E!G37+FC_TRA_ROAD_CAR_E!G37+FC_TRA_ROAD_BUS_E!G37+FC_TRA_ROAD_LCV_E!G37+FC_TRA_ROAD_HGV_E!G37</f>
        <v>23129.304770879997</v>
      </c>
      <c r="H37" s="8">
        <f>FC_TRA_ROAD_P2W_E!H37+FC_TRA_ROAD_CAR_E!H37+FC_TRA_ROAD_BUS_E!H37+FC_TRA_ROAD_LCV_E!H37+FC_TRA_ROAD_HGV_E!H37</f>
        <v>22288.127316840004</v>
      </c>
      <c r="I37" s="8">
        <f>FC_TRA_ROAD_P2W_E!I37+FC_TRA_ROAD_CAR_E!I37+FC_TRA_ROAD_BUS_E!I37+FC_TRA_ROAD_LCV_E!I37+FC_TRA_ROAD_HGV_E!I37</f>
        <v>21268.890747720001</v>
      </c>
      <c r="J37" s="8">
        <f>FC_TRA_ROAD_P2W_E!J37+FC_TRA_ROAD_CAR_E!J37+FC_TRA_ROAD_BUS_E!J37+FC_TRA_ROAD_LCV_E!J37+FC_TRA_ROAD_HGV_E!J37</f>
        <v>20473.763309999998</v>
      </c>
      <c r="K37" s="8">
        <f>FC_TRA_ROAD_P2W_E!K37+FC_TRA_ROAD_CAR_E!K37+FC_TRA_ROAD_BUS_E!K37+FC_TRA_ROAD_LCV_E!K37+FC_TRA_ROAD_HGV_E!K37</f>
        <v>18858.948625439996</v>
      </c>
      <c r="L37" s="8">
        <f>FC_TRA_ROAD_P2W_E!L37+FC_TRA_ROAD_CAR_E!L37+FC_TRA_ROAD_BUS_E!L37+FC_TRA_ROAD_LCV_E!L37+FC_TRA_ROAD_HGV_E!L37</f>
        <v>17698.49240544</v>
      </c>
      <c r="M37" s="8">
        <f>FC_TRA_ROAD_P2W_E!M37+FC_TRA_ROAD_CAR_E!M37+FC_TRA_ROAD_BUS_E!M37+FC_TRA_ROAD_LCV_E!M37+FC_TRA_ROAD_HGV_E!M37</f>
        <v>16304.717000879999</v>
      </c>
      <c r="N37" s="8">
        <f>FC_TRA_ROAD_P2W_E!N37+FC_TRA_ROAD_CAR_E!N37+FC_TRA_ROAD_BUS_E!N37+FC_TRA_ROAD_LCV_E!N37+FC_TRA_ROAD_HGV_E!N37</f>
        <v>15168.820590000001</v>
      </c>
      <c r="O37" s="8">
        <f>FC_TRA_ROAD_P2W_E!O37+FC_TRA_ROAD_CAR_E!O37+FC_TRA_ROAD_BUS_E!O37+FC_TRA_ROAD_LCV_E!O37+FC_TRA_ROAD_HGV_E!O37</f>
        <v>13676.80545</v>
      </c>
      <c r="P37" s="8">
        <f>FC_TRA_ROAD_P2W_E!P37+FC_TRA_ROAD_CAR_E!P37+FC_TRA_ROAD_BUS_E!P37+FC_TRA_ROAD_LCV_E!P37+FC_TRA_ROAD_HGV_E!P37</f>
        <v>13357.526434560003</v>
      </c>
      <c r="Q37" s="8">
        <f>FC_TRA_ROAD_P2W_E!Q37+FC_TRA_ROAD_CAR_E!Q37+FC_TRA_ROAD_BUS_E!Q37+FC_TRA_ROAD_LCV_E!Q37+FC_TRA_ROAD_HGV_E!Q37</f>
        <v>13157.977112279998</v>
      </c>
      <c r="R37" s="8">
        <f>FC_TRA_ROAD_P2W_E!R37+FC_TRA_ROAD_CAR_E!R37+FC_TRA_ROAD_BUS_E!R37+FC_TRA_ROAD_LCV_E!R37+FC_TRA_ROAD_HGV_E!R37</f>
        <v>13234.726890000005</v>
      </c>
      <c r="S37" s="8">
        <f>FC_TRA_ROAD_P2W_E!S37+FC_TRA_ROAD_CAR_E!S37+FC_TRA_ROAD_BUS_E!S37+FC_TRA_ROAD_LCV_E!S37+FC_TRA_ROAD_HGV_E!S37</f>
        <v>13833.375106320002</v>
      </c>
      <c r="T37" s="8">
        <f>FC_TRA_ROAD_P2W_E!T37+FC_TRA_ROAD_CAR_E!T37+FC_TRA_ROAD_BUS_E!T37+FC_TRA_ROAD_LCV_E!T37+FC_TRA_ROAD_HGV_E!T37</f>
        <v>14134.234015440001</v>
      </c>
      <c r="U37" s="8">
        <f>FC_TRA_ROAD_P2W_E!U37+FC_TRA_ROAD_CAR_E!U37+FC_TRA_ROAD_BUS_E!U37+FC_TRA_ROAD_LCV_E!U37+FC_TRA_ROAD_HGV_E!U37</f>
        <v>14726.742029999998</v>
      </c>
      <c r="V37" s="8">
        <f>FC_TRA_ROAD_P2W_E!V37+FC_TRA_ROAD_CAR_E!V37+FC_TRA_ROAD_BUS_E!V37+FC_TRA_ROAD_LCV_E!V37+FC_TRA_ROAD_HGV_E!V37</f>
        <v>15690.718779119998</v>
      </c>
      <c r="W37" s="8">
        <f>FC_TRA_ROAD_P2W_E!W37+FC_TRA_ROAD_CAR_E!W37+FC_TRA_ROAD_BUS_E!W37+FC_TRA_ROAD_LCV_E!W37+FC_TRA_ROAD_HGV_E!W37</f>
        <v>12421.179595440004</v>
      </c>
      <c r="X37" s="8">
        <f>FC_TRA_ROAD_P2W_E!X37+FC_TRA_ROAD_CAR_E!X37+FC_TRA_ROAD_BUS_E!X37+FC_TRA_ROAD_LCV_E!X37+FC_TRA_ROAD_HGV_E!X37</f>
        <v>15309.616374359997</v>
      </c>
      <c r="Y37" s="8">
        <f>FC_TRA_ROAD_P2W_E!Y37+FC_TRA_ROAD_CAR_E!Y37+FC_TRA_ROAD_BUS_E!Y37+FC_TRA_ROAD_LCV_E!Y37+FC_TRA_ROAD_HGV_E!Y37</f>
        <v>16894.305350999995</v>
      </c>
      <c r="Z37" s="8">
        <f>FC_TRA_ROAD_P2W_E!Z37+FC_TRA_ROAD_CAR_E!Z37+FC_TRA_ROAD_BUS_E!Z37+FC_TRA_ROAD_LCV_E!Z37+FC_TRA_ROAD_HGV_E!Z37</f>
        <v>17669.950646039993</v>
      </c>
    </row>
    <row r="38" spans="1:26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  <c r="Y38" s="8">
        <f>FC_TRA_ROAD_P2W_E!Y38+FC_TRA_ROAD_CAR_E!Y38+FC_TRA_ROAD_BUS_E!Y38+FC_TRA_ROAD_LCV_E!Y38+FC_TRA_ROAD_HGV_E!Y38</f>
        <v>0</v>
      </c>
      <c r="Z38" s="8">
        <f>FC_TRA_ROAD_P2W_E!Z38+FC_TRA_ROAD_CAR_E!Z38+FC_TRA_ROAD_BUS_E!Z38+FC_TRA_ROAD_LCV_E!Z38+FC_TRA_ROAD_HGV_E!Z38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  <c r="Y39" s="8">
        <f>FC_TRA_ROAD_P2W_E!Y39+FC_TRA_ROAD_CAR_E!Y39+FC_TRA_ROAD_BUS_E!Y39+FC_TRA_ROAD_LCV_E!Y39+FC_TRA_ROAD_HGV_E!Y39</f>
        <v>0</v>
      </c>
      <c r="Z39" s="8">
        <f>FC_TRA_ROAD_P2W_E!Z39+FC_TRA_ROAD_CAR_E!Z39+FC_TRA_ROAD_BUS_E!Z39+FC_TRA_ROAD_LCV_E!Z39+FC_TRA_ROAD_HGV_E!Z39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  <c r="Y40" s="8">
        <f>FC_TRA_ROAD_P2W_E!Y40+FC_TRA_ROAD_CAR_E!Y40+FC_TRA_ROAD_BUS_E!Y40+FC_TRA_ROAD_LCV_E!Y40+FC_TRA_ROAD_HGV_E!Y40</f>
        <v>0</v>
      </c>
      <c r="Z40" s="8">
        <f>FC_TRA_ROAD_P2W_E!Z40+FC_TRA_ROAD_CAR_E!Z40+FC_TRA_ROAD_BUS_E!Z40+FC_TRA_ROAD_LCV_E!Z40+FC_TRA_ROAD_HGV_E!Z40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0.22053167999999995</v>
      </c>
      <c r="Y41" s="8">
        <f>FC_TRA_ROAD_P2W_E!Y41+FC_TRA_ROAD_CAR_E!Y41+FC_TRA_ROAD_BUS_E!Y41+FC_TRA_ROAD_LCV_E!Y41+FC_TRA_ROAD_HGV_E!Y41</f>
        <v>0.14805647999999999</v>
      </c>
      <c r="Z41" s="8">
        <f>FC_TRA_ROAD_P2W_E!Z41+FC_TRA_ROAD_CAR_E!Z41+FC_TRA_ROAD_BUS_E!Z41+FC_TRA_ROAD_LCV_E!Z41+FC_TRA_ROAD_HGV_E!Z41</f>
        <v>0.16073963999999993</v>
      </c>
    </row>
    <row r="42" spans="1:26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  <c r="Y42" s="8">
        <f>FC_TRA_ROAD_P2W_E!Y42+FC_TRA_ROAD_CAR_E!Y42+FC_TRA_ROAD_BUS_E!Y42+FC_TRA_ROAD_LCV_E!Y42+FC_TRA_ROAD_HGV_E!Y42</f>
        <v>0</v>
      </c>
      <c r="Z42" s="8">
        <f>FC_TRA_ROAD_P2W_E!Z42+FC_TRA_ROAD_CAR_E!Z42+FC_TRA_ROAD_BUS_E!Z42+FC_TRA_ROAD_LCV_E!Z42+FC_TRA_ROAD_HGV_E!Z42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53424.692099999986</v>
      </c>
      <c r="D43" s="8">
        <f>FC_TRA_ROAD_P2W_E!D43+FC_TRA_ROAD_CAR_E!D43+FC_TRA_ROAD_BUS_E!D43+FC_TRA_ROAD_LCV_E!D43+FC_TRA_ROAD_HGV_E!D43</f>
        <v>57624.235559279987</v>
      </c>
      <c r="E43" s="8">
        <f>FC_TRA_ROAD_P2W_E!E43+FC_TRA_ROAD_CAR_E!E43+FC_TRA_ROAD_BUS_E!E43+FC_TRA_ROAD_LCV_E!E43+FC_TRA_ROAD_HGV_E!E43</f>
        <v>60934.801318559985</v>
      </c>
      <c r="F43" s="8">
        <f>FC_TRA_ROAD_P2W_E!F43+FC_TRA_ROAD_CAR_E!F43+FC_TRA_ROAD_BUS_E!F43+FC_TRA_ROAD_LCV_E!F43+FC_TRA_ROAD_HGV_E!F43</f>
        <v>65666.456818560007</v>
      </c>
      <c r="G43" s="8">
        <f>FC_TRA_ROAD_P2W_E!G43+FC_TRA_ROAD_CAR_E!G43+FC_TRA_ROAD_BUS_E!G43+FC_TRA_ROAD_LCV_E!G43+FC_TRA_ROAD_HGV_E!G43</f>
        <v>70194.188970359988</v>
      </c>
      <c r="H43" s="8">
        <f>FC_TRA_ROAD_P2W_E!H43+FC_TRA_ROAD_CAR_E!H43+FC_TRA_ROAD_BUS_E!H43+FC_TRA_ROAD_LCV_E!H43+FC_TRA_ROAD_HGV_E!H43</f>
        <v>73973.140740720002</v>
      </c>
      <c r="I43" s="8">
        <f>FC_TRA_ROAD_P2W_E!I43+FC_TRA_ROAD_CAR_E!I43+FC_TRA_ROAD_BUS_E!I43+FC_TRA_ROAD_LCV_E!I43+FC_TRA_ROAD_HGV_E!I43</f>
        <v>78210.919711080001</v>
      </c>
      <c r="J43" s="8">
        <f>FC_TRA_ROAD_P2W_E!J43+FC_TRA_ROAD_CAR_E!J43+FC_TRA_ROAD_BUS_E!J43+FC_TRA_ROAD_LCV_E!J43+FC_TRA_ROAD_HGV_E!J43</f>
        <v>81970.753859279997</v>
      </c>
      <c r="K43" s="8">
        <f>FC_TRA_ROAD_P2W_E!K43+FC_TRA_ROAD_CAR_E!K43+FC_TRA_ROAD_BUS_E!K43+FC_TRA_ROAD_LCV_E!K43+FC_TRA_ROAD_HGV_E!K43</f>
        <v>78182.243011079991</v>
      </c>
      <c r="L43" s="8">
        <f>FC_TRA_ROAD_P2W_E!L43+FC_TRA_ROAD_CAR_E!L43+FC_TRA_ROAD_BUS_E!L43+FC_TRA_ROAD_LCV_E!L43+FC_TRA_ROAD_HGV_E!L43</f>
        <v>72510.629040720014</v>
      </c>
      <c r="M43" s="8">
        <f>FC_TRA_ROAD_P2W_E!M43+FC_TRA_ROAD_CAR_E!M43+FC_TRA_ROAD_BUS_E!M43+FC_TRA_ROAD_LCV_E!M43+FC_TRA_ROAD_HGV_E!M43</f>
        <v>70289.777881440037</v>
      </c>
      <c r="N43" s="8">
        <f>FC_TRA_ROAD_P2W_E!N43+FC_TRA_ROAD_CAR_E!N43+FC_TRA_ROAD_BUS_E!N43+FC_TRA_ROAD_LCV_E!N43+FC_TRA_ROAD_HGV_E!N43</f>
        <v>66698.818018560007</v>
      </c>
      <c r="O43" s="8">
        <f>FC_TRA_ROAD_P2W_E!O43+FC_TRA_ROAD_CAR_E!O43+FC_TRA_ROAD_BUS_E!O43+FC_TRA_ROAD_LCV_E!O43+FC_TRA_ROAD_HGV_E!O43</f>
        <v>59354.396370359995</v>
      </c>
      <c r="P43" s="8">
        <f>FC_TRA_ROAD_P2W_E!P43+FC_TRA_ROAD_CAR_E!P43+FC_TRA_ROAD_BUS_E!P43+FC_TRA_ROAD_LCV_E!P43+FC_TRA_ROAD_HGV_E!P43</f>
        <v>62069.124059280002</v>
      </c>
      <c r="Q43" s="8">
        <f>FC_TRA_ROAD_P2W_E!Q43+FC_TRA_ROAD_CAR_E!Q43+FC_TRA_ROAD_BUS_E!Q43+FC_TRA_ROAD_LCV_E!Q43+FC_TRA_ROAD_HGV_E!Q43</f>
        <v>62983.592011080022</v>
      </c>
      <c r="R43" s="8">
        <f>FC_TRA_ROAD_P2W_E!R43+FC_TRA_ROAD_CAR_E!R43+FC_TRA_ROAD_BUS_E!R43+FC_TRA_ROAD_LCV_E!R43+FC_TRA_ROAD_HGV_E!R43</f>
        <v>65166.207659280008</v>
      </c>
      <c r="S43" s="8">
        <f>FC_TRA_ROAD_P2W_E!S43+FC_TRA_ROAD_CAR_E!S43+FC_TRA_ROAD_BUS_E!S43+FC_TRA_ROAD_LCV_E!S43+FC_TRA_ROAD_HGV_E!S43</f>
        <v>66698.818018559992</v>
      </c>
      <c r="T43" s="8">
        <f>FC_TRA_ROAD_P2W_E!T43+FC_TRA_ROAD_CAR_E!T43+FC_TRA_ROAD_BUS_E!T43+FC_TRA_ROAD_LCV_E!T43+FC_TRA_ROAD_HGV_E!T43</f>
        <v>67654.707662879999</v>
      </c>
      <c r="U43" s="8">
        <f>FC_TRA_ROAD_P2W_E!U43+FC_TRA_ROAD_CAR_E!U43+FC_TRA_ROAD_BUS_E!U43+FC_TRA_ROAD_LCV_E!U43+FC_TRA_ROAD_HGV_E!U43</f>
        <v>67731.179218559992</v>
      </c>
      <c r="V43" s="8">
        <f>FC_TRA_ROAD_P2W_E!V43+FC_TRA_ROAD_CAR_E!V43+FC_TRA_ROAD_BUS_E!V43+FC_TRA_ROAD_LCV_E!V43+FC_TRA_ROAD_HGV_E!V43</f>
        <v>67412.549070359993</v>
      </c>
      <c r="W43" s="8">
        <f>FC_TRA_ROAD_P2W_E!W43+FC_TRA_ROAD_CAR_E!W43+FC_TRA_ROAD_BUS_E!W43+FC_TRA_ROAD_LCV_E!W43+FC_TRA_ROAD_HGV_E!W43</f>
        <v>55785.740311079979</v>
      </c>
      <c r="X43" s="8">
        <f>FC_TRA_ROAD_P2W_E!X43+FC_TRA_ROAD_CAR_E!X43+FC_TRA_ROAD_BUS_E!X43+FC_TRA_ROAD_LCV_E!X43+FC_TRA_ROAD_HGV_E!X43</f>
        <v>63147.75024636001</v>
      </c>
      <c r="Y43" s="8">
        <f>FC_TRA_ROAD_P2W_E!Y43+FC_TRA_ROAD_CAR_E!Y43+FC_TRA_ROAD_BUS_E!Y43+FC_TRA_ROAD_LCV_E!Y43+FC_TRA_ROAD_HGV_E!Y43</f>
        <v>64566.61280784</v>
      </c>
      <c r="Z43" s="8">
        <f>FC_TRA_ROAD_P2W_E!Z43+FC_TRA_ROAD_CAR_E!Z43+FC_TRA_ROAD_BUS_E!Z43+FC_TRA_ROAD_LCV_E!Z43+FC_TRA_ROAD_HGV_E!Z43</f>
        <v>61298.237009880009</v>
      </c>
    </row>
    <row r="44" spans="1:26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  <c r="Y44" s="8">
        <f>FC_TRA_ROAD_P2W_E!Y44+FC_TRA_ROAD_CAR_E!Y44+FC_TRA_ROAD_BUS_E!Y44+FC_TRA_ROAD_LCV_E!Y44+FC_TRA_ROAD_HGV_E!Y44</f>
        <v>0</v>
      </c>
      <c r="Z44" s="8">
        <f>FC_TRA_ROAD_P2W_E!Z44+FC_TRA_ROAD_CAR_E!Z44+FC_TRA_ROAD_BUS_E!Z44+FC_TRA_ROAD_LCV_E!Z44+FC_TRA_ROAD_HGV_E!Z44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  <c r="Y45" s="8">
        <f>FC_TRA_ROAD_P2W_E!Y45+FC_TRA_ROAD_CAR_E!Y45+FC_TRA_ROAD_BUS_E!Y45+FC_TRA_ROAD_LCV_E!Y45+FC_TRA_ROAD_HGV_E!Y45</f>
        <v>0</v>
      </c>
      <c r="Z45" s="8">
        <f>FC_TRA_ROAD_P2W_E!Z45+FC_TRA_ROAD_CAR_E!Z45+FC_TRA_ROAD_BUS_E!Z45+FC_TRA_ROAD_LCV_E!Z45+FC_TRA_ROAD_HGV_E!Z45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  <c r="Y46" s="8">
        <f>FC_TRA_ROAD_P2W_E!Y46+FC_TRA_ROAD_CAR_E!Y46+FC_TRA_ROAD_BUS_E!Y46+FC_TRA_ROAD_LCV_E!Y46+FC_TRA_ROAD_HGV_E!Y46</f>
        <v>0</v>
      </c>
      <c r="Z46" s="8">
        <f>FC_TRA_ROAD_P2W_E!Z46+FC_TRA_ROAD_CAR_E!Z46+FC_TRA_ROAD_BUS_E!Z46+FC_TRA_ROAD_LCV_E!Z46+FC_TRA_ROAD_HGV_E!Z46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  <c r="Y47" s="8">
        <f>FC_TRA_ROAD_P2W_E!Y47+FC_TRA_ROAD_CAR_E!Y47+FC_TRA_ROAD_BUS_E!Y47+FC_TRA_ROAD_LCV_E!Y47+FC_TRA_ROAD_HGV_E!Y47</f>
        <v>0</v>
      </c>
      <c r="Z47" s="8">
        <f>FC_TRA_ROAD_P2W_E!Z47+FC_TRA_ROAD_CAR_E!Z47+FC_TRA_ROAD_BUS_E!Z47+FC_TRA_ROAD_LCV_E!Z47+FC_TRA_ROAD_HGV_E!Z47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  <c r="Y48" s="8">
        <f>FC_TRA_ROAD_P2W_E!Y48+FC_TRA_ROAD_CAR_E!Y48+FC_TRA_ROAD_BUS_E!Y48+FC_TRA_ROAD_LCV_E!Y48+FC_TRA_ROAD_HGV_E!Y48</f>
        <v>0</v>
      </c>
      <c r="Z48" s="8">
        <f>FC_TRA_ROAD_P2W_E!Z48+FC_TRA_ROAD_CAR_E!Z48+FC_TRA_ROAD_BUS_E!Z48+FC_TRA_ROAD_LCV_E!Z48+FC_TRA_ROAD_HGV_E!Z48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  <c r="Y49" s="8">
        <f>FC_TRA_ROAD_P2W_E!Y49+FC_TRA_ROAD_CAR_E!Y49+FC_TRA_ROAD_BUS_E!Y49+FC_TRA_ROAD_LCV_E!Y49+FC_TRA_ROAD_HGV_E!Y49</f>
        <v>0</v>
      </c>
      <c r="Z49" s="8">
        <f>FC_TRA_ROAD_P2W_E!Z49+FC_TRA_ROAD_CAR_E!Z49+FC_TRA_ROAD_BUS_E!Z49+FC_TRA_ROAD_LCV_E!Z49+FC_TRA_ROAD_HGV_E!Z49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  <c r="Y50" s="8">
        <f>FC_TRA_ROAD_P2W_E!Y50+FC_TRA_ROAD_CAR_E!Y50+FC_TRA_ROAD_BUS_E!Y50+FC_TRA_ROAD_LCV_E!Y50+FC_TRA_ROAD_HGV_E!Y50</f>
        <v>0</v>
      </c>
      <c r="Z50" s="8">
        <f>FC_TRA_ROAD_P2W_E!Z50+FC_TRA_ROAD_CAR_E!Z50+FC_TRA_ROAD_BUS_E!Z50+FC_TRA_ROAD_LCV_E!Z50+FC_TRA_ROAD_HGV_E!Z50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15.752678040000001</v>
      </c>
      <c r="D51" s="27">
        <f>FC_TRA_ROAD_P2W_E!D51+FC_TRA_ROAD_CAR_E!D51+FC_TRA_ROAD_BUS_E!D51+FC_TRA_ROAD_LCV_E!D51+FC_TRA_ROAD_HGV_E!D51</f>
        <v>22.922258039999999</v>
      </c>
      <c r="E51" s="27">
        <f>FC_TRA_ROAD_P2W_E!E51+FC_TRA_ROAD_CAR_E!E51+FC_TRA_ROAD_BUS_E!E51+FC_TRA_ROAD_LCV_E!E51+FC_TRA_ROAD_HGV_E!E51</f>
        <v>30.798698040000001</v>
      </c>
      <c r="F51" s="27">
        <f>FC_TRA_ROAD_P2W_E!F51+FC_TRA_ROAD_CAR_E!F51+FC_TRA_ROAD_BUS_E!F51+FC_TRA_ROAD_LCV_E!F51+FC_TRA_ROAD_HGV_E!F51</f>
        <v>37.210726079999993</v>
      </c>
      <c r="G51" s="27">
        <f>FC_TRA_ROAD_P2W_E!G51+FC_TRA_ROAD_CAR_E!G51+FC_TRA_ROAD_BUS_E!G51+FC_TRA_ROAD_LCV_E!G51+FC_TRA_ROAD_HGV_E!G51</f>
        <v>45.794026080000002</v>
      </c>
      <c r="H51" s="27">
        <f>FC_TRA_ROAD_P2W_E!H51+FC_TRA_ROAD_CAR_E!H51+FC_TRA_ROAD_BUS_E!H51+FC_TRA_ROAD_LCV_E!H51+FC_TRA_ROAD_HGV_E!H51</f>
        <v>54.427816079999999</v>
      </c>
      <c r="I51" s="27">
        <f>FC_TRA_ROAD_P2W_E!I51+FC_TRA_ROAD_CAR_E!I51+FC_TRA_ROAD_BUS_E!I51+FC_TRA_ROAD_LCV_E!I51+FC_TRA_ROAD_HGV_E!I51</f>
        <v>64.424634120000007</v>
      </c>
      <c r="J51" s="27">
        <f>FC_TRA_ROAD_P2W_E!J51+FC_TRA_ROAD_CAR_E!J51+FC_TRA_ROAD_BUS_E!J51+FC_TRA_ROAD_LCV_E!J51+FC_TRA_ROAD_HGV_E!J51</f>
        <v>93.052262160000012</v>
      </c>
      <c r="K51" s="27">
        <f>FC_TRA_ROAD_P2W_E!K51+FC_TRA_ROAD_CAR_E!K51+FC_TRA_ROAD_BUS_E!K51+FC_TRA_ROAD_LCV_E!K51+FC_TRA_ROAD_HGV_E!K51</f>
        <v>96.08307588000001</v>
      </c>
      <c r="L51" s="27">
        <f>FC_TRA_ROAD_P2W_E!L51+FC_TRA_ROAD_CAR_E!L51+FC_TRA_ROAD_BUS_E!L51+FC_TRA_ROAD_LCV_E!L51+FC_TRA_ROAD_HGV_E!L51</f>
        <v>113.50091411999999</v>
      </c>
      <c r="M51" s="27">
        <f>FC_TRA_ROAD_P2W_E!M51+FC_TRA_ROAD_CAR_E!M51+FC_TRA_ROAD_BUS_E!M51+FC_TRA_ROAD_LCV_E!M51+FC_TRA_ROAD_HGV_E!M51</f>
        <v>144.14854608000005</v>
      </c>
      <c r="N51" s="27">
        <f>FC_TRA_ROAD_P2W_E!N51+FC_TRA_ROAD_CAR_E!N51+FC_TRA_ROAD_BUS_E!N51+FC_TRA_ROAD_LCV_E!N51+FC_TRA_ROAD_HGV_E!N51</f>
        <v>155.20625999999999</v>
      </c>
      <c r="O51" s="27">
        <f>FC_TRA_ROAD_P2W_E!O51+FC_TRA_ROAD_CAR_E!O51+FC_TRA_ROAD_BUS_E!O51+FC_TRA_ROAD_LCV_E!O51+FC_TRA_ROAD_HGV_E!O51</f>
        <v>166.11391764000004</v>
      </c>
      <c r="P51" s="27">
        <f>FC_TRA_ROAD_P2W_E!P51+FC_TRA_ROAD_CAR_E!P51+FC_TRA_ROAD_BUS_E!P51+FC_TRA_ROAD_LCV_E!P51+FC_TRA_ROAD_HGV_E!P51</f>
        <v>180.1493298</v>
      </c>
      <c r="Q51" s="27">
        <f>FC_TRA_ROAD_P2W_E!Q51+FC_TRA_ROAD_CAR_E!Q51+FC_TRA_ROAD_BUS_E!Q51+FC_TRA_ROAD_LCV_E!Q51+FC_TRA_ROAD_HGV_E!Q51</f>
        <v>193.93471547999999</v>
      </c>
      <c r="R51" s="27">
        <f>FC_TRA_ROAD_P2W_E!R51+FC_TRA_ROAD_CAR_E!R51+FC_TRA_ROAD_BUS_E!R51+FC_TRA_ROAD_LCV_E!R51+FC_TRA_ROAD_HGV_E!R51</f>
        <v>205.59689568000002</v>
      </c>
      <c r="S51" s="27">
        <f>FC_TRA_ROAD_P2W_E!S51+FC_TRA_ROAD_CAR_E!S51+FC_TRA_ROAD_BUS_E!S51+FC_TRA_ROAD_LCV_E!S51+FC_TRA_ROAD_HGV_E!S51</f>
        <v>254.67357960000001</v>
      </c>
      <c r="T51" s="27">
        <f>FC_TRA_ROAD_P2W_E!T51+FC_TRA_ROAD_CAR_E!T51+FC_TRA_ROAD_BUS_E!T51+FC_TRA_ROAD_LCV_E!T51+FC_TRA_ROAD_HGV_E!T51</f>
        <v>298.57131911329674</v>
      </c>
      <c r="U51" s="27">
        <f>FC_TRA_ROAD_P2W_E!U51+FC_TRA_ROAD_CAR_E!U51+FC_TRA_ROAD_BUS_E!U51+FC_TRA_ROAD_LCV_E!U51+FC_TRA_ROAD_HGV_E!U51</f>
        <v>296.7488151654801</v>
      </c>
      <c r="V51" s="27">
        <f>FC_TRA_ROAD_P2W_E!V51+FC_TRA_ROAD_CAR_E!V51+FC_TRA_ROAD_BUS_E!V51+FC_TRA_ROAD_LCV_E!V51+FC_TRA_ROAD_HGV_E!V51</f>
        <v>372.16710349020428</v>
      </c>
      <c r="W51" s="27">
        <f>FC_TRA_ROAD_P2W_E!W51+FC_TRA_ROAD_CAR_E!W51+FC_TRA_ROAD_BUS_E!W51+FC_TRA_ROAD_LCV_E!W51+FC_TRA_ROAD_HGV_E!W51</f>
        <v>398.29580574350575</v>
      </c>
      <c r="X51" s="27">
        <f>FC_TRA_ROAD_P2W_E!X51+FC_TRA_ROAD_CAR_E!X51+FC_TRA_ROAD_BUS_E!X51+FC_TRA_ROAD_LCV_E!X51+FC_TRA_ROAD_HGV_E!X51</f>
        <v>515.71729819005361</v>
      </c>
      <c r="Y51" s="27">
        <f>FC_TRA_ROAD_P2W_E!Y51+FC_TRA_ROAD_CAR_E!Y51+FC_TRA_ROAD_BUS_E!Y51+FC_TRA_ROAD_LCV_E!Y51+FC_TRA_ROAD_HGV_E!Y51</f>
        <v>577.77150972848233</v>
      </c>
      <c r="Z51" s="27">
        <f>FC_TRA_ROAD_P2W_E!Z51+FC_TRA_ROAD_CAR_E!Z51+FC_TRA_ROAD_BUS_E!Z51+FC_TRA_ROAD_LCV_E!Z51+FC_TRA_ROAD_HGV_E!Z51</f>
        <v>661.48156597485172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8">SUM(C53:C54)</f>
        <v>0</v>
      </c>
      <c r="D52" s="27">
        <f t="shared" si="28"/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0</v>
      </c>
      <c r="T52" s="27">
        <f t="shared" si="28"/>
        <v>0</v>
      </c>
      <c r="U52" s="27">
        <f t="shared" si="28"/>
        <v>0</v>
      </c>
      <c r="V52" s="27">
        <f t="shared" si="28"/>
        <v>0</v>
      </c>
      <c r="W52" s="27">
        <f t="shared" si="28"/>
        <v>0</v>
      </c>
      <c r="X52" s="27">
        <f t="shared" ref="X52:Z52" si="29">SUM(X53:X54)</f>
        <v>0</v>
      </c>
      <c r="Y52" s="27">
        <f t="shared" si="29"/>
        <v>0</v>
      </c>
      <c r="Z52" s="27">
        <f t="shared" si="29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  <c r="Y53" s="8">
        <f>FC_TRA_ROAD_P2W_E!Y53+FC_TRA_ROAD_CAR_E!Y53+FC_TRA_ROAD_BUS_E!Y53+FC_TRA_ROAD_LCV_E!Y53+FC_TRA_ROAD_HGV_E!Y53</f>
        <v>0</v>
      </c>
      <c r="Z53" s="8">
        <f>FC_TRA_ROAD_P2W_E!Z53+FC_TRA_ROAD_CAR_E!Z53+FC_TRA_ROAD_BUS_E!Z53+FC_TRA_ROAD_LCV_E!Z53+FC_TRA_ROAD_HGV_E!Z53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  <c r="Y54" s="45">
        <f>FC_TRA_ROAD_P2W_E!Y54+FC_TRA_ROAD_CAR_E!Y54+FC_TRA_ROAD_BUS_E!Y54+FC_TRA_ROAD_LCV_E!Y54+FC_TRA_ROAD_HGV_E!Y54</f>
        <v>0</v>
      </c>
      <c r="Z54" s="45">
        <f>FC_TRA_ROAD_P2W_E!Z54+FC_TRA_ROAD_CAR_E!Z54+FC_TRA_ROAD_BUS_E!Z54+FC_TRA_ROAD_LCV_E!Z54+FC_TRA_ROAD_HGV_E!Z54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209.56794336000002</v>
      </c>
      <c r="D61" s="49">
        <f t="shared" si="30"/>
        <v>209.56794335999996</v>
      </c>
      <c r="E61" s="49">
        <f t="shared" si="30"/>
        <v>416.04903504000004</v>
      </c>
      <c r="F61" s="49">
        <f t="shared" si="30"/>
        <v>571.73101343999997</v>
      </c>
      <c r="G61" s="49">
        <f t="shared" si="30"/>
        <v>526.01675616</v>
      </c>
      <c r="H61" s="49">
        <f t="shared" si="30"/>
        <v>774.56502720000003</v>
      </c>
      <c r="I61" s="49">
        <f t="shared" si="30"/>
        <v>511.81433279999999</v>
      </c>
      <c r="J61" s="49">
        <f t="shared" si="30"/>
        <v>1154.2309617600001</v>
      </c>
      <c r="K61" s="49">
        <f t="shared" si="30"/>
        <v>1858.5576878399997</v>
      </c>
      <c r="L61" s="49">
        <f t="shared" si="30"/>
        <v>3218.4166579199996</v>
      </c>
      <c r="M61" s="49">
        <f t="shared" si="30"/>
        <v>4307.1184814400003</v>
      </c>
      <c r="N61" s="49">
        <f t="shared" si="30"/>
        <v>5164.2493358399979</v>
      </c>
      <c r="O61" s="49">
        <f t="shared" si="30"/>
        <v>6379.1346009600011</v>
      </c>
      <c r="P61" s="49">
        <f t="shared" si="30"/>
        <v>2693.4500073600002</v>
      </c>
      <c r="Q61" s="49">
        <f t="shared" si="30"/>
        <v>2898.3549211200007</v>
      </c>
      <c r="R61" s="49">
        <f t="shared" si="30"/>
        <v>2920.4425670400001</v>
      </c>
      <c r="S61" s="49">
        <f t="shared" si="30"/>
        <v>3322.0664135999996</v>
      </c>
      <c r="T61" s="49">
        <f t="shared" si="30"/>
        <v>3820.7678030773272</v>
      </c>
      <c r="U61" s="49">
        <f t="shared" si="30"/>
        <v>4982.9171814530628</v>
      </c>
      <c r="V61" s="49">
        <f t="shared" si="30"/>
        <v>4832.0821508217259</v>
      </c>
      <c r="W61" s="49">
        <f t="shared" si="30"/>
        <v>4154.6889802509195</v>
      </c>
      <c r="X61" s="49">
        <f t="shared" si="30"/>
        <v>4152.1870977418721</v>
      </c>
      <c r="Y61" s="49">
        <f t="shared" ref="Y61:Z61" si="31">SUM(Y62:Y72)</f>
        <v>4066.8632014005143</v>
      </c>
      <c r="Z61" s="49">
        <f t="shared" si="31"/>
        <v>5638.1703669121771</v>
      </c>
    </row>
    <row r="62" spans="1:26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  <c r="Y62" s="52">
        <f>FC_TRA_ROAD_P2W_E!Y62+FC_TRA_ROAD_CAR_E!Y62+FC_TRA_ROAD_BUS_E!Y62+FC_TRA_ROAD_LCV_E!Y62+FC_TRA_ROAD_HGV_E!Y62</f>
        <v>0</v>
      </c>
      <c r="Z62" s="52">
        <f>FC_TRA_ROAD_P2W_E!Z62+FC_TRA_ROAD_CAR_E!Z62+FC_TRA_ROAD_BUS_E!Z62+FC_TRA_ROAD_LCV_E!Z62+FC_TRA_ROAD_HGV_E!Z62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  <c r="Y63" s="52">
        <f>FC_TRA_ROAD_P2W_E!Y63+FC_TRA_ROAD_CAR_E!Y63+FC_TRA_ROAD_BUS_E!Y63+FC_TRA_ROAD_LCV_E!Y63+FC_TRA_ROAD_HGV_E!Y63</f>
        <v>0</v>
      </c>
      <c r="Z63" s="52">
        <f>FC_TRA_ROAD_P2W_E!Z63+FC_TRA_ROAD_CAR_E!Z63+FC_TRA_ROAD_BUS_E!Z63+FC_TRA_ROAD_LCV_E!Z63+FC_TRA_ROAD_HGV_E!Z63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7.8116197326100714E-2</v>
      </c>
      <c r="U64" s="52">
        <f>FC_TRA_ROAD_P2W_E!U64+FC_TRA_ROAD_CAR_E!U64+FC_TRA_ROAD_BUS_E!U64+FC_TRA_ROAD_LCV_E!U64+FC_TRA_ROAD_HGV_E!U64</f>
        <v>7.970513306223001E-2</v>
      </c>
      <c r="V64" s="52">
        <f>FC_TRA_ROAD_P2W_E!V64+FC_TRA_ROAD_CAR_E!V64+FC_TRA_ROAD_BUS_E!V64+FC_TRA_ROAD_LCV_E!V64+FC_TRA_ROAD_HGV_E!V64</f>
        <v>9.3108581726337153E-2</v>
      </c>
      <c r="W64" s="52">
        <f>FC_TRA_ROAD_P2W_E!W64+FC_TRA_ROAD_CAR_E!W64+FC_TRA_ROAD_BUS_E!W64+FC_TRA_ROAD_LCV_E!W64+FC_TRA_ROAD_HGV_E!W64</f>
        <v>0.11617881091958605</v>
      </c>
      <c r="X64" s="52">
        <f>FC_TRA_ROAD_P2W_E!X64+FC_TRA_ROAD_CAR_E!X64+FC_TRA_ROAD_BUS_E!X64+FC_TRA_ROAD_LCV_E!X64+FC_TRA_ROAD_HGV_E!X64</f>
        <v>0.13531438187299355</v>
      </c>
      <c r="Y64" s="52">
        <f>FC_TRA_ROAD_P2W_E!Y64+FC_TRA_ROAD_CAR_E!Y64+FC_TRA_ROAD_BUS_E!Y64+FC_TRA_ROAD_LCV_E!Y64+FC_TRA_ROAD_HGV_E!Y64</f>
        <v>0.23164636051449453</v>
      </c>
      <c r="Z64" s="52">
        <f>FC_TRA_ROAD_P2W_E!Z64+FC_TRA_ROAD_CAR_E!Z64+FC_TRA_ROAD_BUS_E!Z64+FC_TRA_ROAD_LCV_E!Z64+FC_TRA_ROAD_HGV_E!Z64</f>
        <v>0.47964691217641015</v>
      </c>
    </row>
    <row r="65" spans="1:26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  <c r="Y65" s="52">
        <f>FC_TRA_ROAD_P2W_E!Y65+FC_TRA_ROAD_CAR_E!Y65+FC_TRA_ROAD_BUS_E!Y65+FC_TRA_ROAD_LCV_E!Y65+FC_TRA_ROAD_HGV_E!Y65</f>
        <v>0</v>
      </c>
      <c r="Z65" s="52">
        <f>FC_TRA_ROAD_P2W_E!Z65+FC_TRA_ROAD_CAR_E!Z65+FC_TRA_ROAD_BUS_E!Z65+FC_TRA_ROAD_LCV_E!Z65+FC_TRA_ROAD_HGV_E!Z65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0.14145840000000001</v>
      </c>
      <c r="R66" s="52">
        <f>FC_TRA_ROAD_P2W_E!R66+FC_TRA_ROAD_CAR_E!R66+FC_TRA_ROAD_BUS_E!R66+FC_TRA_ROAD_LCV_E!R66+FC_TRA_ROAD_HGV_E!R66</f>
        <v>4.5878400000000021E-2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0.8143416</v>
      </c>
      <c r="V66" s="52">
        <f>FC_TRA_ROAD_P2W_E!V66+FC_TRA_ROAD_CAR_E!V66+FC_TRA_ROAD_BUS_E!V66+FC_TRA_ROAD_LCV_E!V66+FC_TRA_ROAD_HGV_E!V66</f>
        <v>1.6574846399999996</v>
      </c>
      <c r="W66" s="52">
        <f>FC_TRA_ROAD_P2W_E!W66+FC_TRA_ROAD_CAR_E!W66+FC_TRA_ROAD_BUS_E!W66+FC_TRA_ROAD_LCV_E!W66+FC_TRA_ROAD_HGV_E!W66</f>
        <v>0.84314303999999995</v>
      </c>
      <c r="X66" s="52">
        <f>FC_TRA_ROAD_P2W_E!X66+FC_TRA_ROAD_CAR_E!X66+FC_TRA_ROAD_BUS_E!X66+FC_TRA_ROAD_LCV_E!X66+FC_TRA_ROAD_HGV_E!X66</f>
        <v>3.0585599999999991E-2</v>
      </c>
      <c r="Y66" s="52">
        <f>FC_TRA_ROAD_P2W_E!Y66+FC_TRA_ROAD_CAR_E!Y66+FC_TRA_ROAD_BUS_E!Y66+FC_TRA_ROAD_LCV_E!Y66+FC_TRA_ROAD_HGV_E!Y66</f>
        <v>1.52928E-2</v>
      </c>
      <c r="Z66" s="52">
        <f>FC_TRA_ROAD_P2W_E!Z66+FC_TRA_ROAD_CAR_E!Z66+FC_TRA_ROAD_BUS_E!Z66+FC_TRA_ROAD_LCV_E!Z66+FC_TRA_ROAD_HGV_E!Z66</f>
        <v>8.2326240000000009E-2</v>
      </c>
    </row>
    <row r="67" spans="1:26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214.09920000000005</v>
      </c>
      <c r="F67" s="52">
        <f>FC_TRA_ROAD_P2W_E!F67+FC_TRA_ROAD_CAR_E!F67+FC_TRA_ROAD_BUS_E!F67+FC_TRA_ROAD_LCV_E!F67+FC_TRA_ROAD_HGV_E!F67</f>
        <v>294.38639999999998</v>
      </c>
      <c r="G67" s="52">
        <f>FC_TRA_ROAD_P2W_E!G67+FC_TRA_ROAD_CAR_E!G67+FC_TRA_ROAD_BUS_E!G67+FC_TRA_ROAD_LCV_E!G67+FC_TRA_ROAD_HGV_E!G67</f>
        <v>221.7456</v>
      </c>
      <c r="H67" s="52">
        <f>FC_TRA_ROAD_P2W_E!H67+FC_TRA_ROAD_CAR_E!H67+FC_TRA_ROAD_BUS_E!H67+FC_TRA_ROAD_LCV_E!H67+FC_TRA_ROAD_HGV_E!H67</f>
        <v>338.35319999999996</v>
      </c>
      <c r="I67" s="52">
        <f>FC_TRA_ROAD_P2W_E!I67+FC_TRA_ROAD_CAR_E!I67+FC_TRA_ROAD_BUS_E!I67+FC_TRA_ROAD_LCV_E!I67+FC_TRA_ROAD_HGV_E!I67</f>
        <v>342.17640000000006</v>
      </c>
      <c r="J67" s="52">
        <f>FC_TRA_ROAD_P2W_E!J67+FC_TRA_ROAD_CAR_E!J67+FC_TRA_ROAD_BUS_E!J67+FC_TRA_ROAD_LCV_E!J67+FC_TRA_ROAD_HGV_E!J67</f>
        <v>338.35319999999996</v>
      </c>
      <c r="K67" s="52">
        <f>FC_TRA_ROAD_P2W_E!K67+FC_TRA_ROAD_CAR_E!K67+FC_TRA_ROAD_BUS_E!K67+FC_TRA_ROAD_LCV_E!K67+FC_TRA_ROAD_HGV_E!K67</f>
        <v>275.27039999999994</v>
      </c>
      <c r="L67" s="52">
        <f>FC_TRA_ROAD_P2W_E!L67+FC_TRA_ROAD_CAR_E!L67+FC_TRA_ROAD_BUS_E!L67+FC_TRA_ROAD_LCV_E!L67+FC_TRA_ROAD_HGV_E!L67</f>
        <v>453.04919999999993</v>
      </c>
      <c r="M67" s="52">
        <f>FC_TRA_ROAD_P2W_E!M67+FC_TRA_ROAD_CAR_E!M67+FC_TRA_ROAD_BUS_E!M67+FC_TRA_ROAD_LCV_E!M67+FC_TRA_ROAD_HGV_E!M67</f>
        <v>688.17599999999993</v>
      </c>
      <c r="N67" s="52">
        <f>FC_TRA_ROAD_P2W_E!N67+FC_TRA_ROAD_CAR_E!N67+FC_TRA_ROAD_BUS_E!N67+FC_TRA_ROAD_LCV_E!N67+FC_TRA_ROAD_HGV_E!N67</f>
        <v>672.88319999999999</v>
      </c>
      <c r="O67" s="52">
        <f>FC_TRA_ROAD_P2W_E!O67+FC_TRA_ROAD_CAR_E!O67+FC_TRA_ROAD_BUS_E!O67+FC_TRA_ROAD_LCV_E!O67+FC_TRA_ROAD_HGV_E!O67</f>
        <v>592.59599999999978</v>
      </c>
      <c r="P67" s="52">
        <f>FC_TRA_ROAD_P2W_E!P67+FC_TRA_ROAD_CAR_E!P67+FC_TRA_ROAD_BUS_E!P67+FC_TRA_ROAD_LCV_E!P67+FC_TRA_ROAD_HGV_E!P67</f>
        <v>498.9276000000001</v>
      </c>
      <c r="Q67" s="52">
        <f>FC_TRA_ROAD_P2W_E!Q67+FC_TRA_ROAD_CAR_E!Q67+FC_TRA_ROAD_BUS_E!Q67+FC_TRA_ROAD_LCV_E!Q67+FC_TRA_ROAD_HGV_E!Q67</f>
        <v>556.27560000000005</v>
      </c>
      <c r="R67" s="52">
        <f>FC_TRA_ROAD_P2W_E!R67+FC_TRA_ROAD_CAR_E!R67+FC_TRA_ROAD_BUS_E!R67+FC_TRA_ROAD_LCV_E!R67+FC_TRA_ROAD_HGV_E!R67</f>
        <v>563.21853119999992</v>
      </c>
      <c r="S67" s="52">
        <f>FC_TRA_ROAD_P2W_E!S67+FC_TRA_ROAD_CAR_E!S67+FC_TRA_ROAD_BUS_E!S67+FC_TRA_ROAD_LCV_E!S67+FC_TRA_ROAD_HGV_E!S67</f>
        <v>397.88807040000006</v>
      </c>
      <c r="T67" s="52">
        <f>FC_TRA_ROAD_P2W_E!T67+FC_TRA_ROAD_CAR_E!T67+FC_TRA_ROAD_BUS_E!T67+FC_TRA_ROAD_LCV_E!T67+FC_TRA_ROAD_HGV_E!T67</f>
        <v>409.08239999999989</v>
      </c>
      <c r="U67" s="52">
        <f>FC_TRA_ROAD_P2W_E!U67+FC_TRA_ROAD_CAR_E!U67+FC_TRA_ROAD_BUS_E!U67+FC_TRA_ROAD_LCV_E!U67+FC_TRA_ROAD_HGV_E!U67</f>
        <v>455.4177998400001</v>
      </c>
      <c r="V67" s="52">
        <f>FC_TRA_ROAD_P2W_E!V67+FC_TRA_ROAD_CAR_E!V67+FC_TRA_ROAD_BUS_E!V67+FC_TRA_ROAD_LCV_E!V67+FC_TRA_ROAD_HGV_E!V67</f>
        <v>384.55478784000007</v>
      </c>
      <c r="W67" s="52">
        <f>FC_TRA_ROAD_P2W_E!W67+FC_TRA_ROAD_CAR_E!W67+FC_TRA_ROAD_BUS_E!W67+FC_TRA_ROAD_LCV_E!W67+FC_TRA_ROAD_HGV_E!W67</f>
        <v>254.57745744000007</v>
      </c>
      <c r="X67" s="52">
        <f>FC_TRA_ROAD_P2W_E!X67+FC_TRA_ROAD_CAR_E!X67+FC_TRA_ROAD_BUS_E!X67+FC_TRA_ROAD_LCV_E!X67+FC_TRA_ROAD_HGV_E!X67</f>
        <v>332.15196959999997</v>
      </c>
      <c r="Y67" s="52">
        <f>FC_TRA_ROAD_P2W_E!Y67+FC_TRA_ROAD_CAR_E!Y67+FC_TRA_ROAD_BUS_E!Y67+FC_TRA_ROAD_LCV_E!Y67+FC_TRA_ROAD_HGV_E!Y67</f>
        <v>299.97031103999996</v>
      </c>
      <c r="Z67" s="52">
        <f>FC_TRA_ROAD_P2W_E!Z67+FC_TRA_ROAD_CAR_E!Z67+FC_TRA_ROAD_BUS_E!Z67+FC_TRA_ROAD_LCV_E!Z67+FC_TRA_ROAD_HGV_E!Z67</f>
        <v>455.08900464000021</v>
      </c>
    </row>
    <row r="68" spans="1:26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18.167336640000002</v>
      </c>
      <c r="R68" s="52">
        <f>FC_TRA_ROAD_P2W_E!R68+FC_TRA_ROAD_CAR_E!R68+FC_TRA_ROAD_BUS_E!R68+FC_TRA_ROAD_LCV_E!R68+FC_TRA_ROAD_HGV_E!R68</f>
        <v>9.074237759999999</v>
      </c>
      <c r="S68" s="52">
        <f>FC_TRA_ROAD_P2W_E!S68+FC_TRA_ROAD_CAR_E!S68+FC_TRA_ROAD_BUS_E!S68+FC_TRA_ROAD_LCV_E!S68+FC_TRA_ROAD_HGV_E!S68</f>
        <v>12.20314464</v>
      </c>
      <c r="T68" s="52">
        <f>FC_TRA_ROAD_P2W_E!T68+FC_TRA_ROAD_CAR_E!T68+FC_TRA_ROAD_BUS_E!T68+FC_TRA_ROAD_LCV_E!T68+FC_TRA_ROAD_HGV_E!T68</f>
        <v>43.082621280000012</v>
      </c>
      <c r="U68" s="52">
        <f>FC_TRA_ROAD_P2W_E!U68+FC_TRA_ROAD_CAR_E!U68+FC_TRA_ROAD_BUS_E!U68+FC_TRA_ROAD_LCV_E!U68+FC_TRA_ROAD_HGV_E!U68</f>
        <v>122.76677520000001</v>
      </c>
      <c r="V68" s="52">
        <f>FC_TRA_ROAD_P2W_E!V68+FC_TRA_ROAD_CAR_E!V68+FC_TRA_ROAD_BUS_E!V68+FC_TRA_ROAD_LCV_E!V68+FC_TRA_ROAD_HGV_E!V68</f>
        <v>85.303748160000026</v>
      </c>
      <c r="W68" s="52">
        <f>FC_TRA_ROAD_P2W_E!W68+FC_TRA_ROAD_CAR_E!W68+FC_TRA_ROAD_BUS_E!W68+FC_TRA_ROAD_LCV_E!W68+FC_TRA_ROAD_HGV_E!W68</f>
        <v>103.55188176000001</v>
      </c>
      <c r="X68" s="52">
        <f>FC_TRA_ROAD_P2W_E!X68+FC_TRA_ROAD_CAR_E!X68+FC_TRA_ROAD_BUS_E!X68+FC_TRA_ROAD_LCV_E!X68+FC_TRA_ROAD_HGV_E!X68</f>
        <v>63.266823360000018</v>
      </c>
      <c r="Y68" s="52">
        <f>FC_TRA_ROAD_P2W_E!Y68+FC_TRA_ROAD_CAR_E!Y68+FC_TRA_ROAD_BUS_E!Y68+FC_TRA_ROAD_LCV_E!Y68+FC_TRA_ROAD_HGV_E!Y68</f>
        <v>44.695501919999991</v>
      </c>
      <c r="Z68" s="52">
        <f>FC_TRA_ROAD_P2W_E!Z68+FC_TRA_ROAD_CAR_E!Z68+FC_TRA_ROAD_BUS_E!Z68+FC_TRA_ROAD_LCV_E!Z68+FC_TRA_ROAD_HGV_E!Z68</f>
        <v>10.687118399999999</v>
      </c>
    </row>
    <row r="69" spans="1:26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209.56794336000002</v>
      </c>
      <c r="D69" s="52">
        <f>FC_TRA_ROAD_P2W_E!D69+FC_TRA_ROAD_CAR_E!D69+FC_TRA_ROAD_BUS_E!D69+FC_TRA_ROAD_LCV_E!D69+FC_TRA_ROAD_HGV_E!D69</f>
        <v>209.56794335999996</v>
      </c>
      <c r="E69" s="52">
        <f>FC_TRA_ROAD_P2W_E!E69+FC_TRA_ROAD_CAR_E!E69+FC_TRA_ROAD_BUS_E!E69+FC_TRA_ROAD_LCV_E!E69+FC_TRA_ROAD_HGV_E!E69</f>
        <v>201.94983504000001</v>
      </c>
      <c r="F69" s="52">
        <f>FC_TRA_ROAD_P2W_E!F69+FC_TRA_ROAD_CAR_E!F69+FC_TRA_ROAD_BUS_E!F69+FC_TRA_ROAD_LCV_E!F69+FC_TRA_ROAD_HGV_E!F69</f>
        <v>277.34461343999999</v>
      </c>
      <c r="G69" s="52">
        <f>FC_TRA_ROAD_P2W_E!G69+FC_TRA_ROAD_CAR_E!G69+FC_TRA_ROAD_BUS_E!G69+FC_TRA_ROAD_LCV_E!G69+FC_TRA_ROAD_HGV_E!G69</f>
        <v>304.27115615999998</v>
      </c>
      <c r="H69" s="52">
        <f>FC_TRA_ROAD_P2W_E!H69+FC_TRA_ROAD_CAR_E!H69+FC_TRA_ROAD_BUS_E!H69+FC_TRA_ROAD_LCV_E!H69+FC_TRA_ROAD_HGV_E!H69</f>
        <v>436.21182720000002</v>
      </c>
      <c r="I69" s="52">
        <f>FC_TRA_ROAD_P2W_E!I69+FC_TRA_ROAD_CAR_E!I69+FC_TRA_ROAD_BUS_E!I69+FC_TRA_ROAD_LCV_E!I69+FC_TRA_ROAD_HGV_E!I69</f>
        <v>169.63793279999996</v>
      </c>
      <c r="J69" s="52">
        <f>FC_TRA_ROAD_P2W_E!J69+FC_TRA_ROAD_CAR_E!J69+FC_TRA_ROAD_BUS_E!J69+FC_TRA_ROAD_LCV_E!J69+FC_TRA_ROAD_HGV_E!J69</f>
        <v>815.87776176000011</v>
      </c>
      <c r="K69" s="52">
        <f>FC_TRA_ROAD_P2W_E!K69+FC_TRA_ROAD_CAR_E!K69+FC_TRA_ROAD_BUS_E!K69+FC_TRA_ROAD_LCV_E!K69+FC_TRA_ROAD_HGV_E!K69</f>
        <v>1583.2872878399999</v>
      </c>
      <c r="L69" s="52">
        <f>FC_TRA_ROAD_P2W_E!L69+FC_TRA_ROAD_CAR_E!L69+FC_TRA_ROAD_BUS_E!L69+FC_TRA_ROAD_LCV_E!L69+FC_TRA_ROAD_HGV_E!L69</f>
        <v>2765.3674579199997</v>
      </c>
      <c r="M69" s="52">
        <f>FC_TRA_ROAD_P2W_E!M69+FC_TRA_ROAD_CAR_E!M69+FC_TRA_ROAD_BUS_E!M69+FC_TRA_ROAD_LCV_E!M69+FC_TRA_ROAD_HGV_E!M69</f>
        <v>3618.9424814399999</v>
      </c>
      <c r="N69" s="52">
        <f>FC_TRA_ROAD_P2W_E!N69+FC_TRA_ROAD_CAR_E!N69+FC_TRA_ROAD_BUS_E!N69+FC_TRA_ROAD_LCV_E!N69+FC_TRA_ROAD_HGV_E!N69</f>
        <v>4491.3661358399977</v>
      </c>
      <c r="O69" s="52">
        <f>FC_TRA_ROAD_P2W_E!O69+FC_TRA_ROAD_CAR_E!O69+FC_TRA_ROAD_BUS_E!O69+FC_TRA_ROAD_LCV_E!O69+FC_TRA_ROAD_HGV_E!O69</f>
        <v>5786.5386009600015</v>
      </c>
      <c r="P69" s="52">
        <f>FC_TRA_ROAD_P2W_E!P69+FC_TRA_ROAD_CAR_E!P69+FC_TRA_ROAD_BUS_E!P69+FC_TRA_ROAD_LCV_E!P69+FC_TRA_ROAD_HGV_E!P69</f>
        <v>2194.5224073600002</v>
      </c>
      <c r="Q69" s="52">
        <f>FC_TRA_ROAD_P2W_E!Q69+FC_TRA_ROAD_CAR_E!Q69+FC_TRA_ROAD_BUS_E!Q69+FC_TRA_ROAD_LCV_E!Q69+FC_TRA_ROAD_HGV_E!Q69</f>
        <v>2323.7705260800008</v>
      </c>
      <c r="R69" s="52">
        <f>FC_TRA_ROAD_P2W_E!R69+FC_TRA_ROAD_CAR_E!R69+FC_TRA_ROAD_BUS_E!R69+FC_TRA_ROAD_LCV_E!R69+FC_TRA_ROAD_HGV_E!R69</f>
        <v>2348.1039196800002</v>
      </c>
      <c r="S69" s="52">
        <f>FC_TRA_ROAD_P2W_E!S69+FC_TRA_ROAD_CAR_E!S69+FC_TRA_ROAD_BUS_E!S69+FC_TRA_ROAD_LCV_E!S69+FC_TRA_ROAD_HGV_E!S69</f>
        <v>2911.9751985599996</v>
      </c>
      <c r="T69" s="52">
        <f>FC_TRA_ROAD_P2W_E!T69+FC_TRA_ROAD_CAR_E!T69+FC_TRA_ROAD_BUS_E!T69+FC_TRA_ROAD_LCV_E!T69+FC_TRA_ROAD_HGV_E!T69</f>
        <v>3368.5246656000013</v>
      </c>
      <c r="U69" s="52">
        <f>FC_TRA_ROAD_P2W_E!U69+FC_TRA_ROAD_CAR_E!U69+FC_TRA_ROAD_BUS_E!U69+FC_TRA_ROAD_LCV_E!U69+FC_TRA_ROAD_HGV_E!U69</f>
        <v>4403.8385596800008</v>
      </c>
      <c r="V69" s="52">
        <f>FC_TRA_ROAD_P2W_E!V69+FC_TRA_ROAD_CAR_E!V69+FC_TRA_ROAD_BUS_E!V69+FC_TRA_ROAD_LCV_E!V69+FC_TRA_ROAD_HGV_E!V69</f>
        <v>4360.4730215999998</v>
      </c>
      <c r="W69" s="52">
        <f>FC_TRA_ROAD_P2W_E!W69+FC_TRA_ROAD_CAR_E!W69+FC_TRA_ROAD_BUS_E!W69+FC_TRA_ROAD_LCV_E!W69+FC_TRA_ROAD_HGV_E!W69</f>
        <v>3795.6003191999998</v>
      </c>
      <c r="X69" s="52">
        <f>FC_TRA_ROAD_P2W_E!X69+FC_TRA_ROAD_CAR_E!X69+FC_TRA_ROAD_BUS_E!X69+FC_TRA_ROAD_LCV_E!X69+FC_TRA_ROAD_HGV_E!X69</f>
        <v>3756.602404799999</v>
      </c>
      <c r="Y69" s="52">
        <f>FC_TRA_ROAD_P2W_E!Y69+FC_TRA_ROAD_CAR_E!Y69+FC_TRA_ROAD_BUS_E!Y69+FC_TRA_ROAD_LCV_E!Y69+FC_TRA_ROAD_HGV_E!Y69</f>
        <v>3721.9504492799997</v>
      </c>
      <c r="Z69" s="52">
        <f>FC_TRA_ROAD_P2W_E!Z69+FC_TRA_ROAD_CAR_E!Z69+FC_TRA_ROAD_BUS_E!Z69+FC_TRA_ROAD_LCV_E!Z69+FC_TRA_ROAD_HGV_E!Z69</f>
        <v>5171.8322707200005</v>
      </c>
    </row>
    <row r="70" spans="1:26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  <c r="Y70" s="52">
        <f>FC_TRA_ROAD_P2W_E!Y70+FC_TRA_ROAD_CAR_E!Y70+FC_TRA_ROAD_BUS_E!Y70+FC_TRA_ROAD_LCV_E!Y70+FC_TRA_ROAD_HGV_E!Y70</f>
        <v>0</v>
      </c>
      <c r="Z70" s="52">
        <f>FC_TRA_ROAD_P2W_E!Z70+FC_TRA_ROAD_CAR_E!Z70+FC_TRA_ROAD_BUS_E!Z70+FC_TRA_ROAD_LCV_E!Z70+FC_TRA_ROAD_HGV_E!Z70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  <c r="Y71" s="52">
        <f>FC_TRA_ROAD_P2W_E!Y71+FC_TRA_ROAD_CAR_E!Y71+FC_TRA_ROAD_BUS_E!Y71+FC_TRA_ROAD_LCV_E!Y71+FC_TRA_ROAD_HGV_E!Y71</f>
        <v>0</v>
      </c>
      <c r="Z71" s="52">
        <f>FC_TRA_ROAD_P2W_E!Z71+FC_TRA_ROAD_CAR_E!Z71+FC_TRA_ROAD_BUS_E!Z71+FC_TRA_ROAD_LCV_E!Z71+FC_TRA_ROAD_HGV_E!Z71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  <c r="Y72" s="55">
        <f>FC_TRA_ROAD_P2W_E!Y72+FC_TRA_ROAD_CAR_E!Y72+FC_TRA_ROAD_BUS_E!Y72+FC_TRA_ROAD_LCV_E!Y72+FC_TRA_ROAD_HGV_E!Y72</f>
        <v>0</v>
      </c>
      <c r="Z72" s="55">
        <f>FC_TRA_ROAD_P2W_E!Z72+FC_TRA_ROAD_CAR_E!Z72+FC_TRA_ROAD_BUS_E!Z72+FC_TRA_ROAD_LCV_E!Z72+FC_TRA_ROAD_HGV_E!Z72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324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1092.411952122822</v>
      </c>
      <c r="D2" s="21">
        <f t="shared" ref="D2:X2" si="0">SUM(D3,D17,D22,D25,D26,D51,D52)</f>
        <v>1154.6089997377817</v>
      </c>
      <c r="E2" s="21">
        <f t="shared" si="0"/>
        <v>1047.0256433722498</v>
      </c>
      <c r="F2" s="21">
        <f t="shared" si="0"/>
        <v>1173.4544305375682</v>
      </c>
      <c r="G2" s="21">
        <f t="shared" si="0"/>
        <v>1135.5228680967537</v>
      </c>
      <c r="H2" s="21">
        <f t="shared" si="0"/>
        <v>1289.3697095615676</v>
      </c>
      <c r="I2" s="21">
        <f t="shared" si="0"/>
        <v>1308.341467093441</v>
      </c>
      <c r="J2" s="21">
        <f t="shared" si="0"/>
        <v>1477.2342952213646</v>
      </c>
      <c r="K2" s="21">
        <f t="shared" si="0"/>
        <v>1480.025980432152</v>
      </c>
      <c r="L2" s="21">
        <f t="shared" si="0"/>
        <v>1510.954087295474</v>
      </c>
      <c r="M2" s="21">
        <f t="shared" si="0"/>
        <v>1505.0720957008884</v>
      </c>
      <c r="N2" s="21">
        <f t="shared" si="0"/>
        <v>1376.6805528735508</v>
      </c>
      <c r="O2" s="21">
        <f t="shared" si="0"/>
        <v>1302.1393659859079</v>
      </c>
      <c r="P2" s="21">
        <f t="shared" si="0"/>
        <v>1292.549967147615</v>
      </c>
      <c r="Q2" s="21">
        <f t="shared" si="0"/>
        <v>1429.0738970728457</v>
      </c>
      <c r="R2" s="21">
        <f t="shared" si="0"/>
        <v>1533.3119201118488</v>
      </c>
      <c r="S2" s="21">
        <f t="shared" si="0"/>
        <v>1602.2874054254487</v>
      </c>
      <c r="T2" s="21">
        <f t="shared" si="0"/>
        <v>1487.4276415511818</v>
      </c>
      <c r="U2" s="21">
        <f t="shared" si="0"/>
        <v>1406.6450707680606</v>
      </c>
      <c r="V2" s="21">
        <f t="shared" si="0"/>
        <v>1526.8288402374255</v>
      </c>
      <c r="W2" s="21">
        <f t="shared" si="0"/>
        <v>1269.9340591137766</v>
      </c>
      <c r="X2" s="21">
        <f t="shared" si="0"/>
        <v>1402.626832013364</v>
      </c>
      <c r="Y2" s="21">
        <f t="shared" ref="Y2:Z2" si="1">SUM(Y3,Y17,Y22,Y25,Y26,Y51,Y52)</f>
        <v>1361.7515536526641</v>
      </c>
      <c r="Z2" s="21">
        <f t="shared" si="1"/>
        <v>1452.2458095921365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1092.411952122822</v>
      </c>
      <c r="D26" s="27">
        <f t="shared" si="16"/>
        <v>1154.6089997377817</v>
      </c>
      <c r="E26" s="27">
        <f t="shared" si="16"/>
        <v>1047.0256433722498</v>
      </c>
      <c r="F26" s="27">
        <f t="shared" si="16"/>
        <v>1173.4544305375682</v>
      </c>
      <c r="G26" s="27">
        <f t="shared" si="16"/>
        <v>1135.5228680967537</v>
      </c>
      <c r="H26" s="27">
        <f t="shared" si="16"/>
        <v>1289.3697095615676</v>
      </c>
      <c r="I26" s="27">
        <f t="shared" si="16"/>
        <v>1308.341467093441</v>
      </c>
      <c r="J26" s="27">
        <f t="shared" si="16"/>
        <v>1477.2342952213646</v>
      </c>
      <c r="K26" s="27">
        <f t="shared" si="16"/>
        <v>1480.025980432152</v>
      </c>
      <c r="L26" s="27">
        <f t="shared" si="16"/>
        <v>1510.954087295474</v>
      </c>
      <c r="M26" s="27">
        <f t="shared" si="16"/>
        <v>1505.0720957008884</v>
      </c>
      <c r="N26" s="27">
        <f t="shared" si="16"/>
        <v>1376.6805528735508</v>
      </c>
      <c r="O26" s="27">
        <f t="shared" si="16"/>
        <v>1302.1393659859079</v>
      </c>
      <c r="P26" s="27">
        <f t="shared" si="16"/>
        <v>1292.549967147615</v>
      </c>
      <c r="Q26" s="27">
        <f t="shared" si="16"/>
        <v>1429.0738970728457</v>
      </c>
      <c r="R26" s="27">
        <f t="shared" si="16"/>
        <v>1533.3119201118488</v>
      </c>
      <c r="S26" s="27">
        <f t="shared" si="16"/>
        <v>1602.2874054254487</v>
      </c>
      <c r="T26" s="27">
        <f t="shared" si="16"/>
        <v>1487.4276415511818</v>
      </c>
      <c r="U26" s="27">
        <f t="shared" si="16"/>
        <v>1406.6450707680606</v>
      </c>
      <c r="V26" s="27">
        <f t="shared" si="16"/>
        <v>1526.8288402374255</v>
      </c>
      <c r="W26" s="27">
        <f t="shared" si="16"/>
        <v>1269.9340591137766</v>
      </c>
      <c r="X26" s="27">
        <f t="shared" si="16"/>
        <v>1402.626832013364</v>
      </c>
      <c r="Y26" s="27">
        <f t="shared" ref="Y26:Z26" si="17">SUM(Y27,Y33)</f>
        <v>1361.7515536526641</v>
      </c>
      <c r="Z26" s="27">
        <f t="shared" si="17"/>
        <v>1452.2458095921365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1092.411952122822</v>
      </c>
      <c r="D33" s="19">
        <f t="shared" si="20"/>
        <v>1154.6089997377817</v>
      </c>
      <c r="E33" s="19">
        <f t="shared" si="20"/>
        <v>1047.0256433722498</v>
      </c>
      <c r="F33" s="19">
        <f t="shared" si="20"/>
        <v>1173.4544305375682</v>
      </c>
      <c r="G33" s="19">
        <f t="shared" si="20"/>
        <v>1135.5228680967537</v>
      </c>
      <c r="H33" s="19">
        <f t="shared" si="20"/>
        <v>1289.3697095615676</v>
      </c>
      <c r="I33" s="19">
        <f t="shared" si="20"/>
        <v>1308.341467093441</v>
      </c>
      <c r="J33" s="19">
        <f t="shared" si="20"/>
        <v>1477.2342952213646</v>
      </c>
      <c r="K33" s="19">
        <f t="shared" si="20"/>
        <v>1480.025980432152</v>
      </c>
      <c r="L33" s="19">
        <f t="shared" si="20"/>
        <v>1510.954087295474</v>
      </c>
      <c r="M33" s="19">
        <f t="shared" si="20"/>
        <v>1505.0720957008884</v>
      </c>
      <c r="N33" s="19">
        <f t="shared" si="20"/>
        <v>1376.6805528735508</v>
      </c>
      <c r="O33" s="19">
        <f t="shared" si="20"/>
        <v>1302.1393659859079</v>
      </c>
      <c r="P33" s="19">
        <f t="shared" si="20"/>
        <v>1292.549967147615</v>
      </c>
      <c r="Q33" s="19">
        <f t="shared" si="20"/>
        <v>1429.0738970728457</v>
      </c>
      <c r="R33" s="19">
        <f t="shared" si="20"/>
        <v>1533.3119201118488</v>
      </c>
      <c r="S33" s="19">
        <f t="shared" si="20"/>
        <v>1602.2874054254487</v>
      </c>
      <c r="T33" s="19">
        <f t="shared" si="20"/>
        <v>1487.4276415511818</v>
      </c>
      <c r="U33" s="19">
        <f t="shared" si="20"/>
        <v>1406.6450707680606</v>
      </c>
      <c r="V33" s="19">
        <f t="shared" si="20"/>
        <v>1526.8288402374255</v>
      </c>
      <c r="W33" s="19">
        <f t="shared" si="20"/>
        <v>1269.9340591137766</v>
      </c>
      <c r="X33" s="19">
        <f t="shared" si="20"/>
        <v>1402.626832013364</v>
      </c>
      <c r="Y33" s="19">
        <f t="shared" ref="Y33:Z33" si="21">SUM(Y34:Y50)</f>
        <v>1361.7515536526641</v>
      </c>
      <c r="Z33" s="19">
        <f t="shared" si="21"/>
        <v>1452.2458095921365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1092.411952122822</v>
      </c>
      <c r="D37" s="8">
        <v>1154.6089997377817</v>
      </c>
      <c r="E37" s="8">
        <v>1047.0256433722498</v>
      </c>
      <c r="F37" s="8">
        <v>1173.4544305375682</v>
      </c>
      <c r="G37" s="8">
        <v>1135.5228680967537</v>
      </c>
      <c r="H37" s="8">
        <v>1289.3697095615676</v>
      </c>
      <c r="I37" s="8">
        <v>1308.341467093441</v>
      </c>
      <c r="J37" s="8">
        <v>1477.2342952213646</v>
      </c>
      <c r="K37" s="8">
        <v>1480.025980432152</v>
      </c>
      <c r="L37" s="8">
        <v>1510.954087295474</v>
      </c>
      <c r="M37" s="8">
        <v>1505.0720957008884</v>
      </c>
      <c r="N37" s="8">
        <v>1376.6805528735508</v>
      </c>
      <c r="O37" s="8">
        <v>1302.1393659859079</v>
      </c>
      <c r="P37" s="8">
        <v>1292.549967147615</v>
      </c>
      <c r="Q37" s="8">
        <v>1429.0738970728457</v>
      </c>
      <c r="R37" s="8">
        <v>1533.3119201118488</v>
      </c>
      <c r="S37" s="8">
        <v>1602.2874054254487</v>
      </c>
      <c r="T37" s="8">
        <v>1487.4276415511818</v>
      </c>
      <c r="U37" s="8">
        <v>1406.6450707680606</v>
      </c>
      <c r="V37" s="8">
        <v>1526.8288402374255</v>
      </c>
      <c r="W37" s="8">
        <v>1269.9340591137766</v>
      </c>
      <c r="X37" s="8">
        <v>1402.6066277712434</v>
      </c>
      <c r="Y37" s="8">
        <v>1361.7396197867495</v>
      </c>
      <c r="Z37" s="8">
        <v>1452.2325989527958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2.0204242120629736E-2</v>
      </c>
      <c r="Y41" s="8">
        <v>1.1933865914778831E-2</v>
      </c>
      <c r="Z41" s="8">
        <v>1.3210639340650957E-2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9.0213638793226707</v>
      </c>
      <c r="F61" s="49">
        <f t="shared" si="24"/>
        <v>14.268891599855349</v>
      </c>
      <c r="G61" s="49">
        <f t="shared" si="24"/>
        <v>10.88650100788375</v>
      </c>
      <c r="H61" s="49">
        <f t="shared" si="24"/>
        <v>19.573756063552494</v>
      </c>
      <c r="I61" s="49">
        <f t="shared" si="24"/>
        <v>21.048750425724169</v>
      </c>
      <c r="J61" s="49">
        <f t="shared" si="24"/>
        <v>24.41304724343291</v>
      </c>
      <c r="K61" s="49">
        <f t="shared" si="24"/>
        <v>21.602866190237869</v>
      </c>
      <c r="L61" s="49">
        <f t="shared" si="24"/>
        <v>38.67767518297422</v>
      </c>
      <c r="M61" s="49">
        <f t="shared" si="24"/>
        <v>63.524837289426898</v>
      </c>
      <c r="N61" s="49">
        <f t="shared" si="24"/>
        <v>61.069033699694124</v>
      </c>
      <c r="O61" s="49">
        <f t="shared" si="24"/>
        <v>56.419796461006541</v>
      </c>
      <c r="P61" s="49">
        <f t="shared" si="24"/>
        <v>48.27906245579377</v>
      </c>
      <c r="Q61" s="49">
        <f t="shared" si="24"/>
        <v>60.431864811756981</v>
      </c>
      <c r="R61" s="49">
        <f t="shared" si="24"/>
        <v>65.257110372788532</v>
      </c>
      <c r="S61" s="49">
        <f t="shared" si="24"/>
        <v>46.086442323080497</v>
      </c>
      <c r="T61" s="49">
        <f t="shared" si="24"/>
        <v>43.050119926371892</v>
      </c>
      <c r="U61" s="49">
        <f t="shared" si="24"/>
        <v>43.577642059269003</v>
      </c>
      <c r="V61" s="49">
        <f t="shared" si="24"/>
        <v>37.581454640612137</v>
      </c>
      <c r="W61" s="49">
        <f t="shared" si="24"/>
        <v>26.114051202345124</v>
      </c>
      <c r="X61" s="49">
        <f t="shared" si="24"/>
        <v>30.433254639470622</v>
      </c>
      <c r="Y61" s="49">
        <f t="shared" ref="Y61:Z61" si="25">SUM(Y62:Y72)</f>
        <v>24.179880357756176</v>
      </c>
      <c r="Z61" s="49">
        <f t="shared" si="25"/>
        <v>37.408969501610066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1.5363646344469156E-2</v>
      </c>
      <c r="R66" s="52">
        <v>5.3152511706767401E-3</v>
      </c>
      <c r="S66" s="52">
        <v>0</v>
      </c>
      <c r="T66" s="52">
        <v>0</v>
      </c>
      <c r="U66" s="52">
        <v>7.7782960768097015E-2</v>
      </c>
      <c r="V66" s="52">
        <v>0.1612861326639925</v>
      </c>
      <c r="W66" s="52">
        <v>8.6202445989414095E-2</v>
      </c>
      <c r="X66" s="52">
        <v>2.8021319558474891E-3</v>
      </c>
      <c r="Y66" s="52">
        <v>1.2326527326701922E-3</v>
      </c>
      <c r="Z66" s="52">
        <v>6.766111115539839E-3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9.0213638793226707</v>
      </c>
      <c r="F67" s="52">
        <v>14.268891599855349</v>
      </c>
      <c r="G67" s="52">
        <v>10.88650100788375</v>
      </c>
      <c r="H67" s="52">
        <v>19.573756063552494</v>
      </c>
      <c r="I67" s="52">
        <v>21.048750425724169</v>
      </c>
      <c r="J67" s="52">
        <v>24.41304724343291</v>
      </c>
      <c r="K67" s="52">
        <v>21.602866190237869</v>
      </c>
      <c r="L67" s="52">
        <v>38.67767518297422</v>
      </c>
      <c r="M67" s="52">
        <v>63.524837289426898</v>
      </c>
      <c r="N67" s="52">
        <v>61.069033699694124</v>
      </c>
      <c r="O67" s="52">
        <v>56.419796461006541</v>
      </c>
      <c r="P67" s="52">
        <v>48.27906245579377</v>
      </c>
      <c r="Q67" s="52">
        <v>60.416501165412512</v>
      </c>
      <c r="R67" s="52">
        <v>65.25179512161786</v>
      </c>
      <c r="S67" s="52">
        <v>46.086442323080497</v>
      </c>
      <c r="T67" s="52">
        <v>43.050119926371892</v>
      </c>
      <c r="U67" s="52">
        <v>43.499859098500906</v>
      </c>
      <c r="V67" s="52">
        <v>37.420168507948141</v>
      </c>
      <c r="W67" s="52">
        <v>26.027848756355709</v>
      </c>
      <c r="X67" s="52">
        <v>30.430452507514776</v>
      </c>
      <c r="Y67" s="52">
        <v>24.178647705023504</v>
      </c>
      <c r="Z67" s="52">
        <v>37.402203390494527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46776.636987103877</v>
      </c>
      <c r="D2" s="21">
        <f t="shared" ref="D2:X2" si="0">SUM(D3,D17,D22,D25,D26,D51,D52)</f>
        <v>48098.252205189368</v>
      </c>
      <c r="E2" s="21">
        <f t="shared" si="0"/>
        <v>50282.863557725294</v>
      </c>
      <c r="F2" s="21">
        <f t="shared" si="0"/>
        <v>52546.568658521865</v>
      </c>
      <c r="G2" s="21">
        <f t="shared" si="0"/>
        <v>54139.032864832967</v>
      </c>
      <c r="H2" s="21">
        <f t="shared" si="0"/>
        <v>56725.53391712092</v>
      </c>
      <c r="I2" s="21">
        <f t="shared" si="0"/>
        <v>58908.954525884808</v>
      </c>
      <c r="J2" s="21">
        <f t="shared" si="0"/>
        <v>60154.720569129917</v>
      </c>
      <c r="K2" s="21">
        <f t="shared" si="0"/>
        <v>58174.860929815193</v>
      </c>
      <c r="L2" s="21">
        <f t="shared" si="0"/>
        <v>56627.651568640773</v>
      </c>
      <c r="M2" s="21">
        <f t="shared" si="0"/>
        <v>54419.42912931637</v>
      </c>
      <c r="N2" s="21">
        <f t="shared" si="0"/>
        <v>51930.874148948358</v>
      </c>
      <c r="O2" s="21">
        <f t="shared" si="0"/>
        <v>47302.470784057317</v>
      </c>
      <c r="P2" s="21">
        <f t="shared" si="0"/>
        <v>49001.097632574259</v>
      </c>
      <c r="Q2" s="21">
        <f t="shared" si="0"/>
        <v>49425.760480043951</v>
      </c>
      <c r="R2" s="21">
        <f t="shared" si="0"/>
        <v>50454.228673364996</v>
      </c>
      <c r="S2" s="21">
        <f t="shared" si="0"/>
        <v>50472.507140065078</v>
      </c>
      <c r="T2" s="21">
        <f t="shared" si="0"/>
        <v>52149.115377695773</v>
      </c>
      <c r="U2" s="21">
        <f t="shared" si="0"/>
        <v>52449.749634399297</v>
      </c>
      <c r="V2" s="21">
        <f t="shared" si="0"/>
        <v>54033.213366395539</v>
      </c>
      <c r="W2" s="21">
        <f t="shared" si="0"/>
        <v>43763.010025394775</v>
      </c>
      <c r="X2" s="21">
        <f t="shared" si="0"/>
        <v>50838.164602213459</v>
      </c>
      <c r="Y2" s="21">
        <f t="shared" ref="Y2:Z2" si="1">SUM(Y3,Y17,Y22,Y25,Y26,Y51,Y52)</f>
        <v>52963.01426981642</v>
      </c>
      <c r="Z2" s="21">
        <f t="shared" si="1"/>
        <v>52114.585445554425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46776.636987103877</v>
      </c>
      <c r="D26" s="27">
        <f t="shared" si="16"/>
        <v>48098.252205189368</v>
      </c>
      <c r="E26" s="27">
        <f t="shared" si="16"/>
        <v>50282.863557725294</v>
      </c>
      <c r="F26" s="27">
        <f t="shared" si="16"/>
        <v>52546.568658521865</v>
      </c>
      <c r="G26" s="27">
        <f t="shared" si="16"/>
        <v>54135.547395570968</v>
      </c>
      <c r="H26" s="27">
        <f t="shared" si="16"/>
        <v>56717.937098221315</v>
      </c>
      <c r="I26" s="27">
        <f t="shared" si="16"/>
        <v>58896.721244865905</v>
      </c>
      <c r="J26" s="27">
        <f t="shared" si="16"/>
        <v>60142.871532985067</v>
      </c>
      <c r="K26" s="27">
        <f t="shared" si="16"/>
        <v>58162.938790395623</v>
      </c>
      <c r="L26" s="27">
        <f t="shared" si="16"/>
        <v>56615.439823632936</v>
      </c>
      <c r="M26" s="27">
        <f t="shared" si="16"/>
        <v>54407.44980447198</v>
      </c>
      <c r="N26" s="27">
        <f t="shared" si="16"/>
        <v>51919.189009120848</v>
      </c>
      <c r="O26" s="27">
        <f t="shared" si="16"/>
        <v>47284.648197940151</v>
      </c>
      <c r="P26" s="27">
        <f t="shared" si="16"/>
        <v>48980.547840149171</v>
      </c>
      <c r="Q26" s="27">
        <f t="shared" si="16"/>
        <v>49405.350437797519</v>
      </c>
      <c r="R26" s="27">
        <f t="shared" si="16"/>
        <v>50432.807513557651</v>
      </c>
      <c r="S26" s="27">
        <f t="shared" si="16"/>
        <v>50452.322487061203</v>
      </c>
      <c r="T26" s="27">
        <f t="shared" si="16"/>
        <v>52127.592517693469</v>
      </c>
      <c r="U26" s="27">
        <f t="shared" si="16"/>
        <v>52420.345597615422</v>
      </c>
      <c r="V26" s="27">
        <f t="shared" si="16"/>
        <v>54003.977417450784</v>
      </c>
      <c r="W26" s="27">
        <f t="shared" si="16"/>
        <v>43742.155770793739</v>
      </c>
      <c r="X26" s="27">
        <f t="shared" si="16"/>
        <v>50809.951745156555</v>
      </c>
      <c r="Y26" s="27">
        <f t="shared" ref="Y26:Z26" si="17">SUM(Y27,Y33)</f>
        <v>52930.666521662701</v>
      </c>
      <c r="Z26" s="27">
        <f t="shared" si="17"/>
        <v>52081.343851378915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46776.636987103877</v>
      </c>
      <c r="D33" s="19">
        <f t="shared" si="20"/>
        <v>48098.252205189368</v>
      </c>
      <c r="E33" s="19">
        <f t="shared" si="20"/>
        <v>50282.863557725294</v>
      </c>
      <c r="F33" s="19">
        <f t="shared" si="20"/>
        <v>52546.568658521865</v>
      </c>
      <c r="G33" s="19">
        <f t="shared" si="20"/>
        <v>54135.547395570968</v>
      </c>
      <c r="H33" s="19">
        <f t="shared" si="20"/>
        <v>56717.937098221315</v>
      </c>
      <c r="I33" s="19">
        <f t="shared" si="20"/>
        <v>58896.721244865905</v>
      </c>
      <c r="J33" s="19">
        <f t="shared" si="20"/>
        <v>60142.871532985067</v>
      </c>
      <c r="K33" s="19">
        <f t="shared" si="20"/>
        <v>58162.938790395623</v>
      </c>
      <c r="L33" s="19">
        <f t="shared" si="20"/>
        <v>56615.439823632936</v>
      </c>
      <c r="M33" s="19">
        <f t="shared" si="20"/>
        <v>54407.44980447198</v>
      </c>
      <c r="N33" s="19">
        <f t="shared" si="20"/>
        <v>51919.189009120848</v>
      </c>
      <c r="O33" s="19">
        <f t="shared" si="20"/>
        <v>47284.648197940151</v>
      </c>
      <c r="P33" s="19">
        <f t="shared" si="20"/>
        <v>48980.547840149171</v>
      </c>
      <c r="Q33" s="19">
        <f t="shared" si="20"/>
        <v>49405.350437797519</v>
      </c>
      <c r="R33" s="19">
        <f t="shared" si="20"/>
        <v>50432.807513557651</v>
      </c>
      <c r="S33" s="19">
        <f t="shared" si="20"/>
        <v>50452.322487061203</v>
      </c>
      <c r="T33" s="19">
        <f t="shared" si="20"/>
        <v>52127.592517693469</v>
      </c>
      <c r="U33" s="19">
        <f t="shared" si="20"/>
        <v>52420.345597615422</v>
      </c>
      <c r="V33" s="19">
        <f t="shared" si="20"/>
        <v>54003.977417450784</v>
      </c>
      <c r="W33" s="19">
        <f t="shared" si="20"/>
        <v>43742.155770793739</v>
      </c>
      <c r="X33" s="19">
        <f t="shared" si="20"/>
        <v>50809.951745156555</v>
      </c>
      <c r="Y33" s="19">
        <f t="shared" ref="Y33:Z33" si="21">SUM(Y34:Y50)</f>
        <v>52930.666521662701</v>
      </c>
      <c r="Z33" s="19">
        <f t="shared" si="21"/>
        <v>52081.343851378915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223.84732572000001</v>
      </c>
      <c r="D36" s="8">
        <v>214.89336</v>
      </c>
      <c r="E36" s="8">
        <v>214.89336</v>
      </c>
      <c r="F36" s="8">
        <v>211.90870476000003</v>
      </c>
      <c r="G36" s="8">
        <v>217.87801524000002</v>
      </c>
      <c r="H36" s="8">
        <v>134.30835000000002</v>
      </c>
      <c r="I36" s="8">
        <v>122.36972904</v>
      </c>
      <c r="J36" s="8">
        <v>119.38530096000001</v>
      </c>
      <c r="K36" s="8">
        <v>38.800290960000019</v>
      </c>
      <c r="L36" s="8">
        <v>47.754029520000003</v>
      </c>
      <c r="M36" s="8">
        <v>56.707995239999995</v>
      </c>
      <c r="N36" s="8">
        <v>62.677305719999993</v>
      </c>
      <c r="O36" s="8">
        <v>77.600354760000002</v>
      </c>
      <c r="P36" s="8">
        <v>92.516459679681034</v>
      </c>
      <c r="Q36" s="8">
        <v>103.81564584685664</v>
      </c>
      <c r="R36" s="8">
        <v>124.49457120889316</v>
      </c>
      <c r="S36" s="8">
        <v>135.58330593288514</v>
      </c>
      <c r="T36" s="8">
        <v>146.54364858671485</v>
      </c>
      <c r="U36" s="8">
        <v>176.0727279529512</v>
      </c>
      <c r="V36" s="8">
        <v>238.64686277635579</v>
      </c>
      <c r="W36" s="8">
        <v>182.04329781122834</v>
      </c>
      <c r="X36" s="8">
        <v>217.7695861156665</v>
      </c>
      <c r="Y36" s="8">
        <v>284.25688526749735</v>
      </c>
      <c r="Z36" s="8">
        <v>296.61530087649146</v>
      </c>
    </row>
    <row r="37" spans="1:26" ht="11.25" customHeight="1" x14ac:dyDescent="0.2">
      <c r="A37" s="28" t="s">
        <v>60</v>
      </c>
      <c r="B37" s="7" t="s">
        <v>61</v>
      </c>
      <c r="C37" s="8">
        <v>24404.536980867986</v>
      </c>
      <c r="D37" s="8">
        <v>24148.124141587214</v>
      </c>
      <c r="E37" s="8">
        <v>23272.852535322771</v>
      </c>
      <c r="F37" s="8">
        <v>22566.166273619881</v>
      </c>
      <c r="G37" s="8">
        <v>21593.237010382698</v>
      </c>
      <c r="H37" s="8">
        <v>20698.119968762632</v>
      </c>
      <c r="I37" s="8">
        <v>19698.048690844611</v>
      </c>
      <c r="J37" s="8">
        <v>18758.658545742521</v>
      </c>
      <c r="K37" s="8">
        <v>17185.549562616783</v>
      </c>
      <c r="L37" s="8">
        <v>16020.07629983787</v>
      </c>
      <c r="M37" s="8">
        <v>14644.177928962255</v>
      </c>
      <c r="N37" s="8">
        <v>13637.13695436954</v>
      </c>
      <c r="O37" s="8">
        <v>12225.027228914805</v>
      </c>
      <c r="P37" s="8">
        <v>11918.802108784837</v>
      </c>
      <c r="Q37" s="8">
        <v>11630.148442982611</v>
      </c>
      <c r="R37" s="8">
        <v>11600.672070711886</v>
      </c>
      <c r="S37" s="8">
        <v>12138.835708015191</v>
      </c>
      <c r="T37" s="8">
        <v>12545.408584783487</v>
      </c>
      <c r="U37" s="8">
        <v>13215.795779056953</v>
      </c>
      <c r="V37" s="8">
        <v>14053.616324351809</v>
      </c>
      <c r="W37" s="8">
        <v>11082.518072126742</v>
      </c>
      <c r="X37" s="8">
        <v>13801.488325600771</v>
      </c>
      <c r="Y37" s="8">
        <v>15423.955770307686</v>
      </c>
      <c r="Z37" s="8">
        <v>16130.312798514808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0.19880742485765659</v>
      </c>
      <c r="Y41" s="8">
        <v>0.13517078989532258</v>
      </c>
      <c r="Z41" s="8">
        <v>0.14673389440970108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22148.252680515889</v>
      </c>
      <c r="D43" s="8">
        <v>23735.234703602157</v>
      </c>
      <c r="E43" s="8">
        <v>26795.117662402525</v>
      </c>
      <c r="F43" s="8">
        <v>29768.493680141979</v>
      </c>
      <c r="G43" s="8">
        <v>32324.43236994827</v>
      </c>
      <c r="H43" s="8">
        <v>35885.508779458687</v>
      </c>
      <c r="I43" s="8">
        <v>39076.302824981292</v>
      </c>
      <c r="J43" s="8">
        <v>41264.827686282544</v>
      </c>
      <c r="K43" s="8">
        <v>40938.588936818844</v>
      </c>
      <c r="L43" s="8">
        <v>40547.609494275064</v>
      </c>
      <c r="M43" s="8">
        <v>39706.563880269729</v>
      </c>
      <c r="N43" s="8">
        <v>38219.374749031311</v>
      </c>
      <c r="O43" s="8">
        <v>34982.020614265348</v>
      </c>
      <c r="P43" s="8">
        <v>36969.229271684657</v>
      </c>
      <c r="Q43" s="8">
        <v>37671.386348968052</v>
      </c>
      <c r="R43" s="8">
        <v>38707.640871636868</v>
      </c>
      <c r="S43" s="8">
        <v>38177.903473113125</v>
      </c>
      <c r="T43" s="8">
        <v>39435.640284323272</v>
      </c>
      <c r="U43" s="8">
        <v>39028.47709060552</v>
      </c>
      <c r="V43" s="8">
        <v>39711.714230322621</v>
      </c>
      <c r="W43" s="8">
        <v>32477.594400855767</v>
      </c>
      <c r="X43" s="8">
        <v>36790.495026015262</v>
      </c>
      <c r="Y43" s="8">
        <v>37222.318695297625</v>
      </c>
      <c r="Z43" s="8">
        <v>35654.269018093204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3.4854692619994867</v>
      </c>
      <c r="H51" s="27">
        <v>7.5968188996044894</v>
      </c>
      <c r="I51" s="27">
        <v>12.233281018901899</v>
      </c>
      <c r="J51" s="27">
        <v>11.849036144851874</v>
      </c>
      <c r="K51" s="27">
        <v>11.922139419571613</v>
      </c>
      <c r="L51" s="27">
        <v>12.211745007839642</v>
      </c>
      <c r="M51" s="27">
        <v>11.979324844387284</v>
      </c>
      <c r="N51" s="27">
        <v>11.685139827507124</v>
      </c>
      <c r="O51" s="27">
        <v>17.822586117167546</v>
      </c>
      <c r="P51" s="27">
        <v>20.549792425090757</v>
      </c>
      <c r="Q51" s="27">
        <v>20.410042246435435</v>
      </c>
      <c r="R51" s="27">
        <v>21.421159807342864</v>
      </c>
      <c r="S51" s="27">
        <v>20.18465300387577</v>
      </c>
      <c r="T51" s="27">
        <v>21.522860002302387</v>
      </c>
      <c r="U51" s="27">
        <v>29.404036783877807</v>
      </c>
      <c r="V51" s="27">
        <v>29.235948944754028</v>
      </c>
      <c r="W51" s="27">
        <v>20.85425460103496</v>
      </c>
      <c r="X51" s="27">
        <v>28.212857056902951</v>
      </c>
      <c r="Y51" s="27">
        <v>32.347748153718555</v>
      </c>
      <c r="Z51" s="27">
        <v>33.2415941755091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86.880496280358045</v>
      </c>
      <c r="D61" s="49">
        <f t="shared" si="24"/>
        <v>86.320352430250153</v>
      </c>
      <c r="E61" s="49">
        <f t="shared" si="24"/>
        <v>289.32739578780183</v>
      </c>
      <c r="F61" s="49">
        <f t="shared" si="24"/>
        <v>400.12682890332604</v>
      </c>
      <c r="G61" s="49">
        <f t="shared" si="24"/>
        <v>347.13589289954643</v>
      </c>
      <c r="H61" s="49">
        <f t="shared" si="24"/>
        <v>525.828571791076</v>
      </c>
      <c r="I61" s="49">
        <f t="shared" si="24"/>
        <v>401.6602347872938</v>
      </c>
      <c r="J61" s="49">
        <f t="shared" si="24"/>
        <v>720.72939353569404</v>
      </c>
      <c r="K61" s="49">
        <f t="shared" si="24"/>
        <v>1079.9021555186368</v>
      </c>
      <c r="L61" s="49">
        <f t="shared" si="24"/>
        <v>1956.4655363323764</v>
      </c>
      <c r="M61" s="49">
        <f t="shared" si="24"/>
        <v>2662.4231711438174</v>
      </c>
      <c r="N61" s="49">
        <f t="shared" si="24"/>
        <v>3178.5551908757229</v>
      </c>
      <c r="O61" s="49">
        <f t="shared" si="24"/>
        <v>3940.136025505451</v>
      </c>
      <c r="P61" s="49">
        <f t="shared" si="24"/>
        <v>1752.2765788268844</v>
      </c>
      <c r="Q61" s="49">
        <f t="shared" si="24"/>
        <v>1892.5556073450628</v>
      </c>
      <c r="R61" s="49">
        <f t="shared" si="24"/>
        <v>1893.8442494829885</v>
      </c>
      <c r="S61" s="49">
        <f t="shared" si="24"/>
        <v>2022.9259572647311</v>
      </c>
      <c r="T61" s="49">
        <f t="shared" si="24"/>
        <v>2351.7145125816523</v>
      </c>
      <c r="U61" s="49">
        <f t="shared" si="24"/>
        <v>3017.7795581279152</v>
      </c>
      <c r="V61" s="49">
        <f t="shared" si="24"/>
        <v>2964.8637818822031</v>
      </c>
      <c r="W61" s="49">
        <f t="shared" si="24"/>
        <v>2497.9254172888564</v>
      </c>
      <c r="X61" s="49">
        <f t="shared" si="24"/>
        <v>2524.9601957851555</v>
      </c>
      <c r="Y61" s="49">
        <f t="shared" ref="Y61:Z61" si="25">SUM(Y62:Y72)</f>
        <v>2445.3420780884626</v>
      </c>
      <c r="Z61" s="49">
        <f t="shared" si="25"/>
        <v>3429.9599776574692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5.6310967307744283E-3</v>
      </c>
      <c r="U64" s="52">
        <v>7.8977658701645092E-3</v>
      </c>
      <c r="V64" s="52">
        <v>7.3142352350368265E-3</v>
      </c>
      <c r="W64" s="52">
        <v>6.0829726731363E-3</v>
      </c>
      <c r="X64" s="52">
        <v>7.4025155388894341E-3</v>
      </c>
      <c r="Y64" s="52">
        <v>1.2969206692399439E-2</v>
      </c>
      <c r="Z64" s="52">
        <v>2.4103813049735766E-2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0.12503306370486128</v>
      </c>
      <c r="R66" s="52">
        <v>4.0213921900503088E-2</v>
      </c>
      <c r="S66" s="52">
        <v>0</v>
      </c>
      <c r="T66" s="52">
        <v>0</v>
      </c>
      <c r="U66" s="52">
        <v>0.73079111850175371</v>
      </c>
      <c r="V66" s="52">
        <v>1.4845497852567329</v>
      </c>
      <c r="W66" s="52">
        <v>0.75227541043028257</v>
      </c>
      <c r="X66" s="52">
        <v>2.7572657015655717E-2</v>
      </c>
      <c r="Y66" s="52">
        <v>1.3961833049868463E-2</v>
      </c>
      <c r="Z66" s="52">
        <v>7.5152898235355731E-2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200.52314149131041</v>
      </c>
      <c r="F67" s="52">
        <v>274.39853819895319</v>
      </c>
      <c r="G67" s="52">
        <v>207.0189892969853</v>
      </c>
      <c r="H67" s="52">
        <v>314.21550253454205</v>
      </c>
      <c r="I67" s="52">
        <v>316.90450940797018</v>
      </c>
      <c r="J67" s="52">
        <v>310.00906138048583</v>
      </c>
      <c r="K67" s="52">
        <v>250.84500712515066</v>
      </c>
      <c r="L67" s="52">
        <v>410.08480187553408</v>
      </c>
      <c r="M67" s="52">
        <v>618.08934125612916</v>
      </c>
      <c r="N67" s="52">
        <v>604.93828760449651</v>
      </c>
      <c r="O67" s="52">
        <v>529.69257055169965</v>
      </c>
      <c r="P67" s="52">
        <v>445.18866274711144</v>
      </c>
      <c r="Q67" s="52">
        <v>491.68407483938688</v>
      </c>
      <c r="R67" s="52">
        <v>493.67950989120914</v>
      </c>
      <c r="S67" s="52">
        <v>349.14819266038444</v>
      </c>
      <c r="T67" s="52">
        <v>363.09755783281958</v>
      </c>
      <c r="U67" s="52">
        <v>408.69247417874936</v>
      </c>
      <c r="V67" s="52">
        <v>344.43198683718765</v>
      </c>
      <c r="W67" s="52">
        <v>227.14100952784221</v>
      </c>
      <c r="X67" s="52">
        <v>299.43216202576724</v>
      </c>
      <c r="Y67" s="52">
        <v>273.86321685090985</v>
      </c>
      <c r="Z67" s="52">
        <v>415.43568191307241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10.866143635898156</v>
      </c>
      <c r="R68" s="52">
        <v>5.3899459399937601</v>
      </c>
      <c r="S68" s="52">
        <v>6.9849885196573718</v>
      </c>
      <c r="T68" s="52">
        <v>25.112676027953544</v>
      </c>
      <c r="U68" s="52">
        <v>70.741427045282549</v>
      </c>
      <c r="V68" s="52">
        <v>50.251149324878064</v>
      </c>
      <c r="W68" s="52">
        <v>60.286302494020759</v>
      </c>
      <c r="X68" s="52">
        <v>36.859868183063838</v>
      </c>
      <c r="Y68" s="52">
        <v>25.766725934096321</v>
      </c>
      <c r="Z68" s="52">
        <v>6.2161884753781349</v>
      </c>
    </row>
    <row r="69" spans="1:26" ht="11.25" customHeight="1" x14ac:dyDescent="0.2">
      <c r="A69" s="50" t="s">
        <v>106</v>
      </c>
      <c r="B69" s="51" t="s">
        <v>107</v>
      </c>
      <c r="C69" s="52">
        <v>86.880496280358045</v>
      </c>
      <c r="D69" s="52">
        <v>86.320352430250153</v>
      </c>
      <c r="E69" s="52">
        <v>88.804254296491393</v>
      </c>
      <c r="F69" s="52">
        <v>125.72829070437287</v>
      </c>
      <c r="G69" s="52">
        <v>140.11690360256114</v>
      </c>
      <c r="H69" s="52">
        <v>211.61306925653392</v>
      </c>
      <c r="I69" s="52">
        <v>84.755725379323621</v>
      </c>
      <c r="J69" s="52">
        <v>410.72033215520815</v>
      </c>
      <c r="K69" s="52">
        <v>829.05714839348616</v>
      </c>
      <c r="L69" s="52">
        <v>1546.3807344568422</v>
      </c>
      <c r="M69" s="52">
        <v>2044.3338298876881</v>
      </c>
      <c r="N69" s="52">
        <v>2573.6169032712264</v>
      </c>
      <c r="O69" s="52">
        <v>3410.4434549537514</v>
      </c>
      <c r="P69" s="52">
        <v>1307.0879160797729</v>
      </c>
      <c r="Q69" s="52">
        <v>1389.8803558060729</v>
      </c>
      <c r="R69" s="52">
        <v>1394.7345797298851</v>
      </c>
      <c r="S69" s="52">
        <v>1666.7927760846892</v>
      </c>
      <c r="T69" s="52">
        <v>1963.4986476241486</v>
      </c>
      <c r="U69" s="52">
        <v>2537.6069680195114</v>
      </c>
      <c r="V69" s="52">
        <v>2568.6887816996455</v>
      </c>
      <c r="W69" s="52">
        <v>2209.7397468838899</v>
      </c>
      <c r="X69" s="52">
        <v>2188.6331904037697</v>
      </c>
      <c r="Y69" s="52">
        <v>2145.6852042637142</v>
      </c>
      <c r="Z69" s="52">
        <v>3008.2088505577335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3650.0935641068568</v>
      </c>
      <c r="D2" s="21">
        <f t="shared" ref="D2:X2" si="0">SUM(D3,D17,D22,D25,D26,D51,D52)</f>
        <v>3628.7980770412737</v>
      </c>
      <c r="E2" s="21">
        <f t="shared" si="0"/>
        <v>3568.0488850083289</v>
      </c>
      <c r="F2" s="21">
        <f t="shared" si="0"/>
        <v>3535.305856348391</v>
      </c>
      <c r="G2" s="21">
        <f t="shared" si="0"/>
        <v>3626.3823592901481</v>
      </c>
      <c r="H2" s="21">
        <f t="shared" si="0"/>
        <v>3580.9726905434313</v>
      </c>
      <c r="I2" s="21">
        <f t="shared" si="0"/>
        <v>3738.0501989135732</v>
      </c>
      <c r="J2" s="21">
        <f t="shared" si="0"/>
        <v>3816.3261032045989</v>
      </c>
      <c r="K2" s="21">
        <f t="shared" si="0"/>
        <v>3751.4794477329174</v>
      </c>
      <c r="L2" s="21">
        <f t="shared" si="0"/>
        <v>3639.7682281611956</v>
      </c>
      <c r="M2" s="21">
        <f t="shared" si="0"/>
        <v>3539.5067442503869</v>
      </c>
      <c r="N2" s="21">
        <f t="shared" si="0"/>
        <v>3469.9876529618173</v>
      </c>
      <c r="O2" s="21">
        <f t="shared" si="0"/>
        <v>3311.1138677354743</v>
      </c>
      <c r="P2" s="21">
        <f t="shared" si="0"/>
        <v>3304.9177612382778</v>
      </c>
      <c r="Q2" s="21">
        <f t="shared" si="0"/>
        <v>3257.6224951087161</v>
      </c>
      <c r="R2" s="21">
        <f t="shared" si="0"/>
        <v>3267.0860829435123</v>
      </c>
      <c r="S2" s="21">
        <f t="shared" si="0"/>
        <v>3288.4408736382256</v>
      </c>
      <c r="T2" s="21">
        <f t="shared" si="0"/>
        <v>2090.4893144818916</v>
      </c>
      <c r="U2" s="21">
        <f t="shared" si="0"/>
        <v>2072.3390453543466</v>
      </c>
      <c r="V2" s="21">
        <f t="shared" si="0"/>
        <v>2118.5919090267453</v>
      </c>
      <c r="W2" s="21">
        <f t="shared" si="0"/>
        <v>1493.6312740290064</v>
      </c>
      <c r="X2" s="21">
        <f t="shared" si="0"/>
        <v>1899.6908416686929</v>
      </c>
      <c r="Y2" s="21">
        <f t="shared" ref="Y2:Z2" si="1">SUM(Y3,Y17,Y22,Y25,Y26,Y51,Y52)</f>
        <v>2156.8527772451848</v>
      </c>
      <c r="Z2" s="21">
        <f t="shared" si="1"/>
        <v>2364.5870809254875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3634.3408860668569</v>
      </c>
      <c r="D26" s="27">
        <f t="shared" si="16"/>
        <v>3605.8758190012736</v>
      </c>
      <c r="E26" s="27">
        <f t="shared" si="16"/>
        <v>3537.2501869683288</v>
      </c>
      <c r="F26" s="27">
        <f t="shared" si="16"/>
        <v>3498.0951302683911</v>
      </c>
      <c r="G26" s="27">
        <f t="shared" si="16"/>
        <v>3584.0738024721477</v>
      </c>
      <c r="H26" s="27">
        <f t="shared" si="16"/>
        <v>3534.1416933630358</v>
      </c>
      <c r="I26" s="27">
        <f t="shared" si="16"/>
        <v>3685.858845812475</v>
      </c>
      <c r="J26" s="27">
        <f t="shared" si="16"/>
        <v>3735.1228771894507</v>
      </c>
      <c r="K26" s="27">
        <f t="shared" si="16"/>
        <v>3667.3185112724891</v>
      </c>
      <c r="L26" s="27">
        <f t="shared" si="16"/>
        <v>3538.4790590490352</v>
      </c>
      <c r="M26" s="27">
        <f t="shared" si="16"/>
        <v>3407.337523014774</v>
      </c>
      <c r="N26" s="27">
        <f t="shared" si="16"/>
        <v>3326.4665327893244</v>
      </c>
      <c r="O26" s="27">
        <f t="shared" si="16"/>
        <v>3162.877970422669</v>
      </c>
      <c r="P26" s="27">
        <f t="shared" si="16"/>
        <v>3145.7093550137524</v>
      </c>
      <c r="Q26" s="27">
        <f t="shared" si="16"/>
        <v>3084.611232187633</v>
      </c>
      <c r="R26" s="27">
        <f t="shared" si="16"/>
        <v>3084.4828582391092</v>
      </c>
      <c r="S26" s="27">
        <f t="shared" si="16"/>
        <v>3055.8421957424785</v>
      </c>
      <c r="T26" s="27">
        <f t="shared" si="16"/>
        <v>1816.215820490529</v>
      </c>
      <c r="U26" s="27">
        <f t="shared" si="16"/>
        <v>1809.4035060905023</v>
      </c>
      <c r="V26" s="27">
        <f t="shared" si="16"/>
        <v>1783.5335102345114</v>
      </c>
      <c r="W26" s="27">
        <f t="shared" si="16"/>
        <v>1123.6100641042085</v>
      </c>
      <c r="X26" s="27">
        <f t="shared" si="16"/>
        <v>1424.8555203665833</v>
      </c>
      <c r="Y26" s="27">
        <f t="shared" ref="Y26:Z26" si="17">SUM(Y27,Y33)</f>
        <v>1625.2074503470894</v>
      </c>
      <c r="Z26" s="27">
        <f t="shared" si="17"/>
        <v>1749.6898027861228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3634.3408860668569</v>
      </c>
      <c r="D33" s="19">
        <f t="shared" si="20"/>
        <v>3605.8758190012736</v>
      </c>
      <c r="E33" s="19">
        <f t="shared" si="20"/>
        <v>3537.2501869683288</v>
      </c>
      <c r="F33" s="19">
        <f t="shared" si="20"/>
        <v>3498.0951302683911</v>
      </c>
      <c r="G33" s="19">
        <f t="shared" si="20"/>
        <v>3584.0738024721477</v>
      </c>
      <c r="H33" s="19">
        <f t="shared" si="20"/>
        <v>3534.1416933630358</v>
      </c>
      <c r="I33" s="19">
        <f t="shared" si="20"/>
        <v>3685.858845812475</v>
      </c>
      <c r="J33" s="19">
        <f t="shared" si="20"/>
        <v>3735.1228771894507</v>
      </c>
      <c r="K33" s="19">
        <f t="shared" si="20"/>
        <v>3667.3185112724891</v>
      </c>
      <c r="L33" s="19">
        <f t="shared" si="20"/>
        <v>3538.4790590490352</v>
      </c>
      <c r="M33" s="19">
        <f t="shared" si="20"/>
        <v>3407.337523014774</v>
      </c>
      <c r="N33" s="19">
        <f t="shared" si="20"/>
        <v>3326.4665327893244</v>
      </c>
      <c r="O33" s="19">
        <f t="shared" si="20"/>
        <v>3162.877970422669</v>
      </c>
      <c r="P33" s="19">
        <f t="shared" si="20"/>
        <v>3145.7093550137524</v>
      </c>
      <c r="Q33" s="19">
        <f t="shared" si="20"/>
        <v>3084.611232187633</v>
      </c>
      <c r="R33" s="19">
        <f t="shared" si="20"/>
        <v>3084.4828582391092</v>
      </c>
      <c r="S33" s="19">
        <f t="shared" si="20"/>
        <v>3055.8421957424785</v>
      </c>
      <c r="T33" s="19">
        <f t="shared" si="20"/>
        <v>1816.215820490529</v>
      </c>
      <c r="U33" s="19">
        <f t="shared" si="20"/>
        <v>1809.4035060905023</v>
      </c>
      <c r="V33" s="19">
        <f t="shared" si="20"/>
        <v>1783.5335102345114</v>
      </c>
      <c r="W33" s="19">
        <f t="shared" si="20"/>
        <v>1123.6100641042085</v>
      </c>
      <c r="X33" s="19">
        <f t="shared" si="20"/>
        <v>1424.8555203665833</v>
      </c>
      <c r="Y33" s="19">
        <f t="shared" ref="Y33:Z33" si="21">SUM(Y34:Y50)</f>
        <v>1625.2074503470894</v>
      </c>
      <c r="Z33" s="19">
        <f t="shared" si="21"/>
        <v>1749.6898027861228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9.2871794100442343E-2</v>
      </c>
      <c r="R36" s="8">
        <v>2.4917522955962372</v>
      </c>
      <c r="S36" s="8">
        <v>2.477177143019087</v>
      </c>
      <c r="T36" s="8">
        <v>2.1298930871769626</v>
      </c>
      <c r="U36" s="8">
        <v>1.9867451470133246</v>
      </c>
      <c r="V36" s="8">
        <v>2.5783381409641786</v>
      </c>
      <c r="W36" s="8">
        <v>2.1631358191915213</v>
      </c>
      <c r="X36" s="8">
        <v>5.7994557611494129</v>
      </c>
      <c r="Y36" s="8">
        <v>8.5625884655959403</v>
      </c>
      <c r="Z36" s="8">
        <v>12.303103939373356</v>
      </c>
    </row>
    <row r="37" spans="1:26" ht="11.25" customHeight="1" x14ac:dyDescent="0.2">
      <c r="A37" s="28" t="s">
        <v>60</v>
      </c>
      <c r="B37" s="7" t="s">
        <v>61</v>
      </c>
      <c r="C37" s="8">
        <v>10.618541535157849</v>
      </c>
      <c r="D37" s="8">
        <v>10.644467285311631</v>
      </c>
      <c r="E37" s="8">
        <v>10.612326752286091</v>
      </c>
      <c r="F37" s="8">
        <v>10.487273386380831</v>
      </c>
      <c r="G37" s="8">
        <v>10.491091794200182</v>
      </c>
      <c r="H37" s="8">
        <v>9.3124516271436981</v>
      </c>
      <c r="I37" s="8">
        <v>9.0911518606635919</v>
      </c>
      <c r="J37" s="8">
        <v>10.106976350889449</v>
      </c>
      <c r="K37" s="8">
        <v>9.1620104744837043</v>
      </c>
      <c r="L37" s="8">
        <v>8.1837560323071994</v>
      </c>
      <c r="M37" s="8">
        <v>7.4018954436729016</v>
      </c>
      <c r="N37" s="8">
        <v>6.9457908021223593</v>
      </c>
      <c r="O37" s="8">
        <v>6.4300448364669709</v>
      </c>
      <c r="P37" s="8">
        <v>5.952728025927903</v>
      </c>
      <c r="Q37" s="8">
        <v>5.4857627895856726</v>
      </c>
      <c r="R37" s="8">
        <v>5.3432649853049474</v>
      </c>
      <c r="S37" s="8">
        <v>5.2553245682835552</v>
      </c>
      <c r="T37" s="8">
        <v>4.3027097905224316</v>
      </c>
      <c r="U37" s="8">
        <v>4.0451981899090592</v>
      </c>
      <c r="V37" s="8">
        <v>3.8061010016503545</v>
      </c>
      <c r="W37" s="8">
        <v>2.3190374718192466</v>
      </c>
      <c r="X37" s="8">
        <v>2.8351268891051045</v>
      </c>
      <c r="Y37" s="8">
        <v>2.9985410755724788</v>
      </c>
      <c r="Z37" s="8">
        <v>3.0541771796996953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4.0839383599098151E-5</v>
      </c>
      <c r="Y41" s="8">
        <v>2.62782889003718E-5</v>
      </c>
      <c r="Z41" s="8">
        <v>2.7783175527497341E-5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3623.722344531699</v>
      </c>
      <c r="D43" s="8">
        <v>3595.2313517159619</v>
      </c>
      <c r="E43" s="8">
        <v>3526.6378602160426</v>
      </c>
      <c r="F43" s="8">
        <v>3487.6078568820103</v>
      </c>
      <c r="G43" s="8">
        <v>3573.5827106779475</v>
      </c>
      <c r="H43" s="8">
        <v>3524.8292417358921</v>
      </c>
      <c r="I43" s="8">
        <v>3676.7676939518115</v>
      </c>
      <c r="J43" s="8">
        <v>3725.0159008385613</v>
      </c>
      <c r="K43" s="8">
        <v>3658.1565007980053</v>
      </c>
      <c r="L43" s="8">
        <v>3530.2953030167282</v>
      </c>
      <c r="M43" s="8">
        <v>3399.9356275711011</v>
      </c>
      <c r="N43" s="8">
        <v>3319.5207419872022</v>
      </c>
      <c r="O43" s="8">
        <v>3156.447925586202</v>
      </c>
      <c r="P43" s="8">
        <v>3139.7566269878243</v>
      </c>
      <c r="Q43" s="8">
        <v>3079.0325976039471</v>
      </c>
      <c r="R43" s="8">
        <v>3076.6478409582078</v>
      </c>
      <c r="S43" s="8">
        <v>3048.1096940311759</v>
      </c>
      <c r="T43" s="8">
        <v>1809.7832176128297</v>
      </c>
      <c r="U43" s="8">
        <v>1803.3715627535798</v>
      </c>
      <c r="V43" s="8">
        <v>1777.1490710918968</v>
      </c>
      <c r="W43" s="8">
        <v>1119.1278908131978</v>
      </c>
      <c r="X43" s="8">
        <v>1416.2208968769451</v>
      </c>
      <c r="Y43" s="8">
        <v>1613.6462945276321</v>
      </c>
      <c r="Z43" s="8">
        <v>1734.3324938838741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15.752678040000001</v>
      </c>
      <c r="D51" s="27">
        <v>22.922258039999999</v>
      </c>
      <c r="E51" s="27">
        <v>30.798698040000001</v>
      </c>
      <c r="F51" s="27">
        <v>37.210726079999993</v>
      </c>
      <c r="G51" s="27">
        <v>42.308556818000518</v>
      </c>
      <c r="H51" s="27">
        <v>46.830997180395514</v>
      </c>
      <c r="I51" s="27">
        <v>52.191353101098116</v>
      </c>
      <c r="J51" s="27">
        <v>81.203226015148132</v>
      </c>
      <c r="K51" s="27">
        <v>84.160936460428402</v>
      </c>
      <c r="L51" s="27">
        <v>101.28916911216035</v>
      </c>
      <c r="M51" s="27">
        <v>132.16922123561275</v>
      </c>
      <c r="N51" s="27">
        <v>143.52112017249286</v>
      </c>
      <c r="O51" s="27">
        <v>148.23589731280524</v>
      </c>
      <c r="P51" s="27">
        <v>159.20840622452542</v>
      </c>
      <c r="Q51" s="27">
        <v>173.01126292108287</v>
      </c>
      <c r="R51" s="27">
        <v>182.60322470440317</v>
      </c>
      <c r="S51" s="27">
        <v>232.59867789574727</v>
      </c>
      <c r="T51" s="27">
        <v>274.2734939913625</v>
      </c>
      <c r="U51" s="27">
        <v>262.93553926384425</v>
      </c>
      <c r="V51" s="27">
        <v>335.05839879223385</v>
      </c>
      <c r="W51" s="27">
        <v>370.0212099247978</v>
      </c>
      <c r="X51" s="27">
        <v>474.83532130210966</v>
      </c>
      <c r="Y51" s="27">
        <v>531.64532689809539</v>
      </c>
      <c r="Z51" s="27">
        <v>614.89727813936486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14.214701277636109</v>
      </c>
      <c r="D61" s="49">
        <f t="shared" si="24"/>
        <v>13.075145083832171</v>
      </c>
      <c r="E61" s="49">
        <f t="shared" si="24"/>
        <v>11.779404531743307</v>
      </c>
      <c r="F61" s="49">
        <f t="shared" si="24"/>
        <v>14.857558130602902</v>
      </c>
      <c r="G61" s="49">
        <f t="shared" si="24"/>
        <v>15.591009950839256</v>
      </c>
      <c r="H61" s="49">
        <f t="shared" si="24"/>
        <v>20.926918274817226</v>
      </c>
      <c r="I61" s="49">
        <f t="shared" si="24"/>
        <v>8.1210956783166246</v>
      </c>
      <c r="J61" s="49">
        <f t="shared" si="24"/>
        <v>37.24315133610169</v>
      </c>
      <c r="K61" s="49">
        <f t="shared" si="24"/>
        <v>74.215932777656832</v>
      </c>
      <c r="L61" s="49">
        <f t="shared" si="24"/>
        <v>134.84580226891882</v>
      </c>
      <c r="M61" s="49">
        <f t="shared" si="24"/>
        <v>175.36164281696867</v>
      </c>
      <c r="N61" s="49">
        <f t="shared" si="24"/>
        <v>223.83805654692284</v>
      </c>
      <c r="O61" s="49">
        <f t="shared" si="24"/>
        <v>308.00488725659659</v>
      </c>
      <c r="P61" s="49">
        <f t="shared" si="24"/>
        <v>111.23190701793672</v>
      </c>
      <c r="Q61" s="49">
        <f t="shared" si="24"/>
        <v>114.72057482708637</v>
      </c>
      <c r="R61" s="49">
        <f t="shared" si="24"/>
        <v>111.51525627834963</v>
      </c>
      <c r="S61" s="49">
        <f t="shared" si="24"/>
        <v>133.78495612345836</v>
      </c>
      <c r="T61" s="49">
        <f t="shared" si="24"/>
        <v>91.457783715376706</v>
      </c>
      <c r="U61" s="49">
        <f t="shared" si="24"/>
        <v>120.71874222734866</v>
      </c>
      <c r="V61" s="49">
        <f t="shared" si="24"/>
        <v>117.37835841108159</v>
      </c>
      <c r="W61" s="49">
        <f t="shared" si="24"/>
        <v>78.377220542366814</v>
      </c>
      <c r="X61" s="49">
        <f t="shared" si="24"/>
        <v>85.854691695755406</v>
      </c>
      <c r="Y61" s="49">
        <f t="shared" ref="Y61:Z61" si="25">SUM(Y62:Y72)</f>
        <v>94.402267073440555</v>
      </c>
      <c r="Z61" s="49">
        <f t="shared" si="25"/>
        <v>147.15537927251091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7.1759077333942781E-2</v>
      </c>
      <c r="U64" s="52">
        <v>7.0623069319172171E-2</v>
      </c>
      <c r="V64" s="52">
        <v>8.3824744354019723E-2</v>
      </c>
      <c r="W64" s="52">
        <v>0.10793140064290138</v>
      </c>
      <c r="X64" s="52">
        <v>0.12458773095057384</v>
      </c>
      <c r="Y64" s="52">
        <v>0.21315295577374058</v>
      </c>
      <c r="Z64" s="52">
        <v>0.44586817824706915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5.8976180029230963E-5</v>
      </c>
      <c r="R66" s="52">
        <v>1.8522516583779269E-5</v>
      </c>
      <c r="S66" s="52">
        <v>0</v>
      </c>
      <c r="T66" s="52">
        <v>0</v>
      </c>
      <c r="U66" s="52">
        <v>2.2368648541388526E-4</v>
      </c>
      <c r="V66" s="52">
        <v>4.0205640272636926E-4</v>
      </c>
      <c r="W66" s="52">
        <v>1.574150255891482E-4</v>
      </c>
      <c r="X66" s="52">
        <v>5.6640254634099564E-6</v>
      </c>
      <c r="Y66" s="52">
        <v>2.7142926570698281E-6</v>
      </c>
      <c r="Z66" s="52">
        <v>1.4229746790765942E-5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9.1437742565972424E-2</v>
      </c>
      <c r="F67" s="52">
        <v>0.12752243566864713</v>
      </c>
      <c r="G67" s="52">
        <v>0.10058034461497933</v>
      </c>
      <c r="H67" s="52">
        <v>0.14137113285011552</v>
      </c>
      <c r="I67" s="52">
        <v>0.14625951359821818</v>
      </c>
      <c r="J67" s="52">
        <v>0.16702976091246835</v>
      </c>
      <c r="K67" s="52">
        <v>0.13373122426948006</v>
      </c>
      <c r="L67" s="52">
        <v>0.20948926261608183</v>
      </c>
      <c r="M67" s="52">
        <v>0.31241307644714833</v>
      </c>
      <c r="N67" s="52">
        <v>0.3081126784862751</v>
      </c>
      <c r="O67" s="52">
        <v>0.27860444925104794</v>
      </c>
      <c r="P67" s="52">
        <v>0.22234508177687007</v>
      </c>
      <c r="Q67" s="52">
        <v>0.2319198430879218</v>
      </c>
      <c r="R67" s="52">
        <v>0.22738858775466883</v>
      </c>
      <c r="S67" s="52">
        <v>0.15115840752736731</v>
      </c>
      <c r="T67" s="52">
        <v>0.12453188801654483</v>
      </c>
      <c r="U67" s="52">
        <v>0.12509591434495537</v>
      </c>
      <c r="V67" s="52">
        <v>9.3281536925827926E-2</v>
      </c>
      <c r="W67" s="52">
        <v>4.7529677736932868E-2</v>
      </c>
      <c r="X67" s="52">
        <v>6.150990052626628E-2</v>
      </c>
      <c r="Y67" s="52">
        <v>5.3241212374112286E-2</v>
      </c>
      <c r="Z67" s="52">
        <v>7.8660234006665539E-2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0.88813324137442085</v>
      </c>
      <c r="R68" s="52">
        <v>0.42841581573405779</v>
      </c>
      <c r="S68" s="52">
        <v>0.55767890016428856</v>
      </c>
      <c r="T68" s="52">
        <v>1.1524727200335418</v>
      </c>
      <c r="U68" s="52">
        <v>3.2687178017708867</v>
      </c>
      <c r="V68" s="52">
        <v>2.2488020241598554</v>
      </c>
      <c r="W68" s="52">
        <v>2.0773731490803429</v>
      </c>
      <c r="X68" s="52">
        <v>1.4188913614799636</v>
      </c>
      <c r="Y68" s="52">
        <v>1.1170282583958491</v>
      </c>
      <c r="Z68" s="52">
        <v>0.30237438483127616</v>
      </c>
    </row>
    <row r="69" spans="1:26" ht="11.25" customHeight="1" x14ac:dyDescent="0.2">
      <c r="A69" s="50" t="s">
        <v>106</v>
      </c>
      <c r="B69" s="51" t="s">
        <v>107</v>
      </c>
      <c r="C69" s="52">
        <v>14.214701277636109</v>
      </c>
      <c r="D69" s="52">
        <v>13.075145083832171</v>
      </c>
      <c r="E69" s="52">
        <v>11.687966789177334</v>
      </c>
      <c r="F69" s="52">
        <v>14.730035694934255</v>
      </c>
      <c r="G69" s="52">
        <v>15.490429606224277</v>
      </c>
      <c r="H69" s="52">
        <v>20.785547141967111</v>
      </c>
      <c r="I69" s="52">
        <v>7.9748361647184058</v>
      </c>
      <c r="J69" s="52">
        <v>37.076121575189219</v>
      </c>
      <c r="K69" s="52">
        <v>74.08220155338735</v>
      </c>
      <c r="L69" s="52">
        <v>134.63631300630274</v>
      </c>
      <c r="M69" s="52">
        <v>175.04922974052153</v>
      </c>
      <c r="N69" s="52">
        <v>223.52994386843656</v>
      </c>
      <c r="O69" s="52">
        <v>307.72628280734557</v>
      </c>
      <c r="P69" s="52">
        <v>111.00956193615986</v>
      </c>
      <c r="Q69" s="52">
        <v>113.600462766444</v>
      </c>
      <c r="R69" s="52">
        <v>110.85943335234431</v>
      </c>
      <c r="S69" s="52">
        <v>133.0761188157667</v>
      </c>
      <c r="T69" s="52">
        <v>90.109020029992678</v>
      </c>
      <c r="U69" s="52">
        <v>117.25408175542823</v>
      </c>
      <c r="V69" s="52">
        <v>114.95204804923917</v>
      </c>
      <c r="W69" s="52">
        <v>76.144228899881043</v>
      </c>
      <c r="X69" s="52">
        <v>84.249697038773135</v>
      </c>
      <c r="Y69" s="52">
        <v>93.01884193260419</v>
      </c>
      <c r="Z69" s="52">
        <v>146.32846224567911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8494.3237707482876</v>
      </c>
      <c r="D2" s="21">
        <f t="shared" ref="D2:X2" si="0">SUM(D3,D17,D22,D25,D26,D51,D52)</f>
        <v>10117.705915225235</v>
      </c>
      <c r="E2" s="21">
        <f t="shared" si="0"/>
        <v>9091.1163806817422</v>
      </c>
      <c r="F2" s="21">
        <f t="shared" si="0"/>
        <v>9547.3879543821931</v>
      </c>
      <c r="G2" s="21">
        <f t="shared" si="0"/>
        <v>9621.4858457614737</v>
      </c>
      <c r="H2" s="21">
        <f t="shared" si="0"/>
        <v>8715.0020694322338</v>
      </c>
      <c r="I2" s="21">
        <f t="shared" si="0"/>
        <v>9075.7104610195493</v>
      </c>
      <c r="J2" s="21">
        <f t="shared" si="0"/>
        <v>10008.269757722692</v>
      </c>
      <c r="K2" s="21">
        <f t="shared" si="0"/>
        <v>8887.8497903006373</v>
      </c>
      <c r="L2" s="21">
        <f t="shared" si="0"/>
        <v>7320.9355811262558</v>
      </c>
      <c r="M2" s="21">
        <f t="shared" si="0"/>
        <v>7106.010956539365</v>
      </c>
      <c r="N2" s="21">
        <f t="shared" si="0"/>
        <v>6845.3184047986997</v>
      </c>
      <c r="O2" s="21">
        <f t="shared" si="0"/>
        <v>6146.8145819210986</v>
      </c>
      <c r="P2" s="21">
        <f t="shared" si="0"/>
        <v>6499.4549291967796</v>
      </c>
      <c r="Q2" s="21">
        <f t="shared" si="0"/>
        <v>6309.1835025051059</v>
      </c>
      <c r="R2" s="21">
        <f t="shared" si="0"/>
        <v>6525.4818465272756</v>
      </c>
      <c r="S2" s="21">
        <f t="shared" si="0"/>
        <v>6219.4934326816146</v>
      </c>
      <c r="T2" s="21">
        <f t="shared" si="0"/>
        <v>6627.9162612598375</v>
      </c>
      <c r="U2" s="21">
        <f t="shared" si="0"/>
        <v>6632.3532840067819</v>
      </c>
      <c r="V2" s="21">
        <f t="shared" si="0"/>
        <v>6664.8298337059559</v>
      </c>
      <c r="W2" s="21">
        <f t="shared" si="0"/>
        <v>4370.7970806039402</v>
      </c>
      <c r="X2" s="21">
        <f t="shared" si="0"/>
        <v>6396.5273273038456</v>
      </c>
      <c r="Y2" s="21">
        <f t="shared" ref="Y2:Z2" si="1">SUM(Y3,Y17,Y22,Y25,Y26,Y51,Y52)</f>
        <v>6933.7752301884448</v>
      </c>
      <c r="Z2" s="21">
        <f t="shared" si="1"/>
        <v>6654.5740467893957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8494.3237707482876</v>
      </c>
      <c r="D26" s="27">
        <f t="shared" si="16"/>
        <v>10117.705915225235</v>
      </c>
      <c r="E26" s="27">
        <f t="shared" si="16"/>
        <v>9091.1163806817422</v>
      </c>
      <c r="F26" s="27">
        <f t="shared" si="16"/>
        <v>9547.3879543821931</v>
      </c>
      <c r="G26" s="27">
        <f t="shared" si="16"/>
        <v>9621.4858457614737</v>
      </c>
      <c r="H26" s="27">
        <f t="shared" si="16"/>
        <v>8715.0020694322338</v>
      </c>
      <c r="I26" s="27">
        <f t="shared" si="16"/>
        <v>9075.7104610195493</v>
      </c>
      <c r="J26" s="27">
        <f t="shared" si="16"/>
        <v>10008.269757722692</v>
      </c>
      <c r="K26" s="27">
        <f t="shared" si="16"/>
        <v>8887.8497903006373</v>
      </c>
      <c r="L26" s="27">
        <f t="shared" si="16"/>
        <v>7320.9355811262558</v>
      </c>
      <c r="M26" s="27">
        <f t="shared" si="16"/>
        <v>7106.010956539365</v>
      </c>
      <c r="N26" s="27">
        <f t="shared" si="16"/>
        <v>6845.3184047986997</v>
      </c>
      <c r="O26" s="27">
        <f t="shared" si="16"/>
        <v>6146.7591477110709</v>
      </c>
      <c r="P26" s="27">
        <f t="shared" si="16"/>
        <v>6499.0637980463962</v>
      </c>
      <c r="Q26" s="27">
        <f t="shared" si="16"/>
        <v>6308.670092192624</v>
      </c>
      <c r="R26" s="27">
        <f t="shared" si="16"/>
        <v>6523.9093353590215</v>
      </c>
      <c r="S26" s="27">
        <f t="shared" si="16"/>
        <v>6217.6031839812376</v>
      </c>
      <c r="T26" s="27">
        <f t="shared" si="16"/>
        <v>6625.1412961402057</v>
      </c>
      <c r="U26" s="27">
        <f t="shared" si="16"/>
        <v>6627.9440448890236</v>
      </c>
      <c r="V26" s="27">
        <f t="shared" si="16"/>
        <v>6656.9570779527394</v>
      </c>
      <c r="W26" s="27">
        <f t="shared" si="16"/>
        <v>4363.3767393862672</v>
      </c>
      <c r="X26" s="27">
        <f t="shared" si="16"/>
        <v>6383.8582074728047</v>
      </c>
      <c r="Y26" s="27">
        <f t="shared" ref="Y26:Z26" si="17">SUM(Y27,Y33)</f>
        <v>6919.9967955117763</v>
      </c>
      <c r="Z26" s="27">
        <f t="shared" si="17"/>
        <v>6641.2313531294176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8494.3237707482876</v>
      </c>
      <c r="D33" s="19">
        <f t="shared" si="20"/>
        <v>10117.705915225235</v>
      </c>
      <c r="E33" s="19">
        <f t="shared" si="20"/>
        <v>9091.1163806817422</v>
      </c>
      <c r="F33" s="19">
        <f t="shared" si="20"/>
        <v>9547.3879543821931</v>
      </c>
      <c r="G33" s="19">
        <f t="shared" si="20"/>
        <v>9621.4858457614737</v>
      </c>
      <c r="H33" s="19">
        <f t="shared" si="20"/>
        <v>8715.0020694322338</v>
      </c>
      <c r="I33" s="19">
        <f t="shared" si="20"/>
        <v>9075.7104610195493</v>
      </c>
      <c r="J33" s="19">
        <f t="shared" si="20"/>
        <v>10008.269757722692</v>
      </c>
      <c r="K33" s="19">
        <f t="shared" si="20"/>
        <v>8887.8497903006373</v>
      </c>
      <c r="L33" s="19">
        <f t="shared" si="20"/>
        <v>7320.9355811262558</v>
      </c>
      <c r="M33" s="19">
        <f t="shared" si="20"/>
        <v>7106.010956539365</v>
      </c>
      <c r="N33" s="19">
        <f t="shared" si="20"/>
        <v>6845.3184047986997</v>
      </c>
      <c r="O33" s="19">
        <f t="shared" si="20"/>
        <v>6146.7591477110709</v>
      </c>
      <c r="P33" s="19">
        <f t="shared" si="20"/>
        <v>6499.0637980463962</v>
      </c>
      <c r="Q33" s="19">
        <f t="shared" si="20"/>
        <v>6308.670092192624</v>
      </c>
      <c r="R33" s="19">
        <f t="shared" si="20"/>
        <v>6523.9093353590215</v>
      </c>
      <c r="S33" s="19">
        <f t="shared" si="20"/>
        <v>6217.6031839812376</v>
      </c>
      <c r="T33" s="19">
        <f t="shared" si="20"/>
        <v>6625.1412961402057</v>
      </c>
      <c r="U33" s="19">
        <f t="shared" si="20"/>
        <v>6627.9440448890236</v>
      </c>
      <c r="V33" s="19">
        <f t="shared" si="20"/>
        <v>6656.9570779527394</v>
      </c>
      <c r="W33" s="19">
        <f t="shared" si="20"/>
        <v>4363.3767393862672</v>
      </c>
      <c r="X33" s="19">
        <f t="shared" si="20"/>
        <v>6383.8582074728047</v>
      </c>
      <c r="Y33" s="19">
        <f t="shared" ref="Y33:Z33" si="21">SUM(Y34:Y50)</f>
        <v>6919.9967955117763</v>
      </c>
      <c r="Z33" s="19">
        <f t="shared" si="21"/>
        <v>6641.2313531294176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7.1712803189895391E-3</v>
      </c>
      <c r="Q36" s="8">
        <v>0.5535071190429155</v>
      </c>
      <c r="R36" s="8">
        <v>1.3527160155106228</v>
      </c>
      <c r="S36" s="8">
        <v>2.2171774040957728</v>
      </c>
      <c r="T36" s="8">
        <v>3.5425126061081871</v>
      </c>
      <c r="U36" s="8">
        <v>6.9875616600354933</v>
      </c>
      <c r="V36" s="8">
        <v>15.452878122680058</v>
      </c>
      <c r="W36" s="8">
        <v>12.779222089580173</v>
      </c>
      <c r="X36" s="8">
        <v>24.695485083184074</v>
      </c>
      <c r="Y36" s="8">
        <v>27.995414026906783</v>
      </c>
      <c r="Z36" s="8">
        <v>28.571617064135058</v>
      </c>
    </row>
    <row r="37" spans="1:26" ht="11.25" customHeight="1" x14ac:dyDescent="0.2">
      <c r="A37" s="28" t="s">
        <v>60</v>
      </c>
      <c r="B37" s="7" t="s">
        <v>61</v>
      </c>
      <c r="C37" s="8">
        <v>661.02739635403861</v>
      </c>
      <c r="D37" s="8">
        <v>723.20766454968896</v>
      </c>
      <c r="E37" s="8">
        <v>518.00863771269337</v>
      </c>
      <c r="F37" s="8">
        <v>459.83313473617051</v>
      </c>
      <c r="G37" s="8">
        <v>390.05380060634826</v>
      </c>
      <c r="H37" s="8">
        <v>291.32518688865878</v>
      </c>
      <c r="I37" s="8">
        <v>253.4094379212857</v>
      </c>
      <c r="J37" s="8">
        <v>227.76349268522412</v>
      </c>
      <c r="K37" s="8">
        <v>184.21107191657993</v>
      </c>
      <c r="L37" s="8">
        <v>159.2782622743473</v>
      </c>
      <c r="M37" s="8">
        <v>148.06508077318179</v>
      </c>
      <c r="N37" s="8">
        <v>148.05729195478744</v>
      </c>
      <c r="O37" s="8">
        <v>143.20881026281984</v>
      </c>
      <c r="P37" s="8">
        <v>140.221630601621</v>
      </c>
      <c r="Q37" s="8">
        <v>93.269009434955876</v>
      </c>
      <c r="R37" s="8">
        <v>95.399634190965912</v>
      </c>
      <c r="S37" s="8">
        <v>86.996668311079944</v>
      </c>
      <c r="T37" s="8">
        <v>97.095079314810093</v>
      </c>
      <c r="U37" s="8">
        <v>100.2559819850762</v>
      </c>
      <c r="V37" s="8">
        <v>106.46751352911186</v>
      </c>
      <c r="W37" s="8">
        <v>66.408426727665287</v>
      </c>
      <c r="X37" s="8">
        <v>102.6862940988777</v>
      </c>
      <c r="Y37" s="8">
        <v>105.61141982998835</v>
      </c>
      <c r="Z37" s="8">
        <v>84.351071392691949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1.479173638114512E-3</v>
      </c>
      <c r="Y41" s="8">
        <v>9.2554590099821576E-4</v>
      </c>
      <c r="Z41" s="8">
        <v>7.6732307412042506E-4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7833.2963743942482</v>
      </c>
      <c r="D43" s="8">
        <v>9394.4982506755459</v>
      </c>
      <c r="E43" s="8">
        <v>8573.1077429690486</v>
      </c>
      <c r="F43" s="8">
        <v>9087.5548196460222</v>
      </c>
      <c r="G43" s="8">
        <v>9231.4320451551248</v>
      </c>
      <c r="H43" s="8">
        <v>8423.6768825435756</v>
      </c>
      <c r="I43" s="8">
        <v>8822.3010230982636</v>
      </c>
      <c r="J43" s="8">
        <v>9780.5062650374675</v>
      </c>
      <c r="K43" s="8">
        <v>8703.6387183840579</v>
      </c>
      <c r="L43" s="8">
        <v>7161.6573188519087</v>
      </c>
      <c r="M43" s="8">
        <v>6957.9458757661832</v>
      </c>
      <c r="N43" s="8">
        <v>6697.2611128439121</v>
      </c>
      <c r="O43" s="8">
        <v>6003.5503374482514</v>
      </c>
      <c r="P43" s="8">
        <v>6358.8349961644562</v>
      </c>
      <c r="Q43" s="8">
        <v>6214.8475756386251</v>
      </c>
      <c r="R43" s="8">
        <v>6427.1569851525446</v>
      </c>
      <c r="S43" s="8">
        <v>6128.3893382660617</v>
      </c>
      <c r="T43" s="8">
        <v>6524.5037042192871</v>
      </c>
      <c r="U43" s="8">
        <v>6520.7005012439122</v>
      </c>
      <c r="V43" s="8">
        <v>6535.0366863009476</v>
      </c>
      <c r="W43" s="8">
        <v>4284.1890905690216</v>
      </c>
      <c r="X43" s="8">
        <v>6256.4749491171051</v>
      </c>
      <c r="Y43" s="8">
        <v>6786.3890361089798</v>
      </c>
      <c r="Z43" s="8">
        <v>6528.3078973495167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5.5434210027234192E-2</v>
      </c>
      <c r="P51" s="27">
        <v>0.39113115038382612</v>
      </c>
      <c r="Q51" s="27">
        <v>0.51341031248169211</v>
      </c>
      <c r="R51" s="27">
        <v>1.5725111682539719</v>
      </c>
      <c r="S51" s="27">
        <v>1.890248700376967</v>
      </c>
      <c r="T51" s="27">
        <v>2.7749651196318661</v>
      </c>
      <c r="U51" s="27">
        <v>4.4092391177580481</v>
      </c>
      <c r="V51" s="27">
        <v>7.8727557532164072</v>
      </c>
      <c r="W51" s="27">
        <v>7.420341217673001</v>
      </c>
      <c r="X51" s="27">
        <v>12.669119831040947</v>
      </c>
      <c r="Y51" s="27">
        <v>13.778434676668372</v>
      </c>
      <c r="Z51" s="27">
        <v>13.342693659977687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30.727510938919345</v>
      </c>
      <c r="D61" s="49">
        <f t="shared" si="24"/>
        <v>34.165931368717871</v>
      </c>
      <c r="E61" s="49">
        <f t="shared" si="24"/>
        <v>32.876210683458453</v>
      </c>
      <c r="F61" s="49">
        <f t="shared" si="24"/>
        <v>43.973058418485131</v>
      </c>
      <c r="G61" s="49">
        <f t="shared" si="24"/>
        <v>43.755071129592359</v>
      </c>
      <c r="H61" s="49">
        <f t="shared" si="24"/>
        <v>54.096106472636066</v>
      </c>
      <c r="I61" s="49">
        <f t="shared" si="24"/>
        <v>23.212276498023108</v>
      </c>
      <c r="J61" s="49">
        <f t="shared" si="24"/>
        <v>101.11216669783346</v>
      </c>
      <c r="K61" s="49">
        <f t="shared" si="24"/>
        <v>178.94826321207373</v>
      </c>
      <c r="L61" s="49">
        <f t="shared" si="24"/>
        <v>277.20428217277185</v>
      </c>
      <c r="M61" s="49">
        <f t="shared" si="24"/>
        <v>364.48650447243972</v>
      </c>
      <c r="N61" s="49">
        <f t="shared" si="24"/>
        <v>457.54804810770491</v>
      </c>
      <c r="O61" s="49">
        <f t="shared" si="24"/>
        <v>591.49909089664595</v>
      </c>
      <c r="P61" s="49">
        <f t="shared" si="24"/>
        <v>230.06116135639436</v>
      </c>
      <c r="Q61" s="49">
        <f t="shared" si="24"/>
        <v>235.03265522719684</v>
      </c>
      <c r="R61" s="49">
        <f t="shared" si="24"/>
        <v>236.54191926056376</v>
      </c>
      <c r="S61" s="49">
        <f t="shared" si="24"/>
        <v>271.18025233187979</v>
      </c>
      <c r="T61" s="49">
        <f t="shared" si="24"/>
        <v>331.8204583506602</v>
      </c>
      <c r="U61" s="49">
        <f t="shared" si="24"/>
        <v>438.89808923174297</v>
      </c>
      <c r="V61" s="49">
        <f t="shared" si="24"/>
        <v>433.60039984208788</v>
      </c>
      <c r="W61" s="49">
        <f t="shared" si="24"/>
        <v>300.81174347876782</v>
      </c>
      <c r="X61" s="49">
        <f t="shared" si="24"/>
        <v>380.69166862610393</v>
      </c>
      <c r="Y61" s="49">
        <f t="shared" ref="Y61:Z61" si="25">SUM(Y62:Y72)</f>
        <v>397.78086805634229</v>
      </c>
      <c r="Z61" s="49">
        <f t="shared" si="25"/>
        <v>554.12470197951575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7.2602326138350014E-4</v>
      </c>
      <c r="U64" s="52">
        <v>1.1842978728933329E-3</v>
      </c>
      <c r="V64" s="52">
        <v>1.9696021372806109E-3</v>
      </c>
      <c r="W64" s="52">
        <v>2.1644376035483749E-3</v>
      </c>
      <c r="X64" s="52">
        <v>3.3241353835302733E-3</v>
      </c>
      <c r="Y64" s="52">
        <v>5.5241980483545349E-3</v>
      </c>
      <c r="Z64" s="52">
        <v>9.6749208796052377E-3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1.0027137706403546E-3</v>
      </c>
      <c r="R66" s="52">
        <v>3.3070441223640622E-4</v>
      </c>
      <c r="S66" s="52">
        <v>0</v>
      </c>
      <c r="T66" s="52">
        <v>0</v>
      </c>
      <c r="U66" s="52">
        <v>5.5438342447353996E-3</v>
      </c>
      <c r="V66" s="52">
        <v>1.1246665676547939E-2</v>
      </c>
      <c r="W66" s="52">
        <v>4.5077685547141094E-3</v>
      </c>
      <c r="X66" s="52">
        <v>2.0514700303337458E-4</v>
      </c>
      <c r="Y66" s="52">
        <v>9.5599924804274112E-5</v>
      </c>
      <c r="Z66" s="52">
        <v>3.9300090231367892E-4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4.4632568868009947</v>
      </c>
      <c r="F67" s="52">
        <v>5.5914477655227826</v>
      </c>
      <c r="G67" s="52">
        <v>3.7395293505159808</v>
      </c>
      <c r="H67" s="52">
        <v>4.4225702690552948</v>
      </c>
      <c r="I67" s="52">
        <v>4.0768806527074908</v>
      </c>
      <c r="J67" s="52">
        <v>3.7640616151687913</v>
      </c>
      <c r="K67" s="52">
        <v>2.6887954603419817</v>
      </c>
      <c r="L67" s="52">
        <v>4.0772336788755554</v>
      </c>
      <c r="M67" s="52">
        <v>6.249408377996728</v>
      </c>
      <c r="N67" s="52">
        <v>6.567766017323013</v>
      </c>
      <c r="O67" s="52">
        <v>6.2050285380425558</v>
      </c>
      <c r="P67" s="52">
        <v>5.2375297153179723</v>
      </c>
      <c r="Q67" s="52">
        <v>3.9431041521127463</v>
      </c>
      <c r="R67" s="52">
        <v>4.0598375994181994</v>
      </c>
      <c r="S67" s="52">
        <v>2.5022770090077318</v>
      </c>
      <c r="T67" s="52">
        <v>2.8101903527919174</v>
      </c>
      <c r="U67" s="52">
        <v>3.100370648404851</v>
      </c>
      <c r="V67" s="52">
        <v>2.6093509579384726</v>
      </c>
      <c r="W67" s="52">
        <v>1.3610694780651948</v>
      </c>
      <c r="X67" s="52">
        <v>2.22784516619169</v>
      </c>
      <c r="Y67" s="52">
        <v>1.8752052716924774</v>
      </c>
      <c r="Z67" s="52">
        <v>2.1724591024265654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1.7926451075234364</v>
      </c>
      <c r="R68" s="52">
        <v>0.89496615959381631</v>
      </c>
      <c r="S68" s="52">
        <v>1.1212435801228795</v>
      </c>
      <c r="T68" s="52">
        <v>4.1548139344494341</v>
      </c>
      <c r="U68" s="52">
        <v>11.819155990176164</v>
      </c>
      <c r="V68" s="52">
        <v>8.2694265591817384</v>
      </c>
      <c r="W68" s="52">
        <v>7.952495380902417</v>
      </c>
      <c r="X68" s="52">
        <v>6.268272328274648</v>
      </c>
      <c r="Y68" s="52">
        <v>4.6978004730712017</v>
      </c>
      <c r="Z68" s="52">
        <v>1.1381860695175299</v>
      </c>
    </row>
    <row r="69" spans="1:26" ht="11.25" customHeight="1" x14ac:dyDescent="0.2">
      <c r="A69" s="50" t="s">
        <v>106</v>
      </c>
      <c r="B69" s="51" t="s">
        <v>107</v>
      </c>
      <c r="C69" s="52">
        <v>30.727510938919345</v>
      </c>
      <c r="D69" s="52">
        <v>34.165931368717871</v>
      </c>
      <c r="E69" s="52">
        <v>28.412953796657455</v>
      </c>
      <c r="F69" s="52">
        <v>38.381610652962351</v>
      </c>
      <c r="G69" s="52">
        <v>40.015541779076379</v>
      </c>
      <c r="H69" s="52">
        <v>49.673536203580774</v>
      </c>
      <c r="I69" s="52">
        <v>19.135395845315617</v>
      </c>
      <c r="J69" s="52">
        <v>97.348105082664674</v>
      </c>
      <c r="K69" s="52">
        <v>176.25946775173173</v>
      </c>
      <c r="L69" s="52">
        <v>273.12704849389632</v>
      </c>
      <c r="M69" s="52">
        <v>358.23709609444302</v>
      </c>
      <c r="N69" s="52">
        <v>450.98028209038188</v>
      </c>
      <c r="O69" s="52">
        <v>585.29406235860336</v>
      </c>
      <c r="P69" s="52">
        <v>224.82363164107639</v>
      </c>
      <c r="Q69" s="52">
        <v>229.29590325379002</v>
      </c>
      <c r="R69" s="52">
        <v>231.5867847971395</v>
      </c>
      <c r="S69" s="52">
        <v>267.55673174274915</v>
      </c>
      <c r="T69" s="52">
        <v>324.85472804015745</v>
      </c>
      <c r="U69" s="52">
        <v>423.97183446104435</v>
      </c>
      <c r="V69" s="52">
        <v>422.70840605715387</v>
      </c>
      <c r="W69" s="52">
        <v>291.49150641364196</v>
      </c>
      <c r="X69" s="52">
        <v>372.19202184925103</v>
      </c>
      <c r="Y69" s="52">
        <v>391.20224251360543</v>
      </c>
      <c r="Z69" s="52">
        <v>550.80398888578975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19819.420700558148</v>
      </c>
      <c r="D2" s="21">
        <f t="shared" ref="D2:X2" si="0">SUM(D3,D17,D22,D25,D26,D51,D52)</f>
        <v>20899.271253286322</v>
      </c>
      <c r="E2" s="21">
        <f t="shared" si="0"/>
        <v>22039.938052972375</v>
      </c>
      <c r="F2" s="21">
        <f t="shared" si="0"/>
        <v>23322.800461889994</v>
      </c>
      <c r="G2" s="21">
        <f t="shared" si="0"/>
        <v>25064.741844578642</v>
      </c>
      <c r="H2" s="21">
        <f t="shared" si="0"/>
        <v>26139.125836981861</v>
      </c>
      <c r="I2" s="21">
        <f t="shared" si="0"/>
        <v>26635.548169048638</v>
      </c>
      <c r="J2" s="21">
        <f t="shared" si="0"/>
        <v>27200.404007121433</v>
      </c>
      <c r="K2" s="21">
        <f t="shared" si="0"/>
        <v>24881.858855079092</v>
      </c>
      <c r="L2" s="21">
        <f t="shared" si="0"/>
        <v>21271.066924576317</v>
      </c>
      <c r="M2" s="21">
        <f t="shared" si="0"/>
        <v>20225.332497833013</v>
      </c>
      <c r="N2" s="21">
        <f t="shared" si="0"/>
        <v>18462.661414697584</v>
      </c>
      <c r="O2" s="21">
        <f t="shared" si="0"/>
        <v>15212.377493060196</v>
      </c>
      <c r="P2" s="21">
        <f t="shared" si="0"/>
        <v>15601.30316444307</v>
      </c>
      <c r="Q2" s="21">
        <f t="shared" si="0"/>
        <v>16018.325488869395</v>
      </c>
      <c r="R2" s="21">
        <f t="shared" si="0"/>
        <v>16954.761961532393</v>
      </c>
      <c r="S2" s="21">
        <f t="shared" si="0"/>
        <v>19344.415513149634</v>
      </c>
      <c r="T2" s="21">
        <f t="shared" si="0"/>
        <v>19884.780456724613</v>
      </c>
      <c r="U2" s="21">
        <f t="shared" si="0"/>
        <v>20378.630063956989</v>
      </c>
      <c r="V2" s="21">
        <f t="shared" si="0"/>
        <v>19388.649082644537</v>
      </c>
      <c r="W2" s="21">
        <f t="shared" si="0"/>
        <v>17904.828928841995</v>
      </c>
      <c r="X2" s="21">
        <f t="shared" si="0"/>
        <v>18684.559374350702</v>
      </c>
      <c r="Y2" s="21">
        <f t="shared" ref="Y2:Z2" si="1">SUM(Y3,Y17,Y22,Y25,Y26,Y51,Y52)</f>
        <v>18944.258781905766</v>
      </c>
      <c r="Z2" s="21">
        <f t="shared" si="1"/>
        <v>17381.327600553421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19819.420700558148</v>
      </c>
      <c r="D26" s="27">
        <f t="shared" si="16"/>
        <v>20899.271253286322</v>
      </c>
      <c r="E26" s="27">
        <f t="shared" si="16"/>
        <v>22039.938052972375</v>
      </c>
      <c r="F26" s="27">
        <f t="shared" si="16"/>
        <v>23322.800461889994</v>
      </c>
      <c r="G26" s="27">
        <f t="shared" si="16"/>
        <v>25064.741844578642</v>
      </c>
      <c r="H26" s="27">
        <f t="shared" si="16"/>
        <v>26139.125836981861</v>
      </c>
      <c r="I26" s="27">
        <f t="shared" si="16"/>
        <v>26635.548169048638</v>
      </c>
      <c r="J26" s="27">
        <f t="shared" si="16"/>
        <v>27200.404007121433</v>
      </c>
      <c r="K26" s="27">
        <f t="shared" si="16"/>
        <v>24881.858855079092</v>
      </c>
      <c r="L26" s="27">
        <f t="shared" si="16"/>
        <v>21271.066924576317</v>
      </c>
      <c r="M26" s="27">
        <f t="shared" si="16"/>
        <v>20225.332497833013</v>
      </c>
      <c r="N26" s="27">
        <f t="shared" si="16"/>
        <v>18462.661414697584</v>
      </c>
      <c r="O26" s="27">
        <f t="shared" si="16"/>
        <v>15212.377493060196</v>
      </c>
      <c r="P26" s="27">
        <f t="shared" si="16"/>
        <v>15601.30316444307</v>
      </c>
      <c r="Q26" s="27">
        <f t="shared" si="16"/>
        <v>16018.325488869395</v>
      </c>
      <c r="R26" s="27">
        <f t="shared" si="16"/>
        <v>16954.761961532393</v>
      </c>
      <c r="S26" s="27">
        <f t="shared" si="16"/>
        <v>19344.415513149634</v>
      </c>
      <c r="T26" s="27">
        <f t="shared" si="16"/>
        <v>19884.780456724613</v>
      </c>
      <c r="U26" s="27">
        <f t="shared" si="16"/>
        <v>20378.630063956989</v>
      </c>
      <c r="V26" s="27">
        <f t="shared" si="16"/>
        <v>19388.649082644537</v>
      </c>
      <c r="W26" s="27">
        <f t="shared" si="16"/>
        <v>17904.828928841995</v>
      </c>
      <c r="X26" s="27">
        <f t="shared" si="16"/>
        <v>18684.559374350702</v>
      </c>
      <c r="Y26" s="27">
        <f t="shared" ref="Y26:Z26" si="17">SUM(Y27,Y33)</f>
        <v>18944.258781905766</v>
      </c>
      <c r="Z26" s="27">
        <f t="shared" si="17"/>
        <v>17381.327600553421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19819.420700558148</v>
      </c>
      <c r="D33" s="19">
        <f t="shared" si="20"/>
        <v>20899.271253286322</v>
      </c>
      <c r="E33" s="19">
        <f t="shared" si="20"/>
        <v>22039.938052972375</v>
      </c>
      <c r="F33" s="19">
        <f t="shared" si="20"/>
        <v>23322.800461889994</v>
      </c>
      <c r="G33" s="19">
        <f t="shared" si="20"/>
        <v>25064.741844578642</v>
      </c>
      <c r="H33" s="19">
        <f t="shared" si="20"/>
        <v>26139.125836981861</v>
      </c>
      <c r="I33" s="19">
        <f t="shared" si="20"/>
        <v>26635.548169048638</v>
      </c>
      <c r="J33" s="19">
        <f t="shared" si="20"/>
        <v>27200.404007121433</v>
      </c>
      <c r="K33" s="19">
        <f t="shared" si="20"/>
        <v>24881.858855079092</v>
      </c>
      <c r="L33" s="19">
        <f t="shared" si="20"/>
        <v>21271.066924576317</v>
      </c>
      <c r="M33" s="19">
        <f t="shared" si="20"/>
        <v>20225.332497833013</v>
      </c>
      <c r="N33" s="19">
        <f t="shared" si="20"/>
        <v>18462.661414697584</v>
      </c>
      <c r="O33" s="19">
        <f t="shared" si="20"/>
        <v>15212.377493060196</v>
      </c>
      <c r="P33" s="19">
        <f t="shared" si="20"/>
        <v>15601.30316444307</v>
      </c>
      <c r="Q33" s="19">
        <f t="shared" si="20"/>
        <v>16018.325488869395</v>
      </c>
      <c r="R33" s="19">
        <f t="shared" si="20"/>
        <v>16954.761961532393</v>
      </c>
      <c r="S33" s="19">
        <f t="shared" si="20"/>
        <v>19344.415513149634</v>
      </c>
      <c r="T33" s="19">
        <f t="shared" si="20"/>
        <v>19884.780456724613</v>
      </c>
      <c r="U33" s="19">
        <f t="shared" si="20"/>
        <v>20378.630063956989</v>
      </c>
      <c r="V33" s="19">
        <f t="shared" si="20"/>
        <v>19388.649082644537</v>
      </c>
      <c r="W33" s="19">
        <f t="shared" si="20"/>
        <v>17904.828928841995</v>
      </c>
      <c r="X33" s="19">
        <f t="shared" si="20"/>
        <v>18684.559374350702</v>
      </c>
      <c r="Y33" s="19">
        <f t="shared" ref="Y33:Z33" si="21">SUM(Y34:Y50)</f>
        <v>18944.258781905766</v>
      </c>
      <c r="Z33" s="19">
        <f t="shared" si="21"/>
        <v>17381.327600553421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19819.420700558148</v>
      </c>
      <c r="D43" s="8">
        <v>20899.271253286322</v>
      </c>
      <c r="E43" s="8">
        <v>22039.938052972375</v>
      </c>
      <c r="F43" s="8">
        <v>23322.800461889994</v>
      </c>
      <c r="G43" s="8">
        <v>25064.741844578642</v>
      </c>
      <c r="H43" s="8">
        <v>26139.125836981861</v>
      </c>
      <c r="I43" s="8">
        <v>26635.548169048638</v>
      </c>
      <c r="J43" s="8">
        <v>27200.404007121433</v>
      </c>
      <c r="K43" s="8">
        <v>24881.858855079092</v>
      </c>
      <c r="L43" s="8">
        <v>21271.066924576317</v>
      </c>
      <c r="M43" s="8">
        <v>20225.332497833013</v>
      </c>
      <c r="N43" s="8">
        <v>18462.661414697584</v>
      </c>
      <c r="O43" s="8">
        <v>15212.377493060196</v>
      </c>
      <c r="P43" s="8">
        <v>15601.30316444307</v>
      </c>
      <c r="Q43" s="8">
        <v>16018.325488869395</v>
      </c>
      <c r="R43" s="8">
        <v>16954.761961532393</v>
      </c>
      <c r="S43" s="8">
        <v>19344.415513149634</v>
      </c>
      <c r="T43" s="8">
        <v>19884.780456724613</v>
      </c>
      <c r="U43" s="8">
        <v>20378.630063956989</v>
      </c>
      <c r="V43" s="8">
        <v>19388.649082644537</v>
      </c>
      <c r="W43" s="8">
        <v>17904.828928841995</v>
      </c>
      <c r="X43" s="8">
        <v>18684.559374350702</v>
      </c>
      <c r="Y43" s="8">
        <v>18944.258781905766</v>
      </c>
      <c r="Z43" s="8">
        <v>17381.327600553421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77.745234863086509</v>
      </c>
      <c r="D61" s="49">
        <f t="shared" si="24"/>
        <v>76.006514477199772</v>
      </c>
      <c r="E61" s="49">
        <f t="shared" si="24"/>
        <v>73.044660157673832</v>
      </c>
      <c r="F61" s="49">
        <f t="shared" si="24"/>
        <v>98.504676387730512</v>
      </c>
      <c r="G61" s="49">
        <f t="shared" si="24"/>
        <v>108.64828117213817</v>
      </c>
      <c r="H61" s="49">
        <f t="shared" si="24"/>
        <v>154.13967459791817</v>
      </c>
      <c r="I61" s="49">
        <f t="shared" si="24"/>
        <v>57.771975410642312</v>
      </c>
      <c r="J61" s="49">
        <f t="shared" si="24"/>
        <v>270.73320294693809</v>
      </c>
      <c r="K61" s="49">
        <f t="shared" si="24"/>
        <v>503.88847014139481</v>
      </c>
      <c r="L61" s="49">
        <f t="shared" si="24"/>
        <v>811.22336196295839</v>
      </c>
      <c r="M61" s="49">
        <f t="shared" si="24"/>
        <v>1041.3223257173472</v>
      </c>
      <c r="N61" s="49">
        <f t="shared" si="24"/>
        <v>1243.2390066099529</v>
      </c>
      <c r="O61" s="49">
        <f t="shared" si="24"/>
        <v>1483.0748008403007</v>
      </c>
      <c r="P61" s="49">
        <f t="shared" si="24"/>
        <v>551.60129770299113</v>
      </c>
      <c r="Q61" s="49">
        <f t="shared" si="24"/>
        <v>595.61421890889756</v>
      </c>
      <c r="R61" s="49">
        <f t="shared" si="24"/>
        <v>613.28403164530994</v>
      </c>
      <c r="S61" s="49">
        <f t="shared" si="24"/>
        <v>848.08880555685039</v>
      </c>
      <c r="T61" s="49">
        <f t="shared" si="24"/>
        <v>1002.724928503266</v>
      </c>
      <c r="U61" s="49">
        <f t="shared" si="24"/>
        <v>1361.9431498067872</v>
      </c>
      <c r="V61" s="49">
        <f t="shared" si="24"/>
        <v>1278.6581560457414</v>
      </c>
      <c r="W61" s="49">
        <f t="shared" si="24"/>
        <v>1251.460547738583</v>
      </c>
      <c r="X61" s="49">
        <f t="shared" si="24"/>
        <v>1130.2472869953865</v>
      </c>
      <c r="Y61" s="49">
        <f t="shared" ref="Y61:Z61" si="25">SUM(Y62:Y72)</f>
        <v>1105.1581078245122</v>
      </c>
      <c r="Z61" s="49">
        <f t="shared" si="25"/>
        <v>1469.5213385010711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4.6204146552039891</v>
      </c>
      <c r="R68" s="52">
        <v>2.3609098446783645</v>
      </c>
      <c r="S68" s="52">
        <v>3.5392336400554605</v>
      </c>
      <c r="T68" s="52">
        <v>12.662658597563491</v>
      </c>
      <c r="U68" s="52">
        <v>36.937474362770409</v>
      </c>
      <c r="V68" s="52">
        <v>24.53437025178037</v>
      </c>
      <c r="W68" s="52">
        <v>33.235710735996491</v>
      </c>
      <c r="X68" s="52">
        <v>18.719791487181563</v>
      </c>
      <c r="Y68" s="52">
        <v>13.113947254436619</v>
      </c>
      <c r="Z68" s="52">
        <v>3.0303694702730573</v>
      </c>
    </row>
    <row r="69" spans="1:26" ht="11.25" customHeight="1" x14ac:dyDescent="0.2">
      <c r="A69" s="50" t="s">
        <v>106</v>
      </c>
      <c r="B69" s="51" t="s">
        <v>107</v>
      </c>
      <c r="C69" s="52">
        <v>77.745234863086509</v>
      </c>
      <c r="D69" s="52">
        <v>76.006514477199772</v>
      </c>
      <c r="E69" s="52">
        <v>73.044660157673832</v>
      </c>
      <c r="F69" s="52">
        <v>98.504676387730512</v>
      </c>
      <c r="G69" s="52">
        <v>108.64828117213817</v>
      </c>
      <c r="H69" s="52">
        <v>154.13967459791817</v>
      </c>
      <c r="I69" s="52">
        <v>57.771975410642312</v>
      </c>
      <c r="J69" s="52">
        <v>270.73320294693809</v>
      </c>
      <c r="K69" s="52">
        <v>503.88847014139481</v>
      </c>
      <c r="L69" s="52">
        <v>811.22336196295839</v>
      </c>
      <c r="M69" s="52">
        <v>1041.3223257173472</v>
      </c>
      <c r="N69" s="52">
        <v>1243.2390066099529</v>
      </c>
      <c r="O69" s="52">
        <v>1483.0748008403007</v>
      </c>
      <c r="P69" s="52">
        <v>551.60129770299113</v>
      </c>
      <c r="Q69" s="52">
        <v>590.99380425369361</v>
      </c>
      <c r="R69" s="52">
        <v>610.92312180063152</v>
      </c>
      <c r="S69" s="52">
        <v>844.54957191679489</v>
      </c>
      <c r="T69" s="52">
        <v>990.06226990570258</v>
      </c>
      <c r="U69" s="52">
        <v>1325.0056754440168</v>
      </c>
      <c r="V69" s="52">
        <v>1254.1237857939611</v>
      </c>
      <c r="W69" s="52">
        <v>1218.2248370025866</v>
      </c>
      <c r="X69" s="52">
        <v>1111.527495508205</v>
      </c>
      <c r="Y69" s="52">
        <v>1092.0441605700755</v>
      </c>
      <c r="Z69" s="52">
        <v>1466.4909690307982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5514.744137040002</v>
      </c>
      <c r="D2" s="21">
        <f t="shared" ref="D2:X2" si="0">SUM(D3,D17,D22,D25,D26,D51,D52)</f>
        <v>5485.5474595200012</v>
      </c>
      <c r="E2" s="21">
        <f t="shared" si="0"/>
        <v>5100.8937839999999</v>
      </c>
      <c r="F2" s="21">
        <f t="shared" si="0"/>
        <v>5345.184221999999</v>
      </c>
      <c r="G2" s="21">
        <f t="shared" si="0"/>
        <v>5919.1671419999993</v>
      </c>
      <c r="H2" s="21">
        <f t="shared" si="0"/>
        <v>6898.9412519999978</v>
      </c>
      <c r="I2" s="21">
        <f t="shared" si="0"/>
        <v>7250.8989419999989</v>
      </c>
      <c r="J2" s="21">
        <f t="shared" si="0"/>
        <v>7631.3238120000015</v>
      </c>
      <c r="K2" s="21">
        <f t="shared" si="0"/>
        <v>7361.8066620000018</v>
      </c>
      <c r="L2" s="21">
        <f t="shared" si="0"/>
        <v>6515.2756620000027</v>
      </c>
      <c r="M2" s="21">
        <f t="shared" si="0"/>
        <v>7263.7214580000009</v>
      </c>
      <c r="N2" s="21">
        <f t="shared" si="0"/>
        <v>6512.3838359999991</v>
      </c>
      <c r="O2" s="21">
        <f t="shared" si="0"/>
        <v>5637.3157260000016</v>
      </c>
      <c r="P2" s="21">
        <f t="shared" si="0"/>
        <v>4803.3979560000007</v>
      </c>
      <c r="Q2" s="21">
        <f t="shared" si="0"/>
        <v>5088.9086640000014</v>
      </c>
      <c r="R2" s="21">
        <f t="shared" si="0"/>
        <v>5504.2122239999999</v>
      </c>
      <c r="S2" s="21">
        <f t="shared" si="0"/>
        <v>5989.343093999998</v>
      </c>
      <c r="T2" s="21">
        <f t="shared" si="0"/>
        <v>6509.3526540000021</v>
      </c>
      <c r="U2" s="21">
        <f t="shared" si="0"/>
        <v>6772.5282240000015</v>
      </c>
      <c r="V2" s="21">
        <f t="shared" si="0"/>
        <v>7159.2949260000005</v>
      </c>
      <c r="W2" s="21">
        <f t="shared" si="0"/>
        <v>2888.3104740000008</v>
      </c>
      <c r="X2" s="21">
        <f t="shared" si="0"/>
        <v>5008.0500777600009</v>
      </c>
      <c r="Y2" s="21">
        <f t="shared" ref="Y2:Z2" si="1">SUM(Y3,Y17,Y22,Y25,Y26,Y51,Y52)</f>
        <v>7538.4690004800004</v>
      </c>
      <c r="Z2" s="21">
        <f t="shared" si="1"/>
        <v>7961.9019767999989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  <c r="Y5" s="8">
        <f>FC_TRA_DAVI_PA_E!Y5+FC_TRA_DAVI_FR_E!Y5</f>
        <v>0</v>
      </c>
      <c r="Z5" s="8">
        <f>FC_TRA_DAVI_PA_E!Z5+FC_TRA_DAVI_FR_E!Z5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  <c r="Y6" s="8">
        <f>FC_TRA_DAVI_PA_E!Y6+FC_TRA_DAVI_FR_E!Y6</f>
        <v>0</v>
      </c>
      <c r="Z6" s="8">
        <f>FC_TRA_DAVI_PA_E!Z6+FC_TRA_DAVI_FR_E!Z6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  <c r="Y7" s="8">
        <f>FC_TRA_DAVI_PA_E!Y7+FC_TRA_DAVI_FR_E!Y7</f>
        <v>0</v>
      </c>
      <c r="Z7" s="8">
        <f>FC_TRA_DAVI_PA_E!Z7+FC_TRA_DAVI_FR_E!Z7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  <c r="Y9" s="8">
        <f>FC_TRA_DAVI_PA_E!Y9+FC_TRA_DAVI_FR_E!Y9</f>
        <v>0</v>
      </c>
      <c r="Z9" s="8">
        <f>FC_TRA_DAVI_PA_E!Z9+FC_TRA_DAVI_FR_E!Z9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  <c r="Y10" s="8">
        <f>FC_TRA_DAVI_PA_E!Y10+FC_TRA_DAVI_FR_E!Y10</f>
        <v>0</v>
      </c>
      <c r="Z10" s="8">
        <f>FC_TRA_DAVI_PA_E!Z10+FC_TRA_DAVI_FR_E!Z10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  <c r="Y12" s="8">
        <f>FC_TRA_DAVI_PA_E!Y12+FC_TRA_DAVI_FR_E!Y12</f>
        <v>0</v>
      </c>
      <c r="Z12" s="8">
        <f>FC_TRA_DAVI_PA_E!Z12+FC_TRA_DAVI_FR_E!Z12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  <c r="Y13" s="8">
        <f>FC_TRA_DAVI_PA_E!Y13+FC_TRA_DAVI_FR_E!Y13</f>
        <v>0</v>
      </c>
      <c r="Z13" s="8">
        <f>FC_TRA_DAVI_PA_E!Z13+FC_TRA_DAVI_FR_E!Z13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  <c r="Y14" s="8">
        <f>FC_TRA_DAVI_PA_E!Y14+FC_TRA_DAVI_FR_E!Y14</f>
        <v>0</v>
      </c>
      <c r="Z14" s="8">
        <f>FC_TRA_DAVI_PA_E!Z14+FC_TRA_DAVI_FR_E!Z14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  <c r="Y15" s="8">
        <f>FC_TRA_DAVI_PA_E!Y15+FC_TRA_DAVI_FR_E!Y15</f>
        <v>0</v>
      </c>
      <c r="Z15" s="8">
        <f>FC_TRA_DAVI_PA_E!Z15+FC_TRA_DAVI_FR_E!Z15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  <c r="Y16" s="8">
        <f>FC_TRA_DAVI_PA_E!Y16+FC_TRA_DAVI_FR_E!Y16</f>
        <v>0</v>
      </c>
      <c r="Z16" s="8">
        <f>FC_TRA_DAVI_PA_E!Z16+FC_TRA_DAVI_FR_E!Z16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  <c r="Y18" s="8">
        <f>FC_TRA_DAVI_PA_E!Y18+FC_TRA_DAVI_FR_E!Y18</f>
        <v>0</v>
      </c>
      <c r="Z18" s="8">
        <f>FC_TRA_DAVI_PA_E!Z18+FC_TRA_DAVI_FR_E!Z18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  <c r="Y19" s="8">
        <f>FC_TRA_DAVI_PA_E!Y19+FC_TRA_DAVI_FR_E!Y19</f>
        <v>0</v>
      </c>
      <c r="Z19" s="8">
        <f>FC_TRA_DAVI_PA_E!Z19+FC_TRA_DAVI_FR_E!Z19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  <c r="Y20" s="8">
        <f>FC_TRA_DAVI_PA_E!Y20+FC_TRA_DAVI_FR_E!Y20</f>
        <v>0</v>
      </c>
      <c r="Z20" s="8">
        <f>FC_TRA_DAVI_PA_E!Z20+FC_TRA_DAVI_FR_E!Z20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  <c r="Y21" s="8">
        <f>FC_TRA_DAVI_PA_E!Y21+FC_TRA_DAVI_FR_E!Y21</f>
        <v>0</v>
      </c>
      <c r="Z21" s="8">
        <f>FC_TRA_DAVI_PA_E!Z21+FC_TRA_DAVI_FR_E!Z21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  <c r="Y23" s="8">
        <f>FC_TRA_DAVI_PA_E!Y23+FC_TRA_DAVI_FR_E!Y23</f>
        <v>0</v>
      </c>
      <c r="Z23" s="8">
        <f>FC_TRA_DAVI_PA_E!Z23+FC_TRA_DAVI_FR_E!Z23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  <c r="Y24" s="8">
        <f>FC_TRA_DAVI_PA_E!Y24+FC_TRA_DAVI_FR_E!Y24</f>
        <v>0</v>
      </c>
      <c r="Z24" s="8">
        <f>FC_TRA_DAVI_PA_E!Z24+FC_TRA_DAVI_FR_E!Z24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  <c r="Y25" s="27">
        <f>FC_TRA_DAVI_PA_E!Y25+FC_TRA_DAVI_FR_E!Y25</f>
        <v>0</v>
      </c>
      <c r="Z25" s="27">
        <f>FC_TRA_DAVI_PA_E!Z25+FC_TRA_DAVI_FR_E!Z25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5514.744137040002</v>
      </c>
      <c r="D26" s="27">
        <f t="shared" si="14"/>
        <v>5485.5474595200012</v>
      </c>
      <c r="E26" s="27">
        <f t="shared" si="14"/>
        <v>5100.8937839999999</v>
      </c>
      <c r="F26" s="27">
        <f t="shared" si="14"/>
        <v>5345.184221999999</v>
      </c>
      <c r="G26" s="27">
        <f t="shared" si="14"/>
        <v>5919.1671419999993</v>
      </c>
      <c r="H26" s="27">
        <f t="shared" si="14"/>
        <v>6898.9412519999978</v>
      </c>
      <c r="I26" s="27">
        <f t="shared" si="14"/>
        <v>7250.8989419999989</v>
      </c>
      <c r="J26" s="27">
        <f t="shared" si="14"/>
        <v>7631.3238120000015</v>
      </c>
      <c r="K26" s="27">
        <f t="shared" si="14"/>
        <v>7361.8066620000018</v>
      </c>
      <c r="L26" s="27">
        <f t="shared" si="14"/>
        <v>6515.2756620000027</v>
      </c>
      <c r="M26" s="27">
        <f t="shared" si="14"/>
        <v>7263.7214580000009</v>
      </c>
      <c r="N26" s="27">
        <f t="shared" si="14"/>
        <v>6512.3838359999991</v>
      </c>
      <c r="O26" s="27">
        <f t="shared" si="14"/>
        <v>5637.3157260000016</v>
      </c>
      <c r="P26" s="27">
        <f t="shared" si="14"/>
        <v>4803.3979560000007</v>
      </c>
      <c r="Q26" s="27">
        <f t="shared" si="14"/>
        <v>5088.9086640000014</v>
      </c>
      <c r="R26" s="27">
        <f t="shared" si="14"/>
        <v>5504.2122239999999</v>
      </c>
      <c r="S26" s="27">
        <f t="shared" si="14"/>
        <v>5989.343093999998</v>
      </c>
      <c r="T26" s="27">
        <f t="shared" si="14"/>
        <v>6509.3526540000021</v>
      </c>
      <c r="U26" s="27">
        <f t="shared" si="14"/>
        <v>6772.5282240000015</v>
      </c>
      <c r="V26" s="27">
        <f t="shared" si="14"/>
        <v>7159.2949260000005</v>
      </c>
      <c r="W26" s="27">
        <f t="shared" si="14"/>
        <v>2888.3104740000008</v>
      </c>
      <c r="X26" s="27">
        <f t="shared" ref="X26:Z26" si="15">SUM(X27,X33)</f>
        <v>5008.0500777600009</v>
      </c>
      <c r="Y26" s="27">
        <f t="shared" si="15"/>
        <v>7538.4690004800004</v>
      </c>
      <c r="Z26" s="27">
        <f t="shared" si="15"/>
        <v>7961.9019767999989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  <c r="Y28" s="8">
        <f>FC_TRA_DAVI_PA_E!Y28+FC_TRA_DAVI_FR_E!Y28</f>
        <v>0</v>
      </c>
      <c r="Z28" s="8">
        <f>FC_TRA_DAVI_PA_E!Z28+FC_TRA_DAVI_FR_E!Z28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  <c r="Y29" s="8">
        <f>FC_TRA_DAVI_PA_E!Y29+FC_TRA_DAVI_FR_E!Y29</f>
        <v>0</v>
      </c>
      <c r="Z29" s="8">
        <f>FC_TRA_DAVI_PA_E!Z29+FC_TRA_DAVI_FR_E!Z29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  <c r="Y30" s="8">
        <f>FC_TRA_DAVI_PA_E!Y30+FC_TRA_DAVI_FR_E!Y30</f>
        <v>0</v>
      </c>
      <c r="Z30" s="8">
        <f>FC_TRA_DAVI_PA_E!Z30+FC_TRA_DAVI_FR_E!Z30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  <c r="Y31" s="8">
        <f>FC_TRA_DAVI_PA_E!Y31+FC_TRA_DAVI_FR_E!Y31</f>
        <v>0</v>
      </c>
      <c r="Z31" s="8">
        <f>FC_TRA_DAVI_PA_E!Z31+FC_TRA_DAVI_FR_E!Z31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  <c r="Y32" s="8">
        <f>FC_TRA_DAVI_PA_E!Y32+FC_TRA_DAVI_FR_E!Y32</f>
        <v>0</v>
      </c>
      <c r="Z32" s="8">
        <f>FC_TRA_DAVI_PA_E!Z32+FC_TRA_DAVI_FR_E!Z32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5514.744137040002</v>
      </c>
      <c r="D33" s="19">
        <f t="shared" si="18"/>
        <v>5485.5474595200012</v>
      </c>
      <c r="E33" s="19">
        <f t="shared" si="18"/>
        <v>5100.8937839999999</v>
      </c>
      <c r="F33" s="19">
        <f t="shared" si="18"/>
        <v>5345.184221999999</v>
      </c>
      <c r="G33" s="19">
        <f t="shared" si="18"/>
        <v>5919.1671419999993</v>
      </c>
      <c r="H33" s="19">
        <f t="shared" si="18"/>
        <v>6898.9412519999978</v>
      </c>
      <c r="I33" s="19">
        <f t="shared" si="18"/>
        <v>7250.8989419999989</v>
      </c>
      <c r="J33" s="19">
        <f t="shared" si="18"/>
        <v>7631.3238120000015</v>
      </c>
      <c r="K33" s="19">
        <f t="shared" si="18"/>
        <v>7361.8066620000018</v>
      </c>
      <c r="L33" s="19">
        <f t="shared" si="18"/>
        <v>6515.2756620000027</v>
      </c>
      <c r="M33" s="19">
        <f t="shared" si="18"/>
        <v>7263.7214580000009</v>
      </c>
      <c r="N33" s="19">
        <f t="shared" si="18"/>
        <v>6512.3838359999991</v>
      </c>
      <c r="O33" s="19">
        <f t="shared" si="18"/>
        <v>5637.3157260000016</v>
      </c>
      <c r="P33" s="19">
        <f t="shared" si="18"/>
        <v>4803.3979560000007</v>
      </c>
      <c r="Q33" s="19">
        <f t="shared" si="18"/>
        <v>5088.9086640000014</v>
      </c>
      <c r="R33" s="19">
        <f t="shared" si="18"/>
        <v>5504.2122239999999</v>
      </c>
      <c r="S33" s="19">
        <f t="shared" si="18"/>
        <v>5989.343093999998</v>
      </c>
      <c r="T33" s="19">
        <f t="shared" si="18"/>
        <v>6509.3526540000021</v>
      </c>
      <c r="U33" s="19">
        <f t="shared" si="18"/>
        <v>6772.5282240000015</v>
      </c>
      <c r="V33" s="19">
        <f t="shared" si="18"/>
        <v>7159.2949260000005</v>
      </c>
      <c r="W33" s="19">
        <f t="shared" si="18"/>
        <v>2888.3104740000008</v>
      </c>
      <c r="X33" s="19">
        <f t="shared" ref="X33:Z33" si="19">SUM(X34:X50)</f>
        <v>5008.0500777600009</v>
      </c>
      <c r="Y33" s="19">
        <f t="shared" si="19"/>
        <v>7538.4690004800004</v>
      </c>
      <c r="Z33" s="19">
        <f t="shared" si="19"/>
        <v>7961.9019767999989</v>
      </c>
    </row>
    <row r="34" spans="1:26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  <c r="Y34" s="8">
        <f>FC_TRA_DAVI_PA_E!Y34+FC_TRA_DAVI_FR_E!Y34</f>
        <v>0</v>
      </c>
      <c r="Z34" s="8">
        <f>FC_TRA_DAVI_PA_E!Z34+FC_TRA_DAVI_FR_E!Z34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  <c r="Y35" s="8">
        <f>FC_TRA_DAVI_PA_E!Y35+FC_TRA_DAVI_FR_E!Y35</f>
        <v>0</v>
      </c>
      <c r="Z35" s="8">
        <f>FC_TRA_DAVI_PA_E!Z35+FC_TRA_DAVI_FR_E!Z35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  <c r="Y36" s="8">
        <f>FC_TRA_DAVI_PA_E!Y36+FC_TRA_DAVI_FR_E!Y36</f>
        <v>0</v>
      </c>
      <c r="Z36" s="8">
        <f>FC_TRA_DAVI_PA_E!Z36+FC_TRA_DAVI_FR_E!Z36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  <c r="Y37" s="8">
        <f>FC_TRA_DAVI_PA_E!Y37+FC_TRA_DAVI_FR_E!Y37</f>
        <v>0</v>
      </c>
      <c r="Z37" s="8">
        <f>FC_TRA_DAVI_PA_E!Z37+FC_TRA_DAVI_FR_E!Z37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FC_TRA_DAVI_PA_E!C38+FC_TRA_DAVI_FR_E!C38</f>
        <v>31.010112000000003</v>
      </c>
      <c r="D38" s="8">
        <f>FC_TRA_DAVI_PA_E!D38+FC_TRA_DAVI_FR_E!D38</f>
        <v>34.110972000000004</v>
      </c>
      <c r="E38" s="8">
        <f>FC_TRA_DAVI_PA_E!E38+FC_TRA_DAVI_FR_E!E38</f>
        <v>40.312944000000002</v>
      </c>
      <c r="F38" s="8">
        <f>FC_TRA_DAVI_PA_E!F38+FC_TRA_DAVI_FR_E!F38</f>
        <v>34.110971999999997</v>
      </c>
      <c r="G38" s="8">
        <f>FC_TRA_DAVI_PA_E!G38+FC_TRA_DAVI_FR_E!G38</f>
        <v>31.010112000000003</v>
      </c>
      <c r="H38" s="8">
        <f>FC_TRA_DAVI_PA_E!H38+FC_TRA_DAVI_FR_E!H38</f>
        <v>31.010111999999999</v>
      </c>
      <c r="I38" s="8">
        <f>FC_TRA_DAVI_PA_E!I38+FC_TRA_DAVI_FR_E!I38</f>
        <v>31.010112000000003</v>
      </c>
      <c r="J38" s="8">
        <f>FC_TRA_DAVI_PA_E!J38+FC_TRA_DAVI_FR_E!J38</f>
        <v>34.110971999999997</v>
      </c>
      <c r="K38" s="8">
        <f>FC_TRA_DAVI_PA_E!K38+FC_TRA_DAVI_FR_E!K38</f>
        <v>34.110971999999997</v>
      </c>
      <c r="L38" s="8">
        <f>FC_TRA_DAVI_PA_E!L38+FC_TRA_DAVI_FR_E!L38</f>
        <v>31.010111999999999</v>
      </c>
      <c r="M38" s="8">
        <f>FC_TRA_DAVI_PA_E!M38+FC_TRA_DAVI_FR_E!M38</f>
        <v>24.807888000000002</v>
      </c>
      <c r="N38" s="8">
        <f>FC_TRA_DAVI_PA_E!N38+FC_TRA_DAVI_FR_E!N38</f>
        <v>18.605916000000001</v>
      </c>
      <c r="O38" s="8">
        <f>FC_TRA_DAVI_PA_E!O38+FC_TRA_DAVI_FR_E!O38</f>
        <v>15.505056</v>
      </c>
      <c r="P38" s="8">
        <f>FC_TRA_DAVI_PA_E!P38+FC_TRA_DAVI_FR_E!P38</f>
        <v>15.505056</v>
      </c>
      <c r="Q38" s="8">
        <f>FC_TRA_DAVI_PA_E!Q38+FC_TRA_DAVI_FR_E!Q38</f>
        <v>9.3030840000000001</v>
      </c>
      <c r="R38" s="8">
        <f>FC_TRA_DAVI_PA_E!R38+FC_TRA_DAVI_FR_E!R38</f>
        <v>12.403944000000001</v>
      </c>
      <c r="S38" s="8">
        <f>FC_TRA_DAVI_PA_E!S38+FC_TRA_DAVI_FR_E!S38</f>
        <v>12.403944000000003</v>
      </c>
      <c r="T38" s="8">
        <f>FC_TRA_DAVI_PA_E!T38+FC_TRA_DAVI_FR_E!T38</f>
        <v>12.403944000000001</v>
      </c>
      <c r="U38" s="8">
        <f>FC_TRA_DAVI_PA_E!U38+FC_TRA_DAVI_FR_E!U38</f>
        <v>12.403944000000001</v>
      </c>
      <c r="V38" s="8">
        <f>FC_TRA_DAVI_PA_E!V38+FC_TRA_DAVI_FR_E!V38</f>
        <v>15.505056000000003</v>
      </c>
      <c r="W38" s="8">
        <f>FC_TRA_DAVI_PA_E!W38+FC_TRA_DAVI_FR_E!W38</f>
        <v>12.403944000000005</v>
      </c>
      <c r="X38" s="8">
        <f>FC_TRA_DAVI_PA_E!X38+FC_TRA_DAVI_FR_E!X38</f>
        <v>14.388695999999999</v>
      </c>
      <c r="Y38" s="8">
        <f>FC_TRA_DAVI_PA_E!Y38+FC_TRA_DAVI_FR_E!Y38</f>
        <v>13.03974</v>
      </c>
      <c r="Z38" s="8">
        <f>FC_TRA_DAVI_PA_E!Z38+FC_TRA_DAVI_FR_E!Z38</f>
        <v>12.506255999999999</v>
      </c>
    </row>
    <row r="39" spans="1:26" ht="11.25" customHeight="1" x14ac:dyDescent="0.2">
      <c r="A39" s="28" t="s">
        <v>64</v>
      </c>
      <c r="B39" s="7" t="s">
        <v>65</v>
      </c>
      <c r="C39" s="8">
        <f>FC_TRA_DAVI_PA_E!C39+FC_TRA_DAVI_FR_E!C39</f>
        <v>318.51711504000014</v>
      </c>
      <c r="D39" s="8">
        <f>FC_TRA_DAVI_PA_E!D39+FC_TRA_DAVI_FR_E!D39</f>
        <v>187.92508752000001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  <c r="Y39" s="8">
        <f>FC_TRA_DAVI_PA_E!Y39+FC_TRA_DAVI_FR_E!Y39</f>
        <v>0</v>
      </c>
      <c r="Z39" s="8">
        <f>FC_TRA_DAVI_PA_E!Z39+FC_TRA_DAVI_FR_E!Z39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FC_TRA_DAVI_PA_E!C40+FC_TRA_DAVI_FR_E!C40</f>
        <v>5165.2169100000019</v>
      </c>
      <c r="D40" s="8">
        <f>FC_TRA_DAVI_PA_E!D40+FC_TRA_DAVI_FR_E!D40</f>
        <v>5263.5114000000012</v>
      </c>
      <c r="E40" s="8">
        <f>FC_TRA_DAVI_PA_E!E40+FC_TRA_DAVI_FR_E!E40</f>
        <v>5060.5808399999996</v>
      </c>
      <c r="F40" s="8">
        <f>FC_TRA_DAVI_PA_E!F40+FC_TRA_DAVI_FR_E!F40</f>
        <v>5311.0732499999986</v>
      </c>
      <c r="G40" s="8">
        <f>FC_TRA_DAVI_PA_E!G40+FC_TRA_DAVI_FR_E!G40</f>
        <v>5888.1570299999994</v>
      </c>
      <c r="H40" s="8">
        <f>FC_TRA_DAVI_PA_E!H40+FC_TRA_DAVI_FR_E!H40</f>
        <v>6867.9311399999979</v>
      </c>
      <c r="I40" s="8">
        <f>FC_TRA_DAVI_PA_E!I40+FC_TRA_DAVI_FR_E!I40</f>
        <v>7219.888829999999</v>
      </c>
      <c r="J40" s="8">
        <f>FC_TRA_DAVI_PA_E!J40+FC_TRA_DAVI_FR_E!J40</f>
        <v>7597.2128400000011</v>
      </c>
      <c r="K40" s="8">
        <f>FC_TRA_DAVI_PA_E!K40+FC_TRA_DAVI_FR_E!K40</f>
        <v>7327.6956900000014</v>
      </c>
      <c r="L40" s="8">
        <f>FC_TRA_DAVI_PA_E!L40+FC_TRA_DAVI_FR_E!L40</f>
        <v>6484.2655500000028</v>
      </c>
      <c r="M40" s="8">
        <f>FC_TRA_DAVI_PA_E!M40+FC_TRA_DAVI_FR_E!M40</f>
        <v>7238.9135700000006</v>
      </c>
      <c r="N40" s="8">
        <f>FC_TRA_DAVI_PA_E!N40+FC_TRA_DAVI_FR_E!N40</f>
        <v>6493.7779199999986</v>
      </c>
      <c r="O40" s="8">
        <f>FC_TRA_DAVI_PA_E!O40+FC_TRA_DAVI_FR_E!O40</f>
        <v>5621.8106700000017</v>
      </c>
      <c r="P40" s="8">
        <f>FC_TRA_DAVI_PA_E!P40+FC_TRA_DAVI_FR_E!P40</f>
        <v>4787.8929000000007</v>
      </c>
      <c r="Q40" s="8">
        <f>FC_TRA_DAVI_PA_E!Q40+FC_TRA_DAVI_FR_E!Q40</f>
        <v>5079.6055800000013</v>
      </c>
      <c r="R40" s="8">
        <f>FC_TRA_DAVI_PA_E!R40+FC_TRA_DAVI_FR_E!R40</f>
        <v>5491.8082800000002</v>
      </c>
      <c r="S40" s="8">
        <f>FC_TRA_DAVI_PA_E!S40+FC_TRA_DAVI_FR_E!S40</f>
        <v>5976.9391499999983</v>
      </c>
      <c r="T40" s="8">
        <f>FC_TRA_DAVI_PA_E!T40+FC_TRA_DAVI_FR_E!T40</f>
        <v>6496.9487100000024</v>
      </c>
      <c r="U40" s="8">
        <f>FC_TRA_DAVI_PA_E!U40+FC_TRA_DAVI_FR_E!U40</f>
        <v>6760.1242800000018</v>
      </c>
      <c r="V40" s="8">
        <f>FC_TRA_DAVI_PA_E!V40+FC_TRA_DAVI_FR_E!V40</f>
        <v>7143.7898700000005</v>
      </c>
      <c r="W40" s="8">
        <f>FC_TRA_DAVI_PA_E!W40+FC_TRA_DAVI_FR_E!W40</f>
        <v>2875.9065300000007</v>
      </c>
      <c r="X40" s="8">
        <f>FC_TRA_DAVI_PA_E!X40+FC_TRA_DAVI_FR_E!X40</f>
        <v>4993.6613817600009</v>
      </c>
      <c r="Y40" s="8">
        <f>FC_TRA_DAVI_PA_E!Y40+FC_TRA_DAVI_FR_E!Y40</f>
        <v>7525.4292604800003</v>
      </c>
      <c r="Z40" s="8">
        <f>FC_TRA_DAVI_PA_E!Z40+FC_TRA_DAVI_FR_E!Z40</f>
        <v>7949.3957207999993</v>
      </c>
    </row>
    <row r="41" spans="1:26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  <c r="Y41" s="8">
        <f>FC_TRA_DAVI_PA_E!Y41+FC_TRA_DAVI_FR_E!Y41</f>
        <v>0</v>
      </c>
      <c r="Z41" s="8">
        <f>FC_TRA_DAVI_PA_E!Z41+FC_TRA_DAVI_FR_E!Z41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  <c r="Y42" s="8">
        <f>FC_TRA_DAVI_PA_E!Y42+FC_TRA_DAVI_FR_E!Y42</f>
        <v>0</v>
      </c>
      <c r="Z42" s="8">
        <f>FC_TRA_DAVI_PA_E!Z42+FC_TRA_DAVI_FR_E!Z42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  <c r="Y43" s="8">
        <f>FC_TRA_DAVI_PA_E!Y43+FC_TRA_DAVI_FR_E!Y43</f>
        <v>0</v>
      </c>
      <c r="Z43" s="8">
        <f>FC_TRA_DAVI_PA_E!Z43+FC_TRA_DAVI_FR_E!Z43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  <c r="Y44" s="8">
        <f>FC_TRA_DAVI_PA_E!Y44+FC_TRA_DAVI_FR_E!Y44</f>
        <v>0</v>
      </c>
      <c r="Z44" s="8">
        <f>FC_TRA_DAVI_PA_E!Z44+FC_TRA_DAVI_FR_E!Z44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  <c r="Y45" s="8">
        <f>FC_TRA_DAVI_PA_E!Y45+FC_TRA_DAVI_FR_E!Y45</f>
        <v>0</v>
      </c>
      <c r="Z45" s="8">
        <f>FC_TRA_DAVI_PA_E!Z45+FC_TRA_DAVI_FR_E!Z45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  <c r="Y46" s="8">
        <f>FC_TRA_DAVI_PA_E!Y46+FC_TRA_DAVI_FR_E!Y46</f>
        <v>0</v>
      </c>
      <c r="Z46" s="8">
        <f>FC_TRA_DAVI_PA_E!Z46+FC_TRA_DAVI_FR_E!Z46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  <c r="Y47" s="8">
        <f>FC_TRA_DAVI_PA_E!Y47+FC_TRA_DAVI_FR_E!Y47</f>
        <v>0</v>
      </c>
      <c r="Z47" s="8">
        <f>FC_TRA_DAVI_PA_E!Z47+FC_TRA_DAVI_FR_E!Z47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  <c r="Y48" s="8">
        <f>FC_TRA_DAVI_PA_E!Y48+FC_TRA_DAVI_FR_E!Y48</f>
        <v>0</v>
      </c>
      <c r="Z48" s="8">
        <f>FC_TRA_DAVI_PA_E!Z48+FC_TRA_DAVI_FR_E!Z48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  <c r="Y49" s="8">
        <f>FC_TRA_DAVI_PA_E!Y49+FC_TRA_DAVI_FR_E!Y49</f>
        <v>0</v>
      </c>
      <c r="Z49" s="8">
        <f>FC_TRA_DAVI_PA_E!Z49+FC_TRA_DAVI_FR_E!Z49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  <c r="Y50" s="8">
        <f>FC_TRA_DAVI_PA_E!Y50+FC_TRA_DAVI_FR_E!Y50</f>
        <v>0</v>
      </c>
      <c r="Z50" s="8">
        <f>FC_TRA_DAVI_PA_E!Z50+FC_TRA_DAVI_FR_E!Z50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  <c r="Y51" s="27">
        <f>FC_TRA_DAVI_PA_E!Y51+FC_TRA_DAVI_FR_E!Y51</f>
        <v>0</v>
      </c>
      <c r="Z51" s="27">
        <f>FC_TRA_DAVI_PA_E!Z51+FC_TRA_DAVI_FR_E!Z51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  <c r="Y53" s="8">
        <f>FC_TRA_DAVI_PA_E!Y53+FC_TRA_DAVI_FR_E!Y53</f>
        <v>0</v>
      </c>
      <c r="Z53" s="8">
        <f>FC_TRA_DAVI_PA_E!Z53+FC_TRA_DAVI_FR_E!Z53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  <c r="Y54" s="45">
        <f>FC_TRA_DAVI_PA_E!Y54+FC_TRA_DAVI_FR_E!Y54</f>
        <v>0</v>
      </c>
      <c r="Z54" s="45">
        <f>FC_TRA_DAVI_PA_E!Z54+FC_TRA_DAVI_FR_E!Z54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  <c r="Y62" s="52">
        <f>FC_TRA_DAVI_PA_E!Y62+FC_TRA_DAVI_FR_E!Y62</f>
        <v>0</v>
      </c>
      <c r="Z62" s="52">
        <f>FC_TRA_DAVI_PA_E!Z62+FC_TRA_DAVI_FR_E!Z62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  <c r="Y63" s="52">
        <f>FC_TRA_DAVI_PA_E!Y63+FC_TRA_DAVI_FR_E!Y63</f>
        <v>0</v>
      </c>
      <c r="Z63" s="52">
        <f>FC_TRA_DAVI_PA_E!Z63+FC_TRA_DAVI_FR_E!Z63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  <c r="Y64" s="52">
        <f>FC_TRA_DAVI_PA_E!Y64+FC_TRA_DAVI_FR_E!Y64</f>
        <v>0</v>
      </c>
      <c r="Z64" s="52">
        <f>FC_TRA_DAVI_PA_E!Z64+FC_TRA_DAVI_FR_E!Z64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  <c r="Y65" s="52">
        <f>FC_TRA_DAVI_PA_E!Y65+FC_TRA_DAVI_FR_E!Y65</f>
        <v>0</v>
      </c>
      <c r="Z65" s="52">
        <f>FC_TRA_DAVI_PA_E!Z65+FC_TRA_DAVI_FR_E!Z65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  <c r="Y66" s="52">
        <f>FC_TRA_DAVI_PA_E!Y66+FC_TRA_DAVI_FR_E!Y66</f>
        <v>0</v>
      </c>
      <c r="Z66" s="52">
        <f>FC_TRA_DAVI_PA_E!Z66+FC_TRA_DAVI_FR_E!Z66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  <c r="Y67" s="52">
        <f>FC_TRA_DAVI_PA_E!Y67+FC_TRA_DAVI_FR_E!Y67</f>
        <v>0</v>
      </c>
      <c r="Z67" s="52">
        <f>FC_TRA_DAVI_PA_E!Z67+FC_TRA_DAVI_FR_E!Z67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  <c r="Y68" s="52">
        <f>FC_TRA_DAVI_PA_E!Y68+FC_TRA_DAVI_FR_E!Y68</f>
        <v>0</v>
      </c>
      <c r="Z68" s="52">
        <f>FC_TRA_DAVI_PA_E!Z68+FC_TRA_DAVI_FR_E!Z68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  <c r="Y69" s="52">
        <f>FC_TRA_DAVI_PA_E!Y69+FC_TRA_DAVI_FR_E!Y69</f>
        <v>0</v>
      </c>
      <c r="Z69" s="52">
        <f>FC_TRA_DAVI_PA_E!Z69+FC_TRA_DAVI_FR_E!Z69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  <c r="Y70" s="52">
        <f>FC_TRA_DAVI_PA_E!Y70+FC_TRA_DAVI_FR_E!Y70</f>
        <v>0</v>
      </c>
      <c r="Z70" s="52">
        <f>FC_TRA_DAVI_PA_E!Z70+FC_TRA_DAVI_FR_E!Z70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  <c r="Y71" s="52">
        <f>FC_TRA_DAVI_PA_E!Y71+FC_TRA_DAVI_FR_E!Y71</f>
        <v>0</v>
      </c>
      <c r="Z71" s="52">
        <f>FC_TRA_DAVI_PA_E!Z71+FC_TRA_DAVI_FR_E!Z71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  <c r="Y72" s="55">
        <f>FC_TRA_DAVI_PA_E!Y72+FC_TRA_DAVI_FR_E!Y72</f>
        <v>0</v>
      </c>
      <c r="Z72" s="55">
        <f>FC_TRA_DAVI_PA_E!Z72+FC_TRA_DAVI_FR_E!Z72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5353.2670071183684</v>
      </c>
      <c r="D2" s="21">
        <f t="shared" ref="D2:X2" si="0">SUM(D3,D17,D22,D25,D26,D51,D52)</f>
        <v>5318.6476163667612</v>
      </c>
      <c r="E2" s="21">
        <f t="shared" si="0"/>
        <v>4947.6901013022016</v>
      </c>
      <c r="F2" s="21">
        <f t="shared" si="0"/>
        <v>5212.3976673175266</v>
      </c>
      <c r="G2" s="21">
        <f t="shared" si="0"/>
        <v>5741.0411607893066</v>
      </c>
      <c r="H2" s="21">
        <f t="shared" si="0"/>
        <v>6715.4349353157604</v>
      </c>
      <c r="I2" s="21">
        <f t="shared" si="0"/>
        <v>7065.6315580344508</v>
      </c>
      <c r="J2" s="21">
        <f t="shared" si="0"/>
        <v>7453.5057165068856</v>
      </c>
      <c r="K2" s="21">
        <f t="shared" si="0"/>
        <v>7188.8109711946681</v>
      </c>
      <c r="L2" s="21">
        <f t="shared" si="0"/>
        <v>6378.7646102616527</v>
      </c>
      <c r="M2" s="21">
        <f t="shared" si="0"/>
        <v>7121.142152397857</v>
      </c>
      <c r="N2" s="21">
        <f t="shared" si="0"/>
        <v>6401.6676206245656</v>
      </c>
      <c r="O2" s="21">
        <f t="shared" si="0"/>
        <v>5541.6193854690946</v>
      </c>
      <c r="P2" s="21">
        <f t="shared" si="0"/>
        <v>4714.571211217617</v>
      </c>
      <c r="Q2" s="21">
        <f t="shared" si="0"/>
        <v>5004.0684441729318</v>
      </c>
      <c r="R2" s="21">
        <f t="shared" si="0"/>
        <v>5421.7724918359481</v>
      </c>
      <c r="S2" s="21">
        <f t="shared" si="0"/>
        <v>5910.9410375114503</v>
      </c>
      <c r="T2" s="21">
        <f t="shared" si="0"/>
        <v>6420.0327696950153</v>
      </c>
      <c r="U2" s="21">
        <f t="shared" si="0"/>
        <v>6692.5338658366727</v>
      </c>
      <c r="V2" s="21">
        <f t="shared" si="0"/>
        <v>7088.2597166234009</v>
      </c>
      <c r="W2" s="21">
        <f t="shared" si="0"/>
        <v>2841.6583692068816</v>
      </c>
      <c r="X2" s="21">
        <f t="shared" si="0"/>
        <v>4948.6026152507957</v>
      </c>
      <c r="Y2" s="21">
        <f t="shared" ref="Y2:Z2" si="1">SUM(Y3,Y17,Y22,Y25,Y26,Y51,Y52)</f>
        <v>7481.7444718692104</v>
      </c>
      <c r="Z2" s="21">
        <f t="shared" si="1"/>
        <v>7907.9905554447041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5353.2670071183684</v>
      </c>
      <c r="D26" s="27">
        <f t="shared" si="14"/>
        <v>5318.6476163667612</v>
      </c>
      <c r="E26" s="27">
        <f t="shared" si="14"/>
        <v>4947.6901013022016</v>
      </c>
      <c r="F26" s="27">
        <f t="shared" si="14"/>
        <v>5212.3976673175266</v>
      </c>
      <c r="G26" s="27">
        <f t="shared" si="14"/>
        <v>5741.0411607893066</v>
      </c>
      <c r="H26" s="27">
        <f t="shared" si="14"/>
        <v>6715.4349353157604</v>
      </c>
      <c r="I26" s="27">
        <f t="shared" si="14"/>
        <v>7065.6315580344508</v>
      </c>
      <c r="J26" s="27">
        <f t="shared" si="14"/>
        <v>7453.5057165068856</v>
      </c>
      <c r="K26" s="27">
        <f t="shared" si="14"/>
        <v>7188.8109711946681</v>
      </c>
      <c r="L26" s="27">
        <f t="shared" si="14"/>
        <v>6378.7646102616527</v>
      </c>
      <c r="M26" s="27">
        <f t="shared" si="14"/>
        <v>7121.142152397857</v>
      </c>
      <c r="N26" s="27">
        <f t="shared" si="14"/>
        <v>6401.6676206245656</v>
      </c>
      <c r="O26" s="27">
        <f t="shared" si="14"/>
        <v>5541.6193854690946</v>
      </c>
      <c r="P26" s="27">
        <f t="shared" si="14"/>
        <v>4714.571211217617</v>
      </c>
      <c r="Q26" s="27">
        <f t="shared" si="14"/>
        <v>5004.0684441729318</v>
      </c>
      <c r="R26" s="27">
        <f t="shared" si="14"/>
        <v>5421.7724918359481</v>
      </c>
      <c r="S26" s="27">
        <f t="shared" si="14"/>
        <v>5910.9410375114503</v>
      </c>
      <c r="T26" s="27">
        <f t="shared" si="14"/>
        <v>6420.0327696950153</v>
      </c>
      <c r="U26" s="27">
        <f t="shared" si="14"/>
        <v>6692.5338658366727</v>
      </c>
      <c r="V26" s="27">
        <f t="shared" si="14"/>
        <v>7088.2597166234009</v>
      </c>
      <c r="W26" s="27">
        <f t="shared" si="14"/>
        <v>2841.6583692068816</v>
      </c>
      <c r="X26" s="27">
        <f t="shared" si="14"/>
        <v>4948.6026152507957</v>
      </c>
      <c r="Y26" s="27">
        <f t="shared" ref="Y26:Z26" si="15">SUM(Y27,Y33)</f>
        <v>7481.7444718692104</v>
      </c>
      <c r="Z26" s="27">
        <f t="shared" si="15"/>
        <v>7907.9905554447041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5353.2670071183684</v>
      </c>
      <c r="D33" s="19">
        <f t="shared" si="18"/>
        <v>5318.6476163667612</v>
      </c>
      <c r="E33" s="19">
        <f t="shared" si="18"/>
        <v>4947.6901013022016</v>
      </c>
      <c r="F33" s="19">
        <f t="shared" si="18"/>
        <v>5212.3976673175266</v>
      </c>
      <c r="G33" s="19">
        <f t="shared" si="18"/>
        <v>5741.0411607893066</v>
      </c>
      <c r="H33" s="19">
        <f t="shared" si="18"/>
        <v>6715.4349353157604</v>
      </c>
      <c r="I33" s="19">
        <f t="shared" si="18"/>
        <v>7065.6315580344508</v>
      </c>
      <c r="J33" s="19">
        <f t="shared" si="18"/>
        <v>7453.5057165068856</v>
      </c>
      <c r="K33" s="19">
        <f t="shared" si="18"/>
        <v>7188.8109711946681</v>
      </c>
      <c r="L33" s="19">
        <f t="shared" si="18"/>
        <v>6378.7646102616527</v>
      </c>
      <c r="M33" s="19">
        <f t="shared" si="18"/>
        <v>7121.142152397857</v>
      </c>
      <c r="N33" s="19">
        <f t="shared" si="18"/>
        <v>6401.6676206245656</v>
      </c>
      <c r="O33" s="19">
        <f t="shared" si="18"/>
        <v>5541.6193854690946</v>
      </c>
      <c r="P33" s="19">
        <f t="shared" si="18"/>
        <v>4714.571211217617</v>
      </c>
      <c r="Q33" s="19">
        <f t="shared" si="18"/>
        <v>5004.0684441729318</v>
      </c>
      <c r="R33" s="19">
        <f t="shared" si="18"/>
        <v>5421.7724918359481</v>
      </c>
      <c r="S33" s="19">
        <f t="shared" si="18"/>
        <v>5910.9410375114503</v>
      </c>
      <c r="T33" s="19">
        <f t="shared" si="18"/>
        <v>6420.0327696950153</v>
      </c>
      <c r="U33" s="19">
        <f t="shared" si="18"/>
        <v>6692.5338658366727</v>
      </c>
      <c r="V33" s="19">
        <f t="shared" si="18"/>
        <v>7088.2597166234009</v>
      </c>
      <c r="W33" s="19">
        <f t="shared" si="18"/>
        <v>2841.6583692068816</v>
      </c>
      <c r="X33" s="19">
        <f t="shared" si="18"/>
        <v>4948.6026152507957</v>
      </c>
      <c r="Y33" s="19">
        <f t="shared" ref="Y33:Z33" si="19">SUM(Y34:Y50)</f>
        <v>7481.7444718692104</v>
      </c>
      <c r="Z33" s="19">
        <f t="shared" si="19"/>
        <v>7907.9905554447041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30.102105434350683</v>
      </c>
      <c r="D38" s="8">
        <v>33.073132856575157</v>
      </c>
      <c r="E38" s="8">
        <v>39.102157862762112</v>
      </c>
      <c r="F38" s="8">
        <v>33.263577736186299</v>
      </c>
      <c r="G38" s="8">
        <v>30.076922161811538</v>
      </c>
      <c r="H38" s="8">
        <v>30.18526783547896</v>
      </c>
      <c r="I38" s="8">
        <v>30.217774060570111</v>
      </c>
      <c r="J38" s="8">
        <v>33.316149473019671</v>
      </c>
      <c r="K38" s="8">
        <v>33.309395507147869</v>
      </c>
      <c r="L38" s="8">
        <v>30.360373873287408</v>
      </c>
      <c r="M38" s="8">
        <v>24.320934932629815</v>
      </c>
      <c r="N38" s="8">
        <v>18.289599171172156</v>
      </c>
      <c r="O38" s="8">
        <v>15.24184968141766</v>
      </c>
      <c r="P38" s="8">
        <v>15.218329048628378</v>
      </c>
      <c r="Q38" s="8">
        <v>9.1479867593650503</v>
      </c>
      <c r="R38" s="8">
        <v>12.218163041795091</v>
      </c>
      <c r="S38" s="8">
        <v>12.241573151827518</v>
      </c>
      <c r="T38" s="8">
        <v>12.233739848850698</v>
      </c>
      <c r="U38" s="8">
        <v>12.257433641363528</v>
      </c>
      <c r="V38" s="8">
        <v>15.351213350585464</v>
      </c>
      <c r="W38" s="8">
        <v>12.203595006861955</v>
      </c>
      <c r="X38" s="8">
        <v>14.217896696331907</v>
      </c>
      <c r="Y38" s="8">
        <v>12.94162019547999</v>
      </c>
      <c r="Z38" s="8">
        <v>12.42157396814909</v>
      </c>
    </row>
    <row r="39" spans="1:26" ht="11.25" customHeight="1" x14ac:dyDescent="0.2">
      <c r="A39" s="28" t="s">
        <v>64</v>
      </c>
      <c r="B39" s="7" t="s">
        <v>65</v>
      </c>
      <c r="C39" s="8">
        <v>309.19062077490366</v>
      </c>
      <c r="D39" s="8">
        <v>182.20739610212439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5013.974280909114</v>
      </c>
      <c r="D40" s="8">
        <v>5103.3670874080617</v>
      </c>
      <c r="E40" s="8">
        <v>4908.5879434394392</v>
      </c>
      <c r="F40" s="8">
        <v>5179.13408958134</v>
      </c>
      <c r="G40" s="8">
        <v>5710.9642386274954</v>
      </c>
      <c r="H40" s="8">
        <v>6685.2496674802815</v>
      </c>
      <c r="I40" s="8">
        <v>7035.4137839738805</v>
      </c>
      <c r="J40" s="8">
        <v>7420.1895670338663</v>
      </c>
      <c r="K40" s="8">
        <v>7155.50157568752</v>
      </c>
      <c r="L40" s="8">
        <v>6348.4042363883655</v>
      </c>
      <c r="M40" s="8">
        <v>7096.8212174652272</v>
      </c>
      <c r="N40" s="8">
        <v>6383.3780214533936</v>
      </c>
      <c r="O40" s="8">
        <v>5526.3775357876766</v>
      </c>
      <c r="P40" s="8">
        <v>4699.3528821689888</v>
      </c>
      <c r="Q40" s="8">
        <v>4994.9204574135665</v>
      </c>
      <c r="R40" s="8">
        <v>5409.5543287941528</v>
      </c>
      <c r="S40" s="8">
        <v>5898.6994643596227</v>
      </c>
      <c r="T40" s="8">
        <v>6407.7990298461646</v>
      </c>
      <c r="U40" s="8">
        <v>6680.2764321953091</v>
      </c>
      <c r="V40" s="8">
        <v>7072.9085032728153</v>
      </c>
      <c r="W40" s="8">
        <v>2829.4547742000195</v>
      </c>
      <c r="X40" s="8">
        <v>4934.3847185544637</v>
      </c>
      <c r="Y40" s="8">
        <v>7468.8028516737304</v>
      </c>
      <c r="Z40" s="8">
        <v>7895.5689814765547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161.47712992163372</v>
      </c>
      <c r="D2" s="21">
        <f t="shared" ref="D2:X2" si="0">SUM(D3,D17,D22,D25,D26,D51,D52)</f>
        <v>166.89984315324014</v>
      </c>
      <c r="E2" s="21">
        <f t="shared" si="0"/>
        <v>153.20368269779817</v>
      </c>
      <c r="F2" s="21">
        <f t="shared" si="0"/>
        <v>132.78655468247234</v>
      </c>
      <c r="G2" s="21">
        <f t="shared" si="0"/>
        <v>178.1259812106924</v>
      </c>
      <c r="H2" s="21">
        <f t="shared" si="0"/>
        <v>183.50631668423728</v>
      </c>
      <c r="I2" s="21">
        <f t="shared" si="0"/>
        <v>185.26738396554865</v>
      </c>
      <c r="J2" s="21">
        <f t="shared" si="0"/>
        <v>177.81809549311504</v>
      </c>
      <c r="K2" s="21">
        <f t="shared" si="0"/>
        <v>172.99569080533311</v>
      </c>
      <c r="L2" s="21">
        <f t="shared" si="0"/>
        <v>136.51105173834955</v>
      </c>
      <c r="M2" s="21">
        <f t="shared" si="0"/>
        <v>142.57930560214359</v>
      </c>
      <c r="N2" s="21">
        <f t="shared" si="0"/>
        <v>110.71621537543331</v>
      </c>
      <c r="O2" s="21">
        <f t="shared" si="0"/>
        <v>95.696340530907307</v>
      </c>
      <c r="P2" s="21">
        <f t="shared" si="0"/>
        <v>88.826744782383201</v>
      </c>
      <c r="Q2" s="21">
        <f t="shared" si="0"/>
        <v>84.840219827069461</v>
      </c>
      <c r="R2" s="21">
        <f t="shared" si="0"/>
        <v>82.439732164052444</v>
      </c>
      <c r="S2" s="21">
        <f t="shared" si="0"/>
        <v>78.402056488548212</v>
      </c>
      <c r="T2" s="21">
        <f t="shared" si="0"/>
        <v>89.319884304986871</v>
      </c>
      <c r="U2" s="21">
        <f t="shared" si="0"/>
        <v>79.99435816332894</v>
      </c>
      <c r="V2" s="21">
        <f t="shared" si="0"/>
        <v>71.035209376599681</v>
      </c>
      <c r="W2" s="21">
        <f t="shared" si="0"/>
        <v>46.652104793119165</v>
      </c>
      <c r="X2" s="21">
        <f t="shared" si="0"/>
        <v>59.447462509204897</v>
      </c>
      <c r="Y2" s="21">
        <f t="shared" ref="Y2:Z2" si="1">SUM(Y3,Y17,Y22,Y25,Y26,Y51,Y52)</f>
        <v>56.724528610789477</v>
      </c>
      <c r="Z2" s="21">
        <f t="shared" si="1"/>
        <v>53.911421355295133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161.47712992163372</v>
      </c>
      <c r="D26" s="27">
        <f t="shared" si="14"/>
        <v>166.89984315324014</v>
      </c>
      <c r="E26" s="27">
        <f t="shared" si="14"/>
        <v>153.20368269779817</v>
      </c>
      <c r="F26" s="27">
        <f t="shared" si="14"/>
        <v>132.78655468247234</v>
      </c>
      <c r="G26" s="27">
        <f t="shared" si="14"/>
        <v>178.1259812106924</v>
      </c>
      <c r="H26" s="27">
        <f t="shared" si="14"/>
        <v>183.50631668423728</v>
      </c>
      <c r="I26" s="27">
        <f t="shared" si="14"/>
        <v>185.26738396554865</v>
      </c>
      <c r="J26" s="27">
        <f t="shared" si="14"/>
        <v>177.81809549311504</v>
      </c>
      <c r="K26" s="27">
        <f t="shared" si="14"/>
        <v>172.99569080533311</v>
      </c>
      <c r="L26" s="27">
        <f t="shared" si="14"/>
        <v>136.51105173834955</v>
      </c>
      <c r="M26" s="27">
        <f t="shared" si="14"/>
        <v>142.57930560214359</v>
      </c>
      <c r="N26" s="27">
        <f t="shared" si="14"/>
        <v>110.71621537543331</v>
      </c>
      <c r="O26" s="27">
        <f t="shared" si="14"/>
        <v>95.696340530907307</v>
      </c>
      <c r="P26" s="27">
        <f t="shared" si="14"/>
        <v>88.826744782383201</v>
      </c>
      <c r="Q26" s="27">
        <f t="shared" si="14"/>
        <v>84.840219827069461</v>
      </c>
      <c r="R26" s="27">
        <f t="shared" si="14"/>
        <v>82.439732164052444</v>
      </c>
      <c r="S26" s="27">
        <f t="shared" si="14"/>
        <v>78.402056488548212</v>
      </c>
      <c r="T26" s="27">
        <f t="shared" si="14"/>
        <v>89.319884304986871</v>
      </c>
      <c r="U26" s="27">
        <f t="shared" si="14"/>
        <v>79.99435816332894</v>
      </c>
      <c r="V26" s="27">
        <f t="shared" si="14"/>
        <v>71.035209376599681</v>
      </c>
      <c r="W26" s="27">
        <f t="shared" si="14"/>
        <v>46.652104793119165</v>
      </c>
      <c r="X26" s="27">
        <f t="shared" si="14"/>
        <v>59.447462509204897</v>
      </c>
      <c r="Y26" s="27">
        <f t="shared" ref="Y26:Z26" si="15">SUM(Y27,Y33)</f>
        <v>56.724528610789477</v>
      </c>
      <c r="Z26" s="27">
        <f t="shared" si="15"/>
        <v>53.911421355295133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161.47712992163372</v>
      </c>
      <c r="D33" s="19">
        <f t="shared" si="18"/>
        <v>166.89984315324014</v>
      </c>
      <c r="E33" s="19">
        <f t="shared" si="18"/>
        <v>153.20368269779817</v>
      </c>
      <c r="F33" s="19">
        <f t="shared" si="18"/>
        <v>132.78655468247234</v>
      </c>
      <c r="G33" s="19">
        <f t="shared" si="18"/>
        <v>178.1259812106924</v>
      </c>
      <c r="H33" s="19">
        <f t="shared" si="18"/>
        <v>183.50631668423728</v>
      </c>
      <c r="I33" s="19">
        <f t="shared" si="18"/>
        <v>185.26738396554865</v>
      </c>
      <c r="J33" s="19">
        <f t="shared" si="18"/>
        <v>177.81809549311504</v>
      </c>
      <c r="K33" s="19">
        <f t="shared" si="18"/>
        <v>172.99569080533311</v>
      </c>
      <c r="L33" s="19">
        <f t="shared" si="18"/>
        <v>136.51105173834955</v>
      </c>
      <c r="M33" s="19">
        <f t="shared" si="18"/>
        <v>142.57930560214359</v>
      </c>
      <c r="N33" s="19">
        <f t="shared" si="18"/>
        <v>110.71621537543331</v>
      </c>
      <c r="O33" s="19">
        <f t="shared" si="18"/>
        <v>95.696340530907307</v>
      </c>
      <c r="P33" s="19">
        <f t="shared" si="18"/>
        <v>88.826744782383201</v>
      </c>
      <c r="Q33" s="19">
        <f t="shared" si="18"/>
        <v>84.840219827069461</v>
      </c>
      <c r="R33" s="19">
        <f t="shared" si="18"/>
        <v>82.439732164052444</v>
      </c>
      <c r="S33" s="19">
        <f t="shared" si="18"/>
        <v>78.402056488548212</v>
      </c>
      <c r="T33" s="19">
        <f t="shared" si="18"/>
        <v>89.319884304986871</v>
      </c>
      <c r="U33" s="19">
        <f t="shared" si="18"/>
        <v>79.99435816332894</v>
      </c>
      <c r="V33" s="19">
        <f t="shared" si="18"/>
        <v>71.035209376599681</v>
      </c>
      <c r="W33" s="19">
        <f t="shared" si="18"/>
        <v>46.652104793119165</v>
      </c>
      <c r="X33" s="19">
        <f t="shared" si="18"/>
        <v>59.447462509204897</v>
      </c>
      <c r="Y33" s="19">
        <f t="shared" ref="Y33:Z33" si="19">SUM(Y34:Y50)</f>
        <v>56.724528610789477</v>
      </c>
      <c r="Z33" s="19">
        <f t="shared" si="19"/>
        <v>53.911421355295133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0.9080065656493197</v>
      </c>
      <c r="D38" s="8">
        <v>1.0378391434248437</v>
      </c>
      <c r="E38" s="8">
        <v>1.2107861372378868</v>
      </c>
      <c r="F38" s="8">
        <v>0.84739426381369798</v>
      </c>
      <c r="G38" s="8">
        <v>0.93318983818846646</v>
      </c>
      <c r="H38" s="8">
        <v>0.82484416452103848</v>
      </c>
      <c r="I38" s="8">
        <v>0.7923379394298925</v>
      </c>
      <c r="J38" s="8">
        <v>0.79482252698032585</v>
      </c>
      <c r="K38" s="8">
        <v>0.80157649285212562</v>
      </c>
      <c r="L38" s="8">
        <v>0.64973812671259068</v>
      </c>
      <c r="M38" s="8">
        <v>0.48695306737018745</v>
      </c>
      <c r="N38" s="8">
        <v>0.31631682882784262</v>
      </c>
      <c r="O38" s="8">
        <v>0.26320631858233928</v>
      </c>
      <c r="P38" s="8">
        <v>0.2867269513716218</v>
      </c>
      <c r="Q38" s="8">
        <v>0.15509724063495053</v>
      </c>
      <c r="R38" s="8">
        <v>0.18578095820491117</v>
      </c>
      <c r="S38" s="8">
        <v>0.1623708481724839</v>
      </c>
      <c r="T38" s="8">
        <v>0.17020415114930348</v>
      </c>
      <c r="U38" s="8">
        <v>0.14651035863647291</v>
      </c>
      <c r="V38" s="8">
        <v>0.15384264941453862</v>
      </c>
      <c r="W38" s="8">
        <v>0.20034899313804921</v>
      </c>
      <c r="X38" s="8">
        <v>0.17079930366809287</v>
      </c>
      <c r="Y38" s="8">
        <v>9.8119804520010429E-2</v>
      </c>
      <c r="Z38" s="8">
        <v>8.4682031850908362E-2</v>
      </c>
    </row>
    <row r="39" spans="1:26" ht="11.25" customHeight="1" x14ac:dyDescent="0.2">
      <c r="A39" s="28" t="s">
        <v>64</v>
      </c>
      <c r="B39" s="7" t="s">
        <v>65</v>
      </c>
      <c r="C39" s="8">
        <v>9.326494265096489</v>
      </c>
      <c r="D39" s="8">
        <v>5.7176914178756206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151.2426290908879</v>
      </c>
      <c r="D40" s="8">
        <v>160.14431259193967</v>
      </c>
      <c r="E40" s="8">
        <v>151.9928965605603</v>
      </c>
      <c r="F40" s="8">
        <v>131.93916041865864</v>
      </c>
      <c r="G40" s="8">
        <v>177.19279137250393</v>
      </c>
      <c r="H40" s="8">
        <v>182.68147251971624</v>
      </c>
      <c r="I40" s="8">
        <v>184.47504602611875</v>
      </c>
      <c r="J40" s="8">
        <v>177.02327296613473</v>
      </c>
      <c r="K40" s="8">
        <v>172.19411431248099</v>
      </c>
      <c r="L40" s="8">
        <v>135.86131361163697</v>
      </c>
      <c r="M40" s="8">
        <v>142.0923525347734</v>
      </c>
      <c r="N40" s="8">
        <v>110.39989854660547</v>
      </c>
      <c r="O40" s="8">
        <v>95.433134212324973</v>
      </c>
      <c r="P40" s="8">
        <v>88.540017831011582</v>
      </c>
      <c r="Q40" s="8">
        <v>84.685122586434517</v>
      </c>
      <c r="R40" s="8">
        <v>82.253951205847528</v>
      </c>
      <c r="S40" s="8">
        <v>78.239685640375725</v>
      </c>
      <c r="T40" s="8">
        <v>89.149680153837565</v>
      </c>
      <c r="U40" s="8">
        <v>79.847847804692464</v>
      </c>
      <c r="V40" s="8">
        <v>70.881366727185139</v>
      </c>
      <c r="W40" s="8">
        <v>46.451755799981115</v>
      </c>
      <c r="X40" s="8">
        <v>59.276663205536806</v>
      </c>
      <c r="Y40" s="8">
        <v>56.626408806269467</v>
      </c>
      <c r="Z40" s="8">
        <v>53.826739323444222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4371.1752567599997</v>
      </c>
      <c r="D2" s="21">
        <f t="shared" ref="D2:X2" si="0">SUM(D3,D17,D22,D25,D26,D51,D52)</f>
        <v>4352.3540395200016</v>
      </c>
      <c r="E2" s="21">
        <f t="shared" si="0"/>
        <v>4379.1914379599984</v>
      </c>
      <c r="F2" s="21">
        <f t="shared" si="0"/>
        <v>4899.4303226399988</v>
      </c>
      <c r="G2" s="21">
        <f t="shared" si="0"/>
        <v>5050.7058891600009</v>
      </c>
      <c r="H2" s="21">
        <f t="shared" si="0"/>
        <v>4847.6910013200013</v>
      </c>
      <c r="I2" s="21">
        <f t="shared" si="0"/>
        <v>5292.3538814399999</v>
      </c>
      <c r="J2" s="21">
        <f t="shared" si="0"/>
        <v>4589.9619256800015</v>
      </c>
      <c r="K2" s="21">
        <f t="shared" si="0"/>
        <v>4158.523829159999</v>
      </c>
      <c r="L2" s="21">
        <f t="shared" si="0"/>
        <v>3449.4033005999995</v>
      </c>
      <c r="M2" s="21">
        <f t="shared" si="0"/>
        <v>3306.0377124000001</v>
      </c>
      <c r="N2" s="21">
        <f t="shared" si="0"/>
        <v>2594.4842721600003</v>
      </c>
      <c r="O2" s="21">
        <f t="shared" si="0"/>
        <v>2689.2010799999998</v>
      </c>
      <c r="P2" s="21">
        <f t="shared" si="0"/>
        <v>1588.7407154399998</v>
      </c>
      <c r="Q2" s="21">
        <f t="shared" si="0"/>
        <v>1027.1984382000001</v>
      </c>
      <c r="R2" s="21">
        <f t="shared" si="0"/>
        <v>1401.7579232400001</v>
      </c>
      <c r="S2" s="21">
        <f t="shared" si="0"/>
        <v>1977.6112826400004</v>
      </c>
      <c r="T2" s="21">
        <f t="shared" si="0"/>
        <v>3038.2028683200001</v>
      </c>
      <c r="U2" s="21">
        <f t="shared" si="0"/>
        <v>3140.16440904</v>
      </c>
      <c r="V2" s="21">
        <f t="shared" si="0"/>
        <v>3294.96948144</v>
      </c>
      <c r="W2" s="21">
        <f t="shared" si="0"/>
        <v>2537.4143678399996</v>
      </c>
      <c r="X2" s="21">
        <f t="shared" si="0"/>
        <v>2869.6060177199997</v>
      </c>
      <c r="Y2" s="21">
        <f t="shared" ref="Y2:Z2" si="1">SUM(Y3,Y17,Y22,Y25,Y26,Y51,Y52)</f>
        <v>3475.3143970799997</v>
      </c>
      <c r="Z2" s="21">
        <f t="shared" si="1"/>
        <v>2845.3058017199992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  <c r="Y5" s="8">
        <f>FC_TRA_DNAVI_DCS_E!Y5+FC_TRA_DNAVI_IWW_E!Y5</f>
        <v>0</v>
      </c>
      <c r="Z5" s="8">
        <f>FC_TRA_DNAVI_DCS_E!Z5+FC_TRA_DNAVI_IWW_E!Z5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  <c r="Y6" s="8">
        <f>FC_TRA_DNAVI_DCS_E!Y6+FC_TRA_DNAVI_IWW_E!Y6</f>
        <v>0</v>
      </c>
      <c r="Z6" s="8">
        <f>FC_TRA_DNAVI_DCS_E!Z6+FC_TRA_DNAVI_IWW_E!Z6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  <c r="Y7" s="8">
        <f>FC_TRA_DNAVI_DCS_E!Y7+FC_TRA_DNAVI_IWW_E!Y7</f>
        <v>0</v>
      </c>
      <c r="Z7" s="8">
        <f>FC_TRA_DNAVI_DCS_E!Z7+FC_TRA_DNAVI_IWW_E!Z7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  <c r="Y9" s="8">
        <f>FC_TRA_DNAVI_DCS_E!Y9+FC_TRA_DNAVI_IWW_E!Y9</f>
        <v>0</v>
      </c>
      <c r="Z9" s="8">
        <f>FC_TRA_DNAVI_DCS_E!Z9+FC_TRA_DNAVI_IWW_E!Z9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  <c r="Y10" s="8">
        <f>FC_TRA_DNAVI_DCS_E!Y10+FC_TRA_DNAVI_IWW_E!Y10</f>
        <v>0</v>
      </c>
      <c r="Z10" s="8">
        <f>FC_TRA_DNAVI_DCS_E!Z10+FC_TRA_DNAVI_IWW_E!Z10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  <c r="Y12" s="8">
        <f>FC_TRA_DNAVI_DCS_E!Y12+FC_TRA_DNAVI_IWW_E!Y12</f>
        <v>0</v>
      </c>
      <c r="Z12" s="8">
        <f>FC_TRA_DNAVI_DCS_E!Z12+FC_TRA_DNAVI_IWW_E!Z12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  <c r="Y13" s="8">
        <f>FC_TRA_DNAVI_DCS_E!Y13+FC_TRA_DNAVI_IWW_E!Y13</f>
        <v>0</v>
      </c>
      <c r="Z13" s="8">
        <f>FC_TRA_DNAVI_DCS_E!Z13+FC_TRA_DNAVI_IWW_E!Z13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  <c r="Y14" s="8">
        <f>FC_TRA_DNAVI_DCS_E!Y14+FC_TRA_DNAVI_IWW_E!Y14</f>
        <v>0</v>
      </c>
      <c r="Z14" s="8">
        <f>FC_TRA_DNAVI_DCS_E!Z14+FC_TRA_DNAVI_IWW_E!Z14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  <c r="Y15" s="8">
        <f>FC_TRA_DNAVI_DCS_E!Y15+FC_TRA_DNAVI_IWW_E!Y15</f>
        <v>0</v>
      </c>
      <c r="Z15" s="8">
        <f>FC_TRA_DNAVI_DCS_E!Z15+FC_TRA_DNAVI_IWW_E!Z15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  <c r="Y16" s="8">
        <f>FC_TRA_DNAVI_DCS_E!Y16+FC_TRA_DNAVI_IWW_E!Y16</f>
        <v>0</v>
      </c>
      <c r="Z16" s="8">
        <f>FC_TRA_DNAVI_DCS_E!Z16+FC_TRA_DNAVI_IWW_E!Z16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  <c r="Y18" s="8">
        <f>FC_TRA_DNAVI_DCS_E!Y18+FC_TRA_DNAVI_IWW_E!Y18</f>
        <v>0</v>
      </c>
      <c r="Z18" s="8">
        <f>FC_TRA_DNAVI_DCS_E!Z18+FC_TRA_DNAVI_IWW_E!Z18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  <c r="Y19" s="8">
        <f>FC_TRA_DNAVI_DCS_E!Y19+FC_TRA_DNAVI_IWW_E!Y19</f>
        <v>0</v>
      </c>
      <c r="Z19" s="8">
        <f>FC_TRA_DNAVI_DCS_E!Z19+FC_TRA_DNAVI_IWW_E!Z19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  <c r="Y20" s="8">
        <f>FC_TRA_DNAVI_DCS_E!Y20+FC_TRA_DNAVI_IWW_E!Y20</f>
        <v>0</v>
      </c>
      <c r="Z20" s="8">
        <f>FC_TRA_DNAVI_DCS_E!Z20+FC_TRA_DNAVI_IWW_E!Z20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  <c r="Y21" s="8">
        <f>FC_TRA_DNAVI_DCS_E!Y21+FC_TRA_DNAVI_IWW_E!Y21</f>
        <v>0</v>
      </c>
      <c r="Z21" s="8">
        <f>FC_TRA_DNAVI_DCS_E!Z21+FC_TRA_DNAVI_IWW_E!Z21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  <c r="Y23" s="8">
        <f>FC_TRA_DNAVI_DCS_E!Y23+FC_TRA_DNAVI_IWW_E!Y23</f>
        <v>0</v>
      </c>
      <c r="Z23" s="8">
        <f>FC_TRA_DNAVI_DCS_E!Z23+FC_TRA_DNAVI_IWW_E!Z23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  <c r="Y24" s="8">
        <f>FC_TRA_DNAVI_DCS_E!Y24+FC_TRA_DNAVI_IWW_E!Y24</f>
        <v>0</v>
      </c>
      <c r="Z24" s="8">
        <f>FC_TRA_DNAVI_DCS_E!Z24+FC_TRA_DNAVI_IWW_E!Z24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  <c r="Y25" s="27">
        <f>FC_TRA_DNAVI_DCS_E!Y25+FC_TRA_DNAVI_IWW_E!Y25</f>
        <v>0</v>
      </c>
      <c r="Z25" s="27">
        <f>FC_TRA_DNAVI_DCS_E!Z25+FC_TRA_DNAVI_IWW_E!Z25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4371.1752567599997</v>
      </c>
      <c r="D26" s="27">
        <f t="shared" si="20"/>
        <v>4352.3540395200016</v>
      </c>
      <c r="E26" s="27">
        <f t="shared" si="20"/>
        <v>4379.1914379599984</v>
      </c>
      <c r="F26" s="27">
        <f t="shared" si="20"/>
        <v>4899.4303226399988</v>
      </c>
      <c r="G26" s="27">
        <f t="shared" si="20"/>
        <v>5050.7058891600009</v>
      </c>
      <c r="H26" s="27">
        <f t="shared" si="20"/>
        <v>4847.6910013200013</v>
      </c>
      <c r="I26" s="27">
        <f t="shared" si="20"/>
        <v>5292.3538814399999</v>
      </c>
      <c r="J26" s="27">
        <f t="shared" si="20"/>
        <v>4589.9619256800015</v>
      </c>
      <c r="K26" s="27">
        <f t="shared" si="20"/>
        <v>4158.523829159999</v>
      </c>
      <c r="L26" s="27">
        <f t="shared" si="20"/>
        <v>3449.4033005999995</v>
      </c>
      <c r="M26" s="27">
        <f t="shared" si="20"/>
        <v>3306.0377124000001</v>
      </c>
      <c r="N26" s="27">
        <f t="shared" si="20"/>
        <v>2594.4842721600003</v>
      </c>
      <c r="O26" s="27">
        <f t="shared" si="20"/>
        <v>2689.2010799999998</v>
      </c>
      <c r="P26" s="27">
        <f t="shared" si="20"/>
        <v>1588.7407154399998</v>
      </c>
      <c r="Q26" s="27">
        <f t="shared" si="20"/>
        <v>1027.1984382000001</v>
      </c>
      <c r="R26" s="27">
        <f t="shared" si="20"/>
        <v>1401.7579232400001</v>
      </c>
      <c r="S26" s="27">
        <f t="shared" si="20"/>
        <v>1977.6112826400004</v>
      </c>
      <c r="T26" s="27">
        <f t="shared" si="20"/>
        <v>3038.2028683200001</v>
      </c>
      <c r="U26" s="27">
        <f t="shared" si="20"/>
        <v>3140.16440904</v>
      </c>
      <c r="V26" s="27">
        <f t="shared" si="20"/>
        <v>3294.96948144</v>
      </c>
      <c r="W26" s="27">
        <f t="shared" ref="W26:X26" si="21">SUM(W27,W33)</f>
        <v>2537.4143678399996</v>
      </c>
      <c r="X26" s="27">
        <f t="shared" si="21"/>
        <v>2869.6060177199997</v>
      </c>
      <c r="Y26" s="27">
        <f t="shared" ref="Y26:Z26" si="22">SUM(Y27,Y33)</f>
        <v>3475.3143970799997</v>
      </c>
      <c r="Z26" s="27">
        <f t="shared" si="22"/>
        <v>2845.3058017199992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  <c r="Y28" s="8">
        <f>FC_TRA_DNAVI_DCS_E!Y28+FC_TRA_DNAVI_IWW_E!Y28</f>
        <v>0</v>
      </c>
      <c r="Z28" s="8">
        <f>FC_TRA_DNAVI_DCS_E!Z28+FC_TRA_DNAVI_IWW_E!Z28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  <c r="Y29" s="8">
        <f>FC_TRA_DNAVI_DCS_E!Y29+FC_TRA_DNAVI_IWW_E!Y29</f>
        <v>0</v>
      </c>
      <c r="Z29" s="8">
        <f>FC_TRA_DNAVI_DCS_E!Z29+FC_TRA_DNAVI_IWW_E!Z29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  <c r="Y30" s="8">
        <f>FC_TRA_DNAVI_DCS_E!Y30+FC_TRA_DNAVI_IWW_E!Y30</f>
        <v>0</v>
      </c>
      <c r="Z30" s="8">
        <f>FC_TRA_DNAVI_DCS_E!Z30+FC_TRA_DNAVI_IWW_E!Z30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  <c r="Y31" s="8">
        <f>FC_TRA_DNAVI_DCS_E!Y31+FC_TRA_DNAVI_IWW_E!Y31</f>
        <v>0</v>
      </c>
      <c r="Z31" s="8">
        <f>FC_TRA_DNAVI_DCS_E!Z31+FC_TRA_DNAVI_IWW_E!Z31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  <c r="Y32" s="8">
        <f>FC_TRA_DNAVI_DCS_E!Y32+FC_TRA_DNAVI_IWW_E!Y32</f>
        <v>0</v>
      </c>
      <c r="Z32" s="8">
        <f>FC_TRA_DNAVI_DCS_E!Z32+FC_TRA_DNAVI_IWW_E!Z32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4371.1752567599997</v>
      </c>
      <c r="D33" s="19">
        <f t="shared" si="26"/>
        <v>4352.3540395200016</v>
      </c>
      <c r="E33" s="19">
        <f t="shared" si="26"/>
        <v>4379.1914379599984</v>
      </c>
      <c r="F33" s="19">
        <f t="shared" si="26"/>
        <v>4899.4303226399988</v>
      </c>
      <c r="G33" s="19">
        <f t="shared" si="26"/>
        <v>5050.7058891600009</v>
      </c>
      <c r="H33" s="19">
        <f t="shared" si="26"/>
        <v>4847.6910013200013</v>
      </c>
      <c r="I33" s="19">
        <f t="shared" si="26"/>
        <v>5292.3538814399999</v>
      </c>
      <c r="J33" s="19">
        <f t="shared" si="26"/>
        <v>4589.9619256800015</v>
      </c>
      <c r="K33" s="19">
        <f t="shared" si="26"/>
        <v>4158.523829159999</v>
      </c>
      <c r="L33" s="19">
        <f t="shared" si="26"/>
        <v>3449.4033005999995</v>
      </c>
      <c r="M33" s="19">
        <f t="shared" si="26"/>
        <v>3306.0377124000001</v>
      </c>
      <c r="N33" s="19">
        <f t="shared" si="26"/>
        <v>2594.4842721600003</v>
      </c>
      <c r="O33" s="19">
        <f t="shared" si="26"/>
        <v>2689.2010799999998</v>
      </c>
      <c r="P33" s="19">
        <f t="shared" si="26"/>
        <v>1588.7407154399998</v>
      </c>
      <c r="Q33" s="19">
        <f t="shared" si="26"/>
        <v>1027.1984382000001</v>
      </c>
      <c r="R33" s="19">
        <f t="shared" si="26"/>
        <v>1401.7579232400001</v>
      </c>
      <c r="S33" s="19">
        <f t="shared" si="26"/>
        <v>1977.6112826400004</v>
      </c>
      <c r="T33" s="19">
        <f t="shared" si="26"/>
        <v>3038.2028683200001</v>
      </c>
      <c r="U33" s="19">
        <f t="shared" si="26"/>
        <v>3140.16440904</v>
      </c>
      <c r="V33" s="19">
        <f t="shared" si="26"/>
        <v>3294.96948144</v>
      </c>
      <c r="W33" s="19">
        <f t="shared" ref="W33:X33" si="27">SUM(W34:W50)</f>
        <v>2537.4143678399996</v>
      </c>
      <c r="X33" s="19">
        <f t="shared" si="27"/>
        <v>2869.6060177199997</v>
      </c>
      <c r="Y33" s="19">
        <f t="shared" ref="Y33:Z33" si="28">SUM(Y34:Y50)</f>
        <v>3475.3143970799997</v>
      </c>
      <c r="Z33" s="19">
        <f t="shared" si="28"/>
        <v>2845.3058017199992</v>
      </c>
    </row>
    <row r="34" spans="1:26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  <c r="Y34" s="8">
        <f>FC_TRA_DNAVI_DCS_E!Y34+FC_TRA_DNAVI_IWW_E!Y34</f>
        <v>0</v>
      </c>
      <c r="Z34" s="8">
        <f>FC_TRA_DNAVI_DCS_E!Z34+FC_TRA_DNAVI_IWW_E!Z34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  <c r="Y35" s="8">
        <f>FC_TRA_DNAVI_DCS_E!Y35+FC_TRA_DNAVI_IWW_E!Y35</f>
        <v>0</v>
      </c>
      <c r="Z35" s="8">
        <f>FC_TRA_DNAVI_DCS_E!Z35+FC_TRA_DNAVI_IWW_E!Z35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  <c r="Y36" s="8">
        <f>FC_TRA_DNAVI_DCS_E!Y36+FC_TRA_DNAVI_IWW_E!Y36</f>
        <v>0</v>
      </c>
      <c r="Z36" s="8">
        <f>FC_TRA_DNAVI_DCS_E!Z36+FC_TRA_DNAVI_IWW_E!Z36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  <c r="Y37" s="8">
        <f>FC_TRA_DNAVI_DCS_E!Y37+FC_TRA_DNAVI_IWW_E!Y37</f>
        <v>24.59074464</v>
      </c>
      <c r="Z37" s="8">
        <f>FC_TRA_DNAVI_DCS_E!Z37+FC_TRA_DNAVI_IWW_E!Z37</f>
        <v>11.460362760000002</v>
      </c>
    </row>
    <row r="38" spans="1:26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  <c r="Y38" s="8">
        <f>FC_TRA_DNAVI_DCS_E!Y38+FC_TRA_DNAVI_IWW_E!Y38</f>
        <v>0</v>
      </c>
      <c r="Z38" s="8">
        <f>FC_TRA_DNAVI_DCS_E!Z38+FC_TRA_DNAVI_IWW_E!Z38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  <c r="Y39" s="8">
        <f>FC_TRA_DNAVI_DCS_E!Y39+FC_TRA_DNAVI_IWW_E!Y39</f>
        <v>0</v>
      </c>
      <c r="Z39" s="8">
        <f>FC_TRA_DNAVI_DCS_E!Z39+FC_TRA_DNAVI_IWW_E!Z39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  <c r="Y40" s="8">
        <f>FC_TRA_DNAVI_DCS_E!Y40+FC_TRA_DNAVI_IWW_E!Y40</f>
        <v>0</v>
      </c>
      <c r="Z40" s="8">
        <f>FC_TRA_DNAVI_DCS_E!Z40+FC_TRA_DNAVI_IWW_E!Z40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  <c r="Y41" s="8">
        <f>FC_TRA_DNAVI_DCS_E!Y41+FC_TRA_DNAVI_IWW_E!Y41</f>
        <v>0</v>
      </c>
      <c r="Z41" s="8">
        <f>FC_TRA_DNAVI_DCS_E!Z41+FC_TRA_DNAVI_IWW_E!Z41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  <c r="Y42" s="8">
        <f>FC_TRA_DNAVI_DCS_E!Y42+FC_TRA_DNAVI_IWW_E!Y42</f>
        <v>0</v>
      </c>
      <c r="Z42" s="8">
        <f>FC_TRA_DNAVI_DCS_E!Z42+FC_TRA_DNAVI_IWW_E!Z42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FC_TRA_DNAVI_DCS_E!C43+FC_TRA_DNAVI_IWW_E!C43</f>
        <v>3676.9902296399996</v>
      </c>
      <c r="D43" s="8">
        <f>FC_TRA_DNAVI_DCS_E!D43+FC_TRA_DNAVI_IWW_E!D43</f>
        <v>3673.8037814400013</v>
      </c>
      <c r="E43" s="8">
        <f>FC_TRA_DNAVI_DCS_E!E43+FC_TRA_DNAVI_IWW_E!E43</f>
        <v>3603.7053889199983</v>
      </c>
      <c r="F43" s="8">
        <f>FC_TRA_DNAVI_DCS_E!F43+FC_TRA_DNAVI_IWW_E!F43</f>
        <v>4001.9927407199993</v>
      </c>
      <c r="G43" s="8">
        <f>FC_TRA_DNAVI_DCS_E!G43+FC_TRA_DNAVI_IWW_E!G43</f>
        <v>4569.1541110800008</v>
      </c>
      <c r="H43" s="8">
        <f>FC_TRA_DNAVI_DCS_E!H43+FC_TRA_DNAVI_IWW_E!H43</f>
        <v>4581.8993703600017</v>
      </c>
      <c r="I43" s="8">
        <f>FC_TRA_DNAVI_DCS_E!I43+FC_TRA_DNAVI_IWW_E!I43</f>
        <v>4448.0746814399999</v>
      </c>
      <c r="J43" s="8">
        <f>FC_TRA_DNAVI_DCS_E!J43+FC_TRA_DNAVI_IWW_E!J43</f>
        <v>3839.4916185600014</v>
      </c>
      <c r="K43" s="8">
        <f>FC_TRA_DNAVI_DCS_E!K43+FC_TRA_DNAVI_IWW_E!K43</f>
        <v>3508.1162110799987</v>
      </c>
      <c r="L43" s="8">
        <f>FC_TRA_DNAVI_DCS_E!L43+FC_TRA_DNAVI_IWW_E!L43</f>
        <v>2874.0426296399996</v>
      </c>
      <c r="M43" s="8">
        <f>FC_TRA_DNAVI_DCS_E!M43+FC_TRA_DNAVI_IWW_E!M43</f>
        <v>2899.53288144</v>
      </c>
      <c r="N43" s="8">
        <f>FC_TRA_DNAVI_DCS_E!N43+FC_TRA_DNAVI_IWW_E!N43</f>
        <v>2134.8210592800001</v>
      </c>
      <c r="O43" s="8">
        <f>FC_TRA_DNAVI_DCS_E!O43+FC_TRA_DNAVI_IWW_E!O43</f>
        <v>2351.4893999999999</v>
      </c>
      <c r="P43" s="8">
        <f>FC_TRA_DNAVI_DCS_E!P43+FC_TRA_DNAVI_IWW_E!P43</f>
        <v>1188.4899592799998</v>
      </c>
      <c r="Q43" s="8">
        <f>FC_TRA_DNAVI_DCS_E!Q43+FC_TRA_DNAVI_IWW_E!Q43</f>
        <v>755.15301107999994</v>
      </c>
      <c r="R43" s="8">
        <f>FC_TRA_DNAVI_DCS_E!R43+FC_TRA_DNAVI_IWW_E!R43</f>
        <v>1054.66527036</v>
      </c>
      <c r="S43" s="8">
        <f>FC_TRA_DNAVI_DCS_E!S43+FC_TRA_DNAVI_IWW_E!S43</f>
        <v>1249.0295407200001</v>
      </c>
      <c r="T43" s="8">
        <f>FC_TRA_DNAVI_DCS_E!T43+FC_TRA_DNAVI_IWW_E!T43</f>
        <v>1446.5802592800001</v>
      </c>
      <c r="U43" s="8">
        <f>FC_TRA_DNAVI_DCS_E!U43+FC_TRA_DNAVI_IWW_E!U43</f>
        <v>1548.5418</v>
      </c>
      <c r="V43" s="8">
        <f>FC_TRA_DNAVI_DCS_E!V43+FC_TRA_DNAVI_IWW_E!V43</f>
        <v>1465.6978814399999</v>
      </c>
      <c r="W43" s="8">
        <f>FC_TRA_DNAVI_DCS_E!W43+FC_TRA_DNAVI_IWW_E!W43</f>
        <v>1421.0897407199998</v>
      </c>
      <c r="X43" s="8">
        <f>FC_TRA_DNAVI_DCS_E!X43+FC_TRA_DNAVI_IWW_E!X43</f>
        <v>1611.93651372</v>
      </c>
      <c r="Y43" s="8">
        <f>FC_TRA_DNAVI_DCS_E!Y43+FC_TRA_DNAVI_IWW_E!Y43</f>
        <v>1938.36325644</v>
      </c>
      <c r="Z43" s="8">
        <f>FC_TRA_DNAVI_DCS_E!Z43+FC_TRA_DNAVI_IWW_E!Z43</f>
        <v>1551.9701995199998</v>
      </c>
    </row>
    <row r="44" spans="1:26" ht="11.25" customHeight="1" x14ac:dyDescent="0.2">
      <c r="A44" s="28" t="s">
        <v>74</v>
      </c>
      <c r="B44" s="7" t="s">
        <v>75</v>
      </c>
      <c r="C44" s="8">
        <f>FC_TRA_DNAVI_DCS_E!C44+FC_TRA_DNAVI_IWW_E!C44</f>
        <v>694.1850271200002</v>
      </c>
      <c r="D44" s="8">
        <f>FC_TRA_DNAVI_DCS_E!D44+FC_TRA_DNAVI_IWW_E!D44</f>
        <v>678.55025808000005</v>
      </c>
      <c r="E44" s="8">
        <f>FC_TRA_DNAVI_DCS_E!E44+FC_TRA_DNAVI_IWW_E!E44</f>
        <v>775.4860490399999</v>
      </c>
      <c r="F44" s="8">
        <f>FC_TRA_DNAVI_DCS_E!F44+FC_TRA_DNAVI_IWW_E!F44</f>
        <v>897.43758191999996</v>
      </c>
      <c r="G44" s="8">
        <f>FC_TRA_DNAVI_DCS_E!G44+FC_TRA_DNAVI_IWW_E!G44</f>
        <v>481.55177807999996</v>
      </c>
      <c r="H44" s="8">
        <f>FC_TRA_DNAVI_DCS_E!H44+FC_TRA_DNAVI_IWW_E!H44</f>
        <v>265.79163096000002</v>
      </c>
      <c r="I44" s="8">
        <f>FC_TRA_DNAVI_DCS_E!I44+FC_TRA_DNAVI_IWW_E!I44</f>
        <v>844.27920000000029</v>
      </c>
      <c r="J44" s="8">
        <f>FC_TRA_DNAVI_DCS_E!J44+FC_TRA_DNAVI_IWW_E!J44</f>
        <v>750.47030711999992</v>
      </c>
      <c r="K44" s="8">
        <f>FC_TRA_DNAVI_DCS_E!K44+FC_TRA_DNAVI_IWW_E!K44</f>
        <v>650.40761808000025</v>
      </c>
      <c r="L44" s="8">
        <f>FC_TRA_DNAVI_DCS_E!L44+FC_TRA_DNAVI_IWW_E!L44</f>
        <v>575.36067095999988</v>
      </c>
      <c r="M44" s="8">
        <f>FC_TRA_DNAVI_DCS_E!M44+FC_TRA_DNAVI_IWW_E!M44</f>
        <v>406.50483095999999</v>
      </c>
      <c r="N44" s="8">
        <f>FC_TRA_DNAVI_DCS_E!N44+FC_TRA_DNAVI_IWW_E!N44</f>
        <v>459.66321288000012</v>
      </c>
      <c r="O44" s="8">
        <f>FC_TRA_DNAVI_DCS_E!O44+FC_TRA_DNAVI_IWW_E!O44</f>
        <v>337.71167999999994</v>
      </c>
      <c r="P44" s="8">
        <f>FC_TRA_DNAVI_DCS_E!P44+FC_TRA_DNAVI_IWW_E!P44</f>
        <v>400.25075615999992</v>
      </c>
      <c r="Q44" s="8">
        <f>FC_TRA_DNAVI_DCS_E!Q44+FC_TRA_DNAVI_IWW_E!Q44</f>
        <v>272.04542712</v>
      </c>
      <c r="R44" s="8">
        <f>FC_TRA_DNAVI_DCS_E!R44+FC_TRA_DNAVI_IWW_E!R44</f>
        <v>347.09265288000012</v>
      </c>
      <c r="S44" s="8">
        <f>FC_TRA_DNAVI_DCS_E!S44+FC_TRA_DNAVI_IWW_E!S44</f>
        <v>728.58174192000013</v>
      </c>
      <c r="T44" s="8">
        <f>FC_TRA_DNAVI_DCS_E!T44+FC_TRA_DNAVI_IWW_E!T44</f>
        <v>1591.62260904</v>
      </c>
      <c r="U44" s="8">
        <f>FC_TRA_DNAVI_DCS_E!U44+FC_TRA_DNAVI_IWW_E!U44</f>
        <v>1591.62260904</v>
      </c>
      <c r="V44" s="8">
        <f>FC_TRA_DNAVI_DCS_E!V44+FC_TRA_DNAVI_IWW_E!V44</f>
        <v>1829.2716000000003</v>
      </c>
      <c r="W44" s="8">
        <f>FC_TRA_DNAVI_DCS_E!W44+FC_TRA_DNAVI_IWW_E!W44</f>
        <v>1116.3246271200001</v>
      </c>
      <c r="X44" s="8">
        <f>FC_TRA_DNAVI_DCS_E!X44+FC_TRA_DNAVI_IWW_E!X44</f>
        <v>1257.669504</v>
      </c>
      <c r="Y44" s="8">
        <f>FC_TRA_DNAVI_DCS_E!Y44+FC_TRA_DNAVI_IWW_E!Y44</f>
        <v>1512.3603959999998</v>
      </c>
      <c r="Z44" s="8">
        <f>FC_TRA_DNAVI_DCS_E!Z44+FC_TRA_DNAVI_IWW_E!Z44</f>
        <v>1281.8752394399996</v>
      </c>
    </row>
    <row r="45" spans="1:26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  <c r="Y45" s="8">
        <f>FC_TRA_DNAVI_DCS_E!Y45+FC_TRA_DNAVI_IWW_E!Y45</f>
        <v>0</v>
      </c>
      <c r="Z45" s="8">
        <f>FC_TRA_DNAVI_DCS_E!Z45+FC_TRA_DNAVI_IWW_E!Z45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  <c r="Y46" s="8">
        <f>FC_TRA_DNAVI_DCS_E!Y46+FC_TRA_DNAVI_IWW_E!Y46</f>
        <v>0</v>
      </c>
      <c r="Z46" s="8">
        <f>FC_TRA_DNAVI_DCS_E!Z46+FC_TRA_DNAVI_IWW_E!Z46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  <c r="Y47" s="8">
        <f>FC_TRA_DNAVI_DCS_E!Y47+FC_TRA_DNAVI_IWW_E!Y47</f>
        <v>0</v>
      </c>
      <c r="Z47" s="8">
        <f>FC_TRA_DNAVI_DCS_E!Z47+FC_TRA_DNAVI_IWW_E!Z47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  <c r="Y48" s="8">
        <f>FC_TRA_DNAVI_DCS_E!Y48+FC_TRA_DNAVI_IWW_E!Y48</f>
        <v>0</v>
      </c>
      <c r="Z48" s="8">
        <f>FC_TRA_DNAVI_DCS_E!Z48+FC_TRA_DNAVI_IWW_E!Z48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  <c r="Y49" s="8">
        <f>FC_TRA_DNAVI_DCS_E!Y49+FC_TRA_DNAVI_IWW_E!Y49</f>
        <v>0</v>
      </c>
      <c r="Z49" s="8">
        <f>FC_TRA_DNAVI_DCS_E!Z49+FC_TRA_DNAVI_IWW_E!Z49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  <c r="Y50" s="8">
        <f>FC_TRA_DNAVI_DCS_E!Y50+FC_TRA_DNAVI_IWW_E!Y50</f>
        <v>0</v>
      </c>
      <c r="Z50" s="8">
        <f>FC_TRA_DNAVI_DCS_E!Z50+FC_TRA_DNAVI_IWW_E!Z50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  <c r="Y51" s="27">
        <f>FC_TRA_DNAVI_DCS_E!Y51+FC_TRA_DNAVI_IWW_E!Y51</f>
        <v>0</v>
      </c>
      <c r="Z51" s="27">
        <f>FC_TRA_DNAVI_DCS_E!Z51+FC_TRA_DNAVI_IWW_E!Z51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  <c r="Y53" s="8">
        <f>FC_TRA_DNAVI_DCS_E!Y53+FC_TRA_DNAVI_IWW_E!Y53</f>
        <v>0</v>
      </c>
      <c r="Z53" s="8">
        <f>FC_TRA_DNAVI_DCS_E!Z53+FC_TRA_DNAVI_IWW_E!Z53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  <c r="Y54" s="45">
        <f>FC_TRA_DNAVI_DCS_E!Y54+FC_TRA_DNAVI_IWW_E!Y54</f>
        <v>0</v>
      </c>
      <c r="Z54" s="45">
        <f>FC_TRA_DNAVI_DCS_E!Z54+FC_TRA_DNAVI_IWW_E!Z54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2.6925523200000003</v>
      </c>
      <c r="T61" s="49">
        <f t="shared" si="32"/>
        <v>2.6925523200000003</v>
      </c>
      <c r="U61" s="49">
        <f t="shared" si="32"/>
        <v>2.6925523200000003</v>
      </c>
      <c r="V61" s="49">
        <f t="shared" si="32"/>
        <v>2.6925523200000003</v>
      </c>
      <c r="W61" s="49">
        <f t="shared" si="32"/>
        <v>2.6925523200000003</v>
      </c>
      <c r="X61" s="49">
        <f t="shared" si="32"/>
        <v>1.7584171200000001</v>
      </c>
      <c r="Y61" s="49">
        <f t="shared" ref="Y61:Z61" si="33">SUM(Y62:Y72)</f>
        <v>4.3347441600000005</v>
      </c>
      <c r="Z61" s="49">
        <f t="shared" si="33"/>
        <v>4.9984516799999987</v>
      </c>
    </row>
    <row r="62" spans="1:26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  <c r="Y62" s="52">
        <f>FC_TRA_DNAVI_DCS_E!Y62+FC_TRA_DNAVI_IWW_E!Y62</f>
        <v>0</v>
      </c>
      <c r="Z62" s="52">
        <f>FC_TRA_DNAVI_DCS_E!Z62+FC_TRA_DNAVI_IWW_E!Z62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  <c r="Y63" s="52">
        <f>FC_TRA_DNAVI_DCS_E!Y63+FC_TRA_DNAVI_IWW_E!Y63</f>
        <v>0</v>
      </c>
      <c r="Z63" s="52">
        <f>FC_TRA_DNAVI_DCS_E!Z63+FC_TRA_DNAVI_IWW_E!Z63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  <c r="Y64" s="52">
        <f>FC_TRA_DNAVI_DCS_E!Y64+FC_TRA_DNAVI_IWW_E!Y64</f>
        <v>0</v>
      </c>
      <c r="Z64" s="52">
        <f>FC_TRA_DNAVI_DCS_E!Z64+FC_TRA_DNAVI_IWW_E!Z64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  <c r="Y65" s="52">
        <f>FC_TRA_DNAVI_DCS_E!Y65+FC_TRA_DNAVI_IWW_E!Y65</f>
        <v>0</v>
      </c>
      <c r="Z65" s="52">
        <f>FC_TRA_DNAVI_DCS_E!Z65+FC_TRA_DNAVI_IWW_E!Z65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  <c r="Y66" s="52">
        <f>FC_TRA_DNAVI_DCS_E!Y66+FC_TRA_DNAVI_IWW_E!Y66</f>
        <v>0</v>
      </c>
      <c r="Z66" s="52">
        <f>FC_TRA_DNAVI_DCS_E!Z66+FC_TRA_DNAVI_IWW_E!Z66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  <c r="Y67" s="52">
        <f>FC_TRA_DNAVI_DCS_E!Y67+FC_TRA_DNAVI_IWW_E!Y67</f>
        <v>0.43584479999999998</v>
      </c>
      <c r="Z67" s="52">
        <f>FC_TRA_DNAVI_DCS_E!Z67+FC_TRA_DNAVI_IWW_E!Z67</f>
        <v>0.29438639999999999</v>
      </c>
    </row>
    <row r="68" spans="1:26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  <c r="Y68" s="52">
        <f>FC_TRA_DNAVI_DCS_E!Y68+FC_TRA_DNAVI_IWW_E!Y68</f>
        <v>0</v>
      </c>
      <c r="Z68" s="52">
        <f>FC_TRA_DNAVI_DCS_E!Z68+FC_TRA_DNAVI_IWW_E!Z68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2.6925523200000003</v>
      </c>
      <c r="T69" s="52">
        <f>FC_TRA_DNAVI_DCS_E!T69+FC_TRA_DNAVI_IWW_E!T69</f>
        <v>2.6925523200000003</v>
      </c>
      <c r="U69" s="52">
        <f>FC_TRA_DNAVI_DCS_E!U69+FC_TRA_DNAVI_IWW_E!U69</f>
        <v>2.6925523200000003</v>
      </c>
      <c r="V69" s="52">
        <f>FC_TRA_DNAVI_DCS_E!V69+FC_TRA_DNAVI_IWW_E!V69</f>
        <v>2.6925523200000003</v>
      </c>
      <c r="W69" s="52">
        <f>FC_TRA_DNAVI_DCS_E!W69+FC_TRA_DNAVI_IWW_E!W69</f>
        <v>2.6925523200000003</v>
      </c>
      <c r="X69" s="52">
        <f>FC_TRA_DNAVI_DCS_E!X69+FC_TRA_DNAVI_IWW_E!X69</f>
        <v>1.7584171200000001</v>
      </c>
      <c r="Y69" s="52">
        <f>FC_TRA_DNAVI_DCS_E!Y69+FC_TRA_DNAVI_IWW_E!Y69</f>
        <v>3.8988993600000001</v>
      </c>
      <c r="Z69" s="52">
        <f>FC_TRA_DNAVI_DCS_E!Z69+FC_TRA_DNAVI_IWW_E!Z69</f>
        <v>4.7040652799999991</v>
      </c>
    </row>
    <row r="70" spans="1:26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  <c r="Y70" s="52">
        <f>FC_TRA_DNAVI_DCS_E!Y70+FC_TRA_DNAVI_IWW_E!Y70</f>
        <v>0</v>
      </c>
      <c r="Z70" s="52">
        <f>FC_TRA_DNAVI_DCS_E!Z70+FC_TRA_DNAVI_IWW_E!Z70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  <c r="Y71" s="52">
        <f>FC_TRA_DNAVI_DCS_E!Y71+FC_TRA_DNAVI_IWW_E!Y71</f>
        <v>0</v>
      </c>
      <c r="Z71" s="52">
        <f>FC_TRA_DNAVI_DCS_E!Z71+FC_TRA_DNAVI_IWW_E!Z71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  <c r="Y72" s="55">
        <f>FC_TRA_DNAVI_DCS_E!Y72+FC_TRA_DNAVI_IWW_E!Y72</f>
        <v>0</v>
      </c>
      <c r="Z72" s="55">
        <f>FC_TRA_DNAVI_DCS_E!Z72+FC_TRA_DNAVI_IWW_E!Z72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4371.1752567599997</v>
      </c>
      <c r="D2" s="21">
        <f t="shared" ref="D2:X2" si="0">SUM(D3,D17,D22,D25,D26,D51,D52)</f>
        <v>4352.3540395200016</v>
      </c>
      <c r="E2" s="21">
        <f t="shared" si="0"/>
        <v>4379.1914379599984</v>
      </c>
      <c r="F2" s="21">
        <f t="shared" si="0"/>
        <v>4899.4303226399988</v>
      </c>
      <c r="G2" s="21">
        <f t="shared" si="0"/>
        <v>5050.7058891600009</v>
      </c>
      <c r="H2" s="21">
        <f t="shared" si="0"/>
        <v>4847.6910013200013</v>
      </c>
      <c r="I2" s="21">
        <f t="shared" si="0"/>
        <v>5292.3538814399999</v>
      </c>
      <c r="J2" s="21">
        <f t="shared" si="0"/>
        <v>4589.9619256800015</v>
      </c>
      <c r="K2" s="21">
        <f t="shared" si="0"/>
        <v>4158.523829159999</v>
      </c>
      <c r="L2" s="21">
        <f t="shared" si="0"/>
        <v>3449.4033005999995</v>
      </c>
      <c r="M2" s="21">
        <f t="shared" si="0"/>
        <v>3306.0377124000001</v>
      </c>
      <c r="N2" s="21">
        <f t="shared" si="0"/>
        <v>2594.4842721600003</v>
      </c>
      <c r="O2" s="21">
        <f t="shared" si="0"/>
        <v>2689.2010799999998</v>
      </c>
      <c r="P2" s="21">
        <f t="shared" si="0"/>
        <v>1588.7407154399998</v>
      </c>
      <c r="Q2" s="21">
        <f t="shared" si="0"/>
        <v>1027.1984382000001</v>
      </c>
      <c r="R2" s="21">
        <f t="shared" si="0"/>
        <v>1401.7579232400001</v>
      </c>
      <c r="S2" s="21">
        <f t="shared" si="0"/>
        <v>1977.6112826400004</v>
      </c>
      <c r="T2" s="21">
        <f t="shared" si="0"/>
        <v>3038.2028683200001</v>
      </c>
      <c r="U2" s="21">
        <f t="shared" si="0"/>
        <v>3140.16440904</v>
      </c>
      <c r="V2" s="21">
        <f t="shared" si="0"/>
        <v>3294.96948144</v>
      </c>
      <c r="W2" s="21">
        <f t="shared" si="0"/>
        <v>2537.4143678399996</v>
      </c>
      <c r="X2" s="21">
        <f t="shared" si="0"/>
        <v>2869.6060177199997</v>
      </c>
      <c r="Y2" s="21">
        <f t="shared" ref="Y2:Z2" si="1">SUM(Y3,Y17,Y22,Y25,Y26,Y51,Y52)</f>
        <v>3475.3143970799997</v>
      </c>
      <c r="Z2" s="21">
        <f t="shared" si="1"/>
        <v>2845.3058017199992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4371.1752567599997</v>
      </c>
      <c r="D26" s="27">
        <f t="shared" si="16"/>
        <v>4352.3540395200016</v>
      </c>
      <c r="E26" s="27">
        <f t="shared" si="16"/>
        <v>4379.1914379599984</v>
      </c>
      <c r="F26" s="27">
        <f t="shared" si="16"/>
        <v>4899.4303226399988</v>
      </c>
      <c r="G26" s="27">
        <f t="shared" si="16"/>
        <v>5050.7058891600009</v>
      </c>
      <c r="H26" s="27">
        <f t="shared" si="16"/>
        <v>4847.6910013200013</v>
      </c>
      <c r="I26" s="27">
        <f t="shared" si="16"/>
        <v>5292.3538814399999</v>
      </c>
      <c r="J26" s="27">
        <f t="shared" si="16"/>
        <v>4589.9619256800015</v>
      </c>
      <c r="K26" s="27">
        <f t="shared" si="16"/>
        <v>4158.523829159999</v>
      </c>
      <c r="L26" s="27">
        <f t="shared" si="16"/>
        <v>3449.4033005999995</v>
      </c>
      <c r="M26" s="27">
        <f t="shared" si="16"/>
        <v>3306.0377124000001</v>
      </c>
      <c r="N26" s="27">
        <f t="shared" si="16"/>
        <v>2594.4842721600003</v>
      </c>
      <c r="O26" s="27">
        <f t="shared" si="16"/>
        <v>2689.2010799999998</v>
      </c>
      <c r="P26" s="27">
        <f t="shared" si="16"/>
        <v>1588.7407154399998</v>
      </c>
      <c r="Q26" s="27">
        <f t="shared" si="16"/>
        <v>1027.1984382000001</v>
      </c>
      <c r="R26" s="27">
        <f t="shared" si="16"/>
        <v>1401.7579232400001</v>
      </c>
      <c r="S26" s="27">
        <f t="shared" si="16"/>
        <v>1977.6112826400004</v>
      </c>
      <c r="T26" s="27">
        <f t="shared" si="16"/>
        <v>3038.2028683200001</v>
      </c>
      <c r="U26" s="27">
        <f t="shared" si="16"/>
        <v>3140.16440904</v>
      </c>
      <c r="V26" s="27">
        <f t="shared" si="16"/>
        <v>3294.96948144</v>
      </c>
      <c r="W26" s="27">
        <f t="shared" si="16"/>
        <v>2537.4143678399996</v>
      </c>
      <c r="X26" s="27">
        <f t="shared" si="16"/>
        <v>2869.6060177199997</v>
      </c>
      <c r="Y26" s="27">
        <f t="shared" ref="Y26:Z26" si="17">SUM(Y27,Y33)</f>
        <v>3475.3143970799997</v>
      </c>
      <c r="Z26" s="27">
        <f t="shared" si="17"/>
        <v>2845.3058017199992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4371.1752567599997</v>
      </c>
      <c r="D33" s="19">
        <f t="shared" si="20"/>
        <v>4352.3540395200016</v>
      </c>
      <c r="E33" s="19">
        <f t="shared" si="20"/>
        <v>4379.1914379599984</v>
      </c>
      <c r="F33" s="19">
        <f t="shared" si="20"/>
        <v>4899.4303226399988</v>
      </c>
      <c r="G33" s="19">
        <f t="shared" si="20"/>
        <v>5050.7058891600009</v>
      </c>
      <c r="H33" s="19">
        <f t="shared" si="20"/>
        <v>4847.6910013200013</v>
      </c>
      <c r="I33" s="19">
        <f t="shared" si="20"/>
        <v>5292.3538814399999</v>
      </c>
      <c r="J33" s="19">
        <f t="shared" si="20"/>
        <v>4589.9619256800015</v>
      </c>
      <c r="K33" s="19">
        <f t="shared" si="20"/>
        <v>4158.523829159999</v>
      </c>
      <c r="L33" s="19">
        <f t="shared" si="20"/>
        <v>3449.4033005999995</v>
      </c>
      <c r="M33" s="19">
        <f t="shared" si="20"/>
        <v>3306.0377124000001</v>
      </c>
      <c r="N33" s="19">
        <f t="shared" si="20"/>
        <v>2594.4842721600003</v>
      </c>
      <c r="O33" s="19">
        <f t="shared" si="20"/>
        <v>2689.2010799999998</v>
      </c>
      <c r="P33" s="19">
        <f t="shared" si="20"/>
        <v>1588.7407154399998</v>
      </c>
      <c r="Q33" s="19">
        <f t="shared" si="20"/>
        <v>1027.1984382000001</v>
      </c>
      <c r="R33" s="19">
        <f t="shared" si="20"/>
        <v>1401.7579232400001</v>
      </c>
      <c r="S33" s="19">
        <f t="shared" si="20"/>
        <v>1977.6112826400004</v>
      </c>
      <c r="T33" s="19">
        <f t="shared" si="20"/>
        <v>3038.2028683200001</v>
      </c>
      <c r="U33" s="19">
        <f t="shared" si="20"/>
        <v>3140.16440904</v>
      </c>
      <c r="V33" s="19">
        <f t="shared" si="20"/>
        <v>3294.96948144</v>
      </c>
      <c r="W33" s="19">
        <f t="shared" si="20"/>
        <v>2537.4143678399996</v>
      </c>
      <c r="X33" s="19">
        <f t="shared" si="20"/>
        <v>2869.6060177199997</v>
      </c>
      <c r="Y33" s="19">
        <f t="shared" ref="Y33:Z33" si="21">SUM(Y34:Y50)</f>
        <v>3475.3143970799997</v>
      </c>
      <c r="Z33" s="19">
        <f t="shared" si="21"/>
        <v>2845.3058017199992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24.59074464</v>
      </c>
      <c r="Z37" s="8">
        <v>11.460362760000002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3676.9902296399996</v>
      </c>
      <c r="D43" s="8">
        <v>3673.8037814400013</v>
      </c>
      <c r="E43" s="8">
        <v>3603.7053889199983</v>
      </c>
      <c r="F43" s="8">
        <v>4001.9927407199993</v>
      </c>
      <c r="G43" s="8">
        <v>4569.1541110800008</v>
      </c>
      <c r="H43" s="8">
        <v>4581.8993703600017</v>
      </c>
      <c r="I43" s="8">
        <v>4448.0746814399999</v>
      </c>
      <c r="J43" s="8">
        <v>3839.4916185600014</v>
      </c>
      <c r="K43" s="8">
        <v>3508.1162110799987</v>
      </c>
      <c r="L43" s="8">
        <v>2874.0426296399996</v>
      </c>
      <c r="M43" s="8">
        <v>2899.53288144</v>
      </c>
      <c r="N43" s="8">
        <v>2134.8210592800001</v>
      </c>
      <c r="O43" s="8">
        <v>2351.4893999999999</v>
      </c>
      <c r="P43" s="8">
        <v>1188.4899592799998</v>
      </c>
      <c r="Q43" s="8">
        <v>755.15301107999994</v>
      </c>
      <c r="R43" s="8">
        <v>1054.66527036</v>
      </c>
      <c r="S43" s="8">
        <v>1249.0295407200001</v>
      </c>
      <c r="T43" s="8">
        <v>1446.5802592800001</v>
      </c>
      <c r="U43" s="8">
        <v>1548.5418</v>
      </c>
      <c r="V43" s="8">
        <v>1465.6978814399999</v>
      </c>
      <c r="W43" s="8">
        <v>1421.0897407199998</v>
      </c>
      <c r="X43" s="8">
        <v>1611.93651372</v>
      </c>
      <c r="Y43" s="8">
        <v>1938.36325644</v>
      </c>
      <c r="Z43" s="8">
        <v>1551.9701995199998</v>
      </c>
    </row>
    <row r="44" spans="1:26" ht="11.25" customHeight="1" x14ac:dyDescent="0.2">
      <c r="A44" s="28" t="s">
        <v>74</v>
      </c>
      <c r="B44" s="7" t="s">
        <v>75</v>
      </c>
      <c r="C44" s="8">
        <v>694.1850271200002</v>
      </c>
      <c r="D44" s="8">
        <v>678.55025808000005</v>
      </c>
      <c r="E44" s="8">
        <v>775.4860490399999</v>
      </c>
      <c r="F44" s="8">
        <v>897.43758191999996</v>
      </c>
      <c r="G44" s="8">
        <v>481.55177807999996</v>
      </c>
      <c r="H44" s="8">
        <v>265.79163096000002</v>
      </c>
      <c r="I44" s="8">
        <v>844.27920000000029</v>
      </c>
      <c r="J44" s="8">
        <v>750.47030711999992</v>
      </c>
      <c r="K44" s="8">
        <v>650.40761808000025</v>
      </c>
      <c r="L44" s="8">
        <v>575.36067095999988</v>
      </c>
      <c r="M44" s="8">
        <v>406.50483095999999</v>
      </c>
      <c r="N44" s="8">
        <v>459.66321288000012</v>
      </c>
      <c r="O44" s="8">
        <v>337.71167999999994</v>
      </c>
      <c r="P44" s="8">
        <v>400.25075615999992</v>
      </c>
      <c r="Q44" s="8">
        <v>272.04542712</v>
      </c>
      <c r="R44" s="8">
        <v>347.09265288000012</v>
      </c>
      <c r="S44" s="8">
        <v>728.58174192000013</v>
      </c>
      <c r="T44" s="8">
        <v>1591.62260904</v>
      </c>
      <c r="U44" s="8">
        <v>1591.62260904</v>
      </c>
      <c r="V44" s="8">
        <v>1829.2716000000003</v>
      </c>
      <c r="W44" s="8">
        <v>1116.3246271200001</v>
      </c>
      <c r="X44" s="8">
        <v>1257.669504</v>
      </c>
      <c r="Y44" s="8">
        <v>1512.3603959999998</v>
      </c>
      <c r="Z44" s="8">
        <v>1281.8752394399996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2.6925523200000003</v>
      </c>
      <c r="T61" s="49">
        <f t="shared" si="24"/>
        <v>2.6925523200000003</v>
      </c>
      <c r="U61" s="49">
        <f t="shared" si="24"/>
        <v>2.6925523200000003</v>
      </c>
      <c r="V61" s="49">
        <f t="shared" si="24"/>
        <v>2.6925523200000003</v>
      </c>
      <c r="W61" s="49">
        <f t="shared" si="24"/>
        <v>2.6925523200000003</v>
      </c>
      <c r="X61" s="49">
        <f t="shared" si="24"/>
        <v>1.7584171200000001</v>
      </c>
      <c r="Y61" s="49">
        <f t="shared" ref="Y61:Z61" si="25">SUM(Y62:Y72)</f>
        <v>4.3347441600000005</v>
      </c>
      <c r="Z61" s="49">
        <f t="shared" si="25"/>
        <v>4.9984516799999987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0.43584479999999998</v>
      </c>
      <c r="Z67" s="52">
        <v>0.29438639999999999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2.6925523200000003</v>
      </c>
      <c r="T69" s="52">
        <v>2.6925523200000003</v>
      </c>
      <c r="U69" s="52">
        <v>2.6925523200000003</v>
      </c>
      <c r="V69" s="52">
        <v>2.6925523200000003</v>
      </c>
      <c r="W69" s="52">
        <v>2.6925523200000003</v>
      </c>
      <c r="X69" s="52">
        <v>1.7584171200000001</v>
      </c>
      <c r="Y69" s="52">
        <v>3.8988993600000001</v>
      </c>
      <c r="Z69" s="52">
        <v>4.7040652799999991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123.09361019999999</v>
      </c>
      <c r="D2" s="21">
        <f t="shared" ref="D2:X2" si="0">SUM(D3,D17,D22,D25,D26,D51,D52)</f>
        <v>216.09538236</v>
      </c>
      <c r="E2" s="21">
        <f t="shared" si="0"/>
        <v>257.59775843999995</v>
      </c>
      <c r="F2" s="21">
        <f t="shared" si="0"/>
        <v>256.99187843999994</v>
      </c>
      <c r="G2" s="21">
        <f t="shared" si="0"/>
        <v>219.98311236000001</v>
      </c>
      <c r="H2" s="21">
        <f t="shared" si="0"/>
        <v>238.05833039999993</v>
      </c>
      <c r="I2" s="21">
        <f t="shared" si="0"/>
        <v>126.72889020000001</v>
      </c>
      <c r="J2" s="21">
        <f t="shared" si="0"/>
        <v>103.85712216</v>
      </c>
      <c r="K2" s="21">
        <f t="shared" si="0"/>
        <v>120.72219588000002</v>
      </c>
      <c r="L2" s="21">
        <f t="shared" si="0"/>
        <v>121.12490412000002</v>
      </c>
      <c r="M2" s="21">
        <f t="shared" si="0"/>
        <v>142.33090608000001</v>
      </c>
      <c r="N2" s="21">
        <f t="shared" si="0"/>
        <v>132.38478000000001</v>
      </c>
      <c r="O2" s="21">
        <f t="shared" si="0"/>
        <v>121.58133371999999</v>
      </c>
      <c r="P2" s="21">
        <f t="shared" si="0"/>
        <v>142.63505784</v>
      </c>
      <c r="Q2" s="21">
        <f t="shared" si="0"/>
        <v>133.74982764000001</v>
      </c>
      <c r="R2" s="21">
        <f t="shared" si="0"/>
        <v>107.34254784000002</v>
      </c>
      <c r="S2" s="21">
        <f t="shared" si="0"/>
        <v>115.8755598</v>
      </c>
      <c r="T2" s="21">
        <f t="shared" si="0"/>
        <v>128.31250062263663</v>
      </c>
      <c r="U2" s="21">
        <f t="shared" si="0"/>
        <v>137.85014700066779</v>
      </c>
      <c r="V2" s="21">
        <f t="shared" si="0"/>
        <v>128.00973476890792</v>
      </c>
      <c r="W2" s="21">
        <f t="shared" si="0"/>
        <v>95.195205770063012</v>
      </c>
      <c r="X2" s="21">
        <f t="shared" si="0"/>
        <v>147.13868300127297</v>
      </c>
      <c r="Y2" s="21">
        <f t="shared" ref="Y2:Z2" si="1">SUM(Y3,Y17,Y22,Y25,Y26,Y51,Y52)</f>
        <v>241.14188272909581</v>
      </c>
      <c r="Z2" s="21">
        <f t="shared" si="1"/>
        <v>183.99994440624548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123.09361019999999</v>
      </c>
      <c r="D51" s="27">
        <v>216.09538236</v>
      </c>
      <c r="E51" s="27">
        <v>257.59775843999995</v>
      </c>
      <c r="F51" s="27">
        <v>256.99187843999994</v>
      </c>
      <c r="G51" s="27">
        <v>219.98311236000001</v>
      </c>
      <c r="H51" s="27">
        <v>238.05833039999993</v>
      </c>
      <c r="I51" s="27">
        <v>126.72889020000001</v>
      </c>
      <c r="J51" s="27">
        <v>103.85712216</v>
      </c>
      <c r="K51" s="27">
        <v>120.72219588000002</v>
      </c>
      <c r="L51" s="27">
        <v>121.12490412000002</v>
      </c>
      <c r="M51" s="27">
        <v>142.33090608000001</v>
      </c>
      <c r="N51" s="27">
        <v>132.38478000000001</v>
      </c>
      <c r="O51" s="27">
        <v>121.58133371999999</v>
      </c>
      <c r="P51" s="27">
        <v>142.63505784</v>
      </c>
      <c r="Q51" s="27">
        <v>133.74982764000001</v>
      </c>
      <c r="R51" s="27">
        <v>107.34254784000002</v>
      </c>
      <c r="S51" s="27">
        <v>115.8755598</v>
      </c>
      <c r="T51" s="27">
        <v>128.31250062263663</v>
      </c>
      <c r="U51" s="27">
        <v>137.85014700066779</v>
      </c>
      <c r="V51" s="27">
        <v>128.00973476890792</v>
      </c>
      <c r="W51" s="27">
        <v>95.195205770063012</v>
      </c>
      <c r="X51" s="27">
        <v>147.13868300127297</v>
      </c>
      <c r="Y51" s="27">
        <v>241.14188272909581</v>
      </c>
      <c r="Z51" s="27">
        <v>183.99994440624548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3.3570822032774811E-2</v>
      </c>
      <c r="U61" s="49">
        <f t="shared" si="22"/>
        <v>3.7025806836698434E-2</v>
      </c>
      <c r="V61" s="49">
        <f t="shared" si="22"/>
        <v>3.2025412078935438E-2</v>
      </c>
      <c r="W61" s="49">
        <f t="shared" si="22"/>
        <v>2.7767467425287014E-2</v>
      </c>
      <c r="X61" s="49">
        <f t="shared" si="22"/>
        <v>3.8606383787782722E-2</v>
      </c>
      <c r="Y61" s="49">
        <f t="shared" ref="Y61:Z61" si="23">SUM(Y62:Y72)</f>
        <v>9.668119414205581E-2</v>
      </c>
      <c r="Z61" s="49">
        <f t="shared" si="23"/>
        <v>0.13342020354720219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3.3570822032774811E-2</v>
      </c>
      <c r="U64" s="52">
        <v>3.7025806836698434E-2</v>
      </c>
      <c r="V64" s="52">
        <v>3.2025412078935438E-2</v>
      </c>
      <c r="W64" s="52">
        <v>2.7767467425287014E-2</v>
      </c>
      <c r="X64" s="52">
        <v>3.8606383787782722E-2</v>
      </c>
      <c r="Y64" s="52">
        <v>9.668119414205581E-2</v>
      </c>
      <c r="Z64" s="52">
        <v>0.13342020354720219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30442.298541132368</v>
      </c>
      <c r="D2" s="21">
        <f t="shared" ref="D2:X2" si="0">SUM(D3,D17,D22,D25,D26,D51,D52)</f>
        <v>30689.034678868378</v>
      </c>
      <c r="E2" s="21">
        <f t="shared" si="0"/>
        <v>31188.969576589312</v>
      </c>
      <c r="F2" s="21">
        <f t="shared" si="0"/>
        <v>33726.827248963513</v>
      </c>
      <c r="G2" s="21">
        <f t="shared" si="0"/>
        <v>36970.198285470877</v>
      </c>
      <c r="H2" s="21">
        <f t="shared" si="0"/>
        <v>37319.670977399473</v>
      </c>
      <c r="I2" s="21">
        <f t="shared" si="0"/>
        <v>38187.569885435718</v>
      </c>
      <c r="J2" s="21">
        <f t="shared" si="0"/>
        <v>35955.152779186479</v>
      </c>
      <c r="K2" s="21">
        <f t="shared" si="0"/>
        <v>33924.797722431278</v>
      </c>
      <c r="L2" s="21">
        <f t="shared" si="0"/>
        <v>33284.262655615268</v>
      </c>
      <c r="M2" s="21">
        <f t="shared" si="0"/>
        <v>35576.039881087388</v>
      </c>
      <c r="N2" s="21">
        <f t="shared" si="0"/>
        <v>32717.515258553303</v>
      </c>
      <c r="O2" s="21">
        <f t="shared" si="0"/>
        <v>32557.368240755812</v>
      </c>
      <c r="P2" s="21">
        <f t="shared" si="0"/>
        <v>32267.112005137569</v>
      </c>
      <c r="Q2" s="21">
        <f t="shared" si="0"/>
        <v>30251.682355538767</v>
      </c>
      <c r="R2" s="21">
        <f t="shared" si="0"/>
        <v>31171.39827353595</v>
      </c>
      <c r="S2" s="21">
        <f t="shared" si="0"/>
        <v>31042.597331698398</v>
      </c>
      <c r="T2" s="21">
        <f t="shared" si="0"/>
        <v>31285.639444231983</v>
      </c>
      <c r="U2" s="21">
        <f t="shared" si="0"/>
        <v>33156.998025401001</v>
      </c>
      <c r="V2" s="21">
        <f t="shared" si="0"/>
        <v>31391.287675342584</v>
      </c>
      <c r="W2" s="21">
        <f t="shared" si="0"/>
        <v>31496.208606807268</v>
      </c>
      <c r="X2" s="21">
        <f t="shared" si="0"/>
        <v>32534.84276614205</v>
      </c>
      <c r="Y2" s="21">
        <f t="shared" ref="Y2:Z2" si="1">SUM(Y3,Y17,Y22,Y25,Y26,Y51,Y52)</f>
        <v>30408.491991747866</v>
      </c>
      <c r="Z2" s="21">
        <f t="shared" si="1"/>
        <v>28351.824092919982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680.05001377236442</v>
      </c>
      <c r="D3" s="24">
        <f t="shared" ref="D3:W3" si="3">SUM(D4,D8,D11)</f>
        <v>735.19805498837809</v>
      </c>
      <c r="E3" s="24">
        <f t="shared" si="3"/>
        <v>799.77932770931261</v>
      </c>
      <c r="F3" s="24">
        <f t="shared" si="3"/>
        <v>724.92910204351062</v>
      </c>
      <c r="G3" s="24">
        <f t="shared" si="3"/>
        <v>938.86012419088206</v>
      </c>
      <c r="H3" s="24">
        <f t="shared" si="3"/>
        <v>982.9739768394661</v>
      </c>
      <c r="I3" s="24">
        <f t="shared" si="3"/>
        <v>1002.8254932357161</v>
      </c>
      <c r="J3" s="24">
        <f t="shared" si="3"/>
        <v>818.27814226648206</v>
      </c>
      <c r="K3" s="24">
        <f t="shared" si="3"/>
        <v>864.27167615126996</v>
      </c>
      <c r="L3" s="24">
        <f t="shared" si="3"/>
        <v>962.68994261526325</v>
      </c>
      <c r="M3" s="24">
        <f t="shared" si="3"/>
        <v>834.64190784738412</v>
      </c>
      <c r="N3" s="24">
        <f t="shared" si="3"/>
        <v>783.47065871330278</v>
      </c>
      <c r="O3" s="24">
        <f t="shared" si="3"/>
        <v>712.5362525157999</v>
      </c>
      <c r="P3" s="24">
        <f t="shared" si="3"/>
        <v>519.27666333756713</v>
      </c>
      <c r="Q3" s="24">
        <f t="shared" si="3"/>
        <v>484.51997721876546</v>
      </c>
      <c r="R3" s="24">
        <f t="shared" si="3"/>
        <v>444.30567857593854</v>
      </c>
      <c r="S3" s="24">
        <f t="shared" si="3"/>
        <v>404.05274621839749</v>
      </c>
      <c r="T3" s="24">
        <f t="shared" si="3"/>
        <v>761.92425294594113</v>
      </c>
      <c r="U3" s="24">
        <f t="shared" si="3"/>
        <v>872.62082574027136</v>
      </c>
      <c r="V3" s="24">
        <f t="shared" si="3"/>
        <v>545.27031292437937</v>
      </c>
      <c r="W3" s="24">
        <f t="shared" si="3"/>
        <v>515.1210914533234</v>
      </c>
      <c r="X3" s="24">
        <f t="shared" ref="X3:Z3" si="4">SUM(X4,X8,X11)</f>
        <v>320.67348580091215</v>
      </c>
      <c r="Y3" s="24">
        <f t="shared" si="4"/>
        <v>348.58204426643988</v>
      </c>
      <c r="Z3" s="24">
        <f t="shared" si="4"/>
        <v>338.61113070166647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680.05001377236442</v>
      </c>
      <c r="D4" s="19">
        <f t="shared" ref="D4:W4" si="6">SUM(D5:D7)</f>
        <v>735.19805498837809</v>
      </c>
      <c r="E4" s="19">
        <f t="shared" si="6"/>
        <v>799.77932770931261</v>
      </c>
      <c r="F4" s="19">
        <f t="shared" si="6"/>
        <v>724.92910204351062</v>
      </c>
      <c r="G4" s="19">
        <f t="shared" si="6"/>
        <v>938.86012419088206</v>
      </c>
      <c r="H4" s="19">
        <f t="shared" si="6"/>
        <v>982.9739768394661</v>
      </c>
      <c r="I4" s="19">
        <f t="shared" si="6"/>
        <v>1002.8254932357161</v>
      </c>
      <c r="J4" s="19">
        <f t="shared" si="6"/>
        <v>818.27814226648206</v>
      </c>
      <c r="K4" s="19">
        <f t="shared" si="6"/>
        <v>864.27167615126996</v>
      </c>
      <c r="L4" s="19">
        <f t="shared" si="6"/>
        <v>962.68994261526325</v>
      </c>
      <c r="M4" s="19">
        <f t="shared" si="6"/>
        <v>834.64190784738412</v>
      </c>
      <c r="N4" s="19">
        <f t="shared" si="6"/>
        <v>666.49398870484856</v>
      </c>
      <c r="O4" s="19">
        <f t="shared" si="6"/>
        <v>654.29126324276217</v>
      </c>
      <c r="P4" s="19">
        <f t="shared" si="6"/>
        <v>489.81343551983815</v>
      </c>
      <c r="Q4" s="19">
        <f t="shared" si="6"/>
        <v>455.01238612398174</v>
      </c>
      <c r="R4" s="19">
        <f t="shared" si="6"/>
        <v>414.68156774201151</v>
      </c>
      <c r="S4" s="19">
        <f t="shared" si="6"/>
        <v>374.77480361804311</v>
      </c>
      <c r="T4" s="19">
        <f t="shared" si="6"/>
        <v>375.44750854535431</v>
      </c>
      <c r="U4" s="19">
        <f t="shared" si="6"/>
        <v>333.70302891548874</v>
      </c>
      <c r="V4" s="19">
        <f t="shared" si="6"/>
        <v>305.88040108329949</v>
      </c>
      <c r="W4" s="19">
        <f t="shared" si="6"/>
        <v>216.99306558733028</v>
      </c>
      <c r="X4" s="19">
        <f t="shared" ref="X4:Z4" si="7">SUM(X5:X7)</f>
        <v>51.322371415331119</v>
      </c>
      <c r="Y4" s="19">
        <f t="shared" si="7"/>
        <v>53.388093740288042</v>
      </c>
      <c r="Z4" s="19">
        <f t="shared" si="7"/>
        <v>41.220976070219749</v>
      </c>
    </row>
    <row r="5" spans="1:26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561.19458203999989</v>
      </c>
      <c r="H5" s="8">
        <f>FC_OTH_CP_E!H5+FC_OTH_HH_E!H5+FC_OTH_AFF_E!H5</f>
        <v>656.02946771999962</v>
      </c>
      <c r="I5" s="8">
        <f>FC_OTH_CP_E!I5+FC_OTH_HH_E!I5+FC_OTH_AFF_E!I5</f>
        <v>839.71795931999986</v>
      </c>
      <c r="J5" s="8">
        <f>FC_OTH_CP_E!J5+FC_OTH_HH_E!J5+FC_OTH_AFF_E!J5</f>
        <v>656.02946771999939</v>
      </c>
      <c r="K5" s="8">
        <f>FC_OTH_CP_E!K5+FC_OTH_HH_E!K5+FC_OTH_AFF_E!K5</f>
        <v>713.95289999999954</v>
      </c>
      <c r="L5" s="8">
        <f>FC_OTH_CP_E!L5+FC_OTH_HH_E!L5+FC_OTH_AFF_E!L5</f>
        <v>762.54416279999941</v>
      </c>
      <c r="M5" s="8">
        <f>FC_OTH_CP_E!M5+FC_OTH_HH_E!M5+FC_OTH_AFF_E!M5</f>
        <v>647.84599271999946</v>
      </c>
      <c r="N5" s="8">
        <f>FC_OTH_CP_E!N5+FC_OTH_HH_E!N5+FC_OTH_AFF_E!N5</f>
        <v>469.80542591999989</v>
      </c>
      <c r="O5" s="8">
        <f>FC_OTH_CP_E!O5+FC_OTH_HH_E!O5+FC_OTH_AFF_E!O5</f>
        <v>384.84449999999998</v>
      </c>
      <c r="P5" s="8">
        <f>FC_OTH_CP_E!P5+FC_OTH_HH_E!P5+FC_OTH_AFF_E!P5</f>
        <v>324.51291432000005</v>
      </c>
      <c r="Q5" s="8">
        <f>FC_OTH_CP_E!Q5+FC_OTH_HH_E!Q5+FC_OTH_AFF_E!Q5</f>
        <v>311.4144</v>
      </c>
      <c r="R5" s="8">
        <f>FC_OTH_CP_E!R5+FC_OTH_HH_E!R5+FC_OTH_AFF_E!R5</f>
        <v>311.41440000000011</v>
      </c>
      <c r="S5" s="8">
        <f>FC_OTH_CP_E!S5+FC_OTH_HH_E!S5+FC_OTH_AFF_E!S5</f>
        <v>285.46331795999981</v>
      </c>
      <c r="T5" s="8">
        <f>FC_OTH_CP_E!T5+FC_OTH_HH_E!T5+FC_OTH_AFF_E!T5</f>
        <v>286.54442136</v>
      </c>
      <c r="U5" s="8">
        <f>FC_OTH_CP_E!U5+FC_OTH_HH_E!U5+FC_OTH_AFF_E!U5</f>
        <v>260.00342135999989</v>
      </c>
      <c r="V5" s="8">
        <f>FC_OTH_CP_E!V5+FC_OTH_HH_E!V5+FC_OTH_AFF_E!V5</f>
        <v>254.10565727999986</v>
      </c>
      <c r="W5" s="8">
        <f>FC_OTH_CP_E!W5+FC_OTH_HH_E!W5+FC_OTH_AFF_E!W5</f>
        <v>177.87388931999982</v>
      </c>
      <c r="X5" s="8">
        <f>FC_OTH_CP_E!X5+FC_OTH_HH_E!X5+FC_OTH_AFF_E!X5</f>
        <v>0</v>
      </c>
      <c r="Y5" s="8">
        <f>FC_OTH_CP_E!Y5+FC_OTH_HH_E!Y5+FC_OTH_AFF_E!Y5</f>
        <v>0</v>
      </c>
      <c r="Z5" s="8">
        <f>FC_OTH_CP_E!Z5+FC_OTH_HH_E!Z5+FC_OTH_AFF_E!Z5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  <c r="Y6" s="8">
        <f>FC_OTH_CP_E!Y6+FC_OTH_HH_E!Y6+FC_OTH_AFF_E!Y6</f>
        <v>0</v>
      </c>
      <c r="Z6" s="8">
        <f>FC_OTH_CP_E!Z6+FC_OTH_HH_E!Z6+FC_OTH_AFF_E!Z6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FC_OTH_CP_E!C7+FC_OTH_HH_E!C7+FC_OTH_AFF_E!C7</f>
        <v>680.05001377236442</v>
      </c>
      <c r="D7" s="8">
        <f>FC_OTH_CP_E!D7+FC_OTH_HH_E!D7+FC_OTH_AFF_E!D7</f>
        <v>735.19805498837809</v>
      </c>
      <c r="E7" s="8">
        <f>FC_OTH_CP_E!E7+FC_OTH_HH_E!E7+FC_OTH_AFF_E!E7</f>
        <v>799.77932770931261</v>
      </c>
      <c r="F7" s="8">
        <f>FC_OTH_CP_E!F7+FC_OTH_HH_E!F7+FC_OTH_AFF_E!F7</f>
        <v>724.92910204351062</v>
      </c>
      <c r="G7" s="8">
        <f>FC_OTH_CP_E!G7+FC_OTH_HH_E!G7+FC_OTH_AFF_E!G7</f>
        <v>377.66554215088212</v>
      </c>
      <c r="H7" s="8">
        <f>FC_OTH_CP_E!H7+FC_OTH_HH_E!H7+FC_OTH_AFF_E!H7</f>
        <v>326.94450911946655</v>
      </c>
      <c r="I7" s="8">
        <f>FC_OTH_CP_E!I7+FC_OTH_HH_E!I7+FC_OTH_AFF_E!I7</f>
        <v>163.10753391571623</v>
      </c>
      <c r="J7" s="8">
        <f>FC_OTH_CP_E!J7+FC_OTH_HH_E!J7+FC_OTH_AFF_E!J7</f>
        <v>162.24867454648265</v>
      </c>
      <c r="K7" s="8">
        <f>FC_OTH_CP_E!K7+FC_OTH_HH_E!K7+FC_OTH_AFF_E!K7</f>
        <v>150.31877615127041</v>
      </c>
      <c r="L7" s="8">
        <f>FC_OTH_CP_E!L7+FC_OTH_HH_E!L7+FC_OTH_AFF_E!L7</f>
        <v>200.14577981526381</v>
      </c>
      <c r="M7" s="8">
        <f>FC_OTH_CP_E!M7+FC_OTH_HH_E!M7+FC_OTH_AFF_E!M7</f>
        <v>186.79591512738463</v>
      </c>
      <c r="N7" s="8">
        <f>FC_OTH_CP_E!N7+FC_OTH_HH_E!N7+FC_OTH_AFF_E!N7</f>
        <v>196.68856278484864</v>
      </c>
      <c r="O7" s="8">
        <f>FC_OTH_CP_E!O7+FC_OTH_HH_E!O7+FC_OTH_AFF_E!O7</f>
        <v>269.44676324276224</v>
      </c>
      <c r="P7" s="8">
        <f>FC_OTH_CP_E!P7+FC_OTH_HH_E!P7+FC_OTH_AFF_E!P7</f>
        <v>165.3005211998381</v>
      </c>
      <c r="Q7" s="8">
        <f>FC_OTH_CP_E!Q7+FC_OTH_HH_E!Q7+FC_OTH_AFF_E!Q7</f>
        <v>143.59798612398171</v>
      </c>
      <c r="R7" s="8">
        <f>FC_OTH_CP_E!R7+FC_OTH_HH_E!R7+FC_OTH_AFF_E!R7</f>
        <v>103.26716774201141</v>
      </c>
      <c r="S7" s="8">
        <f>FC_OTH_CP_E!S7+FC_OTH_HH_E!S7+FC_OTH_AFF_E!S7</f>
        <v>89.311485658043296</v>
      </c>
      <c r="T7" s="8">
        <f>FC_OTH_CP_E!T7+FC_OTH_HH_E!T7+FC_OTH_AFF_E!T7</f>
        <v>88.903087185354295</v>
      </c>
      <c r="U7" s="8">
        <f>FC_OTH_CP_E!U7+FC_OTH_HH_E!U7+FC_OTH_AFF_E!U7</f>
        <v>73.699607555488882</v>
      </c>
      <c r="V7" s="8">
        <f>FC_OTH_CP_E!V7+FC_OTH_HH_E!V7+FC_OTH_AFF_E!V7</f>
        <v>51.774743803299643</v>
      </c>
      <c r="W7" s="8">
        <f>FC_OTH_CP_E!W7+FC_OTH_HH_E!W7+FC_OTH_AFF_E!W7</f>
        <v>39.119176267330459</v>
      </c>
      <c r="X7" s="8">
        <f>FC_OTH_CP_E!X7+FC_OTH_HH_E!X7+FC_OTH_AFF_E!X7</f>
        <v>51.322371415331119</v>
      </c>
      <c r="Y7" s="8">
        <f>FC_OTH_CP_E!Y7+FC_OTH_HH_E!Y7+FC_OTH_AFF_E!Y7</f>
        <v>53.388093740288042</v>
      </c>
      <c r="Z7" s="8">
        <f>FC_OTH_CP_E!Z7+FC_OTH_HH_E!Z7+FC_OTH_AFF_E!Z7</f>
        <v>41.220976070219749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  <c r="Y9" s="8">
        <f>FC_OTH_CP_E!Y9+FC_OTH_HH_E!Y9+FC_OTH_AFF_E!Y9</f>
        <v>0</v>
      </c>
      <c r="Z9" s="8">
        <f>FC_OTH_CP_E!Z9+FC_OTH_HH_E!Z9+FC_OTH_AFF_E!Z9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  <c r="Y10" s="8">
        <f>FC_OTH_CP_E!Y10+FC_OTH_HH_E!Y10+FC_OTH_AFF_E!Y10</f>
        <v>0</v>
      </c>
      <c r="Z10" s="8">
        <f>FC_OTH_CP_E!Z10+FC_OTH_HH_E!Z10+FC_OTH_AFF_E!Z10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116.97667000845424</v>
      </c>
      <c r="O11" s="19">
        <f t="shared" si="12"/>
        <v>58.244989273037774</v>
      </c>
      <c r="P11" s="19">
        <f t="shared" si="12"/>
        <v>29.463227817729006</v>
      </c>
      <c r="Q11" s="19">
        <f t="shared" si="12"/>
        <v>29.507591094783741</v>
      </c>
      <c r="R11" s="19">
        <f t="shared" si="12"/>
        <v>29.624110833927013</v>
      </c>
      <c r="S11" s="19">
        <f t="shared" si="12"/>
        <v>29.277942600354368</v>
      </c>
      <c r="T11" s="19">
        <f t="shared" si="12"/>
        <v>386.47674440058682</v>
      </c>
      <c r="U11" s="19">
        <f t="shared" si="12"/>
        <v>538.91779682478261</v>
      </c>
      <c r="V11" s="19">
        <f t="shared" si="12"/>
        <v>239.38991184107991</v>
      </c>
      <c r="W11" s="19">
        <f t="shared" si="12"/>
        <v>298.12802586599315</v>
      </c>
      <c r="X11" s="19">
        <f t="shared" ref="X11:Z11" si="13">SUM(X12:X16)</f>
        <v>269.35111438558101</v>
      </c>
      <c r="Y11" s="19">
        <f t="shared" si="13"/>
        <v>295.19395052615181</v>
      </c>
      <c r="Z11" s="19">
        <f t="shared" si="13"/>
        <v>297.39015463144671</v>
      </c>
    </row>
    <row r="12" spans="1:26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  <c r="Y12" s="8">
        <f>FC_OTH_CP_E!Y12+FC_OTH_HH_E!Y12+FC_OTH_AFF_E!Y12</f>
        <v>0</v>
      </c>
      <c r="Z12" s="8">
        <f>FC_OTH_CP_E!Z12+FC_OTH_HH_E!Z12+FC_OTH_AFF_E!Z12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116.97667000845424</v>
      </c>
      <c r="O13" s="8">
        <f>FC_OTH_CP_E!O13+FC_OTH_HH_E!O13+FC_OTH_AFF_E!O13</f>
        <v>58.244989273037774</v>
      </c>
      <c r="P13" s="8">
        <f>FC_OTH_CP_E!P13+FC_OTH_HH_E!P13+FC_OTH_AFF_E!P13</f>
        <v>29.463227817729006</v>
      </c>
      <c r="Q13" s="8">
        <f>FC_OTH_CP_E!Q13+FC_OTH_HH_E!Q13+FC_OTH_AFF_E!Q13</f>
        <v>29.507591094783741</v>
      </c>
      <c r="R13" s="8">
        <f>FC_OTH_CP_E!R13+FC_OTH_HH_E!R13+FC_OTH_AFF_E!R13</f>
        <v>29.624110833927013</v>
      </c>
      <c r="S13" s="8">
        <f>FC_OTH_CP_E!S13+FC_OTH_HH_E!S13+FC_OTH_AFF_E!S13</f>
        <v>29.277942600354368</v>
      </c>
      <c r="T13" s="8">
        <f>FC_OTH_CP_E!T13+FC_OTH_HH_E!T13+FC_OTH_AFF_E!T13</f>
        <v>386.47674440058682</v>
      </c>
      <c r="U13" s="8">
        <f>FC_OTH_CP_E!U13+FC_OTH_HH_E!U13+FC_OTH_AFF_E!U13</f>
        <v>538.91779682478261</v>
      </c>
      <c r="V13" s="8">
        <f>FC_OTH_CP_E!V13+FC_OTH_HH_E!V13+FC_OTH_AFF_E!V13</f>
        <v>239.38991184107991</v>
      </c>
      <c r="W13" s="8">
        <f>FC_OTH_CP_E!W13+FC_OTH_HH_E!W13+FC_OTH_AFF_E!W13</f>
        <v>298.12802586599315</v>
      </c>
      <c r="X13" s="8">
        <f>FC_OTH_CP_E!X13+FC_OTH_HH_E!X13+FC_OTH_AFF_E!X13</f>
        <v>269.35111438558101</v>
      </c>
      <c r="Y13" s="8">
        <f>FC_OTH_CP_E!Y13+FC_OTH_HH_E!Y13+FC_OTH_AFF_E!Y13</f>
        <v>295.19395052615181</v>
      </c>
      <c r="Z13" s="8">
        <f>FC_OTH_CP_E!Z13+FC_OTH_HH_E!Z13+FC_OTH_AFF_E!Z13</f>
        <v>297.39015463144671</v>
      </c>
    </row>
    <row r="14" spans="1:26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  <c r="Y14" s="8">
        <f>FC_OTH_CP_E!Y14+FC_OTH_HH_E!Y14+FC_OTH_AFF_E!Y14</f>
        <v>0</v>
      </c>
      <c r="Z14" s="8">
        <f>FC_OTH_CP_E!Z14+FC_OTH_HH_E!Z14+FC_OTH_AFF_E!Z14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  <c r="Y15" s="8">
        <f>FC_OTH_CP_E!Y15+FC_OTH_HH_E!Y15+FC_OTH_AFF_E!Y15</f>
        <v>0</v>
      </c>
      <c r="Z15" s="8">
        <f>FC_OTH_CP_E!Z15+FC_OTH_HH_E!Z15+FC_OTH_AFF_E!Z15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  <c r="Y16" s="8">
        <f>FC_OTH_CP_E!Y16+FC_OTH_HH_E!Y16+FC_OTH_AFF_E!Y16</f>
        <v>0</v>
      </c>
      <c r="Z16" s="8">
        <f>FC_OTH_CP_E!Z16+FC_OTH_HH_E!Z16+FC_OTH_AFF_E!Z16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159.16067999999996</v>
      </c>
      <c r="D17" s="27">
        <f t="shared" ref="D17:W17" si="15">SUM(D18:D21)</f>
        <v>62.057880000000004</v>
      </c>
      <c r="E17" s="27">
        <f t="shared" si="15"/>
        <v>60.739200000000011</v>
      </c>
      <c r="F17" s="27">
        <f t="shared" si="15"/>
        <v>63.896039999999985</v>
      </c>
      <c r="G17" s="27">
        <f t="shared" si="15"/>
        <v>71.088839999999976</v>
      </c>
      <c r="H17" s="27">
        <f t="shared" si="15"/>
        <v>77.162759999999992</v>
      </c>
      <c r="I17" s="27">
        <f t="shared" si="15"/>
        <v>71.808119999999974</v>
      </c>
      <c r="J17" s="27">
        <f t="shared" si="15"/>
        <v>78.641279999999966</v>
      </c>
      <c r="K17" s="27">
        <f t="shared" si="15"/>
        <v>81.638279999999995</v>
      </c>
      <c r="L17" s="27">
        <f t="shared" si="15"/>
        <v>72.727199999999954</v>
      </c>
      <c r="M17" s="27">
        <f t="shared" si="15"/>
        <v>61.578360000000011</v>
      </c>
      <c r="N17" s="27">
        <f t="shared" si="15"/>
        <v>5.9540400000000009</v>
      </c>
      <c r="O17" s="27">
        <f t="shared" si="15"/>
        <v>2.8371600000000012</v>
      </c>
      <c r="P17" s="27">
        <f t="shared" si="15"/>
        <v>1.0389600000000005</v>
      </c>
      <c r="Q17" s="27">
        <f t="shared" si="15"/>
        <v>0.55943999999999994</v>
      </c>
      <c r="R17" s="27">
        <f t="shared" si="15"/>
        <v>0.39960000000000007</v>
      </c>
      <c r="S17" s="27">
        <f t="shared" si="15"/>
        <v>0.55943999999999983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FC_OTH_CP_E!C18+FC_OTH_HH_E!C18+FC_OTH_AFF_E!C18</f>
        <v>159.16067999999996</v>
      </c>
      <c r="D18" s="8">
        <f>FC_OTH_CP_E!D18+FC_OTH_HH_E!D18+FC_OTH_AFF_E!D18</f>
        <v>62.057880000000004</v>
      </c>
      <c r="E18" s="8">
        <f>FC_OTH_CP_E!E18+FC_OTH_HH_E!E18+FC_OTH_AFF_E!E18</f>
        <v>60.739200000000011</v>
      </c>
      <c r="F18" s="8">
        <f>FC_OTH_CP_E!F18+FC_OTH_HH_E!F18+FC_OTH_AFF_E!F18</f>
        <v>63.896039999999985</v>
      </c>
      <c r="G18" s="8">
        <f>FC_OTH_CP_E!G18+FC_OTH_HH_E!G18+FC_OTH_AFF_E!G18</f>
        <v>71.088839999999976</v>
      </c>
      <c r="H18" s="8">
        <f>FC_OTH_CP_E!H18+FC_OTH_HH_E!H18+FC_OTH_AFF_E!H18</f>
        <v>77.162759999999992</v>
      </c>
      <c r="I18" s="8">
        <f>FC_OTH_CP_E!I18+FC_OTH_HH_E!I18+FC_OTH_AFF_E!I18</f>
        <v>71.808119999999974</v>
      </c>
      <c r="J18" s="8">
        <f>FC_OTH_CP_E!J18+FC_OTH_HH_E!J18+FC_OTH_AFF_E!J18</f>
        <v>78.641279999999966</v>
      </c>
      <c r="K18" s="8">
        <f>FC_OTH_CP_E!K18+FC_OTH_HH_E!K18+FC_OTH_AFF_E!K18</f>
        <v>81.638279999999995</v>
      </c>
      <c r="L18" s="8">
        <f>FC_OTH_CP_E!L18+FC_OTH_HH_E!L18+FC_OTH_AFF_E!L18</f>
        <v>72.727199999999954</v>
      </c>
      <c r="M18" s="8">
        <f>FC_OTH_CP_E!M18+FC_OTH_HH_E!M18+FC_OTH_AFF_E!M18</f>
        <v>61.578360000000011</v>
      </c>
      <c r="N18" s="8">
        <f>FC_OTH_CP_E!N18+FC_OTH_HH_E!N18+FC_OTH_AFF_E!N18</f>
        <v>5.9540400000000009</v>
      </c>
      <c r="O18" s="8">
        <f>FC_OTH_CP_E!O18+FC_OTH_HH_E!O18+FC_OTH_AFF_E!O18</f>
        <v>2.8371600000000012</v>
      </c>
      <c r="P18" s="8">
        <f>FC_OTH_CP_E!P18+FC_OTH_HH_E!P18+FC_OTH_AFF_E!P18</f>
        <v>1.0389600000000005</v>
      </c>
      <c r="Q18" s="8">
        <f>FC_OTH_CP_E!Q18+FC_OTH_HH_E!Q18+FC_OTH_AFF_E!Q18</f>
        <v>0.55943999999999994</v>
      </c>
      <c r="R18" s="8">
        <f>FC_OTH_CP_E!R18+FC_OTH_HH_E!R18+FC_OTH_AFF_E!R18</f>
        <v>0.39960000000000007</v>
      </c>
      <c r="S18" s="8">
        <f>FC_OTH_CP_E!S18+FC_OTH_HH_E!S18+FC_OTH_AFF_E!S18</f>
        <v>0.55943999999999983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  <c r="Y18" s="8">
        <f>FC_OTH_CP_E!Y18+FC_OTH_HH_E!Y18+FC_OTH_AFF_E!Y18</f>
        <v>0</v>
      </c>
      <c r="Z18" s="8">
        <f>FC_OTH_CP_E!Z18+FC_OTH_HH_E!Z18+FC_OTH_AFF_E!Z18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  <c r="Y19" s="8">
        <f>FC_OTH_CP_E!Y19+FC_OTH_HH_E!Y19+FC_OTH_AFF_E!Y19</f>
        <v>0</v>
      </c>
      <c r="Z19" s="8">
        <f>FC_OTH_CP_E!Z19+FC_OTH_HH_E!Z19+FC_OTH_AFF_E!Z19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  <c r="Y20" s="8">
        <f>FC_OTH_CP_E!Y20+FC_OTH_HH_E!Y20+FC_OTH_AFF_E!Y20</f>
        <v>0</v>
      </c>
      <c r="Z20" s="8">
        <f>FC_OTH_CP_E!Z20+FC_OTH_HH_E!Z20+FC_OTH_AFF_E!Z20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  <c r="Y21" s="8">
        <f>FC_OTH_CP_E!Y21+FC_OTH_HH_E!Y21+FC_OTH_AFF_E!Y21</f>
        <v>0</v>
      </c>
      <c r="Z21" s="8">
        <f>FC_OTH_CP_E!Z21+FC_OTH_HH_E!Z21+FC_OTH_AFF_E!Z21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  <c r="Y23" s="8">
        <f>FC_OTH_CP_E!Y23+FC_OTH_HH_E!Y23+FC_OTH_AFF_E!Y23</f>
        <v>0</v>
      </c>
      <c r="Z23" s="8">
        <f>FC_OTH_CP_E!Z23+FC_OTH_HH_E!Z23+FC_OTH_AFF_E!Z23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  <c r="Y24" s="8">
        <f>FC_OTH_CP_E!Y24+FC_OTH_HH_E!Y24+FC_OTH_AFF_E!Y24</f>
        <v>0</v>
      </c>
      <c r="Z24" s="8">
        <f>FC_OTH_CP_E!Z24+FC_OTH_HH_E!Z24+FC_OTH_AFF_E!Z24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  <c r="Y25" s="27">
        <f>FC_OTH_CP_E!Y25+FC_OTH_HH_E!Y25+FC_OTH_AFF_E!Y25</f>
        <v>0</v>
      </c>
      <c r="Z25" s="27">
        <f>FC_OTH_CP_E!Z25+FC_OTH_HH_E!Z25+FC_OTH_AFF_E!Z25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23474.056661280003</v>
      </c>
      <c r="D26" s="27">
        <f t="shared" ref="D26:W26" si="21">SUM(D27,D33)</f>
        <v>23047.309912680001</v>
      </c>
      <c r="E26" s="27">
        <f t="shared" si="21"/>
        <v>22753.95356844</v>
      </c>
      <c r="F26" s="27">
        <f t="shared" si="21"/>
        <v>24551.177681160003</v>
      </c>
      <c r="G26" s="27">
        <f t="shared" si="21"/>
        <v>26774.578780200001</v>
      </c>
      <c r="H26" s="27">
        <f t="shared" si="21"/>
        <v>26294.910240240006</v>
      </c>
      <c r="I26" s="27">
        <f t="shared" si="21"/>
        <v>22309.08792192</v>
      </c>
      <c r="J26" s="27">
        <f t="shared" si="21"/>
        <v>22046.967021599998</v>
      </c>
      <c r="K26" s="27">
        <f t="shared" si="21"/>
        <v>20666.429285760005</v>
      </c>
      <c r="L26" s="27">
        <f t="shared" si="21"/>
        <v>19614.751999200005</v>
      </c>
      <c r="M26" s="27">
        <f t="shared" si="21"/>
        <v>19495.347147</v>
      </c>
      <c r="N26" s="27">
        <f t="shared" si="21"/>
        <v>17401.360209840001</v>
      </c>
      <c r="O26" s="27">
        <f t="shared" si="21"/>
        <v>17579.574579240005</v>
      </c>
      <c r="P26" s="27">
        <f t="shared" si="21"/>
        <v>18548.334938160002</v>
      </c>
      <c r="Q26" s="27">
        <f t="shared" si="21"/>
        <v>17067.183846839998</v>
      </c>
      <c r="R26" s="27">
        <f t="shared" si="21"/>
        <v>17996.475177720004</v>
      </c>
      <c r="S26" s="27">
        <f t="shared" si="21"/>
        <v>18208.634913720005</v>
      </c>
      <c r="T26" s="27">
        <f t="shared" si="21"/>
        <v>17996.974948439994</v>
      </c>
      <c r="U26" s="27">
        <f t="shared" si="21"/>
        <v>18811.988985240001</v>
      </c>
      <c r="V26" s="27">
        <f t="shared" si="21"/>
        <v>17578.837308959995</v>
      </c>
      <c r="W26" s="27">
        <f t="shared" si="21"/>
        <v>17903.748162600004</v>
      </c>
      <c r="X26" s="27">
        <f t="shared" ref="X26:Z26" si="22">SUM(X27,X33)</f>
        <v>18420.938195760002</v>
      </c>
      <c r="Y26" s="27">
        <f t="shared" si="22"/>
        <v>18108.467522999996</v>
      </c>
      <c r="Z26" s="27">
        <f t="shared" si="22"/>
        <v>16568.005888800002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  <c r="Y28" s="8">
        <f>FC_OTH_CP_E!Y28+FC_OTH_HH_E!Y28+FC_OTH_AFF_E!Y28</f>
        <v>0</v>
      </c>
      <c r="Z28" s="8">
        <f>FC_OTH_CP_E!Z28+FC_OTH_HH_E!Z28+FC_OTH_AFF_E!Z28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  <c r="Y29" s="8">
        <f>FC_OTH_CP_E!Y29+FC_OTH_HH_E!Y29+FC_OTH_AFF_E!Y29</f>
        <v>0</v>
      </c>
      <c r="Z29" s="8">
        <f>FC_OTH_CP_E!Z29+FC_OTH_HH_E!Z29+FC_OTH_AFF_E!Z29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  <c r="Y30" s="8">
        <f>FC_OTH_CP_E!Y30+FC_OTH_HH_E!Y30+FC_OTH_AFF_E!Y30</f>
        <v>0</v>
      </c>
      <c r="Z30" s="8">
        <f>FC_OTH_CP_E!Z30+FC_OTH_HH_E!Z30+FC_OTH_AFF_E!Z30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  <c r="Y31" s="8">
        <f>FC_OTH_CP_E!Y31+FC_OTH_HH_E!Y31+FC_OTH_AFF_E!Y31</f>
        <v>0</v>
      </c>
      <c r="Z31" s="8">
        <f>FC_OTH_CP_E!Z31+FC_OTH_HH_E!Z31+FC_OTH_AFF_E!Z31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  <c r="Y32" s="8">
        <f>FC_OTH_CP_E!Y32+FC_OTH_HH_E!Y32+FC_OTH_AFF_E!Y32</f>
        <v>0</v>
      </c>
      <c r="Z32" s="8">
        <f>FC_OTH_CP_E!Z32+FC_OTH_HH_E!Z32+FC_OTH_AFF_E!Z32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23474.056661280003</v>
      </c>
      <c r="D33" s="19">
        <f t="shared" ref="D33:W33" si="27">SUM(D34:D50)</f>
        <v>23047.309912680001</v>
      </c>
      <c r="E33" s="19">
        <f t="shared" si="27"/>
        <v>22753.95356844</v>
      </c>
      <c r="F33" s="19">
        <f t="shared" si="27"/>
        <v>24551.177681160003</v>
      </c>
      <c r="G33" s="19">
        <f t="shared" si="27"/>
        <v>26774.578780200001</v>
      </c>
      <c r="H33" s="19">
        <f t="shared" si="27"/>
        <v>26294.910240240006</v>
      </c>
      <c r="I33" s="19">
        <f t="shared" si="27"/>
        <v>22309.08792192</v>
      </c>
      <c r="J33" s="19">
        <f t="shared" si="27"/>
        <v>22046.967021599998</v>
      </c>
      <c r="K33" s="19">
        <f t="shared" si="27"/>
        <v>20666.429285760005</v>
      </c>
      <c r="L33" s="19">
        <f t="shared" si="27"/>
        <v>19614.751999200005</v>
      </c>
      <c r="M33" s="19">
        <f t="shared" si="27"/>
        <v>19495.347147</v>
      </c>
      <c r="N33" s="19">
        <f t="shared" si="27"/>
        <v>17401.360209840001</v>
      </c>
      <c r="O33" s="19">
        <f t="shared" si="27"/>
        <v>17579.574579240005</v>
      </c>
      <c r="P33" s="19">
        <f t="shared" si="27"/>
        <v>18548.334938160002</v>
      </c>
      <c r="Q33" s="19">
        <f t="shared" si="27"/>
        <v>17067.183846839998</v>
      </c>
      <c r="R33" s="19">
        <f t="shared" si="27"/>
        <v>17996.475177720004</v>
      </c>
      <c r="S33" s="19">
        <f t="shared" si="27"/>
        <v>18208.634913720005</v>
      </c>
      <c r="T33" s="19">
        <f t="shared" si="27"/>
        <v>17996.974948439994</v>
      </c>
      <c r="U33" s="19">
        <f t="shared" si="27"/>
        <v>18811.988985240001</v>
      </c>
      <c r="V33" s="19">
        <f t="shared" si="27"/>
        <v>17578.837308959995</v>
      </c>
      <c r="W33" s="19">
        <f t="shared" si="27"/>
        <v>17903.748162600004</v>
      </c>
      <c r="X33" s="19">
        <f t="shared" ref="X33:Z33" si="28">SUM(X34:X50)</f>
        <v>18420.938195760002</v>
      </c>
      <c r="Y33" s="19">
        <f t="shared" si="28"/>
        <v>18108.467522999996</v>
      </c>
      <c r="Z33" s="19">
        <f t="shared" si="28"/>
        <v>16568.005888800002</v>
      </c>
    </row>
    <row r="34" spans="1:26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  <c r="Y34" s="8">
        <f>FC_OTH_CP_E!Y34+FC_OTH_HH_E!Y34+FC_OTH_AFF_E!Y34</f>
        <v>0</v>
      </c>
      <c r="Z34" s="8">
        <f>FC_OTH_CP_E!Z34+FC_OTH_HH_E!Z34+FC_OTH_AFF_E!Z34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  <c r="Y35" s="8">
        <f>FC_OTH_CP_E!Y35+FC_OTH_HH_E!Y35+FC_OTH_AFF_E!Y35</f>
        <v>0</v>
      </c>
      <c r="Z35" s="8">
        <f>FC_OTH_CP_E!Z35+FC_OTH_HH_E!Z35+FC_OTH_AFF_E!Z35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FC_OTH_CP_E!C36+FC_OTH_HH_E!C36+FC_OTH_AFF_E!C36</f>
        <v>5897.6287790400011</v>
      </c>
      <c r="D36" s="8">
        <f>FC_OTH_CP_E!D36+FC_OTH_HH_E!D36+FC_OTH_AFF_E!D36</f>
        <v>5458.8883204800022</v>
      </c>
      <c r="E36" s="8">
        <f>FC_OTH_CP_E!E36+FC_OTH_HH_E!E36+FC_OTH_AFF_E!E36</f>
        <v>5452.919237160002</v>
      </c>
      <c r="F36" s="8">
        <f>FC_OTH_CP_E!F36+FC_OTH_HH_E!F36+FC_OTH_AFF_E!F36</f>
        <v>5369.3493447599994</v>
      </c>
      <c r="G36" s="8">
        <f>FC_OTH_CP_E!G36+FC_OTH_HH_E!G36+FC_OTH_AFF_E!G36</f>
        <v>5491.7190738000008</v>
      </c>
      <c r="H36" s="8">
        <f>FC_OTH_CP_E!H36+FC_OTH_HH_E!H36+FC_OTH_AFF_E!H36</f>
        <v>5348.45698524</v>
      </c>
      <c r="I36" s="8">
        <f>FC_OTH_CP_E!I36+FC_OTH_HH_E!I36+FC_OTH_AFF_E!I36</f>
        <v>4924.6393485600001</v>
      </c>
      <c r="J36" s="8">
        <f>FC_OTH_CP_E!J36+FC_OTH_HH_E!J36+FC_OTH_AFF_E!J36</f>
        <v>4867.9318076400023</v>
      </c>
      <c r="K36" s="8">
        <f>FC_OTH_CP_E!K36+FC_OTH_HH_E!K36+FC_OTH_AFF_E!K36</f>
        <v>4754.5155900000027</v>
      </c>
      <c r="L36" s="8">
        <f>FC_OTH_CP_E!L36+FC_OTH_HH_E!L36+FC_OTH_AFF_E!L36</f>
        <v>4405.3141071600021</v>
      </c>
      <c r="M36" s="8">
        <f>FC_OTH_CP_E!M36+FC_OTH_HH_E!M36+FC_OTH_AFF_E!M36</f>
        <v>4414.2678457200009</v>
      </c>
      <c r="N36" s="8">
        <f>FC_OTH_CP_E!N36+FC_OTH_HH_E!N36+FC_OTH_AFF_E!N36</f>
        <v>3942.69617952</v>
      </c>
      <c r="O36" s="8">
        <f>FC_OTH_CP_E!O36+FC_OTH_HH_E!O36+FC_OTH_AFF_E!O36</f>
        <v>3829.280189040001</v>
      </c>
      <c r="P36" s="8">
        <f>FC_OTH_CP_E!P36+FC_OTH_HH_E!P36+FC_OTH_AFF_E!P36</f>
        <v>3644.2333814399994</v>
      </c>
      <c r="Q36" s="8">
        <f>FC_OTH_CP_E!Q36+FC_OTH_HH_E!Q36+FC_OTH_AFF_E!Q36</f>
        <v>3357.7087499999989</v>
      </c>
      <c r="R36" s="8">
        <f>FC_OTH_CP_E!R36+FC_OTH_HH_E!R36+FC_OTH_AFF_E!R36</f>
        <v>3462.1707747599994</v>
      </c>
      <c r="S36" s="8">
        <f>FC_OTH_CP_E!S36+FC_OTH_HH_E!S36+FC_OTH_AFF_E!S36</f>
        <v>3709.8951152400014</v>
      </c>
      <c r="T36" s="8">
        <f>FC_OTH_CP_E!T36+FC_OTH_HH_E!T36+FC_OTH_AFF_E!T36</f>
        <v>3396.5090409599989</v>
      </c>
      <c r="U36" s="8">
        <f>FC_OTH_CP_E!U36+FC_OTH_HH_E!U36+FC_OTH_AFF_E!U36</f>
        <v>3560.6634890399982</v>
      </c>
      <c r="V36" s="8">
        <f>FC_OTH_CP_E!V36+FC_OTH_HH_E!V36+FC_OTH_AFF_E!V36</f>
        <v>3026.4147442800008</v>
      </c>
      <c r="W36" s="8">
        <f>FC_OTH_CP_E!W36+FC_OTH_HH_E!W36+FC_OTH_AFF_E!W36</f>
        <v>2677.2132614399993</v>
      </c>
      <c r="X36" s="8">
        <f>FC_OTH_CP_E!X36+FC_OTH_HH_E!X36+FC_OTH_AFF_E!X36</f>
        <v>2857.4188351199996</v>
      </c>
      <c r="Y36" s="8">
        <f>FC_OTH_CP_E!Y36+FC_OTH_HH_E!Y36+FC_OTH_AFF_E!Y36</f>
        <v>3268.5845684400019</v>
      </c>
      <c r="Z36" s="8">
        <f>FC_OTH_CP_E!Z36+FC_OTH_HH_E!Z36+FC_OTH_AFF_E!Z36</f>
        <v>3122.5200069600005</v>
      </c>
    </row>
    <row r="37" spans="1:26" ht="11.25" customHeight="1" x14ac:dyDescent="0.2">
      <c r="A37" s="28" t="s">
        <v>60</v>
      </c>
      <c r="B37" s="7" t="s">
        <v>61</v>
      </c>
      <c r="C37" s="8">
        <f>FC_OTH_CP_E!C37+FC_OTH_HH_E!C37+FC_OTH_AFF_E!C37</f>
        <v>0</v>
      </c>
      <c r="D37" s="8">
        <f>FC_OTH_CP_E!D37+FC_OTH_HH_E!D37+FC_OTH_AFF_E!D37</f>
        <v>0</v>
      </c>
      <c r="E37" s="8">
        <f>FC_OTH_CP_E!E37+FC_OTH_HH_E!E37+FC_OTH_AFF_E!E37</f>
        <v>0</v>
      </c>
      <c r="F37" s="8">
        <f>FC_OTH_CP_E!F37+FC_OTH_HH_E!F37+FC_OTH_AFF_E!F37</f>
        <v>0</v>
      </c>
      <c r="G37" s="8">
        <f>FC_OTH_CP_E!G37+FC_OTH_HH_E!G37+FC_OTH_AFF_E!G37</f>
        <v>0</v>
      </c>
      <c r="H37" s="8">
        <f>FC_OTH_CP_E!H37+FC_OTH_HH_E!H37+FC_OTH_AFF_E!H37</f>
        <v>0</v>
      </c>
      <c r="I37" s="8">
        <f>FC_OTH_CP_E!I37+FC_OTH_HH_E!I37+FC_OTH_AFF_E!I37</f>
        <v>0</v>
      </c>
      <c r="J37" s="8">
        <f>FC_OTH_CP_E!J37+FC_OTH_HH_E!J37+FC_OTH_AFF_E!J37</f>
        <v>0</v>
      </c>
      <c r="K37" s="8">
        <f>FC_OTH_CP_E!K37+FC_OTH_HH_E!K37+FC_OTH_AFF_E!K37</f>
        <v>0</v>
      </c>
      <c r="L37" s="8">
        <f>FC_OTH_CP_E!L37+FC_OTH_HH_E!L37+FC_OTH_AFF_E!L37</f>
        <v>0</v>
      </c>
      <c r="M37" s="8">
        <f>FC_OTH_CP_E!M37+FC_OTH_HH_E!M37+FC_OTH_AFF_E!M37</f>
        <v>0</v>
      </c>
      <c r="N37" s="8">
        <f>FC_OTH_CP_E!N37+FC_OTH_HH_E!N37+FC_OTH_AFF_E!N37</f>
        <v>0</v>
      </c>
      <c r="O37" s="8">
        <f>FC_OTH_CP_E!O37+FC_OTH_HH_E!O37+FC_OTH_AFF_E!O37</f>
        <v>445.14866088000008</v>
      </c>
      <c r="P37" s="8">
        <f>FC_OTH_CP_E!P37+FC_OTH_HH_E!P37+FC_OTH_AFF_E!P37</f>
        <v>107.44953912</v>
      </c>
      <c r="Q37" s="8">
        <f>FC_OTH_CP_E!Q37+FC_OTH_HH_E!Q37+FC_OTH_AFF_E!Q37</f>
        <v>104.37968771999999</v>
      </c>
      <c r="R37" s="8">
        <f>FC_OTH_CP_E!R37+FC_OTH_HH_E!R37+FC_OTH_AFF_E!R37</f>
        <v>113.58949140000001</v>
      </c>
      <c r="S37" s="8">
        <f>FC_OTH_CP_E!S37+FC_OTH_HH_E!S37+FC_OTH_AFF_E!S37</f>
        <v>119.72969316</v>
      </c>
      <c r="T37" s="8">
        <f>FC_OTH_CP_E!T37+FC_OTH_HH_E!T37+FC_OTH_AFF_E!T37</f>
        <v>132.00959771999999</v>
      </c>
      <c r="U37" s="8">
        <f>FC_OTH_CP_E!U37+FC_OTH_HH_E!U37+FC_OTH_AFF_E!U37</f>
        <v>153.49930596000004</v>
      </c>
      <c r="V37" s="8">
        <f>FC_OTH_CP_E!V37+FC_OTH_HH_E!V37+FC_OTH_AFF_E!V37</f>
        <v>184.19931684000005</v>
      </c>
      <c r="W37" s="8">
        <f>FC_OTH_CP_E!W37+FC_OTH_HH_E!W37+FC_OTH_AFF_E!W37</f>
        <v>190.33926912000004</v>
      </c>
      <c r="X37" s="8">
        <f>FC_OTH_CP_E!X37+FC_OTH_HH_E!X37+FC_OTH_AFF_E!X37</f>
        <v>243.81879984</v>
      </c>
      <c r="Y37" s="8">
        <f>FC_OTH_CP_E!Y37+FC_OTH_HH_E!Y37+FC_OTH_AFF_E!Y37</f>
        <v>241.16308523999999</v>
      </c>
      <c r="Z37" s="8">
        <f>FC_OTH_CP_E!Z37+FC_OTH_HH_E!Z37+FC_OTH_AFF_E!Z37</f>
        <v>190.48696128</v>
      </c>
    </row>
    <row r="38" spans="1:26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  <c r="Y38" s="8">
        <f>FC_OTH_CP_E!Y38+FC_OTH_HH_E!Y38+FC_OTH_AFF_E!Y38</f>
        <v>0.71945999999999999</v>
      </c>
      <c r="Z38" s="8">
        <f>FC_OTH_CP_E!Z38+FC_OTH_HH_E!Z38+FC_OTH_AFF_E!Z38</f>
        <v>0.238896</v>
      </c>
    </row>
    <row r="39" spans="1:26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  <c r="Y39" s="8">
        <f>FC_OTH_CP_E!Y39+FC_OTH_HH_E!Y39+FC_OTH_AFF_E!Y39</f>
        <v>0</v>
      </c>
      <c r="Z39" s="8">
        <f>FC_OTH_CP_E!Z39+FC_OTH_HH_E!Z39+FC_OTH_AFF_E!Z39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399.51954000000006</v>
      </c>
      <c r="Q40" s="8">
        <f>FC_OTH_CP_E!Q40+FC_OTH_HH_E!Q40+FC_OTH_AFF_E!Q40</f>
        <v>342.44532000000015</v>
      </c>
      <c r="R40" s="8">
        <f>FC_OTH_CP_E!R40+FC_OTH_HH_E!R40+FC_OTH_AFF_E!R40</f>
        <v>142.68555000000001</v>
      </c>
      <c r="S40" s="8">
        <f>FC_OTH_CP_E!S40+FC_OTH_HH_E!S40+FC_OTH_AFF_E!S40</f>
        <v>79.269749999999988</v>
      </c>
      <c r="T40" s="8">
        <f>FC_OTH_CP_E!T40+FC_OTH_HH_E!T40+FC_OTH_AFF_E!T40</f>
        <v>44.39106000000001</v>
      </c>
      <c r="U40" s="8">
        <f>FC_OTH_CP_E!U40+FC_OTH_HH_E!U40+FC_OTH_AFF_E!U40</f>
        <v>79.269749999999988</v>
      </c>
      <c r="V40" s="8">
        <f>FC_OTH_CP_E!V40+FC_OTH_HH_E!V40+FC_OTH_AFF_E!V40</f>
        <v>79.269749999999988</v>
      </c>
      <c r="W40" s="8">
        <f>FC_OTH_CP_E!W40+FC_OTH_HH_E!W40+FC_OTH_AFF_E!W40</f>
        <v>47.561850000000021</v>
      </c>
      <c r="X40" s="8">
        <f>FC_OTH_CP_E!X40+FC_OTH_HH_E!X40+FC_OTH_AFF_E!X40</f>
        <v>39.606402599999996</v>
      </c>
      <c r="Y40" s="8">
        <f>FC_OTH_CP_E!Y40+FC_OTH_HH_E!Y40+FC_OTH_AFF_E!Y40</f>
        <v>54.79435728</v>
      </c>
      <c r="Z40" s="8">
        <f>FC_OTH_CP_E!Z40+FC_OTH_HH_E!Z40+FC_OTH_AFF_E!Z40</f>
        <v>236.36026368000003</v>
      </c>
    </row>
    <row r="41" spans="1:26" ht="11.25" customHeight="1" x14ac:dyDescent="0.2">
      <c r="A41" s="28" t="s">
        <v>68</v>
      </c>
      <c r="B41" s="7" t="s">
        <v>69</v>
      </c>
      <c r="C41" s="8">
        <f>FC_OTH_CP_E!C41+FC_OTH_HH_E!C41+FC_OTH_AFF_E!C41</f>
        <v>9.4476600000000026</v>
      </c>
      <c r="D41" s="8">
        <f>FC_OTH_CP_E!D41+FC_OTH_HH_E!D41+FC_OTH_AFF_E!D41</f>
        <v>31.492286280000013</v>
      </c>
      <c r="E41" s="8">
        <f>FC_OTH_CP_E!E41+FC_OTH_HH_E!E41+FC_OTH_AFF_E!E41</f>
        <v>25.193673720000003</v>
      </c>
      <c r="F41" s="8">
        <f>FC_OTH_CP_E!F41+FC_OTH_HH_E!F41+FC_OTH_AFF_E!F41</f>
        <v>3.1493062799999985</v>
      </c>
      <c r="G41" s="8">
        <f>FC_OTH_CP_E!G41+FC_OTH_HH_E!G41+FC_OTH_AFF_E!G41</f>
        <v>0</v>
      </c>
      <c r="H41" s="8">
        <f>FC_OTH_CP_E!H41+FC_OTH_HH_E!H41+FC_OTH_AFF_E!H41</f>
        <v>0</v>
      </c>
      <c r="I41" s="8">
        <f>FC_OTH_CP_E!I41+FC_OTH_HH_E!I41+FC_OTH_AFF_E!I41</f>
        <v>0</v>
      </c>
      <c r="J41" s="8">
        <f>FC_OTH_CP_E!J41+FC_OTH_HH_E!J41+FC_OTH_AFF_E!J41</f>
        <v>0</v>
      </c>
      <c r="K41" s="8">
        <f>FC_OTH_CP_E!K41+FC_OTH_HH_E!K41+FC_OTH_AFF_E!K41</f>
        <v>0</v>
      </c>
      <c r="L41" s="8">
        <f>FC_OTH_CP_E!L41+FC_OTH_HH_E!L41+FC_OTH_AFF_E!L41</f>
        <v>0</v>
      </c>
      <c r="M41" s="8">
        <f>FC_OTH_CP_E!M41+FC_OTH_HH_E!M41+FC_OTH_AFF_E!M41</f>
        <v>0</v>
      </c>
      <c r="N41" s="8">
        <f>FC_OTH_CP_E!N41+FC_OTH_HH_E!N41+FC_OTH_AFF_E!N41</f>
        <v>0</v>
      </c>
      <c r="O41" s="8">
        <f>FC_OTH_CP_E!O41+FC_OTH_HH_E!O41+FC_OTH_AFF_E!O41</f>
        <v>0</v>
      </c>
      <c r="P41" s="8">
        <f>FC_OTH_CP_E!P41+FC_OTH_HH_E!P41+FC_OTH_AFF_E!P41</f>
        <v>0</v>
      </c>
      <c r="Q41" s="8">
        <f>FC_OTH_CP_E!Q41+FC_OTH_HH_E!Q41+FC_OTH_AFF_E!Q41</f>
        <v>0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0</v>
      </c>
      <c r="U41" s="8">
        <f>FC_OTH_CP_E!U41+FC_OTH_HH_E!U41+FC_OTH_AFF_E!U41</f>
        <v>0</v>
      </c>
      <c r="V41" s="8">
        <f>FC_OTH_CP_E!V41+FC_OTH_HH_E!V41+FC_OTH_AFF_E!V41</f>
        <v>0</v>
      </c>
      <c r="W41" s="8">
        <f>FC_OTH_CP_E!W41+FC_OTH_HH_E!W41+FC_OTH_AFF_E!W41</f>
        <v>0</v>
      </c>
      <c r="X41" s="8">
        <f>FC_OTH_CP_E!X41+FC_OTH_HH_E!X41+FC_OTH_AFF_E!X41</f>
        <v>0.13847940000000003</v>
      </c>
      <c r="Y41" s="8">
        <f>FC_OTH_CP_E!Y41+FC_OTH_HH_E!Y41+FC_OTH_AFF_E!Y41</f>
        <v>6.6263039999999981E-2</v>
      </c>
      <c r="Z41" s="8">
        <f>FC_OTH_CP_E!Z41+FC_OTH_HH_E!Z41+FC_OTH_AFF_E!Z41</f>
        <v>7.2475200000000059E-2</v>
      </c>
    </row>
    <row r="42" spans="1:26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  <c r="Y42" s="8">
        <f>FC_OTH_CP_E!Y42+FC_OTH_HH_E!Y42+FC_OTH_AFF_E!Y42</f>
        <v>0</v>
      </c>
      <c r="Z42" s="8">
        <f>FC_OTH_CP_E!Z42+FC_OTH_HH_E!Z42+FC_OTH_AFF_E!Z42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FC_OTH_CP_E!C43+FC_OTH_HH_E!C43+FC_OTH_AFF_E!C43</f>
        <v>16081.256337119999</v>
      </c>
      <c r="D43" s="8">
        <f>FC_OTH_CP_E!D43+FC_OTH_HH_E!D43+FC_OTH_AFF_E!D43</f>
        <v>16208.707862879997</v>
      </c>
      <c r="E43" s="8">
        <f>FC_OTH_CP_E!E43+FC_OTH_HH_E!E43+FC_OTH_AFF_E!E43</f>
        <v>15893.264429639999</v>
      </c>
      <c r="F43" s="8">
        <f>FC_OTH_CP_E!F43+FC_OTH_HH_E!F43+FC_OTH_AFF_E!F43</f>
        <v>17658.474570360002</v>
      </c>
      <c r="G43" s="8">
        <f>FC_OTH_CP_E!G43+FC_OTH_HH_E!G43+FC_OTH_AFF_E!G43</f>
        <v>20162.906281440002</v>
      </c>
      <c r="H43" s="8">
        <f>FC_OTH_CP_E!H43+FC_OTH_HH_E!H43+FC_OTH_AFF_E!H43</f>
        <v>20067.317370360004</v>
      </c>
      <c r="I43" s="8">
        <f>FC_OTH_CP_E!I43+FC_OTH_HH_E!I43+FC_OTH_AFF_E!I43</f>
        <v>16352.091896399999</v>
      </c>
      <c r="J43" s="8">
        <f>FC_OTH_CP_E!J43+FC_OTH_HH_E!J43+FC_OTH_AFF_E!J43</f>
        <v>16240.571011079996</v>
      </c>
      <c r="K43" s="8">
        <f>FC_OTH_CP_E!K43+FC_OTH_HH_E!K43+FC_OTH_AFF_E!K43</f>
        <v>15029.776981440002</v>
      </c>
      <c r="L43" s="8">
        <f>FC_OTH_CP_E!L43+FC_OTH_HH_E!L43+FC_OTH_AFF_E!L43</f>
        <v>14421.193651800002</v>
      </c>
      <c r="M43" s="8">
        <f>FC_OTH_CP_E!M43+FC_OTH_HH_E!M43+FC_OTH_AFF_E!M43</f>
        <v>14408.448659279999</v>
      </c>
      <c r="N43" s="8">
        <f>FC_OTH_CP_E!N43+FC_OTH_HH_E!N43+FC_OTH_AFF_E!N43</f>
        <v>12936.377881439999</v>
      </c>
      <c r="O43" s="8">
        <f>FC_OTH_CP_E!O43+FC_OTH_HH_E!O43+FC_OTH_AFF_E!O43</f>
        <v>12754.758870360001</v>
      </c>
      <c r="P43" s="8">
        <f>FC_OTH_CP_E!P43+FC_OTH_HH_E!P43+FC_OTH_AFF_E!P43</f>
        <v>13968.739081440002</v>
      </c>
      <c r="Q43" s="8">
        <f>FC_OTH_CP_E!Q43+FC_OTH_HH_E!Q43+FC_OTH_AFF_E!Q43</f>
        <v>12993.731281439999</v>
      </c>
      <c r="R43" s="8">
        <f>FC_OTH_CP_E!R43+FC_OTH_HH_E!R43+FC_OTH_AFF_E!R43</f>
        <v>14121.681392520002</v>
      </c>
      <c r="S43" s="8">
        <f>FC_OTH_CP_E!S43+FC_OTH_HH_E!S43+FC_OTH_AFF_E!S43</f>
        <v>14112.122848200001</v>
      </c>
      <c r="T43" s="8">
        <f>FC_OTH_CP_E!T43+FC_OTH_HH_E!T43+FC_OTH_AFF_E!T43</f>
        <v>14239.574640719995</v>
      </c>
      <c r="U43" s="8">
        <f>FC_OTH_CP_E!U43+FC_OTH_HH_E!U43+FC_OTH_AFF_E!U43</f>
        <v>14931.001622160004</v>
      </c>
      <c r="V43" s="8">
        <f>FC_OTH_CP_E!V43+FC_OTH_HH_E!V43+FC_OTH_AFF_E!V43</f>
        <v>14204.525577839997</v>
      </c>
      <c r="W43" s="8">
        <f>FC_OTH_CP_E!W43+FC_OTH_HH_E!W43+FC_OTH_AFF_E!W43</f>
        <v>14835.412711080004</v>
      </c>
      <c r="X43" s="8">
        <f>FC_OTH_CP_E!X43+FC_OTH_HH_E!X43+FC_OTH_AFF_E!X43</f>
        <v>15124.952147759999</v>
      </c>
      <c r="Y43" s="8">
        <f>FC_OTH_CP_E!Y43+FC_OTH_HH_E!Y43+FC_OTH_AFF_E!Y43</f>
        <v>14355.750488039994</v>
      </c>
      <c r="Z43" s="8">
        <f>FC_OTH_CP_E!Z43+FC_OTH_HH_E!Z43+FC_OTH_AFF_E!Z43</f>
        <v>12841.069335120001</v>
      </c>
    </row>
    <row r="44" spans="1:26" ht="11.25" customHeight="1" x14ac:dyDescent="0.2">
      <c r="A44" s="28" t="s">
        <v>74</v>
      </c>
      <c r="B44" s="7" t="s">
        <v>75</v>
      </c>
      <c r="C44" s="8">
        <f>FC_OTH_CP_E!C44+FC_OTH_HH_E!C44+FC_OTH_AFF_E!C44</f>
        <v>1454.0363071199999</v>
      </c>
      <c r="D44" s="8">
        <f>FC_OTH_CP_E!D44+FC_OTH_HH_E!D44+FC_OTH_AFF_E!D44</f>
        <v>1310.19620904</v>
      </c>
      <c r="E44" s="8">
        <f>FC_OTH_CP_E!E44+FC_OTH_HH_E!E44+FC_OTH_AFF_E!E44</f>
        <v>1347.7198219199997</v>
      </c>
      <c r="F44" s="8">
        <f>FC_OTH_CP_E!F44+FC_OTH_HH_E!F44+FC_OTH_AFF_E!F44</f>
        <v>1482.17922576</v>
      </c>
      <c r="G44" s="8">
        <f>FC_OTH_CP_E!G44+FC_OTH_HH_E!G44+FC_OTH_AFF_E!G44</f>
        <v>1081.9281909599999</v>
      </c>
      <c r="H44" s="8">
        <f>FC_OTH_CP_E!H44+FC_OTH_HH_E!H44+FC_OTH_AFF_E!H44</f>
        <v>844.27947864000021</v>
      </c>
      <c r="I44" s="8">
        <f>FC_OTH_CP_E!I44+FC_OTH_HH_E!I44+FC_OTH_AFF_E!I44</f>
        <v>997.50027095999974</v>
      </c>
      <c r="J44" s="8">
        <f>FC_OTH_CP_E!J44+FC_OTH_HH_E!J44+FC_OTH_AFF_E!J44</f>
        <v>909.94545287999995</v>
      </c>
      <c r="K44" s="8">
        <f>FC_OTH_CP_E!K44+FC_OTH_HH_E!K44+FC_OTH_AFF_E!K44</f>
        <v>856.78679232000013</v>
      </c>
      <c r="L44" s="8">
        <f>FC_OTH_CP_E!L44+FC_OTH_HH_E!L44+FC_OTH_AFF_E!L44</f>
        <v>769.23197424000011</v>
      </c>
      <c r="M44" s="8">
        <f>FC_OTH_CP_E!M44+FC_OTH_HH_E!M44+FC_OTH_AFF_E!M44</f>
        <v>647.28071999999997</v>
      </c>
      <c r="N44" s="8">
        <f>FC_OTH_CP_E!N44+FC_OTH_HH_E!N44+FC_OTH_AFF_E!N44</f>
        <v>515.94849287999989</v>
      </c>
      <c r="O44" s="8">
        <f>FC_OTH_CP_E!O44+FC_OTH_HH_E!O44+FC_OTH_AFF_E!O44</f>
        <v>547.21803096000031</v>
      </c>
      <c r="P44" s="8">
        <f>FC_OTH_CP_E!P44+FC_OTH_HH_E!P44+FC_OTH_AFF_E!P44</f>
        <v>428.39339616000018</v>
      </c>
      <c r="Q44" s="8">
        <f>FC_OTH_CP_E!Q44+FC_OTH_HH_E!Q44+FC_OTH_AFF_E!Q44</f>
        <v>268.91880767999993</v>
      </c>
      <c r="R44" s="8">
        <f>FC_OTH_CP_E!R44+FC_OTH_HH_E!R44+FC_OTH_AFF_E!R44</f>
        <v>156.34796904000007</v>
      </c>
      <c r="S44" s="8">
        <f>FC_OTH_CP_E!S44+FC_OTH_HH_E!S44+FC_OTH_AFF_E!S44</f>
        <v>187.61750711999994</v>
      </c>
      <c r="T44" s="8">
        <f>FC_OTH_CP_E!T44+FC_OTH_HH_E!T44+FC_OTH_AFF_E!T44</f>
        <v>184.4906090399999</v>
      </c>
      <c r="U44" s="8">
        <f>FC_OTH_CP_E!U44+FC_OTH_HH_E!U44+FC_OTH_AFF_E!U44</f>
        <v>87.554818080000047</v>
      </c>
      <c r="V44" s="8">
        <f>FC_OTH_CP_E!V44+FC_OTH_HH_E!V44+FC_OTH_AFF_E!V44</f>
        <v>84.427920000000029</v>
      </c>
      <c r="W44" s="8">
        <f>FC_OTH_CP_E!W44+FC_OTH_HH_E!W44+FC_OTH_AFF_E!W44</f>
        <v>153.22107096000008</v>
      </c>
      <c r="X44" s="8">
        <f>FC_OTH_CP_E!X44+FC_OTH_HH_E!X44+FC_OTH_AFF_E!X44</f>
        <v>155.00353104000001</v>
      </c>
      <c r="Y44" s="8">
        <f>FC_OTH_CP_E!Y44+FC_OTH_HH_E!Y44+FC_OTH_AFF_E!Y44</f>
        <v>187.38930096000004</v>
      </c>
      <c r="Z44" s="8">
        <f>FC_OTH_CP_E!Z44+FC_OTH_HH_E!Z44+FC_OTH_AFF_E!Z44</f>
        <v>177.2579505599999</v>
      </c>
    </row>
    <row r="45" spans="1:26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  <c r="Y45" s="8">
        <f>FC_OTH_CP_E!Y45+FC_OTH_HH_E!Y45+FC_OTH_AFF_E!Y45</f>
        <v>0</v>
      </c>
      <c r="Z45" s="8">
        <f>FC_OTH_CP_E!Z45+FC_OTH_HH_E!Z45+FC_OTH_AFF_E!Z45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  <c r="Y46" s="8">
        <f>FC_OTH_CP_E!Y46+FC_OTH_HH_E!Y46+FC_OTH_AFF_E!Y46</f>
        <v>0</v>
      </c>
      <c r="Z46" s="8">
        <f>FC_OTH_CP_E!Z46+FC_OTH_HH_E!Z46+FC_OTH_AFF_E!Z46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  <c r="Y47" s="8">
        <f>FC_OTH_CP_E!Y47+FC_OTH_HH_E!Y47+FC_OTH_AFF_E!Y47</f>
        <v>0</v>
      </c>
      <c r="Z47" s="8">
        <f>FC_OTH_CP_E!Z47+FC_OTH_HH_E!Z47+FC_OTH_AFF_E!Z47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FC_OTH_CP_E!C48+FC_OTH_HH_E!C48+FC_OTH_AFF_E!C48</f>
        <v>31.687578000000002</v>
      </c>
      <c r="D48" s="8">
        <f>FC_OTH_CP_E!D48+FC_OTH_HH_E!D48+FC_OTH_AFF_E!D48</f>
        <v>38.025233999999998</v>
      </c>
      <c r="E48" s="8">
        <f>FC_OTH_CP_E!E48+FC_OTH_HH_E!E48+FC_OTH_AFF_E!E48</f>
        <v>34.856406000000007</v>
      </c>
      <c r="F48" s="8">
        <f>FC_OTH_CP_E!F48+FC_OTH_HH_E!F48+FC_OTH_AFF_E!F48</f>
        <v>38.025234000000005</v>
      </c>
      <c r="G48" s="8">
        <f>FC_OTH_CP_E!G48+FC_OTH_HH_E!G48+FC_OTH_AFF_E!G48</f>
        <v>38.025233999999998</v>
      </c>
      <c r="H48" s="8">
        <f>FC_OTH_CP_E!H48+FC_OTH_HH_E!H48+FC_OTH_AFF_E!H48</f>
        <v>34.856406000000007</v>
      </c>
      <c r="I48" s="8">
        <f>FC_OTH_CP_E!I48+FC_OTH_HH_E!I48+FC_OTH_AFF_E!I48</f>
        <v>34.856406</v>
      </c>
      <c r="J48" s="8">
        <f>FC_OTH_CP_E!J48+FC_OTH_HH_E!J48+FC_OTH_AFF_E!J48</f>
        <v>28.518749999999997</v>
      </c>
      <c r="K48" s="8">
        <f>FC_OTH_CP_E!K48+FC_OTH_HH_E!K48+FC_OTH_AFF_E!K48</f>
        <v>25.349921999999992</v>
      </c>
      <c r="L48" s="8">
        <f>FC_OTH_CP_E!L48+FC_OTH_HH_E!L48+FC_OTH_AFF_E!L48</f>
        <v>19.012266000000004</v>
      </c>
      <c r="M48" s="8">
        <f>FC_OTH_CP_E!M48+FC_OTH_HH_E!M48+FC_OTH_AFF_E!M48</f>
        <v>25.349921999999999</v>
      </c>
      <c r="N48" s="8">
        <f>FC_OTH_CP_E!N48+FC_OTH_HH_E!N48+FC_OTH_AFF_E!N48</f>
        <v>6.3376559999999991</v>
      </c>
      <c r="O48" s="8">
        <f>FC_OTH_CP_E!O48+FC_OTH_HH_E!O48+FC_OTH_AFF_E!O48</f>
        <v>3.1688279999999995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  <c r="Y48" s="8">
        <f>FC_OTH_CP_E!Y48+FC_OTH_HH_E!Y48+FC_OTH_AFF_E!Y48</f>
        <v>0</v>
      </c>
      <c r="Z48" s="8">
        <f>FC_OTH_CP_E!Z48+FC_OTH_HH_E!Z48+FC_OTH_AFF_E!Z48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  <c r="Y49" s="8">
        <f>FC_OTH_CP_E!Y49+FC_OTH_HH_E!Y49+FC_OTH_AFF_E!Y49</f>
        <v>0</v>
      </c>
      <c r="Z49" s="8">
        <f>FC_OTH_CP_E!Z49+FC_OTH_HH_E!Z49+FC_OTH_AFF_E!Z49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  <c r="Y50" s="8">
        <f>FC_OTH_CP_E!Y50+FC_OTH_HH_E!Y50+FC_OTH_AFF_E!Y50</f>
        <v>0</v>
      </c>
      <c r="Z50" s="8">
        <f>FC_OTH_CP_E!Z50+FC_OTH_HH_E!Z50+FC_OTH_AFF_E!Z50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FC_OTH_CP_E!C51+FC_OTH_HH_E!C51+FC_OTH_AFF_E!C51</f>
        <v>6129.0311860799993</v>
      </c>
      <c r="D51" s="27">
        <f>FC_OTH_CP_E!D51+FC_OTH_HH_E!D51+FC_OTH_AFF_E!D51</f>
        <v>6844.4688311999989</v>
      </c>
      <c r="E51" s="27">
        <f>FC_OTH_CP_E!E51+FC_OTH_HH_E!E51+FC_OTH_AFF_E!E51</f>
        <v>7574.4974804400008</v>
      </c>
      <c r="F51" s="27">
        <f>FC_OTH_CP_E!F51+FC_OTH_HH_E!F51+FC_OTH_AFF_E!F51</f>
        <v>8386.8244257599981</v>
      </c>
      <c r="G51" s="27">
        <f>FC_OTH_CP_E!G51+FC_OTH_HH_E!G51+FC_OTH_AFF_E!G51</f>
        <v>9185.6705410799987</v>
      </c>
      <c r="H51" s="27">
        <f>FC_OTH_CP_E!H51+FC_OTH_HH_E!H51+FC_OTH_AFF_E!H51</f>
        <v>9964.6240003200001</v>
      </c>
      <c r="I51" s="27">
        <f>FC_OTH_CP_E!I51+FC_OTH_HH_E!I51+FC_OTH_AFF_E!I51</f>
        <v>14803.848350279999</v>
      </c>
      <c r="J51" s="27">
        <f>FC_OTH_CP_E!J51+FC_OTH_HH_E!J51+FC_OTH_AFF_E!J51</f>
        <v>13011.266335320001</v>
      </c>
      <c r="K51" s="27">
        <f>FC_OTH_CP_E!K51+FC_OTH_HH_E!K51+FC_OTH_AFF_E!K51</f>
        <v>12312.458480520001</v>
      </c>
      <c r="L51" s="27">
        <f>FC_OTH_CP_E!L51+FC_OTH_HH_E!L51+FC_OTH_AFF_E!L51</f>
        <v>12634.093513799999</v>
      </c>
      <c r="M51" s="27">
        <f>FC_OTH_CP_E!M51+FC_OTH_HH_E!M51+FC_OTH_AFF_E!M51</f>
        <v>15184.472466240004</v>
      </c>
      <c r="N51" s="27">
        <f>FC_OTH_CP_E!N51+FC_OTH_HH_E!N51+FC_OTH_AFF_E!N51</f>
        <v>14526.730350000002</v>
      </c>
      <c r="O51" s="27">
        <f>FC_OTH_CP_E!O51+FC_OTH_HH_E!O51+FC_OTH_AFF_E!O51</f>
        <v>14262.420249000006</v>
      </c>
      <c r="P51" s="27">
        <f>FC_OTH_CP_E!P51+FC_OTH_HH_E!P51+FC_OTH_AFF_E!P51</f>
        <v>13198.461443640002</v>
      </c>
      <c r="Q51" s="27">
        <f>FC_OTH_CP_E!Q51+FC_OTH_HH_E!Q51+FC_OTH_AFF_E!Q51</f>
        <v>12699.419091480002</v>
      </c>
      <c r="R51" s="27">
        <f>FC_OTH_CP_E!R51+FC_OTH_HH_E!R51+FC_OTH_AFF_E!R51</f>
        <v>12720.959337240007</v>
      </c>
      <c r="S51" s="27">
        <f>FC_OTH_CP_E!S51+FC_OTH_HH_E!S51+FC_OTH_AFF_E!S51</f>
        <v>12407.716751759997</v>
      </c>
      <c r="T51" s="27">
        <f>FC_OTH_CP_E!T51+FC_OTH_HH_E!T51+FC_OTH_AFF_E!T51</f>
        <v>12500.01948284605</v>
      </c>
      <c r="U51" s="27">
        <f>FC_OTH_CP_E!U51+FC_OTH_HH_E!U51+FC_OTH_AFF_E!U51</f>
        <v>13456.16310442073</v>
      </c>
      <c r="V51" s="27">
        <f>FC_OTH_CP_E!V51+FC_OTH_HH_E!V51+FC_OTH_AFF_E!V51</f>
        <v>13248.755163458211</v>
      </c>
      <c r="W51" s="27">
        <f>FC_OTH_CP_E!W51+FC_OTH_HH_E!W51+FC_OTH_AFF_E!W51</f>
        <v>13059.419692753943</v>
      </c>
      <c r="X51" s="27">
        <f>FC_OTH_CP_E!X51+FC_OTH_HH_E!X51+FC_OTH_AFF_E!X51</f>
        <v>13770.975554581139</v>
      </c>
      <c r="Y51" s="27">
        <f>FC_OTH_CP_E!Y51+FC_OTH_HH_E!Y51+FC_OTH_AFF_E!Y51</f>
        <v>11923.617814481431</v>
      </c>
      <c r="Z51" s="27">
        <f>FC_OTH_CP_E!Z51+FC_OTH_HH_E!Z51+FC_OTH_AFF_E!Z51</f>
        <v>11421.316393418314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9.2584800000000005</v>
      </c>
      <c r="S52" s="27">
        <f t="shared" si="30"/>
        <v>21.633480000000002</v>
      </c>
      <c r="T52" s="27">
        <f t="shared" si="30"/>
        <v>26.720760000000006</v>
      </c>
      <c r="U52" s="27">
        <f t="shared" si="30"/>
        <v>16.225110000000004</v>
      </c>
      <c r="V52" s="27">
        <f t="shared" si="30"/>
        <v>18.424890000000008</v>
      </c>
      <c r="W52" s="27">
        <f t="shared" si="30"/>
        <v>17.919659999999986</v>
      </c>
      <c r="X52" s="27">
        <f t="shared" ref="X52:Z52" si="31">SUM(X53:X54)</f>
        <v>22.255530000000032</v>
      </c>
      <c r="Y52" s="27">
        <f t="shared" si="31"/>
        <v>27.824609999999993</v>
      </c>
      <c r="Z52" s="27">
        <f t="shared" si="31"/>
        <v>23.89068</v>
      </c>
    </row>
    <row r="53" spans="1:26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  <c r="Y53" s="8">
        <f>FC_OTH_CP_E!Y53+FC_OTH_HH_E!Y53+FC_OTH_AFF_E!Y53</f>
        <v>0</v>
      </c>
      <c r="Z53" s="8">
        <f>FC_OTH_CP_E!Z53+FC_OTH_HH_E!Z53+FC_OTH_AFF_E!Z53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9.2584800000000005</v>
      </c>
      <c r="S54" s="45">
        <f>FC_OTH_CP_E!S54+FC_OTH_HH_E!S54+FC_OTH_AFF_E!S54</f>
        <v>21.633480000000002</v>
      </c>
      <c r="T54" s="45">
        <f>FC_OTH_CP_E!T54+FC_OTH_HH_E!T54+FC_OTH_AFF_E!T54</f>
        <v>26.720760000000006</v>
      </c>
      <c r="U54" s="45">
        <f>FC_OTH_CP_E!U54+FC_OTH_HH_E!U54+FC_OTH_AFF_E!U54</f>
        <v>16.225110000000004</v>
      </c>
      <c r="V54" s="45">
        <f>FC_OTH_CP_E!V54+FC_OTH_HH_E!V54+FC_OTH_AFF_E!V54</f>
        <v>18.424890000000008</v>
      </c>
      <c r="W54" s="45">
        <f>FC_OTH_CP_E!W54+FC_OTH_HH_E!W54+FC_OTH_AFF_E!W54</f>
        <v>17.919659999999986</v>
      </c>
      <c r="X54" s="45">
        <f>FC_OTH_CP_E!X54+FC_OTH_HH_E!X54+FC_OTH_AFF_E!X54</f>
        <v>22.255530000000032</v>
      </c>
      <c r="Y54" s="45">
        <f>FC_OTH_CP_E!Y54+FC_OTH_HH_E!Y54+FC_OTH_AFF_E!Y54</f>
        <v>27.824609999999993</v>
      </c>
      <c r="Z54" s="45">
        <f>FC_OTH_CP_E!Z54+FC_OTH_HH_E!Z54+FC_OTH_AFF_E!Z54</f>
        <v>23.89068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9633.1165761600005</v>
      </c>
      <c r="D61" s="49">
        <f t="shared" si="32"/>
        <v>9636.8131137600012</v>
      </c>
      <c r="E61" s="49">
        <f t="shared" si="32"/>
        <v>9645.7816022399948</v>
      </c>
      <c r="F61" s="49">
        <f t="shared" si="32"/>
        <v>9663.0292886399984</v>
      </c>
      <c r="G61" s="49">
        <f t="shared" si="32"/>
        <v>9795.4359552000005</v>
      </c>
      <c r="H61" s="49">
        <f t="shared" si="32"/>
        <v>9830.1567520799999</v>
      </c>
      <c r="I61" s="49">
        <f t="shared" si="32"/>
        <v>10056.197224080001</v>
      </c>
      <c r="J61" s="49">
        <f t="shared" si="32"/>
        <v>10093.560311519997</v>
      </c>
      <c r="K61" s="49">
        <f t="shared" si="32"/>
        <v>10201.220200079999</v>
      </c>
      <c r="L61" s="49">
        <f t="shared" si="32"/>
        <v>11993.76655848</v>
      </c>
      <c r="M61" s="49">
        <f t="shared" si="32"/>
        <v>12120.846383519998</v>
      </c>
      <c r="N61" s="49">
        <f t="shared" si="32"/>
        <v>12228.361780320001</v>
      </c>
      <c r="O61" s="49">
        <f t="shared" si="32"/>
        <v>12445.843024080001</v>
      </c>
      <c r="P61" s="49">
        <f t="shared" si="32"/>
        <v>12639.076173360001</v>
      </c>
      <c r="Q61" s="49">
        <f t="shared" si="32"/>
        <v>12703.597396560004</v>
      </c>
      <c r="R61" s="49">
        <f t="shared" si="32"/>
        <v>12562.401874320001</v>
      </c>
      <c r="S61" s="49">
        <f t="shared" si="32"/>
        <v>9453.3298336800035</v>
      </c>
      <c r="T61" s="49">
        <f t="shared" si="32"/>
        <v>9519.6345449361452</v>
      </c>
      <c r="U61" s="49">
        <f t="shared" si="32"/>
        <v>9567.844886676723</v>
      </c>
      <c r="V61" s="49">
        <f t="shared" si="32"/>
        <v>9614.1019264485876</v>
      </c>
      <c r="W61" s="49">
        <f t="shared" si="32"/>
        <v>9605.999432292092</v>
      </c>
      <c r="X61" s="49">
        <f t="shared" si="32"/>
        <v>9684.234222267778</v>
      </c>
      <c r="Y61" s="49">
        <f t="shared" ref="Y61:Z61" si="33">SUM(Y62:Y72)</f>
        <v>9707.6407188661979</v>
      </c>
      <c r="Z61" s="49">
        <f t="shared" si="33"/>
        <v>9769.0245820895525</v>
      </c>
    </row>
    <row r="62" spans="1:26" ht="11.25" customHeight="1" x14ac:dyDescent="0.2">
      <c r="A62" s="50" t="s">
        <v>92</v>
      </c>
      <c r="B62" s="51" t="s">
        <v>93</v>
      </c>
      <c r="C62" s="52">
        <f>FC_OTH_CP_E!C62+FC_OTH_HH_E!C62+FC_OTH_AFF_E!C62</f>
        <v>9611.1675071999998</v>
      </c>
      <c r="D62" s="52">
        <f>FC_OTH_CP_E!D62+FC_OTH_HH_E!D62+FC_OTH_AFF_E!D62</f>
        <v>9614.8640448000006</v>
      </c>
      <c r="E62" s="52">
        <f>FC_OTH_CP_E!E62+FC_OTH_HH_E!E62+FC_OTH_AFF_E!E62</f>
        <v>9615.4240895999956</v>
      </c>
      <c r="F62" s="52">
        <f>FC_OTH_CP_E!F62+FC_OTH_HH_E!F62+FC_OTH_AFF_E!F62</f>
        <v>9632.6717759999992</v>
      </c>
      <c r="G62" s="52">
        <f>FC_OTH_CP_E!G62+FC_OTH_HH_E!G62+FC_OTH_AFF_E!G62</f>
        <v>9765.9519552000002</v>
      </c>
      <c r="H62" s="52">
        <f>FC_OTH_CP_E!H62+FC_OTH_HH_E!H62+FC_OTH_AFF_E!H62</f>
        <v>9798.5434175999999</v>
      </c>
      <c r="I62" s="52">
        <f>FC_OTH_CP_E!I62+FC_OTH_HH_E!I62+FC_OTH_AFF_E!I62</f>
        <v>9962.1760896000014</v>
      </c>
      <c r="J62" s="52">
        <f>FC_OTH_CP_E!J62+FC_OTH_HH_E!J62+FC_OTH_AFF_E!J62</f>
        <v>9997.7919551999967</v>
      </c>
      <c r="K62" s="52">
        <f>FC_OTH_CP_E!K62+FC_OTH_HH_E!K62+FC_OTH_AFF_E!K62</f>
        <v>10172.063865599999</v>
      </c>
      <c r="L62" s="52">
        <f>FC_OTH_CP_E!L62+FC_OTH_HH_E!L62+FC_OTH_AFF_E!L62</f>
        <v>11866.960223999999</v>
      </c>
      <c r="M62" s="52">
        <f>FC_OTH_CP_E!M62+FC_OTH_HH_E!M62+FC_OTH_AFF_E!M62</f>
        <v>11985.904627199998</v>
      </c>
      <c r="N62" s="52">
        <f>FC_OTH_CP_E!N62+FC_OTH_HH_E!N62+FC_OTH_AFF_E!N62</f>
        <v>12060.496224</v>
      </c>
      <c r="O62" s="52">
        <f>FC_OTH_CP_E!O62+FC_OTH_HH_E!O62+FC_OTH_AFF_E!O62</f>
        <v>12270.496089599999</v>
      </c>
      <c r="P62" s="52">
        <f>FC_OTH_CP_E!P62+FC_OTH_HH_E!P62+FC_OTH_AFF_E!P62</f>
        <v>12353.04</v>
      </c>
      <c r="Q62" s="52">
        <f>FC_OTH_CP_E!Q62+FC_OTH_HH_E!Q62+FC_OTH_AFF_E!Q62</f>
        <v>12446.335641600004</v>
      </c>
      <c r="R62" s="52">
        <f>FC_OTH_CP_E!R62+FC_OTH_HH_E!R62+FC_OTH_AFF_E!R62</f>
        <v>12371.519865599999</v>
      </c>
      <c r="S62" s="52">
        <f>FC_OTH_CP_E!S62+FC_OTH_HH_E!S62+FC_OTH_AFF_E!S62</f>
        <v>9231.1519104000017</v>
      </c>
      <c r="T62" s="52">
        <f>FC_OTH_CP_E!T62+FC_OTH_HH_E!T62+FC_OTH_AFF_E!T62</f>
        <v>9285.3597312000038</v>
      </c>
      <c r="U62" s="52">
        <f>FC_OTH_CP_E!U62+FC_OTH_HH_E!U62+FC_OTH_AFF_E!U62</f>
        <v>9335.8718208000028</v>
      </c>
      <c r="V62" s="52">
        <f>FC_OTH_CP_E!V62+FC_OTH_HH_E!V62+FC_OTH_AFF_E!V62</f>
        <v>9384.0324480000036</v>
      </c>
      <c r="W62" s="52">
        <f>FC_OTH_CP_E!W62+FC_OTH_HH_E!W62+FC_OTH_AFF_E!W62</f>
        <v>9409.0078655999969</v>
      </c>
      <c r="X62" s="52">
        <f>FC_OTH_CP_E!X62+FC_OTH_HH_E!X62+FC_OTH_AFF_E!X62</f>
        <v>9462.5435519999992</v>
      </c>
      <c r="Y62" s="52">
        <f>FC_OTH_CP_E!Y62+FC_OTH_HH_E!Y62+FC_OTH_AFF_E!Y62</f>
        <v>9470.9442239999989</v>
      </c>
      <c r="Z62" s="52">
        <f>FC_OTH_CP_E!Z62+FC_OTH_HH_E!Z62+FC_OTH_AFF_E!Z62</f>
        <v>9530.5279103999983</v>
      </c>
    </row>
    <row r="63" spans="1:26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124.18560000000002</v>
      </c>
      <c r="M63" s="52">
        <f>FC_OTH_CP_E!M63+FC_OTH_HH_E!M63+FC_OTH_AFF_E!M63</f>
        <v>124.18560000000001</v>
      </c>
      <c r="N63" s="52">
        <f>FC_OTH_CP_E!N63+FC_OTH_HH_E!N63+FC_OTH_AFF_E!N63</f>
        <v>124.18560000000001</v>
      </c>
      <c r="O63" s="52">
        <f>FC_OTH_CP_E!O63+FC_OTH_HH_E!O63+FC_OTH_AFF_E!O63</f>
        <v>124.18560000000005</v>
      </c>
      <c r="P63" s="52">
        <f>FC_OTH_CP_E!P63+FC_OTH_HH_E!P63+FC_OTH_AFF_E!P63</f>
        <v>124.18560000000001</v>
      </c>
      <c r="Q63" s="52">
        <f>FC_OTH_CP_E!Q63+FC_OTH_HH_E!Q63+FC_OTH_AFF_E!Q63</f>
        <v>124.18560000000009</v>
      </c>
      <c r="R63" s="52">
        <f>FC_OTH_CP_E!R63+FC_OTH_HH_E!R63+FC_OTH_AFF_E!R63</f>
        <v>124.18560000000002</v>
      </c>
      <c r="S63" s="52">
        <f>FC_OTH_CP_E!S63+FC_OTH_HH_E!S63+FC_OTH_AFF_E!S63</f>
        <v>48.489638400000011</v>
      </c>
      <c r="T63" s="52">
        <f>FC_OTH_CP_E!T63+FC_OTH_HH_E!T63+FC_OTH_AFF_E!T63</f>
        <v>48.489638400000011</v>
      </c>
      <c r="U63" s="52">
        <f>FC_OTH_CP_E!U63+FC_OTH_HH_E!U63+FC_OTH_AFF_E!U63</f>
        <v>48.489638400000018</v>
      </c>
      <c r="V63" s="52">
        <f>FC_OTH_CP_E!V63+FC_OTH_HH_E!V63+FC_OTH_AFF_E!V63</f>
        <v>48.489638400000032</v>
      </c>
      <c r="W63" s="52">
        <f>FC_OTH_CP_E!W63+FC_OTH_HH_E!W63+FC_OTH_AFF_E!W63</f>
        <v>48.489638400000011</v>
      </c>
      <c r="X63" s="52">
        <f>FC_OTH_CP_E!X63+FC_OTH_HH_E!X63+FC_OTH_AFF_E!X63</f>
        <v>48.489638400000011</v>
      </c>
      <c r="Y63" s="52">
        <f>FC_OTH_CP_E!Y63+FC_OTH_HH_E!Y63+FC_OTH_AFF_E!Y63</f>
        <v>48.489638399999997</v>
      </c>
      <c r="Z63" s="52">
        <f>FC_OTH_CP_E!Z63+FC_OTH_HH_E!Z63+FC_OTH_AFF_E!Z63</f>
        <v>48.489638400000004</v>
      </c>
    </row>
    <row r="64" spans="1:26" ht="11.25" customHeight="1" x14ac:dyDescent="0.2">
      <c r="A64" s="50" t="s">
        <v>96</v>
      </c>
      <c r="B64" s="51" t="s">
        <v>97</v>
      </c>
      <c r="C64" s="52">
        <f>FC_OTH_CP_E!C64+FC_OTH_HH_E!C64+FC_OTH_AFF_E!C64</f>
        <v>21.949068959999998</v>
      </c>
      <c r="D64" s="52">
        <f>FC_OTH_CP_E!D64+FC_OTH_HH_E!D64+FC_OTH_AFF_E!D64</f>
        <v>21.949068959999998</v>
      </c>
      <c r="E64" s="52">
        <f>FC_OTH_CP_E!E64+FC_OTH_HH_E!E64+FC_OTH_AFF_E!E64</f>
        <v>30.357512639999999</v>
      </c>
      <c r="F64" s="52">
        <f>FC_OTH_CP_E!F64+FC_OTH_HH_E!F64+FC_OTH_AFF_E!F64</f>
        <v>30.357512639999996</v>
      </c>
      <c r="G64" s="52">
        <f>FC_OTH_CP_E!G64+FC_OTH_HH_E!G64+FC_OTH_AFF_E!G64</f>
        <v>29.484000000000009</v>
      </c>
      <c r="H64" s="52">
        <f>FC_OTH_CP_E!H64+FC_OTH_HH_E!H64+FC_OTH_AFF_E!H64</f>
        <v>31.61333448000001</v>
      </c>
      <c r="I64" s="52">
        <f>FC_OTH_CP_E!I64+FC_OTH_HH_E!I64+FC_OTH_AFF_E!I64</f>
        <v>94.021134479999986</v>
      </c>
      <c r="J64" s="52">
        <f>FC_OTH_CP_E!J64+FC_OTH_HH_E!J64+FC_OTH_AFF_E!J64</f>
        <v>95.768356319999981</v>
      </c>
      <c r="K64" s="52">
        <f>FC_OTH_CP_E!K64+FC_OTH_HH_E!K64+FC_OTH_AFF_E!K64</f>
        <v>29.156334480000005</v>
      </c>
      <c r="L64" s="52">
        <f>FC_OTH_CP_E!L64+FC_OTH_HH_E!L64+FC_OTH_AFF_E!L64</f>
        <v>2.6207344799999999</v>
      </c>
      <c r="M64" s="52">
        <f>FC_OTH_CP_E!M64+FC_OTH_HH_E!M64+FC_OTH_AFF_E!M64</f>
        <v>10.756156319999999</v>
      </c>
      <c r="N64" s="52">
        <f>FC_OTH_CP_E!N64+FC_OTH_HH_E!N64+FC_OTH_AFF_E!N64</f>
        <v>43.679956320000002</v>
      </c>
      <c r="O64" s="52">
        <f>FC_OTH_CP_E!O64+FC_OTH_HH_E!O64+FC_OTH_AFF_E!O64</f>
        <v>47.338134480000008</v>
      </c>
      <c r="P64" s="52">
        <f>FC_OTH_CP_E!P64+FC_OTH_HH_E!P64+FC_OTH_AFF_E!P64</f>
        <v>145.34530920000009</v>
      </c>
      <c r="Q64" s="52">
        <f>FC_OTH_CP_E!Q64+FC_OTH_HH_E!Q64+FC_OTH_AFF_E!Q64</f>
        <v>116.57089080000002</v>
      </c>
      <c r="R64" s="52">
        <f>FC_OTH_CP_E!R64+FC_OTH_HH_E!R64+FC_OTH_AFF_E!R64</f>
        <v>29.320265520000021</v>
      </c>
      <c r="S64" s="52">
        <f>FC_OTH_CP_E!S64+FC_OTH_HH_E!S64+FC_OTH_AFF_E!S64</f>
        <v>122.03093447999994</v>
      </c>
      <c r="T64" s="52">
        <f>FC_OTH_CP_E!T64+FC_OTH_HH_E!T64+FC_OTH_AFF_E!T64</f>
        <v>126.66646493614067</v>
      </c>
      <c r="U64" s="52">
        <f>FC_OTH_CP_E!U64+FC_OTH_HH_E!U64+FC_OTH_AFF_E!U64</f>
        <v>126.95565291671954</v>
      </c>
      <c r="V64" s="52">
        <f>FC_OTH_CP_E!V64+FC_OTH_HH_E!V64+FC_OTH_AFF_E!V64</f>
        <v>127.25645780858453</v>
      </c>
      <c r="W64" s="52">
        <f>FC_OTH_CP_E!W64+FC_OTH_HH_E!W64+FC_OTH_AFF_E!W64</f>
        <v>127.04160829209499</v>
      </c>
      <c r="X64" s="52">
        <f>FC_OTH_CP_E!X64+FC_OTH_HH_E!X64+FC_OTH_AFF_E!X64</f>
        <v>138.91217234777869</v>
      </c>
      <c r="Y64" s="52">
        <f>FC_OTH_CP_E!Y64+FC_OTH_HH_E!Y64+FC_OTH_AFF_E!Y64</f>
        <v>147.66865758619923</v>
      </c>
      <c r="Z64" s="52">
        <f>FC_OTH_CP_E!Z64+FC_OTH_HH_E!Z64+FC_OTH_AFF_E!Z64</f>
        <v>154.00913280955584</v>
      </c>
    </row>
    <row r="65" spans="1:26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10.100160000000001</v>
      </c>
      <c r="S65" s="52">
        <f>FC_OTH_CP_E!S65+FC_OTH_HH_E!S65+FC_OTH_AFF_E!S65</f>
        <v>23.600159999999999</v>
      </c>
      <c r="T65" s="52">
        <f>FC_OTH_CP_E!T65+FC_OTH_HH_E!T65+FC_OTH_AFF_E!T65</f>
        <v>29.149920000000005</v>
      </c>
      <c r="U65" s="52">
        <f>FC_OTH_CP_E!U65+FC_OTH_HH_E!U65+FC_OTH_AFF_E!U65</f>
        <v>17.700120000000002</v>
      </c>
      <c r="V65" s="52">
        <f>FC_OTH_CP_E!V65+FC_OTH_HH_E!V65+FC_OTH_AFF_E!V65</f>
        <v>20.099880000000006</v>
      </c>
      <c r="W65" s="52">
        <f>FC_OTH_CP_E!W65+FC_OTH_HH_E!W65+FC_OTH_AFF_E!W65</f>
        <v>19.548719999999985</v>
      </c>
      <c r="X65" s="52">
        <f>FC_OTH_CP_E!X65+FC_OTH_HH_E!X65+FC_OTH_AFF_E!X65</f>
        <v>28.999080000000031</v>
      </c>
      <c r="Y65" s="52">
        <f>FC_OTH_CP_E!Y65+FC_OTH_HH_E!Y65+FC_OTH_AFF_E!Y65</f>
        <v>36.255959999999995</v>
      </c>
      <c r="Z65" s="52">
        <f>FC_OTH_CP_E!Z65+FC_OTH_HH_E!Z65+FC_OTH_AFF_E!Z65</f>
        <v>31.092479999999995</v>
      </c>
    </row>
    <row r="66" spans="1:26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  <c r="Y66" s="52">
        <f>FC_OTH_CP_E!Y66+FC_OTH_HH_E!Y66+FC_OTH_AFF_E!Y66</f>
        <v>0</v>
      </c>
      <c r="Z66" s="52">
        <f>FC_OTH_CP_E!Z66+FC_OTH_HH_E!Z66+FC_OTH_AFF_E!Z66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3.8231999999999999</v>
      </c>
      <c r="P67" s="52">
        <f>FC_OTH_CP_E!P67+FC_OTH_HH_E!P67+FC_OTH_AFF_E!P67</f>
        <v>5.7347999999999999</v>
      </c>
      <c r="Q67" s="52">
        <f>FC_OTH_CP_E!Q67+FC_OTH_HH_E!Q67+FC_OTH_AFF_E!Q67</f>
        <v>5.7347999999999999</v>
      </c>
      <c r="R67" s="52">
        <f>FC_OTH_CP_E!R67+FC_OTH_HH_E!R67+FC_OTH_AFF_E!R67</f>
        <v>5.7348000000000008</v>
      </c>
      <c r="S67" s="52">
        <f>FC_OTH_CP_E!S67+FC_OTH_HH_E!S67+FC_OTH_AFF_E!S67</f>
        <v>3.823199999999999</v>
      </c>
      <c r="T67" s="52">
        <f>FC_OTH_CP_E!T67+FC_OTH_HH_E!T67+FC_OTH_AFF_E!T67</f>
        <v>5.7347999999999981</v>
      </c>
      <c r="U67" s="52">
        <f>FC_OTH_CP_E!U67+FC_OTH_HH_E!U67+FC_OTH_AFF_E!U67</f>
        <v>3.8232000000000008</v>
      </c>
      <c r="V67" s="52">
        <f>FC_OTH_CP_E!V67+FC_OTH_HH_E!V67+FC_OTH_AFF_E!V67</f>
        <v>1.9116000000000004</v>
      </c>
      <c r="W67" s="52">
        <f>FC_OTH_CP_E!W67+FC_OTH_HH_E!W67+FC_OTH_AFF_E!W67</f>
        <v>1.9116000000000009</v>
      </c>
      <c r="X67" s="52">
        <f>FC_OTH_CP_E!X67+FC_OTH_HH_E!X67+FC_OTH_AFF_E!X67</f>
        <v>5.2897795199999997</v>
      </c>
      <c r="Y67" s="52">
        <f>FC_OTH_CP_E!Y67+FC_OTH_HH_E!Y67+FC_OTH_AFF_E!Y67</f>
        <v>4.2822388799999995</v>
      </c>
      <c r="Z67" s="52">
        <f>FC_OTH_CP_E!Z67+FC_OTH_HH_E!Z67+FC_OTH_AFF_E!Z67</f>
        <v>4.9054204799999992</v>
      </c>
    </row>
    <row r="68" spans="1:26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  <c r="Y68" s="52">
        <f>FC_OTH_CP_E!Y68+FC_OTH_HH_E!Y68+FC_OTH_AFF_E!Y68</f>
        <v>0</v>
      </c>
      <c r="Z68" s="52">
        <f>FC_OTH_CP_E!Z68+FC_OTH_HH_E!Z68+FC_OTH_AFF_E!Z68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10.770464160000003</v>
      </c>
      <c r="Q69" s="52">
        <f>FC_OTH_CP_E!Q69+FC_OTH_HH_E!Q69+FC_OTH_AFF_E!Q69</f>
        <v>10.77046416</v>
      </c>
      <c r="R69" s="52">
        <f>FC_OTH_CP_E!R69+FC_OTH_HH_E!R69+FC_OTH_AFF_E!R69</f>
        <v>21.541183200000003</v>
      </c>
      <c r="S69" s="52">
        <f>FC_OTH_CP_E!S69+FC_OTH_HH_E!S69+FC_OTH_AFF_E!S69</f>
        <v>24.233990399999993</v>
      </c>
      <c r="T69" s="52">
        <f>FC_OTH_CP_E!T69+FC_OTH_HH_E!T69+FC_OTH_AFF_E!T69</f>
        <v>24.233990399999989</v>
      </c>
      <c r="U69" s="52">
        <f>FC_OTH_CP_E!U69+FC_OTH_HH_E!U69+FC_OTH_AFF_E!U69</f>
        <v>35.004454559999999</v>
      </c>
      <c r="V69" s="52">
        <f>FC_OTH_CP_E!V69+FC_OTH_HH_E!V69+FC_OTH_AFF_E!V69</f>
        <v>32.311902240000002</v>
      </c>
      <c r="W69" s="52">
        <f>FC_OTH_CP_E!W69+FC_OTH_HH_E!W69+FC_OTH_AFF_E!W69</f>
        <v>0</v>
      </c>
      <c r="X69" s="52">
        <f>FC_OTH_CP_E!X69+FC_OTH_HH_E!X69+FC_OTH_AFF_E!X69</f>
        <v>0</v>
      </c>
      <c r="Y69" s="52">
        <f>FC_OTH_CP_E!Y69+FC_OTH_HH_E!Y69+FC_OTH_AFF_E!Y69</f>
        <v>0</v>
      </c>
      <c r="Z69" s="52">
        <f>FC_OTH_CP_E!Z69+FC_OTH_HH_E!Z69+FC_OTH_AFF_E!Z69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  <c r="Y70" s="52">
        <f>FC_OTH_CP_E!Y70+FC_OTH_HH_E!Y70+FC_OTH_AFF_E!Y70</f>
        <v>0</v>
      </c>
      <c r="Z70" s="52">
        <f>FC_OTH_CP_E!Z70+FC_OTH_HH_E!Z70+FC_OTH_AFF_E!Z70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  <c r="Y71" s="52">
        <f>FC_OTH_CP_E!Y71+FC_OTH_HH_E!Y71+FC_OTH_AFF_E!Y71</f>
        <v>0</v>
      </c>
      <c r="Z71" s="52">
        <f>FC_OTH_CP_E!Z71+FC_OTH_HH_E!Z71+FC_OTH_AFF_E!Z71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  <c r="Y72" s="55">
        <f>FC_OTH_CP_E!Y72+FC_OTH_HH_E!Y72+FC_OTH_AFF_E!Y72</f>
        <v>0</v>
      </c>
      <c r="Z72" s="55">
        <f>FC_OTH_CP_E!Z72+FC_OTH_HH_E!Z72+FC_OTH_AFF_E!Z72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6594.5130883199981</v>
      </c>
      <c r="D2" s="21">
        <f t="shared" ref="D2:X2" si="0">SUM(D3,D17,D22,D25,D26,D51,D52)</f>
        <v>7224.396806159999</v>
      </c>
      <c r="E2" s="21">
        <f t="shared" si="0"/>
        <v>7175.9158199999993</v>
      </c>
      <c r="F2" s="21">
        <f t="shared" si="0"/>
        <v>6589.319383080001</v>
      </c>
      <c r="G2" s="21">
        <f t="shared" si="0"/>
        <v>7421.512370039999</v>
      </c>
      <c r="H2" s="21">
        <f t="shared" si="0"/>
        <v>8293.9101465600015</v>
      </c>
      <c r="I2" s="21">
        <f t="shared" si="0"/>
        <v>10517.143752360002</v>
      </c>
      <c r="J2" s="21">
        <f t="shared" si="0"/>
        <v>8117.1881704799989</v>
      </c>
      <c r="K2" s="21">
        <f t="shared" si="0"/>
        <v>7600.108937760001</v>
      </c>
      <c r="L2" s="21">
        <f t="shared" si="0"/>
        <v>8231.5688259599992</v>
      </c>
      <c r="M2" s="21">
        <f t="shared" si="0"/>
        <v>9277.6660466400026</v>
      </c>
      <c r="N2" s="21">
        <f t="shared" si="0"/>
        <v>9566.1793256399997</v>
      </c>
      <c r="O2" s="21">
        <f t="shared" si="0"/>
        <v>8853.4302519600024</v>
      </c>
      <c r="P2" s="21">
        <f t="shared" si="0"/>
        <v>8800.8233932800031</v>
      </c>
      <c r="Q2" s="21">
        <f t="shared" si="0"/>
        <v>7714.909640519998</v>
      </c>
      <c r="R2" s="21">
        <f t="shared" si="0"/>
        <v>7559.1515224800041</v>
      </c>
      <c r="S2" s="21">
        <f t="shared" si="0"/>
        <v>8112.5668843199946</v>
      </c>
      <c r="T2" s="21">
        <f t="shared" si="0"/>
        <v>8286.2860624091754</v>
      </c>
      <c r="U2" s="21">
        <f t="shared" si="0"/>
        <v>8633.7156765405871</v>
      </c>
      <c r="V2" s="21">
        <f t="shared" si="0"/>
        <v>8498.4204972366333</v>
      </c>
      <c r="W2" s="21">
        <f t="shared" si="0"/>
        <v>8008.6598363165849</v>
      </c>
      <c r="X2" s="21">
        <f t="shared" si="0"/>
        <v>8752.1958995257392</v>
      </c>
      <c r="Y2" s="21">
        <f t="shared" ref="Y2:Z2" si="1">SUM(Y3,Y17,Y22,Y25,Y26,Y51,Y52)</f>
        <v>8207.4687550994513</v>
      </c>
      <c r="Z2" s="21">
        <f t="shared" si="1"/>
        <v>7774.628392503736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  <c r="Y5" s="8">
        <f>FC_OTH_CP_SH_E!Y5+FC_OTH_CP_SC_E!Y5+FC_OTH_CP_HW_E!Y5+FC_OTH_CP_CA_E!Y5</f>
        <v>0</v>
      </c>
      <c r="Z5" s="8">
        <f>FC_OTH_CP_SH_E!Z5+FC_OTH_CP_SC_E!Z5+FC_OTH_CP_HW_E!Z5+FC_OTH_CP_CA_E!Z5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  <c r="Y6" s="8">
        <f>FC_OTH_CP_SH_E!Y6+FC_OTH_CP_SC_E!Y6+FC_OTH_CP_HW_E!Y6+FC_OTH_CP_CA_E!Y6</f>
        <v>0</v>
      </c>
      <c r="Z6" s="8">
        <f>FC_OTH_CP_SH_E!Z6+FC_OTH_CP_SC_E!Z6+FC_OTH_CP_HW_E!Z6+FC_OTH_CP_CA_E!Z6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  <c r="Y7" s="8">
        <f>FC_OTH_CP_SH_E!Y7+FC_OTH_CP_SC_E!Y7+FC_OTH_CP_HW_E!Y7+FC_OTH_CP_CA_E!Y7</f>
        <v>0</v>
      </c>
      <c r="Z7" s="8">
        <f>FC_OTH_CP_SH_E!Z7+FC_OTH_CP_SC_E!Z7+FC_OTH_CP_HW_E!Z7+FC_OTH_CP_CA_E!Z7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  <c r="Y9" s="8">
        <f>FC_OTH_CP_SH_E!Y9+FC_OTH_CP_SC_E!Y9+FC_OTH_CP_HW_E!Y9+FC_OTH_CP_CA_E!Y9</f>
        <v>0</v>
      </c>
      <c r="Z9" s="8">
        <f>FC_OTH_CP_SH_E!Z9+FC_OTH_CP_SC_E!Z9+FC_OTH_CP_HW_E!Z9+FC_OTH_CP_CA_E!Z9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  <c r="Y10" s="8">
        <f>FC_OTH_CP_SH_E!Y10+FC_OTH_CP_SC_E!Y10+FC_OTH_CP_HW_E!Y10+FC_OTH_CP_CA_E!Y10</f>
        <v>0</v>
      </c>
      <c r="Z10" s="8">
        <f>FC_OTH_CP_SH_E!Z10+FC_OTH_CP_SC_E!Z10+FC_OTH_CP_HW_E!Z10+FC_OTH_CP_CA_E!Z10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  <c r="Y12" s="8">
        <f>FC_OTH_CP_SH_E!Y12+FC_OTH_CP_SC_E!Y12+FC_OTH_CP_HW_E!Y12+FC_OTH_CP_CA_E!Y12</f>
        <v>0</v>
      </c>
      <c r="Z12" s="8">
        <f>FC_OTH_CP_SH_E!Z12+FC_OTH_CP_SC_E!Z12+FC_OTH_CP_HW_E!Z12+FC_OTH_CP_CA_E!Z12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  <c r="Y13" s="8">
        <f>FC_OTH_CP_SH_E!Y13+FC_OTH_CP_SC_E!Y13+FC_OTH_CP_HW_E!Y13+FC_OTH_CP_CA_E!Y13</f>
        <v>0</v>
      </c>
      <c r="Z13" s="8">
        <f>FC_OTH_CP_SH_E!Z13+FC_OTH_CP_SC_E!Z13+FC_OTH_CP_HW_E!Z13+FC_OTH_CP_CA_E!Z13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  <c r="Y14" s="8">
        <f>FC_OTH_CP_SH_E!Y14+FC_OTH_CP_SC_E!Y14+FC_OTH_CP_HW_E!Y14+FC_OTH_CP_CA_E!Y14</f>
        <v>0</v>
      </c>
      <c r="Z14" s="8">
        <f>FC_OTH_CP_SH_E!Z14+FC_OTH_CP_SC_E!Z14+FC_OTH_CP_HW_E!Z14+FC_OTH_CP_CA_E!Z14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  <c r="Y15" s="8">
        <f>FC_OTH_CP_SH_E!Y15+FC_OTH_CP_SC_E!Y15+FC_OTH_CP_HW_E!Y15+FC_OTH_CP_CA_E!Y15</f>
        <v>0</v>
      </c>
      <c r="Z15" s="8">
        <f>FC_OTH_CP_SH_E!Z15+FC_OTH_CP_SC_E!Z15+FC_OTH_CP_HW_E!Z15+FC_OTH_CP_CA_E!Z15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  <c r="Y16" s="8">
        <f>FC_OTH_CP_SH_E!Y16+FC_OTH_CP_SC_E!Y16+FC_OTH_CP_HW_E!Y16+FC_OTH_CP_CA_E!Y16</f>
        <v>0</v>
      </c>
      <c r="Z16" s="8">
        <f>FC_OTH_CP_SH_E!Z16+FC_OTH_CP_SC_E!Z16+FC_OTH_CP_HW_E!Z16+FC_OTH_CP_CA_E!Z16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70.44947999999998</v>
      </c>
      <c r="D17" s="27">
        <f t="shared" si="10"/>
        <v>21.098880000000001</v>
      </c>
      <c r="E17" s="27">
        <f t="shared" si="10"/>
        <v>20.57940000000001</v>
      </c>
      <c r="F17" s="27">
        <f t="shared" si="10"/>
        <v>23.576399999999989</v>
      </c>
      <c r="G17" s="27">
        <f t="shared" si="10"/>
        <v>26.213760000000001</v>
      </c>
      <c r="H17" s="27">
        <f t="shared" si="10"/>
        <v>27.572399999999995</v>
      </c>
      <c r="I17" s="27">
        <f t="shared" si="10"/>
        <v>25.654319999999981</v>
      </c>
      <c r="J17" s="27">
        <f t="shared" si="10"/>
        <v>34.005959999999988</v>
      </c>
      <c r="K17" s="27">
        <f t="shared" si="10"/>
        <v>35.484479999999998</v>
      </c>
      <c r="L17" s="27">
        <f t="shared" si="10"/>
        <v>32.367599999999982</v>
      </c>
      <c r="M17" s="27">
        <f t="shared" si="10"/>
        <v>56.103840000000012</v>
      </c>
      <c r="N17" s="27">
        <f t="shared" si="10"/>
        <v>5.6743200000000007</v>
      </c>
      <c r="O17" s="27">
        <f t="shared" si="10"/>
        <v>2.5974000000000013</v>
      </c>
      <c r="P17" s="27">
        <f t="shared" si="10"/>
        <v>1.0389600000000005</v>
      </c>
      <c r="Q17" s="27">
        <f t="shared" si="10"/>
        <v>0.55943999999999994</v>
      </c>
      <c r="R17" s="27">
        <f t="shared" si="10"/>
        <v>0.39960000000000007</v>
      </c>
      <c r="S17" s="27">
        <f t="shared" si="10"/>
        <v>0.55943999999999983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70.44947999999998</v>
      </c>
      <c r="D18" s="8">
        <f>FC_OTH_CP_SH_E!D18+FC_OTH_CP_SC_E!D18+FC_OTH_CP_HW_E!D18+FC_OTH_CP_CA_E!D18</f>
        <v>21.098880000000001</v>
      </c>
      <c r="E18" s="8">
        <f>FC_OTH_CP_SH_E!E18+FC_OTH_CP_SC_E!E18+FC_OTH_CP_HW_E!E18+FC_OTH_CP_CA_E!E18</f>
        <v>20.57940000000001</v>
      </c>
      <c r="F18" s="8">
        <f>FC_OTH_CP_SH_E!F18+FC_OTH_CP_SC_E!F18+FC_OTH_CP_HW_E!F18+FC_OTH_CP_CA_E!F18</f>
        <v>23.576399999999989</v>
      </c>
      <c r="G18" s="8">
        <f>FC_OTH_CP_SH_E!G18+FC_OTH_CP_SC_E!G18+FC_OTH_CP_HW_E!G18+FC_OTH_CP_CA_E!G18</f>
        <v>26.213760000000001</v>
      </c>
      <c r="H18" s="8">
        <f>FC_OTH_CP_SH_E!H18+FC_OTH_CP_SC_E!H18+FC_OTH_CP_HW_E!H18+FC_OTH_CP_CA_E!H18</f>
        <v>27.572399999999995</v>
      </c>
      <c r="I18" s="8">
        <f>FC_OTH_CP_SH_E!I18+FC_OTH_CP_SC_E!I18+FC_OTH_CP_HW_E!I18+FC_OTH_CP_CA_E!I18</f>
        <v>25.654319999999981</v>
      </c>
      <c r="J18" s="8">
        <f>FC_OTH_CP_SH_E!J18+FC_OTH_CP_SC_E!J18+FC_OTH_CP_HW_E!J18+FC_OTH_CP_CA_E!J18</f>
        <v>34.005959999999988</v>
      </c>
      <c r="K18" s="8">
        <f>FC_OTH_CP_SH_E!K18+FC_OTH_CP_SC_E!K18+FC_OTH_CP_HW_E!K18+FC_OTH_CP_CA_E!K18</f>
        <v>35.484479999999998</v>
      </c>
      <c r="L18" s="8">
        <f>FC_OTH_CP_SH_E!L18+FC_OTH_CP_SC_E!L18+FC_OTH_CP_HW_E!L18+FC_OTH_CP_CA_E!L18</f>
        <v>32.367599999999982</v>
      </c>
      <c r="M18" s="8">
        <f>FC_OTH_CP_SH_E!M18+FC_OTH_CP_SC_E!M18+FC_OTH_CP_HW_E!M18+FC_OTH_CP_CA_E!M18</f>
        <v>56.103840000000012</v>
      </c>
      <c r="N18" s="8">
        <f>FC_OTH_CP_SH_E!N18+FC_OTH_CP_SC_E!N18+FC_OTH_CP_HW_E!N18+FC_OTH_CP_CA_E!N18</f>
        <v>5.6743200000000007</v>
      </c>
      <c r="O18" s="8">
        <f>FC_OTH_CP_SH_E!O18+FC_OTH_CP_SC_E!O18+FC_OTH_CP_HW_E!O18+FC_OTH_CP_CA_E!O18</f>
        <v>2.5974000000000013</v>
      </c>
      <c r="P18" s="8">
        <f>FC_OTH_CP_SH_E!P18+FC_OTH_CP_SC_E!P18+FC_OTH_CP_HW_E!P18+FC_OTH_CP_CA_E!P18</f>
        <v>1.0389600000000005</v>
      </c>
      <c r="Q18" s="8">
        <f>FC_OTH_CP_SH_E!Q18+FC_OTH_CP_SC_E!Q18+FC_OTH_CP_HW_E!Q18+FC_OTH_CP_CA_E!Q18</f>
        <v>0.55943999999999994</v>
      </c>
      <c r="R18" s="8">
        <f>FC_OTH_CP_SH_E!R18+FC_OTH_CP_SC_E!R18+FC_OTH_CP_HW_E!R18+FC_OTH_CP_CA_E!R18</f>
        <v>0.39960000000000007</v>
      </c>
      <c r="S18" s="8">
        <f>FC_OTH_CP_SH_E!S18+FC_OTH_CP_SC_E!S18+FC_OTH_CP_HW_E!S18+FC_OTH_CP_CA_E!S18</f>
        <v>0.55943999999999983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  <c r="Y18" s="8">
        <f>FC_OTH_CP_SH_E!Y18+FC_OTH_CP_SC_E!Y18+FC_OTH_CP_HW_E!Y18+FC_OTH_CP_CA_E!Y18</f>
        <v>0</v>
      </c>
      <c r="Z18" s="8">
        <f>FC_OTH_CP_SH_E!Z18+FC_OTH_CP_SC_E!Z18+FC_OTH_CP_HW_E!Z18+FC_OTH_CP_CA_E!Z18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  <c r="Y19" s="8">
        <f>FC_OTH_CP_SH_E!Y19+FC_OTH_CP_SC_E!Y19+FC_OTH_CP_HW_E!Y19+FC_OTH_CP_CA_E!Y19</f>
        <v>0</v>
      </c>
      <c r="Z19" s="8">
        <f>FC_OTH_CP_SH_E!Z19+FC_OTH_CP_SC_E!Z19+FC_OTH_CP_HW_E!Z19+FC_OTH_CP_CA_E!Z19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  <c r="Y20" s="8">
        <f>FC_OTH_CP_SH_E!Y20+FC_OTH_CP_SC_E!Y20+FC_OTH_CP_HW_E!Y20+FC_OTH_CP_CA_E!Y20</f>
        <v>0</v>
      </c>
      <c r="Z20" s="8">
        <f>FC_OTH_CP_SH_E!Z20+FC_OTH_CP_SC_E!Z20+FC_OTH_CP_HW_E!Z20+FC_OTH_CP_CA_E!Z20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  <c r="Y21" s="8">
        <f>FC_OTH_CP_SH_E!Y21+FC_OTH_CP_SC_E!Y21+FC_OTH_CP_HW_E!Y21+FC_OTH_CP_CA_E!Y21</f>
        <v>0</v>
      </c>
      <c r="Z21" s="8">
        <f>FC_OTH_CP_SH_E!Z21+FC_OTH_CP_SC_E!Z21+FC_OTH_CP_HW_E!Z21+FC_OTH_CP_CA_E!Z21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  <c r="Y23" s="8">
        <f>FC_OTH_CP_SH_E!Y23+FC_OTH_CP_SC_E!Y23+FC_OTH_CP_HW_E!Y23+FC_OTH_CP_CA_E!Y23</f>
        <v>0</v>
      </c>
      <c r="Z23" s="8">
        <f>FC_OTH_CP_SH_E!Z23+FC_OTH_CP_SC_E!Z23+FC_OTH_CP_HW_E!Z23+FC_OTH_CP_CA_E!Z23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  <c r="Y24" s="8">
        <f>FC_OTH_CP_SH_E!Y24+FC_OTH_CP_SC_E!Y24+FC_OTH_CP_HW_E!Y24+FC_OTH_CP_CA_E!Y24</f>
        <v>0</v>
      </c>
      <c r="Z24" s="8">
        <f>FC_OTH_CP_SH_E!Z24+FC_OTH_CP_SC_E!Z24+FC_OTH_CP_HW_E!Z24+FC_OTH_CP_CA_E!Z24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  <c r="Y25" s="27">
        <f>FC_OTH_CP_SH_E!Y25+FC_OTH_CP_SC_E!Y25+FC_OTH_CP_HW_E!Y25+FC_OTH_CP_CA_E!Y25</f>
        <v>0</v>
      </c>
      <c r="Z25" s="27">
        <f>FC_OTH_CP_SH_E!Z25+FC_OTH_CP_SC_E!Z25+FC_OTH_CP_HW_E!Z25+FC_OTH_CP_CA_E!Z25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5242.082722199998</v>
      </c>
      <c r="D26" s="27">
        <f t="shared" si="14"/>
        <v>5708.5537957199995</v>
      </c>
      <c r="E26" s="27">
        <f t="shared" si="14"/>
        <v>5600.7117554399993</v>
      </c>
      <c r="F26" s="27">
        <f t="shared" si="14"/>
        <v>6091.0400422800012</v>
      </c>
      <c r="G26" s="27">
        <f t="shared" si="14"/>
        <v>6593.0696647199993</v>
      </c>
      <c r="H26" s="27">
        <f t="shared" si="14"/>
        <v>6614.9750498400017</v>
      </c>
      <c r="I26" s="27">
        <f t="shared" si="14"/>
        <v>5037.6553614000031</v>
      </c>
      <c r="J26" s="27">
        <f t="shared" si="14"/>
        <v>4696.6440229199989</v>
      </c>
      <c r="K26" s="27">
        <f t="shared" si="14"/>
        <v>4494.8154931200006</v>
      </c>
      <c r="L26" s="27">
        <f t="shared" si="14"/>
        <v>4390.3071198000016</v>
      </c>
      <c r="M26" s="27">
        <f t="shared" si="14"/>
        <v>4353.2287559999995</v>
      </c>
      <c r="N26" s="27">
        <f t="shared" si="14"/>
        <v>4143.3824156399987</v>
      </c>
      <c r="O26" s="27">
        <f t="shared" si="14"/>
        <v>4315.3169597999995</v>
      </c>
      <c r="P26" s="27">
        <f t="shared" si="14"/>
        <v>4623.3800798399998</v>
      </c>
      <c r="Q26" s="27">
        <f t="shared" si="14"/>
        <v>3756.6877132799982</v>
      </c>
      <c r="R26" s="27">
        <f t="shared" si="14"/>
        <v>3226.554587520001</v>
      </c>
      <c r="S26" s="27">
        <f t="shared" si="14"/>
        <v>3872.6065871999972</v>
      </c>
      <c r="T26" s="27">
        <f t="shared" si="14"/>
        <v>3958.5728109599959</v>
      </c>
      <c r="U26" s="27">
        <f t="shared" si="14"/>
        <v>4107.958478280003</v>
      </c>
      <c r="V26" s="27">
        <f t="shared" si="14"/>
        <v>3807.9431503200003</v>
      </c>
      <c r="W26" s="27">
        <f t="shared" si="14"/>
        <v>3468.2071449600012</v>
      </c>
      <c r="X26" s="27">
        <f t="shared" si="14"/>
        <v>3836.2983717600005</v>
      </c>
      <c r="Y26" s="27">
        <f t="shared" ref="Y26:Z26" si="15">SUM(Y27,Y33)</f>
        <v>3807.8350783200003</v>
      </c>
      <c r="Z26" s="27">
        <f t="shared" si="15"/>
        <v>3428.075604239998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  <c r="Y28" s="8">
        <f>FC_OTH_CP_SH_E!Y28+FC_OTH_CP_SC_E!Y28+FC_OTH_CP_HW_E!Y28+FC_OTH_CP_CA_E!Y28</f>
        <v>0</v>
      </c>
      <c r="Z28" s="8">
        <f>FC_OTH_CP_SH_E!Z28+FC_OTH_CP_SC_E!Z28+FC_OTH_CP_HW_E!Z28+FC_OTH_CP_CA_E!Z28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  <c r="Y29" s="8">
        <f>FC_OTH_CP_SH_E!Y29+FC_OTH_CP_SC_E!Y29+FC_OTH_CP_HW_E!Y29+FC_OTH_CP_CA_E!Y29</f>
        <v>0</v>
      </c>
      <c r="Z29" s="8">
        <f>FC_OTH_CP_SH_E!Z29+FC_OTH_CP_SC_E!Z29+FC_OTH_CP_HW_E!Z29+FC_OTH_CP_CA_E!Z29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  <c r="Y30" s="8">
        <f>FC_OTH_CP_SH_E!Y30+FC_OTH_CP_SC_E!Y30+FC_OTH_CP_HW_E!Y30+FC_OTH_CP_CA_E!Y30</f>
        <v>0</v>
      </c>
      <c r="Z30" s="8">
        <f>FC_OTH_CP_SH_E!Z30+FC_OTH_CP_SC_E!Z30+FC_OTH_CP_HW_E!Z30+FC_OTH_CP_CA_E!Z30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  <c r="Y31" s="8">
        <f>FC_OTH_CP_SH_E!Y31+FC_OTH_CP_SC_E!Y31+FC_OTH_CP_HW_E!Y31+FC_OTH_CP_CA_E!Y31</f>
        <v>0</v>
      </c>
      <c r="Z31" s="8">
        <f>FC_OTH_CP_SH_E!Z31+FC_OTH_CP_SC_E!Z31+FC_OTH_CP_HW_E!Z31+FC_OTH_CP_CA_E!Z31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  <c r="Y32" s="8">
        <f>FC_OTH_CP_SH_E!Y32+FC_OTH_CP_SC_E!Y32+FC_OTH_CP_HW_E!Y32+FC_OTH_CP_CA_E!Y32</f>
        <v>0</v>
      </c>
      <c r="Z32" s="8">
        <f>FC_OTH_CP_SH_E!Z32+FC_OTH_CP_SC_E!Z32+FC_OTH_CP_HW_E!Z32+FC_OTH_CP_CA_E!Z32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5242.082722199998</v>
      </c>
      <c r="D33" s="19">
        <f t="shared" si="18"/>
        <v>5708.5537957199995</v>
      </c>
      <c r="E33" s="19">
        <f t="shared" si="18"/>
        <v>5600.7117554399993</v>
      </c>
      <c r="F33" s="19">
        <f t="shared" si="18"/>
        <v>6091.0400422800012</v>
      </c>
      <c r="G33" s="19">
        <f t="shared" si="18"/>
        <v>6593.0696647199993</v>
      </c>
      <c r="H33" s="19">
        <f t="shared" si="18"/>
        <v>6614.9750498400017</v>
      </c>
      <c r="I33" s="19">
        <f t="shared" si="18"/>
        <v>5037.6553614000031</v>
      </c>
      <c r="J33" s="19">
        <f t="shared" si="18"/>
        <v>4696.6440229199989</v>
      </c>
      <c r="K33" s="19">
        <f t="shared" si="18"/>
        <v>4494.8154931200006</v>
      </c>
      <c r="L33" s="19">
        <f t="shared" si="18"/>
        <v>4390.3071198000016</v>
      </c>
      <c r="M33" s="19">
        <f t="shared" si="18"/>
        <v>4353.2287559999995</v>
      </c>
      <c r="N33" s="19">
        <f t="shared" si="18"/>
        <v>4143.3824156399987</v>
      </c>
      <c r="O33" s="19">
        <f t="shared" si="18"/>
        <v>4315.3169597999995</v>
      </c>
      <c r="P33" s="19">
        <f t="shared" si="18"/>
        <v>4623.3800798399998</v>
      </c>
      <c r="Q33" s="19">
        <f t="shared" si="18"/>
        <v>3756.6877132799982</v>
      </c>
      <c r="R33" s="19">
        <f t="shared" si="18"/>
        <v>3226.554587520001</v>
      </c>
      <c r="S33" s="19">
        <f t="shared" si="18"/>
        <v>3872.6065871999972</v>
      </c>
      <c r="T33" s="19">
        <f t="shared" si="18"/>
        <v>3958.5728109599959</v>
      </c>
      <c r="U33" s="19">
        <f t="shared" si="18"/>
        <v>4107.958478280003</v>
      </c>
      <c r="V33" s="19">
        <f t="shared" si="18"/>
        <v>3807.9431503200003</v>
      </c>
      <c r="W33" s="19">
        <f t="shared" si="18"/>
        <v>3468.2071449600012</v>
      </c>
      <c r="X33" s="19">
        <f t="shared" si="18"/>
        <v>3836.2983717600005</v>
      </c>
      <c r="Y33" s="19">
        <f t="shared" ref="Y33:Z33" si="19">SUM(Y34:Y50)</f>
        <v>3807.8350783200003</v>
      </c>
      <c r="Z33" s="19">
        <f t="shared" si="19"/>
        <v>3428.075604239998</v>
      </c>
    </row>
    <row r="34" spans="1:26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  <c r="Y34" s="8">
        <f>FC_OTH_CP_SH_E!Y34+FC_OTH_CP_SC_E!Y34+FC_OTH_CP_HW_E!Y34+FC_OTH_CP_CA_E!Y34</f>
        <v>0</v>
      </c>
      <c r="Z34" s="8">
        <f>FC_OTH_CP_SH_E!Z34+FC_OTH_CP_SC_E!Z34+FC_OTH_CP_HW_E!Z34+FC_OTH_CP_CA_E!Z34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  <c r="Y35" s="8">
        <f>FC_OTH_CP_SH_E!Y35+FC_OTH_CP_SC_E!Y35+FC_OTH_CP_HW_E!Y35+FC_OTH_CP_CA_E!Y35</f>
        <v>0</v>
      </c>
      <c r="Z35" s="8">
        <f>FC_OTH_CP_SH_E!Z35+FC_OTH_CP_SC_E!Z35+FC_OTH_CP_HW_E!Z35+FC_OTH_CP_CA_E!Z35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608.86444428000016</v>
      </c>
      <c r="D36" s="8">
        <f>FC_OTH_CP_SH_E!D36+FC_OTH_CP_SC_E!D36+FC_OTH_CP_HW_E!D36+FC_OTH_CP_CA_E!D36</f>
        <v>653.6340457199999</v>
      </c>
      <c r="E36" s="8">
        <f>FC_OTH_CP_SH_E!E36+FC_OTH_CP_SC_E!E36+FC_OTH_CP_HW_E!E36+FC_OTH_CP_CA_E!E36</f>
        <v>653.63404572000013</v>
      </c>
      <c r="F36" s="8">
        <f>FC_OTH_CP_SH_E!F36+FC_OTH_CP_SC_E!F36+FC_OTH_CP_HW_E!F36+FC_OTH_CP_CA_E!F36</f>
        <v>644.68007999999998</v>
      </c>
      <c r="G36" s="8">
        <f>FC_OTH_CP_SH_E!G36+FC_OTH_CP_SC_E!G36+FC_OTH_CP_HW_E!G36+FC_OTH_CP_CA_E!G36</f>
        <v>659.60312904000023</v>
      </c>
      <c r="H36" s="8">
        <f>FC_OTH_CP_SH_E!H36+FC_OTH_CP_SC_E!H36+FC_OTH_CP_HW_E!H36+FC_OTH_CP_CA_E!H36</f>
        <v>611.84909951999998</v>
      </c>
      <c r="I36" s="8">
        <f>FC_OTH_CP_SH_E!I36+FC_OTH_CP_SC_E!I36+FC_OTH_CP_HW_E!I36+FC_OTH_CP_CA_E!I36</f>
        <v>564.09506999999996</v>
      </c>
      <c r="J36" s="8">
        <f>FC_OTH_CP_SH_E!J36+FC_OTH_CP_SC_E!J36+FC_OTH_CP_HW_E!J36+FC_OTH_CP_CA_E!J36</f>
        <v>576.03369096000006</v>
      </c>
      <c r="K36" s="8">
        <f>FC_OTH_CP_SH_E!K36+FC_OTH_CP_SC_E!K36+FC_OTH_CP_HW_E!K36+FC_OTH_CP_CA_E!K36</f>
        <v>593.94139524000059</v>
      </c>
      <c r="L36" s="8">
        <f>FC_OTH_CP_SH_E!L36+FC_OTH_CP_SC_E!L36+FC_OTH_CP_HW_E!L36+FC_OTH_CP_CA_E!L36</f>
        <v>540.21805524000001</v>
      </c>
      <c r="M36" s="8">
        <f>FC_OTH_CP_SH_E!M36+FC_OTH_CP_SC_E!M36+FC_OTH_CP_HW_E!M36+FC_OTH_CP_CA_E!M36</f>
        <v>534.24874475999991</v>
      </c>
      <c r="N36" s="8">
        <f>FC_OTH_CP_SH_E!N36+FC_OTH_CP_SC_E!N36+FC_OTH_CP_HW_E!N36+FC_OTH_CP_CA_E!N36</f>
        <v>501.4177642799998</v>
      </c>
      <c r="O36" s="8">
        <f>FC_OTH_CP_SH_E!O36+FC_OTH_CP_SC_E!O36+FC_OTH_CP_HW_E!O36+FC_OTH_CP_CA_E!O36</f>
        <v>477.54074951999985</v>
      </c>
      <c r="P36" s="8">
        <f>FC_OTH_CP_SH_E!P36+FC_OTH_CP_SC_E!P36+FC_OTH_CP_HW_E!P36+FC_OTH_CP_CA_E!P36</f>
        <v>456.64838999999989</v>
      </c>
      <c r="Q36" s="8">
        <f>FC_OTH_CP_SH_E!Q36+FC_OTH_CP_SC_E!Q36+FC_OTH_CP_HW_E!Q36+FC_OTH_CP_CA_E!Q36</f>
        <v>352.18636523999976</v>
      </c>
      <c r="R36" s="8">
        <f>FC_OTH_CP_SH_E!R36+FC_OTH_CP_SC_E!R36+FC_OTH_CP_HW_E!R36+FC_OTH_CP_CA_E!R36</f>
        <v>492.46402571999994</v>
      </c>
      <c r="S36" s="8">
        <f>FC_OTH_CP_SH_E!S36+FC_OTH_CP_SC_E!S36+FC_OTH_CP_HW_E!S36+FC_OTH_CP_CA_E!S36</f>
        <v>635.72611427999914</v>
      </c>
      <c r="T36" s="8">
        <f>FC_OTH_CP_SH_E!T36+FC_OTH_CP_SC_E!T36+FC_OTH_CP_HW_E!T36+FC_OTH_CP_CA_E!T36</f>
        <v>537.23340000000064</v>
      </c>
      <c r="U36" s="8">
        <f>FC_OTH_CP_SH_E!U36+FC_OTH_CP_SC_E!U36+FC_OTH_CP_HW_E!U36+FC_OTH_CP_CA_E!U36</f>
        <v>590.95673999999974</v>
      </c>
      <c r="V36" s="8">
        <f>FC_OTH_CP_SH_E!V36+FC_OTH_CP_SC_E!V36+FC_OTH_CP_HW_E!V36+FC_OTH_CP_CA_E!V36</f>
        <v>489.47937048000011</v>
      </c>
      <c r="W36" s="8">
        <f>FC_OTH_CP_SH_E!W36+FC_OTH_CP_SC_E!W36+FC_OTH_CP_HW_E!W36+FC_OTH_CP_CA_E!W36</f>
        <v>307.41699095999968</v>
      </c>
      <c r="X36" s="8">
        <f>FC_OTH_CP_SH_E!X36+FC_OTH_CP_SC_E!X36+FC_OTH_CP_HW_E!X36+FC_OTH_CP_CA_E!X36</f>
        <v>359.26875972000016</v>
      </c>
      <c r="Y36" s="8">
        <f>FC_OTH_CP_SH_E!Y36+FC_OTH_CP_SC_E!Y36+FC_OTH_CP_HW_E!Y36+FC_OTH_CP_CA_E!Y36</f>
        <v>450.55073412000036</v>
      </c>
      <c r="Z36" s="8">
        <f>FC_OTH_CP_SH_E!Z36+FC_OTH_CP_SC_E!Z36+FC_OTH_CP_HW_E!Z36+FC_OTH_CP_CA_E!Z36</f>
        <v>680.93140860000005</v>
      </c>
    </row>
    <row r="37" spans="1:26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377.60868684000008</v>
      </c>
      <c r="P37" s="8">
        <f>FC_OTH_CP_SH_E!P37+FC_OTH_CP_SC_E!P37+FC_OTH_CP_HW_E!P37+FC_OTH_CP_CA_E!P37</f>
        <v>24.559809120000001</v>
      </c>
      <c r="Q37" s="8">
        <f>FC_OTH_CP_SH_E!Q37+FC_OTH_CP_SC_E!Q37+FC_OTH_CP_HW_E!Q37+FC_OTH_CP_CA_E!Q37</f>
        <v>33.769862279999991</v>
      </c>
      <c r="R37" s="8">
        <f>FC_OTH_CP_SH_E!R37+FC_OTH_CP_SC_E!R37+FC_OTH_CP_HW_E!R37+FC_OTH_CP_CA_E!R37</f>
        <v>33.769862280000005</v>
      </c>
      <c r="S37" s="8">
        <f>FC_OTH_CP_SH_E!S37+FC_OTH_CP_SC_E!S37+FC_OTH_CP_HW_E!S37+FC_OTH_CP_CA_E!S37</f>
        <v>42.979915439999985</v>
      </c>
      <c r="T37" s="8">
        <f>FC_OTH_CP_SH_E!T37+FC_OTH_CP_SC_E!T37+FC_OTH_CP_HW_E!T37+FC_OTH_CP_CA_E!T37</f>
        <v>55.259819999999969</v>
      </c>
      <c r="U37" s="8">
        <f>FC_OTH_CP_SH_E!U37+FC_OTH_CP_SC_E!U37+FC_OTH_CP_HW_E!U37+FC_OTH_CP_CA_E!U37</f>
        <v>73.679676840000042</v>
      </c>
      <c r="V37" s="8">
        <f>FC_OTH_CP_SH_E!V37+FC_OTH_CP_SC_E!V37+FC_OTH_CP_HW_E!V37+FC_OTH_CP_CA_E!V37</f>
        <v>101.30958684000005</v>
      </c>
      <c r="W37" s="8">
        <f>FC_OTH_CP_SH_E!W37+FC_OTH_CP_SC_E!W37+FC_OTH_CP_HW_E!W37+FC_OTH_CP_CA_E!W37</f>
        <v>98.239735440000032</v>
      </c>
      <c r="X37" s="8">
        <f>FC_OTH_CP_SH_E!X37+FC_OTH_CP_SC_E!X37+FC_OTH_CP_HW_E!X37+FC_OTH_CP_CA_E!X37</f>
        <v>145.01424168</v>
      </c>
      <c r="Y37" s="8">
        <f>FC_OTH_CP_SH_E!Y37+FC_OTH_CP_SC_E!Y37+FC_OTH_CP_HW_E!Y37+FC_OTH_CP_CA_E!Y37</f>
        <v>160.50520331999999</v>
      </c>
      <c r="Z37" s="8">
        <f>FC_OTH_CP_SH_E!Z37+FC_OTH_CP_SC_E!Z37+FC_OTH_CP_HW_E!Z37+FC_OTH_CP_CA_E!Z37</f>
        <v>50.633462879999982</v>
      </c>
    </row>
    <row r="38" spans="1:26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  <c r="Y38" s="8">
        <f>FC_OTH_CP_SH_E!Y38+FC_OTH_CP_SC_E!Y38+FC_OTH_CP_HW_E!Y38+FC_OTH_CP_CA_E!Y38</f>
        <v>0</v>
      </c>
      <c r="Z38" s="8">
        <f>FC_OTH_CP_SH_E!Z38+FC_OTH_CP_SC_E!Z38+FC_OTH_CP_HW_E!Z38+FC_OTH_CP_CA_E!Z38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  <c r="Y39" s="8">
        <f>FC_OTH_CP_SH_E!Y39+FC_OTH_CP_SC_E!Y39+FC_OTH_CP_HW_E!Y39+FC_OTH_CP_CA_E!Y39</f>
        <v>0</v>
      </c>
      <c r="Z39" s="8">
        <f>FC_OTH_CP_SH_E!Z39+FC_OTH_CP_SC_E!Z39+FC_OTH_CP_HW_E!Z39+FC_OTH_CP_CA_E!Z39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  <c r="Y40" s="8">
        <f>FC_OTH_CP_SH_E!Y40+FC_OTH_CP_SC_E!Y40+FC_OTH_CP_HW_E!Y40+FC_OTH_CP_CA_E!Y40</f>
        <v>0</v>
      </c>
      <c r="Z40" s="8">
        <f>FC_OTH_CP_SH_E!Z40+FC_OTH_CP_SC_E!Z40+FC_OTH_CP_HW_E!Z40+FC_OTH_CP_CA_E!Z40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  <c r="Y41" s="8">
        <f>FC_OTH_CP_SH_E!Y41+FC_OTH_CP_SC_E!Y41+FC_OTH_CP_HW_E!Y41+FC_OTH_CP_CA_E!Y41</f>
        <v>0</v>
      </c>
      <c r="Z41" s="8">
        <f>FC_OTH_CP_SH_E!Z41+FC_OTH_CP_SC_E!Z41+FC_OTH_CP_HW_E!Z41+FC_OTH_CP_CA_E!Z41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  <c r="Y42" s="8">
        <f>FC_OTH_CP_SH_E!Y42+FC_OTH_CP_SC_E!Y42+FC_OTH_CP_HW_E!Y42+FC_OTH_CP_CA_E!Y42</f>
        <v>0</v>
      </c>
      <c r="Z42" s="8">
        <f>FC_OTH_CP_SH_E!Z42+FC_OTH_CP_SC_E!Z42+FC_OTH_CP_HW_E!Z42+FC_OTH_CP_CA_E!Z42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3632.3820889199978</v>
      </c>
      <c r="D43" s="8">
        <f>FC_OTH_CP_SH_E!D43+FC_OTH_CP_SC_E!D43+FC_OTH_CP_HW_E!D43+FC_OTH_CP_CA_E!D43</f>
        <v>4110.3269110799993</v>
      </c>
      <c r="E43" s="8">
        <f>FC_OTH_CP_SH_E!E43+FC_OTH_CP_SC_E!E43+FC_OTH_CP_HW_E!E43+FC_OTH_CP_CA_E!E43</f>
        <v>4030.6694407199993</v>
      </c>
      <c r="F43" s="8">
        <f>FC_OTH_CP_SH_E!F43+FC_OTH_CP_SC_E!F43+FC_OTH_CP_HW_E!F43+FC_OTH_CP_CA_E!F43</f>
        <v>4476.7513814400008</v>
      </c>
      <c r="G43" s="8">
        <f>FC_OTH_CP_SH_E!G43+FC_OTH_CP_SC_E!G43+FC_OTH_CP_HW_E!G43+FC_OTH_CP_CA_E!G43</f>
        <v>5110.8252296399987</v>
      </c>
      <c r="H43" s="8">
        <f>FC_OTH_CP_SH_E!H43+FC_OTH_CP_SC_E!H43+FC_OTH_CP_HW_E!H43+FC_OTH_CP_CA_E!H43</f>
        <v>5327.4935703600022</v>
      </c>
      <c r="I43" s="8">
        <f>FC_OTH_CP_SH_E!I43+FC_OTH_CP_SC_E!I43+FC_OTH_CP_HW_E!I43+FC_OTH_CP_CA_E!I43</f>
        <v>4126.258618560003</v>
      </c>
      <c r="J43" s="8">
        <f>FC_OTH_CP_SH_E!J43+FC_OTH_CP_SC_E!J43+FC_OTH_CP_HW_E!J43+FC_OTH_CP_CA_E!J43</f>
        <v>3814.0010999999995</v>
      </c>
      <c r="K43" s="8">
        <f>FC_OTH_CP_SH_E!K43+FC_OTH_CP_SC_E!K43+FC_OTH_CP_HW_E!K43+FC_OTH_CP_CA_E!K43</f>
        <v>3600.51894072</v>
      </c>
      <c r="L43" s="8">
        <f>FC_OTH_CP_SH_E!L43+FC_OTH_CP_SC_E!L43+FC_OTH_CP_HW_E!L43+FC_OTH_CP_CA_E!L43</f>
        <v>3562.2834296400015</v>
      </c>
      <c r="M43" s="8">
        <f>FC_OTH_CP_SH_E!M43+FC_OTH_CP_SC_E!M43+FC_OTH_CP_HW_E!M43+FC_OTH_CP_CA_E!M43</f>
        <v>3568.6560592799992</v>
      </c>
      <c r="N43" s="8">
        <f>FC_OTH_CP_SH_E!N43+FC_OTH_CP_SC_E!N43+FC_OTH_CP_HW_E!N43+FC_OTH_CP_CA_E!N43</f>
        <v>3473.0668814399996</v>
      </c>
      <c r="O43" s="8">
        <f>FC_OTH_CP_SH_E!O43+FC_OTH_CP_SC_E!O43+FC_OTH_CP_HW_E!O43+FC_OTH_CP_CA_E!O43</f>
        <v>3281.8890592799989</v>
      </c>
      <c r="P43" s="8">
        <f>FC_OTH_CP_SH_E!P43+FC_OTH_CP_SC_E!P43+FC_OTH_CP_HW_E!P43+FC_OTH_CP_CA_E!P43</f>
        <v>3973.3160407199998</v>
      </c>
      <c r="Q43" s="8">
        <f>FC_OTH_CP_SH_E!Q43+FC_OTH_CP_SC_E!Q43+FC_OTH_CP_HW_E!Q43+FC_OTH_CP_CA_E!Q43</f>
        <v>3183.1136999999985</v>
      </c>
      <c r="R43" s="8">
        <f>FC_OTH_CP_SH_E!R43+FC_OTH_CP_SC_E!R43+FC_OTH_CP_HW_E!R43+FC_OTH_CP_CA_E!R43</f>
        <v>2612.7658814400011</v>
      </c>
      <c r="S43" s="8">
        <f>FC_OTH_CP_SH_E!S43+FC_OTH_CP_SC_E!S43+FC_OTH_CP_HW_E!S43+FC_OTH_CP_CA_E!S43</f>
        <v>3090.7109703599981</v>
      </c>
      <c r="T43" s="8">
        <f>FC_OTH_CP_SH_E!T43+FC_OTH_CP_SC_E!T43+FC_OTH_CP_HW_E!T43+FC_OTH_CP_CA_E!T43</f>
        <v>3269.1437999999953</v>
      </c>
      <c r="U43" s="8">
        <f>FC_OTH_CP_SH_E!U43+FC_OTH_CP_SC_E!U43+FC_OTH_CP_HW_E!U43+FC_OTH_CP_CA_E!U43</f>
        <v>3387.0367814400029</v>
      </c>
      <c r="V43" s="8">
        <f>FC_OTH_CP_SH_E!V43+FC_OTH_CP_SC_E!V43+FC_OTH_CP_HW_E!V43+FC_OTH_CP_CA_E!V43</f>
        <v>3163.9958110800003</v>
      </c>
      <c r="W43" s="8">
        <f>FC_OTH_CP_SH_E!W43+FC_OTH_CP_SC_E!W43+FC_OTH_CP_HW_E!W43+FC_OTH_CP_CA_E!W43</f>
        <v>2921.8372185600015</v>
      </c>
      <c r="X43" s="8">
        <f>FC_OTH_CP_SH_E!X43+FC_OTH_CP_SC_E!X43+FC_OTH_CP_HW_E!X43+FC_OTH_CP_CA_E!X43</f>
        <v>3191.4459486000005</v>
      </c>
      <c r="Y43" s="8">
        <f>FC_OTH_CP_SH_E!Y43+FC_OTH_CP_SC_E!Y43+FC_OTH_CP_HW_E!Y43+FC_OTH_CP_CA_E!Y43</f>
        <v>3015.7500765599998</v>
      </c>
      <c r="Z43" s="8">
        <f>FC_OTH_CP_SH_E!Z43+FC_OTH_CP_SC_E!Z43+FC_OTH_CP_HW_E!Z43+FC_OTH_CP_CA_E!Z43</f>
        <v>2527.3954789199984</v>
      </c>
    </row>
    <row r="44" spans="1:26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984.99239999999998</v>
      </c>
      <c r="D44" s="8">
        <f>FC_OTH_CP_SH_E!D44+FC_OTH_CP_SC_E!D44+FC_OTH_CP_HW_E!D44+FC_OTH_CP_CA_E!D44</f>
        <v>925.58022191999999</v>
      </c>
      <c r="E44" s="8">
        <f>FC_OTH_CP_SH_E!E44+FC_OTH_CP_SC_E!E44+FC_OTH_CP_HW_E!E44+FC_OTH_CP_CA_E!E44</f>
        <v>900.56447999999989</v>
      </c>
      <c r="F44" s="8">
        <f>FC_OTH_CP_SH_E!F44+FC_OTH_CP_SC_E!F44+FC_OTH_CP_HW_E!F44+FC_OTH_CP_CA_E!F44</f>
        <v>950.59596383999997</v>
      </c>
      <c r="G44" s="8">
        <f>FC_OTH_CP_SH_E!G44+FC_OTH_CP_SC_E!G44+FC_OTH_CP_HW_E!G44+FC_OTH_CP_CA_E!G44</f>
        <v>803.62868903999993</v>
      </c>
      <c r="H44" s="8">
        <f>FC_OTH_CP_SH_E!H44+FC_OTH_CP_SC_E!H44+FC_OTH_CP_HW_E!H44+FC_OTH_CP_CA_E!H44</f>
        <v>659.78859096000019</v>
      </c>
      <c r="I44" s="8">
        <f>FC_OTH_CP_SH_E!I44+FC_OTH_CP_SC_E!I44+FC_OTH_CP_HW_E!I44+FC_OTH_CP_CA_E!I44</f>
        <v>331.45788384000008</v>
      </c>
      <c r="J44" s="8">
        <f>FC_OTH_CP_SH_E!J44+FC_OTH_CP_SC_E!J44+FC_OTH_CP_HW_E!J44+FC_OTH_CP_CA_E!J44</f>
        <v>293.93427095999999</v>
      </c>
      <c r="K44" s="8">
        <f>FC_OTH_CP_SH_E!K44+FC_OTH_CP_SC_E!K44+FC_OTH_CP_HW_E!K44+FC_OTH_CP_CA_E!K44</f>
        <v>287.68019616000004</v>
      </c>
      <c r="L44" s="8">
        <f>FC_OTH_CP_SH_E!L44+FC_OTH_CP_SC_E!L44+FC_OTH_CP_HW_E!L44+FC_OTH_CP_CA_E!L44</f>
        <v>278.29950192000007</v>
      </c>
      <c r="M44" s="8">
        <f>FC_OTH_CP_SH_E!M44+FC_OTH_CP_SC_E!M44+FC_OTH_CP_HW_E!M44+FC_OTH_CP_CA_E!M44</f>
        <v>237.64899095999999</v>
      </c>
      <c r="N44" s="8">
        <f>FC_OTH_CP_SH_E!N44+FC_OTH_CP_SC_E!N44+FC_OTH_CP_HW_E!N44+FC_OTH_CP_CA_E!N44</f>
        <v>165.72894192000001</v>
      </c>
      <c r="O44" s="8">
        <f>FC_OTH_CP_SH_E!O44+FC_OTH_CP_SC_E!O44+FC_OTH_CP_HW_E!O44+FC_OTH_CP_CA_E!O44</f>
        <v>175.10963615999998</v>
      </c>
      <c r="P44" s="8">
        <f>FC_OTH_CP_SH_E!P44+FC_OTH_CP_SC_E!P44+FC_OTH_CP_HW_E!P44+FC_OTH_CP_CA_E!P44</f>
        <v>168.85584000000006</v>
      </c>
      <c r="Q44" s="8">
        <f>FC_OTH_CP_SH_E!Q44+FC_OTH_CP_SC_E!Q44+FC_OTH_CP_HW_E!Q44+FC_OTH_CP_CA_E!Q44</f>
        <v>187.61778575999995</v>
      </c>
      <c r="R44" s="8">
        <f>FC_OTH_CP_SH_E!R44+FC_OTH_CP_SC_E!R44+FC_OTH_CP_HW_E!R44+FC_OTH_CP_CA_E!R44</f>
        <v>87.554818080000047</v>
      </c>
      <c r="S44" s="8">
        <f>FC_OTH_CP_SH_E!S44+FC_OTH_CP_SC_E!S44+FC_OTH_CP_HW_E!S44+FC_OTH_CP_CA_E!S44</f>
        <v>103.18958711999994</v>
      </c>
      <c r="T44" s="8">
        <f>FC_OTH_CP_SH_E!T44+FC_OTH_CP_SC_E!T44+FC_OTH_CP_HW_E!T44+FC_OTH_CP_CA_E!T44</f>
        <v>96.935790959999935</v>
      </c>
      <c r="U44" s="8">
        <f>FC_OTH_CP_SH_E!U44+FC_OTH_CP_SC_E!U44+FC_OTH_CP_HW_E!U44+FC_OTH_CP_CA_E!U44</f>
        <v>56.285280000000043</v>
      </c>
      <c r="V44" s="8">
        <f>FC_OTH_CP_SH_E!V44+FC_OTH_CP_SC_E!V44+FC_OTH_CP_HW_E!V44+FC_OTH_CP_CA_E!V44</f>
        <v>53.158381920000032</v>
      </c>
      <c r="W44" s="8">
        <f>FC_OTH_CP_SH_E!W44+FC_OTH_CP_SC_E!W44+FC_OTH_CP_HW_E!W44+FC_OTH_CP_CA_E!W44</f>
        <v>140.71320000000009</v>
      </c>
      <c r="X44" s="8">
        <f>FC_OTH_CP_SH_E!X44+FC_OTH_CP_SC_E!X44+FC_OTH_CP_HW_E!X44+FC_OTH_CP_CA_E!X44</f>
        <v>140.56942176000001</v>
      </c>
      <c r="Y44" s="8">
        <f>FC_OTH_CP_SH_E!Y44+FC_OTH_CP_SC_E!Y44+FC_OTH_CP_HW_E!Y44+FC_OTH_CP_CA_E!Y44</f>
        <v>181.02906432000003</v>
      </c>
      <c r="Z44" s="8">
        <f>FC_OTH_CP_SH_E!Z44+FC_OTH_CP_SC_E!Z44+FC_OTH_CP_HW_E!Z44+FC_OTH_CP_CA_E!Z44</f>
        <v>169.11525383999989</v>
      </c>
    </row>
    <row r="45" spans="1:26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  <c r="Y45" s="8">
        <f>FC_OTH_CP_SH_E!Y45+FC_OTH_CP_SC_E!Y45+FC_OTH_CP_HW_E!Y45+FC_OTH_CP_CA_E!Y45</f>
        <v>0</v>
      </c>
      <c r="Z45" s="8">
        <f>FC_OTH_CP_SH_E!Z45+FC_OTH_CP_SC_E!Z45+FC_OTH_CP_HW_E!Z45+FC_OTH_CP_CA_E!Z45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  <c r="Y46" s="8">
        <f>FC_OTH_CP_SH_E!Y46+FC_OTH_CP_SC_E!Y46+FC_OTH_CP_HW_E!Y46+FC_OTH_CP_CA_E!Y46</f>
        <v>0</v>
      </c>
      <c r="Z46" s="8">
        <f>FC_OTH_CP_SH_E!Z46+FC_OTH_CP_SC_E!Z46+FC_OTH_CP_HW_E!Z46+FC_OTH_CP_CA_E!Z46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  <c r="Y47" s="8">
        <f>FC_OTH_CP_SH_E!Y47+FC_OTH_CP_SC_E!Y47+FC_OTH_CP_HW_E!Y47+FC_OTH_CP_CA_E!Y47</f>
        <v>0</v>
      </c>
      <c r="Z47" s="8">
        <f>FC_OTH_CP_SH_E!Z47+FC_OTH_CP_SC_E!Z47+FC_OTH_CP_HW_E!Z47+FC_OTH_CP_CA_E!Z47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15.843789000000001</v>
      </c>
      <c r="D48" s="8">
        <f>FC_OTH_CP_SH_E!D48+FC_OTH_CP_SC_E!D48+FC_OTH_CP_HW_E!D48+FC_OTH_CP_CA_E!D48</f>
        <v>19.012616999999999</v>
      </c>
      <c r="E48" s="8">
        <f>FC_OTH_CP_SH_E!E48+FC_OTH_CP_SC_E!E48+FC_OTH_CP_HW_E!E48+FC_OTH_CP_CA_E!E48</f>
        <v>15.843789000000003</v>
      </c>
      <c r="F48" s="8">
        <f>FC_OTH_CP_SH_E!F48+FC_OTH_CP_SC_E!F48+FC_OTH_CP_HW_E!F48+FC_OTH_CP_CA_E!F48</f>
        <v>19.012617000000006</v>
      </c>
      <c r="G48" s="8">
        <f>FC_OTH_CP_SH_E!G48+FC_OTH_CP_SC_E!G48+FC_OTH_CP_HW_E!G48+FC_OTH_CP_CA_E!G48</f>
        <v>19.012616999999999</v>
      </c>
      <c r="H48" s="8">
        <f>FC_OTH_CP_SH_E!H48+FC_OTH_CP_SC_E!H48+FC_OTH_CP_HW_E!H48+FC_OTH_CP_CA_E!H48</f>
        <v>15.843789000000001</v>
      </c>
      <c r="I48" s="8">
        <f>FC_OTH_CP_SH_E!I48+FC_OTH_CP_SC_E!I48+FC_OTH_CP_HW_E!I48+FC_OTH_CP_CA_E!I48</f>
        <v>15.843789000000005</v>
      </c>
      <c r="J48" s="8">
        <f>FC_OTH_CP_SH_E!J48+FC_OTH_CP_SC_E!J48+FC_OTH_CP_HW_E!J48+FC_OTH_CP_CA_E!J48</f>
        <v>12.674961000000003</v>
      </c>
      <c r="K48" s="8">
        <f>FC_OTH_CP_SH_E!K48+FC_OTH_CP_SC_E!K48+FC_OTH_CP_HW_E!K48+FC_OTH_CP_CA_E!K48</f>
        <v>12.674960999999998</v>
      </c>
      <c r="L48" s="8">
        <f>FC_OTH_CP_SH_E!L48+FC_OTH_CP_SC_E!L48+FC_OTH_CP_HW_E!L48+FC_OTH_CP_CA_E!L48</f>
        <v>9.5061330000000019</v>
      </c>
      <c r="M48" s="8">
        <f>FC_OTH_CP_SH_E!M48+FC_OTH_CP_SC_E!M48+FC_OTH_CP_HW_E!M48+FC_OTH_CP_CA_E!M48</f>
        <v>12.674960999999998</v>
      </c>
      <c r="N48" s="8">
        <f>FC_OTH_CP_SH_E!N48+FC_OTH_CP_SC_E!N48+FC_OTH_CP_HW_E!N48+FC_OTH_CP_CA_E!N48</f>
        <v>3.1688280000000004</v>
      </c>
      <c r="O48" s="8">
        <f>FC_OTH_CP_SH_E!O48+FC_OTH_CP_SC_E!O48+FC_OTH_CP_HW_E!O48+FC_OTH_CP_CA_E!O48</f>
        <v>3.1688279999999995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  <c r="Y48" s="8">
        <f>FC_OTH_CP_SH_E!Y48+FC_OTH_CP_SC_E!Y48+FC_OTH_CP_HW_E!Y48+FC_OTH_CP_CA_E!Y48</f>
        <v>0</v>
      </c>
      <c r="Z48" s="8">
        <f>FC_OTH_CP_SH_E!Z48+FC_OTH_CP_SC_E!Z48+FC_OTH_CP_HW_E!Z48+FC_OTH_CP_CA_E!Z48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  <c r="Y49" s="8">
        <f>FC_OTH_CP_SH_E!Y49+FC_OTH_CP_SC_E!Y49+FC_OTH_CP_HW_E!Y49+FC_OTH_CP_CA_E!Y49</f>
        <v>0</v>
      </c>
      <c r="Z49" s="8">
        <f>FC_OTH_CP_SH_E!Z49+FC_OTH_CP_SC_E!Z49+FC_OTH_CP_HW_E!Z49+FC_OTH_CP_CA_E!Z49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  <c r="Y50" s="8">
        <f>FC_OTH_CP_SH_E!Y50+FC_OTH_CP_SC_E!Y50+FC_OTH_CP_HW_E!Y50+FC_OTH_CP_CA_E!Y50</f>
        <v>0</v>
      </c>
      <c r="Z50" s="8">
        <f>FC_OTH_CP_SH_E!Z50+FC_OTH_CP_SC_E!Z50+FC_OTH_CP_HW_E!Z50+FC_OTH_CP_CA_E!Z50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1281.9808861200002</v>
      </c>
      <c r="D51" s="27">
        <f>FC_OTH_CP_SH_E!D51+FC_OTH_CP_SC_E!D51+FC_OTH_CP_HW_E!D51+FC_OTH_CP_CA_E!D51</f>
        <v>1494.7441304399999</v>
      </c>
      <c r="E51" s="27">
        <f>FC_OTH_CP_SH_E!E51+FC_OTH_CP_SC_E!E51+FC_OTH_CP_HW_E!E51+FC_OTH_CP_CA_E!E51</f>
        <v>1554.6246645600004</v>
      </c>
      <c r="F51" s="27">
        <f>FC_OTH_CP_SH_E!F51+FC_OTH_CP_SC_E!F51+FC_OTH_CP_HW_E!F51+FC_OTH_CP_CA_E!F51</f>
        <v>474.70294079999985</v>
      </c>
      <c r="G51" s="27">
        <f>FC_OTH_CP_SH_E!G51+FC_OTH_CP_SC_E!G51+FC_OTH_CP_HW_E!G51+FC_OTH_CP_CA_E!G51</f>
        <v>802.22894532000021</v>
      </c>
      <c r="H51" s="27">
        <f>FC_OTH_CP_SH_E!H51+FC_OTH_CP_SC_E!H51+FC_OTH_CP_HW_E!H51+FC_OTH_CP_CA_E!H51</f>
        <v>1651.3626967199998</v>
      </c>
      <c r="I51" s="27">
        <f>FC_OTH_CP_SH_E!I51+FC_OTH_CP_SC_E!I51+FC_OTH_CP_HW_E!I51+FC_OTH_CP_CA_E!I51</f>
        <v>5453.8340709599988</v>
      </c>
      <c r="J51" s="27">
        <f>FC_OTH_CP_SH_E!J51+FC_OTH_CP_SC_E!J51+FC_OTH_CP_HW_E!J51+FC_OTH_CP_CA_E!J51</f>
        <v>3386.5381875599996</v>
      </c>
      <c r="K51" s="27">
        <f>FC_OTH_CP_SH_E!K51+FC_OTH_CP_SC_E!K51+FC_OTH_CP_HW_E!K51+FC_OTH_CP_CA_E!K51</f>
        <v>3069.8089646400003</v>
      </c>
      <c r="L51" s="27">
        <f>FC_OTH_CP_SH_E!L51+FC_OTH_CP_SC_E!L51+FC_OTH_CP_HW_E!L51+FC_OTH_CP_CA_E!L51</f>
        <v>3808.894106159999</v>
      </c>
      <c r="M51" s="27">
        <f>FC_OTH_CP_SH_E!M51+FC_OTH_CP_SC_E!M51+FC_OTH_CP_HW_E!M51+FC_OTH_CP_CA_E!M51</f>
        <v>4868.3334506400024</v>
      </c>
      <c r="N51" s="27">
        <f>FC_OTH_CP_SH_E!N51+FC_OTH_CP_SC_E!N51+FC_OTH_CP_HW_E!N51+FC_OTH_CP_CA_E!N51</f>
        <v>5417.1225900000009</v>
      </c>
      <c r="O51" s="27">
        <f>FC_OTH_CP_SH_E!O51+FC_OTH_CP_SC_E!O51+FC_OTH_CP_HW_E!O51+FC_OTH_CP_CA_E!O51</f>
        <v>4535.5158921600032</v>
      </c>
      <c r="P51" s="27">
        <f>FC_OTH_CP_SH_E!P51+FC_OTH_CP_SC_E!P51+FC_OTH_CP_HW_E!P51+FC_OTH_CP_CA_E!P51</f>
        <v>4176.4043534400043</v>
      </c>
      <c r="Q51" s="27">
        <f>FC_OTH_CP_SH_E!Q51+FC_OTH_CP_SC_E!Q51+FC_OTH_CP_HW_E!Q51+FC_OTH_CP_CA_E!Q51</f>
        <v>3957.6624872399998</v>
      </c>
      <c r="R51" s="27">
        <f>FC_OTH_CP_SH_E!R51+FC_OTH_CP_SC_E!R51+FC_OTH_CP_HW_E!R51+FC_OTH_CP_CA_E!R51</f>
        <v>4322.9388549600026</v>
      </c>
      <c r="S51" s="27">
        <f>FC_OTH_CP_SH_E!S51+FC_OTH_CP_SC_E!S51+FC_OTH_CP_HW_E!S51+FC_OTH_CP_CA_E!S51</f>
        <v>4217.767377119997</v>
      </c>
      <c r="T51" s="27">
        <f>FC_OTH_CP_SH_E!T51+FC_OTH_CP_SC_E!T51+FC_OTH_CP_HW_E!T51+FC_OTH_CP_CA_E!T51</f>
        <v>4300.9924914491794</v>
      </c>
      <c r="U51" s="27">
        <f>FC_OTH_CP_SH_E!U51+FC_OTH_CP_SC_E!U51+FC_OTH_CP_HW_E!U51+FC_OTH_CP_CA_E!U51</f>
        <v>4509.5320882605847</v>
      </c>
      <c r="V51" s="27">
        <f>FC_OTH_CP_SH_E!V51+FC_OTH_CP_SC_E!V51+FC_OTH_CP_HW_E!V51+FC_OTH_CP_CA_E!V51</f>
        <v>4672.0524569166328</v>
      </c>
      <c r="W51" s="27">
        <f>FC_OTH_CP_SH_E!W51+FC_OTH_CP_SC_E!W51+FC_OTH_CP_HW_E!W51+FC_OTH_CP_CA_E!W51</f>
        <v>4522.5330313565846</v>
      </c>
      <c r="X51" s="27">
        <f>FC_OTH_CP_SH_E!X51+FC_OTH_CP_SC_E!X51+FC_OTH_CP_HW_E!X51+FC_OTH_CP_CA_E!X51</f>
        <v>4893.6419977657379</v>
      </c>
      <c r="Y51" s="27">
        <f>FC_OTH_CP_SH_E!Y51+FC_OTH_CP_SC_E!Y51+FC_OTH_CP_HW_E!Y51+FC_OTH_CP_CA_E!Y51</f>
        <v>4371.8090667794504</v>
      </c>
      <c r="Z51" s="27">
        <f>FC_OTH_CP_SH_E!Z51+FC_OTH_CP_SC_E!Z51+FC_OTH_CP_HW_E!Z51+FC_OTH_CP_CA_E!Z51</f>
        <v>4322.6621082637375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9.2584800000000005</v>
      </c>
      <c r="S52" s="27">
        <f t="shared" si="20"/>
        <v>21.633480000000002</v>
      </c>
      <c r="T52" s="27">
        <f t="shared" si="20"/>
        <v>26.720760000000006</v>
      </c>
      <c r="U52" s="27">
        <f t="shared" si="20"/>
        <v>16.225110000000004</v>
      </c>
      <c r="V52" s="27">
        <f t="shared" si="20"/>
        <v>18.424890000000008</v>
      </c>
      <c r="W52" s="27">
        <f t="shared" si="20"/>
        <v>17.919659999999986</v>
      </c>
      <c r="X52" s="27">
        <f t="shared" si="20"/>
        <v>22.255530000000032</v>
      </c>
      <c r="Y52" s="27">
        <f t="shared" ref="Y52:Z52" si="21">SUM(Y53:Y54)</f>
        <v>27.824609999999993</v>
      </c>
      <c r="Z52" s="27">
        <f t="shared" si="21"/>
        <v>23.89068</v>
      </c>
    </row>
    <row r="53" spans="1:26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  <c r="Y53" s="8">
        <f>FC_OTH_CP_SH_E!Y53+FC_OTH_CP_SC_E!Y53+FC_OTH_CP_HW_E!Y53+FC_OTH_CP_CA_E!Y53</f>
        <v>0</v>
      </c>
      <c r="Z53" s="8">
        <f>FC_OTH_CP_SH_E!Z53+FC_OTH_CP_SC_E!Z53+FC_OTH_CP_HW_E!Z53+FC_OTH_CP_CA_E!Z53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9.2584800000000005</v>
      </c>
      <c r="S54" s="45">
        <f>FC_OTH_CP_SH_E!S54+FC_OTH_CP_SC_E!S54+FC_OTH_CP_HW_E!S54+FC_OTH_CP_CA_E!S54</f>
        <v>21.633480000000002</v>
      </c>
      <c r="T54" s="45">
        <f>FC_OTH_CP_SH_E!T54+FC_OTH_CP_SC_E!T54+FC_OTH_CP_HW_E!T54+FC_OTH_CP_CA_E!T54</f>
        <v>26.720760000000006</v>
      </c>
      <c r="U54" s="45">
        <f>FC_OTH_CP_SH_E!U54+FC_OTH_CP_SC_E!U54+FC_OTH_CP_HW_E!U54+FC_OTH_CP_CA_E!U54</f>
        <v>16.225110000000004</v>
      </c>
      <c r="V54" s="45">
        <f>FC_OTH_CP_SH_E!V54+FC_OTH_CP_SC_E!V54+FC_OTH_CP_HW_E!V54+FC_OTH_CP_CA_E!V54</f>
        <v>18.424890000000008</v>
      </c>
      <c r="W54" s="45">
        <f>FC_OTH_CP_SH_E!W54+FC_OTH_CP_SC_E!W54+FC_OTH_CP_HW_E!W54+FC_OTH_CP_CA_E!W54</f>
        <v>17.919659999999986</v>
      </c>
      <c r="X54" s="45">
        <f>FC_OTH_CP_SH_E!X54+FC_OTH_CP_SC_E!X54+FC_OTH_CP_HW_E!X54+FC_OTH_CP_CA_E!X54</f>
        <v>22.255530000000032</v>
      </c>
      <c r="Y54" s="45">
        <f>FC_OTH_CP_SH_E!Y54+FC_OTH_CP_SC_E!Y54+FC_OTH_CP_HW_E!Y54+FC_OTH_CP_CA_E!Y54</f>
        <v>27.824609999999993</v>
      </c>
      <c r="Z54" s="45">
        <f>FC_OTH_CP_SH_E!Z54+FC_OTH_CP_SC_E!Z54+FC_OTH_CP_HW_E!Z54+FC_OTH_CP_CA_E!Z54</f>
        <v>23.89068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221.70520008</v>
      </c>
      <c r="D61" s="49">
        <f t="shared" si="22"/>
        <v>225.06546887999997</v>
      </c>
      <c r="E61" s="49">
        <f t="shared" si="22"/>
        <v>233.47391255999989</v>
      </c>
      <c r="F61" s="49">
        <f t="shared" si="22"/>
        <v>233.47391255999995</v>
      </c>
      <c r="G61" s="49">
        <f t="shared" si="22"/>
        <v>233.60839992000001</v>
      </c>
      <c r="H61" s="49">
        <f t="shared" si="22"/>
        <v>238.42546559999997</v>
      </c>
      <c r="I61" s="49">
        <f t="shared" si="22"/>
        <v>413.05753440000001</v>
      </c>
      <c r="J61" s="49">
        <f t="shared" si="22"/>
        <v>421.86075624000011</v>
      </c>
      <c r="K61" s="49">
        <f t="shared" si="22"/>
        <v>395.36542080000009</v>
      </c>
      <c r="L61" s="49">
        <f t="shared" si="22"/>
        <v>272.43002303999998</v>
      </c>
      <c r="M61" s="49">
        <f t="shared" si="22"/>
        <v>281.83829183999995</v>
      </c>
      <c r="N61" s="49">
        <f t="shared" si="22"/>
        <v>337.36509071999978</v>
      </c>
      <c r="O61" s="49">
        <f t="shared" si="22"/>
        <v>363.34104263999996</v>
      </c>
      <c r="P61" s="49">
        <f t="shared" si="22"/>
        <v>467.94320208000016</v>
      </c>
      <c r="Q61" s="49">
        <f t="shared" si="22"/>
        <v>453.82255848000005</v>
      </c>
      <c r="R61" s="49">
        <f t="shared" si="22"/>
        <v>423.09487080000014</v>
      </c>
      <c r="S61" s="49">
        <f t="shared" si="22"/>
        <v>607.08630312000014</v>
      </c>
      <c r="T61" s="49">
        <f t="shared" si="22"/>
        <v>642.9048989874259</v>
      </c>
      <c r="U61" s="49">
        <f t="shared" si="22"/>
        <v>653.71327002445639</v>
      </c>
      <c r="V61" s="49">
        <f t="shared" si="22"/>
        <v>670.52171681097911</v>
      </c>
      <c r="W61" s="49">
        <f t="shared" si="22"/>
        <v>667.08767356781436</v>
      </c>
      <c r="X61" s="49">
        <f t="shared" si="22"/>
        <v>721.76151887527817</v>
      </c>
      <c r="Y61" s="49">
        <f t="shared" ref="Y61:Z61" si="23">SUM(Y62:Y72)</f>
        <v>726.99772049614774</v>
      </c>
      <c r="Z61" s="49">
        <f t="shared" si="23"/>
        <v>754.37597385197671</v>
      </c>
    </row>
    <row r="62" spans="1:26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199.91986560000001</v>
      </c>
      <c r="D62" s="52">
        <f>FC_OTH_CP_SH_E!D62+FC_OTH_CP_SC_E!D62+FC_OTH_CP_HW_E!D62+FC_OTH_CP_CA_E!D62</f>
        <v>203.28013439999998</v>
      </c>
      <c r="E62" s="52">
        <f>FC_OTH_CP_SH_E!E62+FC_OTH_CP_SC_E!E62+FC_OTH_CP_HW_E!E62+FC_OTH_CP_CA_E!E62</f>
        <v>203.28013439999989</v>
      </c>
      <c r="F62" s="52">
        <f>FC_OTH_CP_SH_E!F62+FC_OTH_CP_SC_E!F62+FC_OTH_CP_HW_E!F62+FC_OTH_CP_CA_E!F62</f>
        <v>203.28013439999995</v>
      </c>
      <c r="G62" s="52">
        <f>FC_OTH_CP_SH_E!G62+FC_OTH_CP_SC_E!G62+FC_OTH_CP_HW_E!G62+FC_OTH_CP_CA_E!G62</f>
        <v>204.28813439999999</v>
      </c>
      <c r="H62" s="52">
        <f>FC_OTH_CP_SH_E!H62+FC_OTH_CP_SC_E!H62+FC_OTH_CP_HW_E!H62+FC_OTH_CP_CA_E!H62</f>
        <v>206.97586559999996</v>
      </c>
      <c r="I62" s="52">
        <f>FC_OTH_CP_SH_E!I62+FC_OTH_CP_SC_E!I62+FC_OTH_CP_HW_E!I62+FC_OTH_CP_CA_E!I62</f>
        <v>319.20013440000002</v>
      </c>
      <c r="J62" s="52">
        <f>FC_OTH_CP_SH_E!J62+FC_OTH_CP_SC_E!J62+FC_OTH_CP_HW_E!J62+FC_OTH_CP_CA_E!J62</f>
        <v>326.25613440000012</v>
      </c>
      <c r="K62" s="52">
        <f>FC_OTH_CP_SH_E!K62+FC_OTH_CP_SC_E!K62+FC_OTH_CP_HW_E!K62+FC_OTH_CP_CA_E!K62</f>
        <v>373.74382080000009</v>
      </c>
      <c r="L62" s="52">
        <f>FC_OTH_CP_SH_E!L62+FC_OTH_CP_SC_E!L62+FC_OTH_CP_HW_E!L62+FC_OTH_CP_CA_E!L62</f>
        <v>272.04791039999998</v>
      </c>
      <c r="M62" s="52">
        <f>FC_OTH_CP_SH_E!M62+FC_OTH_CP_SC_E!M62+FC_OTH_CP_HW_E!M62+FC_OTH_CP_CA_E!M62</f>
        <v>281.45617919999995</v>
      </c>
      <c r="N62" s="52">
        <f>FC_OTH_CP_SH_E!N62+FC_OTH_CP_SC_E!N62+FC_OTH_CP_HW_E!N62+FC_OTH_CP_CA_E!N62</f>
        <v>301.05613439999979</v>
      </c>
      <c r="O62" s="52">
        <f>FC_OTH_CP_SH_E!O62+FC_OTH_CP_SC_E!O62+FC_OTH_CP_HW_E!O62+FC_OTH_CP_CA_E!O62</f>
        <v>322.33582079999991</v>
      </c>
      <c r="P62" s="52">
        <f>FC_OTH_CP_SH_E!P62+FC_OTH_CP_SC_E!P62+FC_OTH_CP_HW_E!P62+FC_OTH_CP_CA_E!P62</f>
        <v>340.14395520000005</v>
      </c>
      <c r="Q62" s="52">
        <f>FC_OTH_CP_SH_E!Q62+FC_OTH_CP_SC_E!Q62+FC_OTH_CP_HW_E!Q62+FC_OTH_CP_CA_E!Q62</f>
        <v>347.53582080000001</v>
      </c>
      <c r="R62" s="52">
        <f>FC_OTH_CP_SH_E!R62+FC_OTH_CP_SC_E!R62+FC_OTH_CP_HW_E!R62+FC_OTH_CP_CA_E!R62</f>
        <v>375.75982080000006</v>
      </c>
      <c r="S62" s="52">
        <f>FC_OTH_CP_SH_E!S62+FC_OTH_CP_SC_E!S62+FC_OTH_CP_HW_E!S62+FC_OTH_CP_CA_E!S62</f>
        <v>452.70408960000015</v>
      </c>
      <c r="T62" s="52">
        <f>FC_OTH_CP_SH_E!T62+FC_OTH_CP_SC_E!T62+FC_OTH_CP_HW_E!T62+FC_OTH_CP_CA_E!T62</f>
        <v>480.59182079999994</v>
      </c>
      <c r="U62" s="52">
        <f>FC_OTH_CP_SH_E!U62+FC_OTH_CP_SC_E!U62+FC_OTH_CP_HW_E!U62+FC_OTH_CP_CA_E!U62</f>
        <v>499.74382079999998</v>
      </c>
      <c r="V62" s="52">
        <f>FC_OTH_CP_SH_E!V62+FC_OTH_CP_SC_E!V62+FC_OTH_CP_HW_E!V62+FC_OTH_CP_CA_E!V62</f>
        <v>514.30417920000025</v>
      </c>
      <c r="W62" s="52">
        <f>FC_OTH_CP_SH_E!W62+FC_OTH_CP_SC_E!W62+FC_OTH_CP_HW_E!W62+FC_OTH_CP_CA_E!W62</f>
        <v>525.28008959999954</v>
      </c>
      <c r="X62" s="52">
        <f>FC_OTH_CP_SH_E!X62+FC_OTH_CP_SC_E!X62+FC_OTH_CP_HW_E!X62+FC_OTH_CP_CA_E!X62</f>
        <v>558.76786560000062</v>
      </c>
      <c r="Y62" s="52">
        <f>FC_OTH_CP_SH_E!Y62+FC_OTH_CP_SC_E!Y62+FC_OTH_CP_HW_E!Y62+FC_OTH_CP_CA_E!Y62</f>
        <v>553.95204479999961</v>
      </c>
      <c r="Z62" s="52">
        <f>FC_OTH_CP_SH_E!Z62+FC_OTH_CP_SC_E!Z62+FC_OTH_CP_HW_E!Z62+FC_OTH_CP_CA_E!Z62</f>
        <v>578.03195520000008</v>
      </c>
    </row>
    <row r="63" spans="1:26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  <c r="Y63" s="52">
        <f>FC_OTH_CP_SH_E!Y63+FC_OTH_CP_SC_E!Y63+FC_OTH_CP_HW_E!Y63+FC_OTH_CP_CA_E!Y63</f>
        <v>0</v>
      </c>
      <c r="Z63" s="52">
        <f>FC_OTH_CP_SH_E!Z63+FC_OTH_CP_SC_E!Z63+FC_OTH_CP_HW_E!Z63+FC_OTH_CP_CA_E!Z63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21.78533448</v>
      </c>
      <c r="D64" s="52">
        <f>FC_OTH_CP_SH_E!D64+FC_OTH_CP_SC_E!D64+FC_OTH_CP_HW_E!D64+FC_OTH_CP_CA_E!D64</f>
        <v>21.78533448</v>
      </c>
      <c r="E64" s="52">
        <f>FC_OTH_CP_SH_E!E64+FC_OTH_CP_SC_E!E64+FC_OTH_CP_HW_E!E64+FC_OTH_CP_CA_E!E64</f>
        <v>30.193778160000001</v>
      </c>
      <c r="F64" s="52">
        <f>FC_OTH_CP_SH_E!F64+FC_OTH_CP_SC_E!F64+FC_OTH_CP_HW_E!F64+FC_OTH_CP_CA_E!F64</f>
        <v>30.193778159999997</v>
      </c>
      <c r="G64" s="52">
        <f>FC_OTH_CP_SH_E!G64+FC_OTH_CP_SC_E!G64+FC_OTH_CP_HW_E!G64+FC_OTH_CP_CA_E!G64</f>
        <v>29.32026552000001</v>
      </c>
      <c r="H64" s="52">
        <f>FC_OTH_CP_SH_E!H64+FC_OTH_CP_SC_E!H64+FC_OTH_CP_HW_E!H64+FC_OTH_CP_CA_E!H64</f>
        <v>31.449600000000011</v>
      </c>
      <c r="I64" s="52">
        <f>FC_OTH_CP_SH_E!I64+FC_OTH_CP_SC_E!I64+FC_OTH_CP_HW_E!I64+FC_OTH_CP_CA_E!I64</f>
        <v>93.857399999999984</v>
      </c>
      <c r="J64" s="52">
        <f>FC_OTH_CP_SH_E!J64+FC_OTH_CP_SC_E!J64+FC_OTH_CP_HW_E!J64+FC_OTH_CP_CA_E!J64</f>
        <v>95.604621839999979</v>
      </c>
      <c r="K64" s="52">
        <f>FC_OTH_CP_SH_E!K64+FC_OTH_CP_SC_E!K64+FC_OTH_CP_HW_E!K64+FC_OTH_CP_CA_E!K64</f>
        <v>21.621600000000004</v>
      </c>
      <c r="L64" s="52">
        <f>FC_OTH_CP_SH_E!L64+FC_OTH_CP_SC_E!L64+FC_OTH_CP_HW_E!L64+FC_OTH_CP_CA_E!L64</f>
        <v>0.38211263999999978</v>
      </c>
      <c r="M64" s="52">
        <f>FC_OTH_CP_SH_E!M64+FC_OTH_CP_SC_E!M64+FC_OTH_CP_HW_E!M64+FC_OTH_CP_CA_E!M64</f>
        <v>0.38211263999999989</v>
      </c>
      <c r="N64" s="52">
        <f>FC_OTH_CP_SH_E!N64+FC_OTH_CP_SC_E!N64+FC_OTH_CP_HW_E!N64+FC_OTH_CP_CA_E!N64</f>
        <v>36.30895632</v>
      </c>
      <c r="O64" s="52">
        <f>FC_OTH_CP_SH_E!O64+FC_OTH_CP_SC_E!O64+FC_OTH_CP_HW_E!O64+FC_OTH_CP_CA_E!O64</f>
        <v>39.093621840000012</v>
      </c>
      <c r="P64" s="52">
        <f>FC_OTH_CP_SH_E!P64+FC_OTH_CP_SC_E!P64+FC_OTH_CP_HW_E!P64+FC_OTH_CP_CA_E!P64</f>
        <v>120.50228736000008</v>
      </c>
      <c r="Q64" s="52">
        <f>FC_OTH_CP_SH_E!Q64+FC_OTH_CP_SC_E!Q64+FC_OTH_CP_HW_E!Q64+FC_OTH_CP_CA_E!Q64</f>
        <v>98.989778160000014</v>
      </c>
      <c r="R64" s="52">
        <f>FC_OTH_CP_SH_E!R64+FC_OTH_CP_SC_E!R64+FC_OTH_CP_HW_E!R64+FC_OTH_CP_CA_E!R64</f>
        <v>27.245378160000023</v>
      </c>
      <c r="S64" s="52">
        <f>FC_OTH_CP_SH_E!S64+FC_OTH_CP_SC_E!S64+FC_OTH_CP_HW_E!S64+FC_OTH_CP_CA_E!S64</f>
        <v>118.09973447999994</v>
      </c>
      <c r="T64" s="52">
        <f>FC_OTH_CP_SH_E!T64+FC_OTH_CP_SC_E!T64+FC_OTH_CP_HW_E!T64+FC_OTH_CP_CA_E!T64</f>
        <v>120.48083914742594</v>
      </c>
      <c r="U64" s="52">
        <f>FC_OTH_CP_SH_E!U64+FC_OTH_CP_SC_E!U64+FC_OTH_CP_HW_E!U64+FC_OTH_CP_CA_E!U64</f>
        <v>120.89445786445641</v>
      </c>
      <c r="V64" s="52">
        <f>FC_OTH_CP_SH_E!V64+FC_OTH_CP_SC_E!V64+FC_OTH_CP_HW_E!V64+FC_OTH_CP_CA_E!V64</f>
        <v>120.74278625097878</v>
      </c>
      <c r="W64" s="52">
        <f>FC_OTH_CP_SH_E!W64+FC_OTH_CP_SC_E!W64+FC_OTH_CP_HW_E!W64+FC_OTH_CP_CA_E!W64</f>
        <v>120.34726396781475</v>
      </c>
      <c r="X64" s="52">
        <f>FC_OTH_CP_SH_E!X64+FC_OTH_CP_SC_E!X64+FC_OTH_CP_HW_E!X64+FC_OTH_CP_CA_E!X64</f>
        <v>130.84986383527743</v>
      </c>
      <c r="Y64" s="52">
        <f>FC_OTH_CP_SH_E!Y64+FC_OTH_CP_SC_E!Y64+FC_OTH_CP_HW_E!Y64+FC_OTH_CP_CA_E!Y64</f>
        <v>133.93939265614813</v>
      </c>
      <c r="Z64" s="52">
        <f>FC_OTH_CP_SH_E!Z64+FC_OTH_CP_SC_E!Z64+FC_OTH_CP_HW_E!Z64+FC_OTH_CP_CA_E!Z64</f>
        <v>143.94782745197662</v>
      </c>
    </row>
    <row r="65" spans="1:26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10.100160000000001</v>
      </c>
      <c r="S65" s="52">
        <f>FC_OTH_CP_SH_E!S65+FC_OTH_CP_SC_E!S65+FC_OTH_CP_HW_E!S65+FC_OTH_CP_CA_E!S65</f>
        <v>23.600159999999999</v>
      </c>
      <c r="T65" s="52">
        <f>FC_OTH_CP_SH_E!T65+FC_OTH_CP_SC_E!T65+FC_OTH_CP_HW_E!T65+FC_OTH_CP_CA_E!T65</f>
        <v>29.149920000000005</v>
      </c>
      <c r="U65" s="52">
        <f>FC_OTH_CP_SH_E!U65+FC_OTH_CP_SC_E!U65+FC_OTH_CP_HW_E!U65+FC_OTH_CP_CA_E!U65</f>
        <v>17.700120000000002</v>
      </c>
      <c r="V65" s="52">
        <f>FC_OTH_CP_SH_E!V65+FC_OTH_CP_SC_E!V65+FC_OTH_CP_HW_E!V65+FC_OTH_CP_CA_E!V65</f>
        <v>20.099880000000006</v>
      </c>
      <c r="W65" s="52">
        <f>FC_OTH_CP_SH_E!W65+FC_OTH_CP_SC_E!W65+FC_OTH_CP_HW_E!W65+FC_OTH_CP_CA_E!W65</f>
        <v>19.548719999999985</v>
      </c>
      <c r="X65" s="52">
        <f>FC_OTH_CP_SH_E!X65+FC_OTH_CP_SC_E!X65+FC_OTH_CP_HW_E!X65+FC_OTH_CP_CA_E!X65</f>
        <v>28.999080000000031</v>
      </c>
      <c r="Y65" s="52">
        <f>FC_OTH_CP_SH_E!Y65+FC_OTH_CP_SC_E!Y65+FC_OTH_CP_HW_E!Y65+FC_OTH_CP_CA_E!Y65</f>
        <v>36.255959999999995</v>
      </c>
      <c r="Z65" s="52">
        <f>FC_OTH_CP_SH_E!Z65+FC_OTH_CP_SC_E!Z65+FC_OTH_CP_HW_E!Z65+FC_OTH_CP_CA_E!Z65</f>
        <v>31.092479999999995</v>
      </c>
    </row>
    <row r="66" spans="1:26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  <c r="Y66" s="52">
        <f>FC_OTH_CP_SH_E!Y66+FC_OTH_CP_SC_E!Y66+FC_OTH_CP_HW_E!Y66+FC_OTH_CP_CA_E!Y66</f>
        <v>0</v>
      </c>
      <c r="Z66" s="52">
        <f>FC_OTH_CP_SH_E!Z66+FC_OTH_CP_SC_E!Z66+FC_OTH_CP_HW_E!Z66+FC_OTH_CP_CA_E!Z66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1.9115999999999997</v>
      </c>
      <c r="P67" s="52">
        <f>FC_OTH_CP_SH_E!P67+FC_OTH_CP_SC_E!P67+FC_OTH_CP_HW_E!P67+FC_OTH_CP_CA_E!P67</f>
        <v>1.9116</v>
      </c>
      <c r="Q67" s="52">
        <f>FC_OTH_CP_SH_E!Q67+FC_OTH_CP_SC_E!Q67+FC_OTH_CP_HW_E!Q67+FC_OTH_CP_CA_E!Q67</f>
        <v>1.9115999999999995</v>
      </c>
      <c r="R67" s="52">
        <f>FC_OTH_CP_SH_E!R67+FC_OTH_CP_SC_E!R67+FC_OTH_CP_HW_E!R67+FC_OTH_CP_CA_E!R67</f>
        <v>1.9116000000000006</v>
      </c>
      <c r="S67" s="52">
        <f>FC_OTH_CP_SH_E!S67+FC_OTH_CP_SC_E!S67+FC_OTH_CP_HW_E!S67+FC_OTH_CP_CA_E!S67</f>
        <v>1.9115999999999989</v>
      </c>
      <c r="T67" s="52">
        <f>FC_OTH_CP_SH_E!T67+FC_OTH_CP_SC_E!T67+FC_OTH_CP_HW_E!T67+FC_OTH_CP_CA_E!T67</f>
        <v>1.9115999999999982</v>
      </c>
      <c r="U67" s="52">
        <f>FC_OTH_CP_SH_E!U67+FC_OTH_CP_SC_E!U67+FC_OTH_CP_HW_E!U67+FC_OTH_CP_CA_E!U67</f>
        <v>1.9116000000000009</v>
      </c>
      <c r="V67" s="52">
        <f>FC_OTH_CP_SH_E!V67+FC_OTH_CP_SC_E!V67+FC_OTH_CP_HW_E!V67+FC_OTH_CP_CA_E!V67</f>
        <v>1.9116000000000004</v>
      </c>
      <c r="W67" s="52">
        <f>FC_OTH_CP_SH_E!W67+FC_OTH_CP_SC_E!W67+FC_OTH_CP_HW_E!W67+FC_OTH_CP_CA_E!W67</f>
        <v>1.9116000000000009</v>
      </c>
      <c r="X67" s="52">
        <f>FC_OTH_CP_SH_E!X67+FC_OTH_CP_SC_E!X67+FC_OTH_CP_HW_E!X67+FC_OTH_CP_CA_E!X67</f>
        <v>3.1447094399999997</v>
      </c>
      <c r="Y67" s="52">
        <f>FC_OTH_CP_SH_E!Y67+FC_OTH_CP_SC_E!Y67+FC_OTH_CP_HW_E!Y67+FC_OTH_CP_CA_E!Y67</f>
        <v>2.8503230399999993</v>
      </c>
      <c r="Z67" s="52">
        <f>FC_OTH_CP_SH_E!Z67+FC_OTH_CP_SC_E!Z67+FC_OTH_CP_HW_E!Z67+FC_OTH_CP_CA_E!Z67</f>
        <v>1.3037111999999995</v>
      </c>
    </row>
    <row r="68" spans="1:26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  <c r="Y68" s="52">
        <f>FC_OTH_CP_SH_E!Y68+FC_OTH_CP_SC_E!Y68+FC_OTH_CP_HW_E!Y68+FC_OTH_CP_CA_E!Y68</f>
        <v>0</v>
      </c>
      <c r="Z68" s="52">
        <f>FC_OTH_CP_SH_E!Z68+FC_OTH_CP_SC_E!Z68+FC_OTH_CP_HW_E!Z68+FC_OTH_CP_CA_E!Z68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5.3853595199999997</v>
      </c>
      <c r="Q69" s="52">
        <f>FC_OTH_CP_SH_E!Q69+FC_OTH_CP_SC_E!Q69+FC_OTH_CP_HW_E!Q69+FC_OTH_CP_CA_E!Q69</f>
        <v>5.3853595199999988</v>
      </c>
      <c r="R69" s="52">
        <f>FC_OTH_CP_SH_E!R69+FC_OTH_CP_SC_E!R69+FC_OTH_CP_HW_E!R69+FC_OTH_CP_CA_E!R69</f>
        <v>8.0779118400000023</v>
      </c>
      <c r="S69" s="52">
        <f>FC_OTH_CP_SH_E!S69+FC_OTH_CP_SC_E!S69+FC_OTH_CP_HW_E!S69+FC_OTH_CP_CA_E!S69</f>
        <v>10.770719039999992</v>
      </c>
      <c r="T69" s="52">
        <f>FC_OTH_CP_SH_E!T69+FC_OTH_CP_SC_E!T69+FC_OTH_CP_HW_E!T69+FC_OTH_CP_CA_E!T69</f>
        <v>10.770719039999991</v>
      </c>
      <c r="U69" s="52">
        <f>FC_OTH_CP_SH_E!U69+FC_OTH_CP_SC_E!U69+FC_OTH_CP_HW_E!U69+FC_OTH_CP_CA_E!U69</f>
        <v>13.463271360000007</v>
      </c>
      <c r="V69" s="52">
        <f>FC_OTH_CP_SH_E!V69+FC_OTH_CP_SC_E!V69+FC_OTH_CP_HW_E!V69+FC_OTH_CP_CA_E!V69</f>
        <v>13.463271360000004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  <c r="Y69" s="52">
        <f>FC_OTH_CP_SH_E!Y69+FC_OTH_CP_SC_E!Y69+FC_OTH_CP_HW_E!Y69+FC_OTH_CP_CA_E!Y69</f>
        <v>0</v>
      </c>
      <c r="Z69" s="52">
        <f>FC_OTH_CP_SH_E!Z69+FC_OTH_CP_SC_E!Z69+FC_OTH_CP_HW_E!Z69+FC_OTH_CP_CA_E!Z69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  <c r="Y70" s="52">
        <f>FC_OTH_CP_SH_E!Y70+FC_OTH_CP_SC_E!Y70+FC_OTH_CP_HW_E!Y70+FC_OTH_CP_CA_E!Y70</f>
        <v>0</v>
      </c>
      <c r="Z70" s="52">
        <f>FC_OTH_CP_SH_E!Z70+FC_OTH_CP_SC_E!Z70+FC_OTH_CP_HW_E!Z70+FC_OTH_CP_CA_E!Z70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  <c r="Y71" s="52">
        <f>FC_OTH_CP_SH_E!Y71+FC_OTH_CP_SC_E!Y71+FC_OTH_CP_HW_E!Y71+FC_OTH_CP_CA_E!Y71</f>
        <v>0</v>
      </c>
      <c r="Z71" s="52">
        <f>FC_OTH_CP_SH_E!Z71+FC_OTH_CP_SC_E!Z71+FC_OTH_CP_HW_E!Z71+FC_OTH_CP_CA_E!Z71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  <c r="Y72" s="55">
        <f>FC_OTH_CP_SH_E!Y72+FC_OTH_CP_SC_E!Y72+FC_OTH_CP_HW_E!Y72+FC_OTH_CP_CA_E!Y72</f>
        <v>0</v>
      </c>
      <c r="Z72" s="55">
        <f>FC_OTH_CP_SH_E!Z72+FC_OTH_CP_SC_E!Z72+FC_OTH_CP_HW_E!Z72+FC_OTH_CP_CA_E!Z72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4416.6643654657873</v>
      </c>
      <c r="D2" s="21">
        <f t="shared" ref="D2:X2" si="0">SUM(D3,D17,D22,D25,D26,D51,D52)</f>
        <v>4899.4912487742949</v>
      </c>
      <c r="E2" s="21">
        <f t="shared" si="0"/>
        <v>4929.4144213420996</v>
      </c>
      <c r="F2" s="21">
        <f t="shared" si="0"/>
        <v>4515.3843002834437</v>
      </c>
      <c r="G2" s="21">
        <f t="shared" si="0"/>
        <v>5016.7768917951335</v>
      </c>
      <c r="H2" s="21">
        <f t="shared" si="0"/>
        <v>5813.0122326025366</v>
      </c>
      <c r="I2" s="21">
        <f t="shared" si="0"/>
        <v>7680.7077819390915</v>
      </c>
      <c r="J2" s="21">
        <f t="shared" si="0"/>
        <v>5296.6300349021312</v>
      </c>
      <c r="K2" s="21">
        <f t="shared" si="0"/>
        <v>4725.1780866532299</v>
      </c>
      <c r="L2" s="21">
        <f t="shared" si="0"/>
        <v>5384.0667513867975</v>
      </c>
      <c r="M2" s="21">
        <f t="shared" si="0"/>
        <v>6374.038125367133</v>
      </c>
      <c r="N2" s="21">
        <f t="shared" si="0"/>
        <v>6640.4238794067251</v>
      </c>
      <c r="O2" s="21">
        <f t="shared" si="0"/>
        <v>5768.5530763304778</v>
      </c>
      <c r="P2" s="21">
        <f t="shared" si="0"/>
        <v>5471.2481354822939</v>
      </c>
      <c r="Q2" s="21">
        <f t="shared" si="0"/>
        <v>3374.2724235113674</v>
      </c>
      <c r="R2" s="21">
        <f t="shared" si="0"/>
        <v>2983.7915175605553</v>
      </c>
      <c r="S2" s="21">
        <f t="shared" si="0"/>
        <v>3335.2051541089427</v>
      </c>
      <c r="T2" s="21">
        <f t="shared" si="0"/>
        <v>3575.1032618947602</v>
      </c>
      <c r="U2" s="21">
        <f t="shared" si="0"/>
        <v>4152.7234628718734</v>
      </c>
      <c r="V2" s="21">
        <f t="shared" si="0"/>
        <v>4011.672807142394</v>
      </c>
      <c r="W2" s="21">
        <f t="shared" si="0"/>
        <v>3612.0772639974107</v>
      </c>
      <c r="X2" s="21">
        <f t="shared" si="0"/>
        <v>4223.5099638076008</v>
      </c>
      <c r="Y2" s="21">
        <f t="shared" ref="Y2:Z2" si="1">SUM(Y3,Y17,Y22,Y25,Y26,Y51,Y52)</f>
        <v>3968.1592298222026</v>
      </c>
      <c r="Z2" s="21">
        <f t="shared" si="1"/>
        <v>3506.8020888439437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36.178901127632649</v>
      </c>
      <c r="D17" s="27">
        <f t="shared" si="12"/>
        <v>11.078906849715414</v>
      </c>
      <c r="E17" s="27">
        <f t="shared" si="12"/>
        <v>12.526547347428187</v>
      </c>
      <c r="F17" s="27">
        <f t="shared" si="12"/>
        <v>3.153453486693945</v>
      </c>
      <c r="G17" s="27">
        <f t="shared" si="12"/>
        <v>3.0006187866631238</v>
      </c>
      <c r="H17" s="27">
        <f t="shared" si="12"/>
        <v>13.526765257306904</v>
      </c>
      <c r="I17" s="27">
        <f t="shared" si="12"/>
        <v>19.640755150669595</v>
      </c>
      <c r="J17" s="27">
        <f t="shared" si="12"/>
        <v>20.842410182994339</v>
      </c>
      <c r="K17" s="27">
        <f t="shared" si="12"/>
        <v>19.541752880305143</v>
      </c>
      <c r="L17" s="27">
        <f t="shared" si="12"/>
        <v>20.215259615299313</v>
      </c>
      <c r="M17" s="27">
        <f t="shared" si="12"/>
        <v>38.927632069273059</v>
      </c>
      <c r="N17" s="27">
        <f t="shared" si="12"/>
        <v>4.0512417255757667</v>
      </c>
      <c r="O17" s="27">
        <f t="shared" si="12"/>
        <v>1.6207583999150932</v>
      </c>
      <c r="P17" s="27">
        <f t="shared" si="12"/>
        <v>0.55437115100024725</v>
      </c>
      <c r="Q17" s="27">
        <f t="shared" si="12"/>
        <v>0.12933696539397535</v>
      </c>
      <c r="R17" s="27">
        <f t="shared" si="12"/>
        <v>0.11659631074869121</v>
      </c>
      <c r="S17" s="27">
        <f t="shared" si="12"/>
        <v>0.15196209619892742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36.178901127632649</v>
      </c>
      <c r="D18" s="8">
        <v>11.078906849715414</v>
      </c>
      <c r="E18" s="8">
        <v>12.526547347428187</v>
      </c>
      <c r="F18" s="8">
        <v>3.153453486693945</v>
      </c>
      <c r="G18" s="8">
        <v>3.0006187866631238</v>
      </c>
      <c r="H18" s="8">
        <v>13.526765257306904</v>
      </c>
      <c r="I18" s="8">
        <v>19.640755150669595</v>
      </c>
      <c r="J18" s="8">
        <v>20.842410182994339</v>
      </c>
      <c r="K18" s="8">
        <v>19.541752880305143</v>
      </c>
      <c r="L18" s="8">
        <v>20.215259615299313</v>
      </c>
      <c r="M18" s="8">
        <v>38.927632069273059</v>
      </c>
      <c r="N18" s="8">
        <v>4.0512417255757667</v>
      </c>
      <c r="O18" s="8">
        <v>1.6207583999150932</v>
      </c>
      <c r="P18" s="8">
        <v>0.55437115100024725</v>
      </c>
      <c r="Q18" s="8">
        <v>0.12933696539397535</v>
      </c>
      <c r="R18" s="8">
        <v>0.11659631074869121</v>
      </c>
      <c r="S18" s="8">
        <v>0.15196209619892742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3722.1319927944273</v>
      </c>
      <c r="D26" s="27">
        <f t="shared" si="16"/>
        <v>4103.5303488849668</v>
      </c>
      <c r="E26" s="27">
        <f t="shared" si="16"/>
        <v>3970.5979205416797</v>
      </c>
      <c r="F26" s="27">
        <f t="shared" si="16"/>
        <v>4448.7371139193965</v>
      </c>
      <c r="G26" s="27">
        <f t="shared" si="16"/>
        <v>4921.9472776818884</v>
      </c>
      <c r="H26" s="27">
        <f t="shared" si="16"/>
        <v>4989.342151812134</v>
      </c>
      <c r="I26" s="27">
        <f t="shared" si="16"/>
        <v>3485.6525305123564</v>
      </c>
      <c r="J26" s="27">
        <f t="shared" si="16"/>
        <v>3200.16270469042</v>
      </c>
      <c r="K26" s="27">
        <f t="shared" si="16"/>
        <v>3015.0536289752135</v>
      </c>
      <c r="L26" s="27">
        <f t="shared" si="16"/>
        <v>2984.9978479051674</v>
      </c>
      <c r="M26" s="27">
        <f t="shared" si="16"/>
        <v>2957.2188310328793</v>
      </c>
      <c r="N26" s="27">
        <f t="shared" si="16"/>
        <v>2768.7597661534473</v>
      </c>
      <c r="O26" s="27">
        <f t="shared" si="16"/>
        <v>2936.8039279379855</v>
      </c>
      <c r="P26" s="27">
        <f t="shared" si="16"/>
        <v>3242.2363757321395</v>
      </c>
      <c r="Q26" s="27">
        <f t="shared" si="16"/>
        <v>2459.1708711999231</v>
      </c>
      <c r="R26" s="27">
        <f t="shared" si="16"/>
        <v>1713.0582778851724</v>
      </c>
      <c r="S26" s="27">
        <f t="shared" si="16"/>
        <v>2167.7369365469081</v>
      </c>
      <c r="T26" s="27">
        <f t="shared" si="16"/>
        <v>2366.9945841693743</v>
      </c>
      <c r="U26" s="27">
        <f t="shared" si="16"/>
        <v>2458.3164010143923</v>
      </c>
      <c r="V26" s="27">
        <f t="shared" si="16"/>
        <v>2278.0531894481696</v>
      </c>
      <c r="W26" s="27">
        <f t="shared" si="16"/>
        <v>2147.2675051358196</v>
      </c>
      <c r="X26" s="27">
        <f t="shared" si="16"/>
        <v>2403.8127494028599</v>
      </c>
      <c r="Y26" s="27">
        <f t="shared" ref="Y26:Z26" si="17">SUM(Y27,Y33)</f>
        <v>2327.337534336024</v>
      </c>
      <c r="Z26" s="27">
        <f t="shared" si="17"/>
        <v>1761.9360357690805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3722.1319927944273</v>
      </c>
      <c r="D33" s="19">
        <f t="shared" si="20"/>
        <v>4103.5303488849668</v>
      </c>
      <c r="E33" s="19">
        <f t="shared" si="20"/>
        <v>3970.5979205416797</v>
      </c>
      <c r="F33" s="19">
        <f t="shared" si="20"/>
        <v>4448.7371139193965</v>
      </c>
      <c r="G33" s="19">
        <f t="shared" si="20"/>
        <v>4921.9472776818884</v>
      </c>
      <c r="H33" s="19">
        <f t="shared" si="20"/>
        <v>4989.342151812134</v>
      </c>
      <c r="I33" s="19">
        <f t="shared" si="20"/>
        <v>3485.6525305123564</v>
      </c>
      <c r="J33" s="19">
        <f t="shared" si="20"/>
        <v>3200.16270469042</v>
      </c>
      <c r="K33" s="19">
        <f t="shared" si="20"/>
        <v>3015.0536289752135</v>
      </c>
      <c r="L33" s="19">
        <f t="shared" si="20"/>
        <v>2984.9978479051674</v>
      </c>
      <c r="M33" s="19">
        <f t="shared" si="20"/>
        <v>2957.2188310328793</v>
      </c>
      <c r="N33" s="19">
        <f t="shared" si="20"/>
        <v>2768.7597661534473</v>
      </c>
      <c r="O33" s="19">
        <f t="shared" si="20"/>
        <v>2936.8039279379855</v>
      </c>
      <c r="P33" s="19">
        <f t="shared" si="20"/>
        <v>3242.2363757321395</v>
      </c>
      <c r="Q33" s="19">
        <f t="shared" si="20"/>
        <v>2459.1708711999231</v>
      </c>
      <c r="R33" s="19">
        <f t="shared" si="20"/>
        <v>1713.0582778851724</v>
      </c>
      <c r="S33" s="19">
        <f t="shared" si="20"/>
        <v>2167.7369365469081</v>
      </c>
      <c r="T33" s="19">
        <f t="shared" si="20"/>
        <v>2366.9945841693743</v>
      </c>
      <c r="U33" s="19">
        <f t="shared" si="20"/>
        <v>2458.3164010143923</v>
      </c>
      <c r="V33" s="19">
        <f t="shared" si="20"/>
        <v>2278.0531894481696</v>
      </c>
      <c r="W33" s="19">
        <f t="shared" si="20"/>
        <v>2147.2675051358196</v>
      </c>
      <c r="X33" s="19">
        <f t="shared" si="20"/>
        <v>2403.8127494028599</v>
      </c>
      <c r="Y33" s="19">
        <f t="shared" ref="Y33:Z33" si="21">SUM(Y34:Y50)</f>
        <v>2327.337534336024</v>
      </c>
      <c r="Z33" s="19">
        <f t="shared" si="21"/>
        <v>1761.9360357690805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288.95970321685553</v>
      </c>
      <c r="P37" s="8">
        <v>19.110591330866242</v>
      </c>
      <c r="Q37" s="8">
        <v>24.392958954538013</v>
      </c>
      <c r="R37" s="8">
        <v>21.158678110395368</v>
      </c>
      <c r="S37" s="8">
        <v>28.783623926929433</v>
      </c>
      <c r="T37" s="8">
        <v>38.230552117444923</v>
      </c>
      <c r="U37" s="8">
        <v>51.5006734360596</v>
      </c>
      <c r="V37" s="8">
        <v>69.546827307443408</v>
      </c>
      <c r="W37" s="8">
        <v>66.738689171281095</v>
      </c>
      <c r="X37" s="8">
        <v>100.25427502495521</v>
      </c>
      <c r="Y37" s="8">
        <v>111.26545917631634</v>
      </c>
      <c r="Z37" s="8">
        <v>32.474787091860044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2918.1024446126971</v>
      </c>
      <c r="D43" s="8">
        <v>3336.7198803611823</v>
      </c>
      <c r="E43" s="8">
        <v>3235.0750561829254</v>
      </c>
      <c r="F43" s="8">
        <v>3656.7340679525528</v>
      </c>
      <c r="G43" s="8">
        <v>4239.5473496761906</v>
      </c>
      <c r="H43" s="8">
        <v>4427.8078544542896</v>
      </c>
      <c r="I43" s="8">
        <v>3215.0463743567921</v>
      </c>
      <c r="J43" s="8">
        <v>2962.0427782751867</v>
      </c>
      <c r="K43" s="8">
        <v>2782.903889236411</v>
      </c>
      <c r="L43" s="8">
        <v>2761.8603603184069</v>
      </c>
      <c r="M43" s="8">
        <v>2763.381025541375</v>
      </c>
      <c r="N43" s="8">
        <v>2640.3572706012428</v>
      </c>
      <c r="O43" s="8">
        <v>2511.4191532410919</v>
      </c>
      <c r="P43" s="8">
        <v>3091.7349036210835</v>
      </c>
      <c r="Q43" s="8">
        <v>2299.2560996528769</v>
      </c>
      <c r="R43" s="8">
        <v>1637.0416854188129</v>
      </c>
      <c r="S43" s="8">
        <v>2069.8473072118582</v>
      </c>
      <c r="T43" s="8">
        <v>2261.7006791792269</v>
      </c>
      <c r="U43" s="8">
        <v>2367.4734021385516</v>
      </c>
      <c r="V43" s="8">
        <v>2172.0142894490064</v>
      </c>
      <c r="W43" s="8">
        <v>1984.9359840515099</v>
      </c>
      <c r="X43" s="8">
        <v>2206.3770851159861</v>
      </c>
      <c r="Y43" s="8">
        <v>2090.579059673687</v>
      </c>
      <c r="Z43" s="8">
        <v>1620.9957882868118</v>
      </c>
    </row>
    <row r="44" spans="1:26" ht="11.25" customHeight="1" x14ac:dyDescent="0.2">
      <c r="A44" s="28" t="s">
        <v>74</v>
      </c>
      <c r="B44" s="7" t="s">
        <v>75</v>
      </c>
      <c r="C44" s="8">
        <v>791.30131687757955</v>
      </c>
      <c r="D44" s="8">
        <v>751.37622728360873</v>
      </c>
      <c r="E44" s="8">
        <v>722.80640439021624</v>
      </c>
      <c r="F44" s="8">
        <v>776.47301573262689</v>
      </c>
      <c r="G44" s="8">
        <v>666.62852389950922</v>
      </c>
      <c r="H44" s="8">
        <v>548.36614380645881</v>
      </c>
      <c r="I44" s="8">
        <v>258.26119160307559</v>
      </c>
      <c r="J44" s="8">
        <v>228.27625419002894</v>
      </c>
      <c r="K44" s="8">
        <v>222.35304130628001</v>
      </c>
      <c r="L44" s="8">
        <v>215.76732391753578</v>
      </c>
      <c r="M44" s="8">
        <v>184.02297712333041</v>
      </c>
      <c r="N44" s="8">
        <v>125.99343222728054</v>
      </c>
      <c r="O44" s="8">
        <v>134.00017070223061</v>
      </c>
      <c r="P44" s="8">
        <v>131.3908807801898</v>
      </c>
      <c r="Q44" s="8">
        <v>135.52181259250864</v>
      </c>
      <c r="R44" s="8">
        <v>54.857914355964176</v>
      </c>
      <c r="S44" s="8">
        <v>69.106005408120467</v>
      </c>
      <c r="T44" s="8">
        <v>67.063352872702552</v>
      </c>
      <c r="U44" s="8">
        <v>39.342325439781028</v>
      </c>
      <c r="V44" s="8">
        <v>36.492072691719628</v>
      </c>
      <c r="W44" s="8">
        <v>95.592831913028547</v>
      </c>
      <c r="X44" s="8">
        <v>97.181389261918213</v>
      </c>
      <c r="Y44" s="8">
        <v>125.49301548602101</v>
      </c>
      <c r="Z44" s="8">
        <v>108.46546039040864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12.728231304150682</v>
      </c>
      <c r="D48" s="8">
        <v>15.434241240175229</v>
      </c>
      <c r="E48" s="8">
        <v>12.716459968538025</v>
      </c>
      <c r="F48" s="8">
        <v>15.530030234216543</v>
      </c>
      <c r="G48" s="8">
        <v>15.771404106188971</v>
      </c>
      <c r="H48" s="8">
        <v>13.168153551384938</v>
      </c>
      <c r="I48" s="8">
        <v>12.344964552488653</v>
      </c>
      <c r="J48" s="8">
        <v>9.8436722252045623</v>
      </c>
      <c r="K48" s="8">
        <v>9.7966984325226747</v>
      </c>
      <c r="L48" s="8">
        <v>7.3701636692249251</v>
      </c>
      <c r="M48" s="8">
        <v>9.8148283681738757</v>
      </c>
      <c r="N48" s="8">
        <v>2.4090633249238627</v>
      </c>
      <c r="O48" s="8">
        <v>2.4249007778077036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658.35347154372732</v>
      </c>
      <c r="D51" s="27">
        <v>784.88199303961278</v>
      </c>
      <c r="E51" s="27">
        <v>946.28995345299165</v>
      </c>
      <c r="F51" s="27">
        <v>63.493732877353175</v>
      </c>
      <c r="G51" s="27">
        <v>91.828995326581776</v>
      </c>
      <c r="H51" s="27">
        <v>810.14331553309592</v>
      </c>
      <c r="I51" s="27">
        <v>4175.4144962760656</v>
      </c>
      <c r="J51" s="27">
        <v>2075.624920028717</v>
      </c>
      <c r="K51" s="27">
        <v>1690.5827047977111</v>
      </c>
      <c r="L51" s="27">
        <v>2378.8536438663305</v>
      </c>
      <c r="M51" s="27">
        <v>3377.8916622649808</v>
      </c>
      <c r="N51" s="27">
        <v>3867.6128715277018</v>
      </c>
      <c r="O51" s="27">
        <v>2830.128389992577</v>
      </c>
      <c r="P51" s="27">
        <v>2228.4573885991545</v>
      </c>
      <c r="Q51" s="27">
        <v>914.97221534605012</v>
      </c>
      <c r="R51" s="27">
        <v>1261.3581633646343</v>
      </c>
      <c r="S51" s="27">
        <v>1145.6827754658354</v>
      </c>
      <c r="T51" s="27">
        <v>1181.3879177253857</v>
      </c>
      <c r="U51" s="27">
        <v>1678.1819518574805</v>
      </c>
      <c r="V51" s="27">
        <v>1715.1947276942244</v>
      </c>
      <c r="W51" s="27">
        <v>1446.8900988615912</v>
      </c>
      <c r="X51" s="27">
        <v>1797.441684404741</v>
      </c>
      <c r="Y51" s="27">
        <v>1612.9970854861783</v>
      </c>
      <c r="Z51" s="27">
        <v>1720.975373074863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9.2584800000000005</v>
      </c>
      <c r="S52" s="27">
        <f t="shared" si="22"/>
        <v>21.633480000000002</v>
      </c>
      <c r="T52" s="27">
        <f t="shared" si="22"/>
        <v>26.720760000000006</v>
      </c>
      <c r="U52" s="27">
        <f t="shared" si="22"/>
        <v>16.225110000000004</v>
      </c>
      <c r="V52" s="27">
        <f t="shared" si="22"/>
        <v>18.424890000000008</v>
      </c>
      <c r="W52" s="27">
        <f t="shared" si="22"/>
        <v>17.919659999999986</v>
      </c>
      <c r="X52" s="27">
        <f t="shared" si="22"/>
        <v>22.255530000000032</v>
      </c>
      <c r="Y52" s="27">
        <f t="shared" ref="Y52:Z52" si="23">SUM(Y53:Y54)</f>
        <v>27.824609999999993</v>
      </c>
      <c r="Z52" s="27">
        <f t="shared" si="23"/>
        <v>23.89068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9.2584800000000005</v>
      </c>
      <c r="S54" s="45">
        <v>21.633480000000002</v>
      </c>
      <c r="T54" s="45">
        <v>26.720760000000006</v>
      </c>
      <c r="U54" s="45">
        <v>16.225110000000004</v>
      </c>
      <c r="V54" s="45">
        <v>18.424890000000008</v>
      </c>
      <c r="W54" s="45">
        <v>17.919659999999986</v>
      </c>
      <c r="X54" s="45">
        <v>22.255530000000032</v>
      </c>
      <c r="Y54" s="45">
        <v>27.824609999999993</v>
      </c>
      <c r="Z54" s="45">
        <v>23.89068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211.107591360138</v>
      </c>
      <c r="D61" s="49">
        <f t="shared" si="24"/>
        <v>214.71949475437961</v>
      </c>
      <c r="E61" s="49">
        <f t="shared" si="24"/>
        <v>221.65889139578127</v>
      </c>
      <c r="F61" s="49">
        <f t="shared" si="24"/>
        <v>207.31869308644553</v>
      </c>
      <c r="G61" s="49">
        <f t="shared" si="24"/>
        <v>207.64434654008454</v>
      </c>
      <c r="H61" s="49">
        <f t="shared" si="24"/>
        <v>222.40474943442132</v>
      </c>
      <c r="I61" s="49">
        <f t="shared" si="24"/>
        <v>391.05665651707261</v>
      </c>
      <c r="J61" s="49">
        <f t="shared" si="24"/>
        <v>384.85264935735876</v>
      </c>
      <c r="K61" s="49">
        <f t="shared" si="24"/>
        <v>385.65110996069251</v>
      </c>
      <c r="L61" s="49">
        <f t="shared" si="24"/>
        <v>272.28655973513412</v>
      </c>
      <c r="M61" s="49">
        <f t="shared" si="24"/>
        <v>281.72130793733663</v>
      </c>
      <c r="N61" s="49">
        <f t="shared" si="24"/>
        <v>326.97930384685719</v>
      </c>
      <c r="O61" s="49">
        <f t="shared" si="24"/>
        <v>348.19277669120129</v>
      </c>
      <c r="P61" s="49">
        <f t="shared" si="24"/>
        <v>410.11984266316597</v>
      </c>
      <c r="Q61" s="49">
        <f t="shared" si="24"/>
        <v>375.69208046273565</v>
      </c>
      <c r="R61" s="49">
        <f t="shared" si="24"/>
        <v>400.06868616938624</v>
      </c>
      <c r="S61" s="49">
        <f t="shared" si="24"/>
        <v>516.87731947480086</v>
      </c>
      <c r="T61" s="49">
        <f t="shared" si="24"/>
        <v>551.60921739589855</v>
      </c>
      <c r="U61" s="49">
        <f t="shared" si="24"/>
        <v>573.18046845421657</v>
      </c>
      <c r="V61" s="49">
        <f t="shared" si="24"/>
        <v>589.28542859289087</v>
      </c>
      <c r="W61" s="49">
        <f t="shared" si="24"/>
        <v>584.63004235856783</v>
      </c>
      <c r="X61" s="49">
        <f t="shared" si="24"/>
        <v>638.0023534120354</v>
      </c>
      <c r="Y61" s="49">
        <f t="shared" ref="Y61:Z61" si="25">SUM(Y62:Y72)</f>
        <v>641.60140086554304</v>
      </c>
      <c r="Z61" s="49">
        <f t="shared" si="25"/>
        <v>667.27034220214284</v>
      </c>
    </row>
    <row r="62" spans="1:26" ht="11.25" customHeight="1" x14ac:dyDescent="0.2">
      <c r="A62" s="50" t="s">
        <v>92</v>
      </c>
      <c r="B62" s="51" t="s">
        <v>93</v>
      </c>
      <c r="C62" s="52">
        <v>199.91986560000001</v>
      </c>
      <c r="D62" s="52">
        <v>203.28013439999998</v>
      </c>
      <c r="E62" s="52">
        <v>203.28013439999989</v>
      </c>
      <c r="F62" s="52">
        <v>203.28013439999995</v>
      </c>
      <c r="G62" s="52">
        <v>204.28813439999999</v>
      </c>
      <c r="H62" s="52">
        <v>206.97586559999996</v>
      </c>
      <c r="I62" s="52">
        <v>319.20013440000002</v>
      </c>
      <c r="J62" s="52">
        <v>326.25613440000012</v>
      </c>
      <c r="K62" s="52">
        <v>373.74382080000009</v>
      </c>
      <c r="L62" s="52">
        <v>272.04791039999998</v>
      </c>
      <c r="M62" s="52">
        <v>281.45617919999995</v>
      </c>
      <c r="N62" s="52">
        <v>301.05613439999979</v>
      </c>
      <c r="O62" s="52">
        <v>322.33582079999991</v>
      </c>
      <c r="P62" s="52">
        <v>340.14395520000005</v>
      </c>
      <c r="Q62" s="52">
        <v>347.53582080000001</v>
      </c>
      <c r="R62" s="52">
        <v>375.75982080000006</v>
      </c>
      <c r="S62" s="52">
        <v>452.70408960000015</v>
      </c>
      <c r="T62" s="52">
        <v>480.59182079999994</v>
      </c>
      <c r="U62" s="52">
        <v>499.74382079999998</v>
      </c>
      <c r="V62" s="52">
        <v>514.30417920000025</v>
      </c>
      <c r="W62" s="52">
        <v>525.28008959999954</v>
      </c>
      <c r="X62" s="52">
        <v>558.76786560000062</v>
      </c>
      <c r="Y62" s="52">
        <v>553.95204479999961</v>
      </c>
      <c r="Z62" s="52">
        <v>578.03195520000008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11.187725760137997</v>
      </c>
      <c r="D64" s="52">
        <v>11.439360354379634</v>
      </c>
      <c r="E64" s="52">
        <v>18.378756995781362</v>
      </c>
      <c r="F64" s="52">
        <v>4.0385586864455778</v>
      </c>
      <c r="G64" s="52">
        <v>3.3562121400845606</v>
      </c>
      <c r="H64" s="52">
        <v>15.428883834421356</v>
      </c>
      <c r="I64" s="52">
        <v>71.856522117072572</v>
      </c>
      <c r="J64" s="52">
        <v>58.596514957358629</v>
      </c>
      <c r="K64" s="52">
        <v>11.907289160692388</v>
      </c>
      <c r="L64" s="52">
        <v>0.23864933513412809</v>
      </c>
      <c r="M64" s="52">
        <v>0.26512873733667047</v>
      </c>
      <c r="N64" s="52">
        <v>25.923169446857404</v>
      </c>
      <c r="O64" s="52">
        <v>24.394131046540441</v>
      </c>
      <c r="P64" s="52">
        <v>64.297943849547394</v>
      </c>
      <c r="Q64" s="52">
        <v>22.885452438576465</v>
      </c>
      <c r="R64" s="52">
        <v>7.9497261721946124</v>
      </c>
      <c r="S64" s="52">
        <v>32.07972832138843</v>
      </c>
      <c r="T64" s="52">
        <v>33.093433194584897</v>
      </c>
      <c r="U64" s="52">
        <v>44.989789028418095</v>
      </c>
      <c r="V64" s="52">
        <v>44.326854694920414</v>
      </c>
      <c r="W64" s="52">
        <v>38.502596543309586</v>
      </c>
      <c r="X64" s="52">
        <v>48.061341586408176</v>
      </c>
      <c r="Y64" s="52">
        <v>49.417494379576652</v>
      </c>
      <c r="Z64" s="52">
        <v>57.30974567243846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10.100160000000001</v>
      </c>
      <c r="S65" s="52">
        <v>23.600159999999999</v>
      </c>
      <c r="T65" s="52">
        <v>29.149920000000005</v>
      </c>
      <c r="U65" s="52">
        <v>17.700120000000002</v>
      </c>
      <c r="V65" s="52">
        <v>20.099880000000006</v>
      </c>
      <c r="W65" s="52">
        <v>19.548719999999985</v>
      </c>
      <c r="X65" s="52">
        <v>28.999080000000031</v>
      </c>
      <c r="Y65" s="52">
        <v>36.255959999999995</v>
      </c>
      <c r="Z65" s="52">
        <v>31.092479999999995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1.4628248446609302</v>
      </c>
      <c r="P67" s="52">
        <v>1.4874629607090328</v>
      </c>
      <c r="Q67" s="52">
        <v>1.3808045751229183</v>
      </c>
      <c r="R67" s="52">
        <v>1.1977226540182322</v>
      </c>
      <c r="S67" s="52">
        <v>1.2801973883715554</v>
      </c>
      <c r="T67" s="52">
        <v>1.3225074462368442</v>
      </c>
      <c r="U67" s="52">
        <v>1.336171540955031</v>
      </c>
      <c r="V67" s="52">
        <v>1.3122718118559922</v>
      </c>
      <c r="W67" s="52">
        <v>1.2986362152587343</v>
      </c>
      <c r="X67" s="52">
        <v>2.1740662256265426</v>
      </c>
      <c r="Y67" s="52">
        <v>1.9759016859668113</v>
      </c>
      <c r="Z67" s="52">
        <v>0.83616132970428536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4.1904806529094873</v>
      </c>
      <c r="Q69" s="52">
        <v>3.8900026490362856</v>
      </c>
      <c r="R69" s="52">
        <v>5.061256543173311</v>
      </c>
      <c r="S69" s="52">
        <v>7.2131441650406911</v>
      </c>
      <c r="T69" s="52">
        <v>7.4515359550768752</v>
      </c>
      <c r="U69" s="52">
        <v>9.4105670848435548</v>
      </c>
      <c r="V69" s="52">
        <v>9.2422428861142976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0.67721231575947227</v>
      </c>
      <c r="D2" s="21">
        <f t="shared" ref="D2:X2" si="0">SUM(D3,D17,D22,D25,D26,D51,D52)</f>
        <v>0.81548810782050296</v>
      </c>
      <c r="E2" s="21">
        <f t="shared" si="0"/>
        <v>0.7526350295414288</v>
      </c>
      <c r="F2" s="21">
        <f t="shared" si="0"/>
        <v>1.5132947785684698</v>
      </c>
      <c r="G2" s="21">
        <f t="shared" si="0"/>
        <v>1.5488337117339037</v>
      </c>
      <c r="H2" s="21">
        <f t="shared" si="0"/>
        <v>2.0045400653497767</v>
      </c>
      <c r="I2" s="21">
        <f t="shared" si="0"/>
        <v>2.6083057439363668</v>
      </c>
      <c r="J2" s="21">
        <f t="shared" si="0"/>
        <v>2.6570917295976546</v>
      </c>
      <c r="K2" s="21">
        <f t="shared" si="0"/>
        <v>3.6458347257584469</v>
      </c>
      <c r="L2" s="21">
        <f t="shared" si="0"/>
        <v>5.5791091715241707</v>
      </c>
      <c r="M2" s="21">
        <f t="shared" si="0"/>
        <v>6.3838051571777896</v>
      </c>
      <c r="N2" s="21">
        <f t="shared" si="0"/>
        <v>6.9057080225631156</v>
      </c>
      <c r="O2" s="21">
        <f t="shared" si="0"/>
        <v>9.4391990641166625</v>
      </c>
      <c r="P2" s="21">
        <f t="shared" si="0"/>
        <v>9.4353598204028266</v>
      </c>
      <c r="Q2" s="21">
        <f t="shared" si="0"/>
        <v>9.9919738475637239</v>
      </c>
      <c r="R2" s="21">
        <f t="shared" si="0"/>
        <v>17.602299749489212</v>
      </c>
      <c r="S2" s="21">
        <f t="shared" si="0"/>
        <v>19.764444394089551</v>
      </c>
      <c r="T2" s="21">
        <f t="shared" si="0"/>
        <v>25.0360958277316</v>
      </c>
      <c r="U2" s="21">
        <f t="shared" si="0"/>
        <v>21.176691003898576</v>
      </c>
      <c r="V2" s="21">
        <f t="shared" si="0"/>
        <v>23.486773941402962</v>
      </c>
      <c r="W2" s="21">
        <f t="shared" si="0"/>
        <v>25.345426598202831</v>
      </c>
      <c r="X2" s="21">
        <f t="shared" si="0"/>
        <v>23.011995139342115</v>
      </c>
      <c r="Y2" s="21">
        <f t="shared" ref="Y2:Z2" si="1">SUM(Y3,Y17,Y22,Y25,Y26,Y51,Y52)</f>
        <v>35.904480668049501</v>
      </c>
      <c r="Z2" s="21">
        <f t="shared" si="1"/>
        <v>32.880617003636544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3.5276681661418278E-2</v>
      </c>
      <c r="D17" s="27">
        <f t="shared" si="10"/>
        <v>1.1350704268074267E-2</v>
      </c>
      <c r="E17" s="27">
        <f t="shared" si="10"/>
        <v>9.8328703406890643E-3</v>
      </c>
      <c r="F17" s="27">
        <f t="shared" si="10"/>
        <v>7.1602493011569915E-2</v>
      </c>
      <c r="G17" s="27">
        <f t="shared" si="10"/>
        <v>4.9008525198636403E-2</v>
      </c>
      <c r="H17" s="27">
        <f t="shared" si="10"/>
        <v>3.2919664736193018E-2</v>
      </c>
      <c r="I17" s="27">
        <f t="shared" si="10"/>
        <v>1.2211780633238694E-2</v>
      </c>
      <c r="J17" s="27">
        <f t="shared" si="10"/>
        <v>2.6415959325501934E-2</v>
      </c>
      <c r="K17" s="27">
        <f t="shared" si="10"/>
        <v>4.1661296014644141E-2</v>
      </c>
      <c r="L17" s="27">
        <f t="shared" si="10"/>
        <v>4.701121345901442E-2</v>
      </c>
      <c r="M17" s="27">
        <f t="shared" si="10"/>
        <v>7.2730336887472088E-2</v>
      </c>
      <c r="N17" s="27">
        <f t="shared" si="10"/>
        <v>7.2260122953028564E-3</v>
      </c>
      <c r="O17" s="27">
        <f t="shared" si="10"/>
        <v>5.4025481672069732E-3</v>
      </c>
      <c r="P17" s="27">
        <f t="shared" si="10"/>
        <v>2.3466414032398374E-3</v>
      </c>
      <c r="Q17" s="27">
        <f t="shared" si="10"/>
        <v>1.4122274981127189E-3</v>
      </c>
      <c r="R17" s="27">
        <f t="shared" si="10"/>
        <v>1.6269554311266528E-3</v>
      </c>
      <c r="S17" s="27">
        <f t="shared" si="10"/>
        <v>2.6211863734584887E-3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3.5276681661418278E-2</v>
      </c>
      <c r="D18" s="8">
        <v>1.1350704268074267E-2</v>
      </c>
      <c r="E18" s="8">
        <v>9.8328703406890643E-3</v>
      </c>
      <c r="F18" s="8">
        <v>7.1602493011569915E-2</v>
      </c>
      <c r="G18" s="8">
        <v>4.9008525198636403E-2</v>
      </c>
      <c r="H18" s="8">
        <v>3.2919664736193018E-2</v>
      </c>
      <c r="I18" s="8">
        <v>1.2211780633238694E-2</v>
      </c>
      <c r="J18" s="8">
        <v>2.6415959325501934E-2</v>
      </c>
      <c r="K18" s="8">
        <v>4.1661296014644141E-2</v>
      </c>
      <c r="L18" s="8">
        <v>4.701121345901442E-2</v>
      </c>
      <c r="M18" s="8">
        <v>7.2730336887472088E-2</v>
      </c>
      <c r="N18" s="8">
        <v>7.2260122953028564E-3</v>
      </c>
      <c r="O18" s="8">
        <v>5.4025481672069732E-3</v>
      </c>
      <c r="P18" s="8">
        <v>2.3466414032398374E-3</v>
      </c>
      <c r="Q18" s="8">
        <v>1.4122274981127189E-3</v>
      </c>
      <c r="R18" s="8">
        <v>1.6269554311266528E-3</v>
      </c>
      <c r="S18" s="8">
        <v>2.6211863734584887E-3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0.64193563409805399</v>
      </c>
      <c r="D51" s="27">
        <v>0.80413740355242869</v>
      </c>
      <c r="E51" s="27">
        <v>0.74280215920073978</v>
      </c>
      <c r="F51" s="27">
        <v>1.4416922855568999</v>
      </c>
      <c r="G51" s="27">
        <v>1.4998251865352674</v>
      </c>
      <c r="H51" s="27">
        <v>1.9716204006135838</v>
      </c>
      <c r="I51" s="27">
        <v>2.5960939633031281</v>
      </c>
      <c r="J51" s="27">
        <v>2.6306757702721528</v>
      </c>
      <c r="K51" s="27">
        <v>3.6041734297438026</v>
      </c>
      <c r="L51" s="27">
        <v>5.5320979580651564</v>
      </c>
      <c r="M51" s="27">
        <v>6.311074820290318</v>
      </c>
      <c r="N51" s="27">
        <v>6.8984820102678128</v>
      </c>
      <c r="O51" s="27">
        <v>9.4337965159494548</v>
      </c>
      <c r="P51" s="27">
        <v>9.4330131789995875</v>
      </c>
      <c r="Q51" s="27">
        <v>9.9905616200656109</v>
      </c>
      <c r="R51" s="27">
        <v>17.600672794058084</v>
      </c>
      <c r="S51" s="27">
        <v>19.761823207716091</v>
      </c>
      <c r="T51" s="27">
        <v>25.0360958277316</v>
      </c>
      <c r="U51" s="27">
        <v>21.176691003898576</v>
      </c>
      <c r="V51" s="27">
        <v>23.486773941402962</v>
      </c>
      <c r="W51" s="27">
        <v>25.345426598202831</v>
      </c>
      <c r="X51" s="27">
        <v>23.011995139342115</v>
      </c>
      <c r="Y51" s="27">
        <v>35.904480668049501</v>
      </c>
      <c r="Z51" s="27">
        <v>32.880617003636544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1.0908729338221934E-2</v>
      </c>
      <c r="D61" s="49">
        <f t="shared" si="22"/>
        <v>1.1720000732909115E-2</v>
      </c>
      <c r="E61" s="49">
        <f t="shared" si="22"/>
        <v>1.4426635652293513E-2</v>
      </c>
      <c r="F61" s="49">
        <f t="shared" si="22"/>
        <v>9.1699741677876742E-2</v>
      </c>
      <c r="G61" s="49">
        <f t="shared" si="22"/>
        <v>5.4816362535081979E-2</v>
      </c>
      <c r="H61" s="49">
        <f t="shared" si="22"/>
        <v>3.7548791113119505E-2</v>
      </c>
      <c r="I61" s="49">
        <f t="shared" si="22"/>
        <v>4.4677308913513895E-2</v>
      </c>
      <c r="J61" s="49">
        <f t="shared" si="22"/>
        <v>7.4266034596742289E-2</v>
      </c>
      <c r="K61" s="49">
        <f t="shared" si="22"/>
        <v>2.5385291764462383E-2</v>
      </c>
      <c r="L61" s="49">
        <f t="shared" si="22"/>
        <v>5.549864334837162E-4</v>
      </c>
      <c r="M61" s="49">
        <f t="shared" si="22"/>
        <v>4.9535256474710695E-4</v>
      </c>
      <c r="N61" s="49">
        <f t="shared" si="22"/>
        <v>4.623795711167758E-2</v>
      </c>
      <c r="O61" s="49">
        <f t="shared" si="22"/>
        <v>8.1314073697225875E-2</v>
      </c>
      <c r="P61" s="49">
        <f t="shared" si="22"/>
        <v>0.27217184174951925</v>
      </c>
      <c r="Q61" s="49">
        <f t="shared" si="22"/>
        <v>0.24988575495071835</v>
      </c>
      <c r="R61" s="49">
        <f t="shared" si="22"/>
        <v>0.11092846839467348</v>
      </c>
      <c r="S61" s="49">
        <f t="shared" si="22"/>
        <v>0.55334158216795648</v>
      </c>
      <c r="T61" s="49">
        <f t="shared" si="22"/>
        <v>0.70131948388594711</v>
      </c>
      <c r="U61" s="49">
        <f t="shared" si="22"/>
        <v>0.56771845241862506</v>
      </c>
      <c r="V61" s="49">
        <f t="shared" si="22"/>
        <v>0.60698345146651655</v>
      </c>
      <c r="W61" s="49">
        <f t="shared" si="22"/>
        <v>0.6744567091145891</v>
      </c>
      <c r="X61" s="49">
        <f t="shared" si="22"/>
        <v>0.61531195619453782</v>
      </c>
      <c r="Y61" s="49">
        <f t="shared" ref="Y61:Z61" si="23">SUM(Y62:Y72)</f>
        <v>1.1000078596423222</v>
      </c>
      <c r="Z61" s="49">
        <f t="shared" si="23"/>
        <v>1.0949487293734184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1.0908729338221934E-2</v>
      </c>
      <c r="D64" s="52">
        <v>1.1720000732909115E-2</v>
      </c>
      <c r="E64" s="52">
        <v>1.4426635652293513E-2</v>
      </c>
      <c r="F64" s="52">
        <v>9.1699741677876742E-2</v>
      </c>
      <c r="G64" s="52">
        <v>5.4816362535081979E-2</v>
      </c>
      <c r="H64" s="52">
        <v>3.7548791113119505E-2</v>
      </c>
      <c r="I64" s="52">
        <v>4.4677308913513895E-2</v>
      </c>
      <c r="J64" s="52">
        <v>7.4266034596742289E-2</v>
      </c>
      <c r="K64" s="52">
        <v>2.5385291764462383E-2</v>
      </c>
      <c r="L64" s="52">
        <v>5.549864334837162E-4</v>
      </c>
      <c r="M64" s="52">
        <v>4.9535256474710695E-4</v>
      </c>
      <c r="N64" s="52">
        <v>4.623795711167758E-2</v>
      </c>
      <c r="O64" s="52">
        <v>8.1314073697225875E-2</v>
      </c>
      <c r="P64" s="52">
        <v>0.27217184174951925</v>
      </c>
      <c r="Q64" s="52">
        <v>0.24988575495071835</v>
      </c>
      <c r="R64" s="52">
        <v>0.11092846839467348</v>
      </c>
      <c r="S64" s="52">
        <v>0.55334158216795648</v>
      </c>
      <c r="T64" s="52">
        <v>0.70131948388594711</v>
      </c>
      <c r="U64" s="52">
        <v>0.56771845241862506</v>
      </c>
      <c r="V64" s="52">
        <v>0.60698345146651655</v>
      </c>
      <c r="W64" s="52">
        <v>0.6744567091145891</v>
      </c>
      <c r="X64" s="52">
        <v>0.61531195619453782</v>
      </c>
      <c r="Y64" s="52">
        <v>1.1000078596423222</v>
      </c>
      <c r="Z64" s="52">
        <v>1.0949487293734184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1340.4245246208834</v>
      </c>
      <c r="D2" s="21">
        <f t="shared" ref="D2:X2" si="0">SUM(D3,D17,D22,D25,D26,D51,D52)</f>
        <v>1353.2404857136867</v>
      </c>
      <c r="E2" s="21">
        <f t="shared" si="0"/>
        <v>1330.5566396743275</v>
      </c>
      <c r="F2" s="21">
        <f t="shared" si="0"/>
        <v>1216.5658408885758</v>
      </c>
      <c r="G2" s="21">
        <f t="shared" si="0"/>
        <v>1296.8485949456258</v>
      </c>
      <c r="H2" s="21">
        <f t="shared" si="0"/>
        <v>1347.2118177381337</v>
      </c>
      <c r="I2" s="21">
        <f t="shared" si="0"/>
        <v>1645.0445476283689</v>
      </c>
      <c r="J2" s="21">
        <f t="shared" si="0"/>
        <v>1596.7534122166778</v>
      </c>
      <c r="K2" s="21">
        <f t="shared" si="0"/>
        <v>1573.0411389639876</v>
      </c>
      <c r="L2" s="21">
        <f t="shared" si="0"/>
        <v>1574.9363558082782</v>
      </c>
      <c r="M2" s="21">
        <f t="shared" si="0"/>
        <v>1578.4699253523663</v>
      </c>
      <c r="N2" s="21">
        <f t="shared" si="0"/>
        <v>1589.1874460014167</v>
      </c>
      <c r="O2" s="21">
        <f t="shared" si="0"/>
        <v>1681.0337919514736</v>
      </c>
      <c r="P2" s="21">
        <f t="shared" si="0"/>
        <v>1774.7732660502779</v>
      </c>
      <c r="Q2" s="21">
        <f t="shared" si="0"/>
        <v>1956.2797924170727</v>
      </c>
      <c r="R2" s="21">
        <f t="shared" si="0"/>
        <v>1860.2068717347388</v>
      </c>
      <c r="S2" s="21">
        <f t="shared" si="0"/>
        <v>1905.0174620111161</v>
      </c>
      <c r="T2" s="21">
        <f t="shared" si="0"/>
        <v>1895.2941027692659</v>
      </c>
      <c r="U2" s="21">
        <f t="shared" si="0"/>
        <v>1922.6209738734865</v>
      </c>
      <c r="V2" s="21">
        <f t="shared" si="0"/>
        <v>1926.5280684426057</v>
      </c>
      <c r="W2" s="21">
        <f t="shared" si="0"/>
        <v>1833.5324811113974</v>
      </c>
      <c r="X2" s="21">
        <f t="shared" si="0"/>
        <v>1993.7479142940131</v>
      </c>
      <c r="Y2" s="21">
        <f t="shared" ref="Y2:Z2" si="1">SUM(Y3,Y17,Y22,Y25,Y26,Y51,Y52)</f>
        <v>1961.8248306554297</v>
      </c>
      <c r="Z2" s="21">
        <f t="shared" si="1"/>
        <v>1958.9091564409732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15.101855586422866</v>
      </c>
      <c r="D17" s="27">
        <f t="shared" ref="D17:X17" si="15">SUM(D18:D21)</f>
        <v>3.6934451068827978</v>
      </c>
      <c r="E17" s="27">
        <f t="shared" si="15"/>
        <v>2.8289113196065991</v>
      </c>
      <c r="F17" s="27">
        <f t="shared" si="15"/>
        <v>3.8222486861288769</v>
      </c>
      <c r="G17" s="27">
        <f t="shared" si="15"/>
        <v>5.0361561363576204</v>
      </c>
      <c r="H17" s="27">
        <f t="shared" si="15"/>
        <v>3.4129531424784583</v>
      </c>
      <c r="I17" s="27">
        <f t="shared" si="15"/>
        <v>2.4786901537939143</v>
      </c>
      <c r="J17" s="27">
        <f t="shared" si="15"/>
        <v>5.4603574703171969</v>
      </c>
      <c r="K17" s="27">
        <f t="shared" si="15"/>
        <v>6.4128385077503838</v>
      </c>
      <c r="L17" s="27">
        <f t="shared" si="15"/>
        <v>4.9244753822364684</v>
      </c>
      <c r="M17" s="27">
        <f t="shared" si="15"/>
        <v>6.7228867125098262</v>
      </c>
      <c r="N17" s="27">
        <f t="shared" si="15"/>
        <v>0.61647016014674594</v>
      </c>
      <c r="O17" s="27">
        <f t="shared" si="15"/>
        <v>0.37372365576356187</v>
      </c>
      <c r="P17" s="27">
        <f t="shared" si="15"/>
        <v>0.1797049306827446</v>
      </c>
      <c r="Q17" s="27">
        <f t="shared" si="15"/>
        <v>0.12504335087364388</v>
      </c>
      <c r="R17" s="27">
        <f t="shared" si="15"/>
        <v>6.5737090636722437E-2</v>
      </c>
      <c r="S17" s="27">
        <f t="shared" si="15"/>
        <v>9.3641633987476755E-2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15.101855586422866</v>
      </c>
      <c r="D18" s="8">
        <v>3.6934451068827978</v>
      </c>
      <c r="E18" s="8">
        <v>2.8289113196065991</v>
      </c>
      <c r="F18" s="8">
        <v>3.8222486861288769</v>
      </c>
      <c r="G18" s="8">
        <v>5.0361561363576204</v>
      </c>
      <c r="H18" s="8">
        <v>3.4129531424784583</v>
      </c>
      <c r="I18" s="8">
        <v>2.4786901537939143</v>
      </c>
      <c r="J18" s="8">
        <v>5.4603574703171969</v>
      </c>
      <c r="K18" s="8">
        <v>6.4128385077503838</v>
      </c>
      <c r="L18" s="8">
        <v>4.9244753822364684</v>
      </c>
      <c r="M18" s="8">
        <v>6.7228867125098262</v>
      </c>
      <c r="N18" s="8">
        <v>0.61647016014674594</v>
      </c>
      <c r="O18" s="8">
        <v>0.37372365576356187</v>
      </c>
      <c r="P18" s="8">
        <v>0.1797049306827446</v>
      </c>
      <c r="Q18" s="8">
        <v>0.12504335087364388</v>
      </c>
      <c r="R18" s="8">
        <v>6.5737090636722437E-2</v>
      </c>
      <c r="S18" s="8">
        <v>9.3641633987476755E-2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1050.511695174346</v>
      </c>
      <c r="D26" s="27">
        <f t="shared" ref="D26:X26" si="21">SUM(D27,D33)</f>
        <v>1087.8859763884473</v>
      </c>
      <c r="E26" s="27">
        <f t="shared" si="21"/>
        <v>1114.0239609313076</v>
      </c>
      <c r="F26" s="27">
        <f t="shared" si="21"/>
        <v>1135.7838913246915</v>
      </c>
      <c r="G26" s="27">
        <f t="shared" si="21"/>
        <v>1137.689175845961</v>
      </c>
      <c r="H26" s="27">
        <f t="shared" si="21"/>
        <v>1139.3907062509982</v>
      </c>
      <c r="I26" s="27">
        <f t="shared" si="21"/>
        <v>1115.6228392182213</v>
      </c>
      <c r="J26" s="27">
        <f t="shared" si="21"/>
        <v>1047.5145791215668</v>
      </c>
      <c r="K26" s="27">
        <f t="shared" si="21"/>
        <v>1011.8452195182966</v>
      </c>
      <c r="L26" s="27">
        <f t="shared" si="21"/>
        <v>990.51864461830473</v>
      </c>
      <c r="M26" s="27">
        <f t="shared" si="21"/>
        <v>988.37780281972755</v>
      </c>
      <c r="N26" s="27">
        <f t="shared" si="21"/>
        <v>1000.043287837799</v>
      </c>
      <c r="O26" s="27">
        <f t="shared" si="21"/>
        <v>1028.0730274118382</v>
      </c>
      <c r="P26" s="27">
        <f t="shared" si="21"/>
        <v>1052.2169009613137</v>
      </c>
      <c r="Q26" s="27">
        <f t="shared" si="21"/>
        <v>1071.55697444978</v>
      </c>
      <c r="R26" s="27">
        <f t="shared" si="21"/>
        <v>1148.9864216172884</v>
      </c>
      <c r="S26" s="27">
        <f t="shared" si="21"/>
        <v>1198.9345650993673</v>
      </c>
      <c r="T26" s="27">
        <f t="shared" si="21"/>
        <v>1181.0592870368778</v>
      </c>
      <c r="U26" s="27">
        <f t="shared" si="21"/>
        <v>1186.4707113172333</v>
      </c>
      <c r="V26" s="27">
        <f t="shared" si="21"/>
        <v>1143.9140375701363</v>
      </c>
      <c r="W26" s="27">
        <f t="shared" si="21"/>
        <v>1080.6801335309142</v>
      </c>
      <c r="X26" s="27">
        <f t="shared" si="21"/>
        <v>1150.3628678918999</v>
      </c>
      <c r="Y26" s="27">
        <f t="shared" ref="Y26:Z26" si="22">SUM(Y27,Y33)</f>
        <v>1125.481924443106</v>
      </c>
      <c r="Z26" s="27">
        <f t="shared" si="22"/>
        <v>1122.1672548115605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1050.511695174346</v>
      </c>
      <c r="D33" s="19">
        <f t="shared" ref="D33:X33" si="27">SUM(D34:D50)</f>
        <v>1087.8859763884473</v>
      </c>
      <c r="E33" s="19">
        <f t="shared" si="27"/>
        <v>1114.0239609313076</v>
      </c>
      <c r="F33" s="19">
        <f t="shared" si="27"/>
        <v>1135.7838913246915</v>
      </c>
      <c r="G33" s="19">
        <f t="shared" si="27"/>
        <v>1137.689175845961</v>
      </c>
      <c r="H33" s="19">
        <f t="shared" si="27"/>
        <v>1139.3907062509982</v>
      </c>
      <c r="I33" s="19">
        <f t="shared" si="27"/>
        <v>1115.6228392182213</v>
      </c>
      <c r="J33" s="19">
        <f t="shared" si="27"/>
        <v>1047.5145791215668</v>
      </c>
      <c r="K33" s="19">
        <f t="shared" si="27"/>
        <v>1011.8452195182966</v>
      </c>
      <c r="L33" s="19">
        <f t="shared" si="27"/>
        <v>990.51864461830473</v>
      </c>
      <c r="M33" s="19">
        <f t="shared" si="27"/>
        <v>988.37780281972755</v>
      </c>
      <c r="N33" s="19">
        <f t="shared" si="27"/>
        <v>1000.043287837799</v>
      </c>
      <c r="O33" s="19">
        <f t="shared" si="27"/>
        <v>1028.0730274118382</v>
      </c>
      <c r="P33" s="19">
        <f t="shared" si="27"/>
        <v>1052.2169009613137</v>
      </c>
      <c r="Q33" s="19">
        <f t="shared" si="27"/>
        <v>1071.55697444978</v>
      </c>
      <c r="R33" s="19">
        <f t="shared" si="27"/>
        <v>1148.9864216172884</v>
      </c>
      <c r="S33" s="19">
        <f t="shared" si="27"/>
        <v>1198.9345650993673</v>
      </c>
      <c r="T33" s="19">
        <f t="shared" si="27"/>
        <v>1181.0592870368778</v>
      </c>
      <c r="U33" s="19">
        <f t="shared" si="27"/>
        <v>1186.4707113172333</v>
      </c>
      <c r="V33" s="19">
        <f t="shared" si="27"/>
        <v>1143.9140375701363</v>
      </c>
      <c r="W33" s="19">
        <f t="shared" si="27"/>
        <v>1080.6801335309142</v>
      </c>
      <c r="X33" s="19">
        <f t="shared" si="27"/>
        <v>1150.3628678918999</v>
      </c>
      <c r="Y33" s="19">
        <f t="shared" ref="Y33:Z33" si="28">SUM(Y34:Y50)</f>
        <v>1125.481924443106</v>
      </c>
      <c r="Z33" s="19">
        <f t="shared" si="28"/>
        <v>1122.1672548115605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139.4254100487754</v>
      </c>
      <c r="D36" s="8">
        <v>136.49657527341481</v>
      </c>
      <c r="E36" s="8">
        <v>137.54417175298778</v>
      </c>
      <c r="F36" s="8">
        <v>138.16104296408676</v>
      </c>
      <c r="G36" s="8">
        <v>126.16991784785083</v>
      </c>
      <c r="H36" s="8">
        <v>125.60690774312927</v>
      </c>
      <c r="I36" s="8">
        <v>127.71507833057406</v>
      </c>
      <c r="J36" s="8">
        <v>127.06695185198721</v>
      </c>
      <c r="K36" s="8">
        <v>126.02475061351036</v>
      </c>
      <c r="L36" s="8">
        <v>125.42742796347054</v>
      </c>
      <c r="M36" s="8">
        <v>126.61662261260784</v>
      </c>
      <c r="N36" s="8">
        <v>126.83840263124659</v>
      </c>
      <c r="O36" s="8">
        <v>127.10074506982508</v>
      </c>
      <c r="P36" s="8">
        <v>127.72158685345357</v>
      </c>
      <c r="Q36" s="8">
        <v>126.22649760970519</v>
      </c>
      <c r="R36" s="8">
        <v>127.9541377024601</v>
      </c>
      <c r="S36" s="8">
        <v>129.79102872627695</v>
      </c>
      <c r="T36" s="8">
        <v>126.71446024625675</v>
      </c>
      <c r="U36" s="8">
        <v>127.78537405162248</v>
      </c>
      <c r="V36" s="8">
        <v>103.50344717830529</v>
      </c>
      <c r="W36" s="8">
        <v>67.157484666732145</v>
      </c>
      <c r="X36" s="8">
        <v>77.146005254758791</v>
      </c>
      <c r="Y36" s="8">
        <v>95.535114579130465</v>
      </c>
      <c r="Z36" s="8">
        <v>136.95909494064293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88.648983623144545</v>
      </c>
      <c r="P37" s="8">
        <v>5.4492177891337583</v>
      </c>
      <c r="Q37" s="8">
        <v>9.3769033254619778</v>
      </c>
      <c r="R37" s="8">
        <v>12.611184169604638</v>
      </c>
      <c r="S37" s="8">
        <v>14.196291513070552</v>
      </c>
      <c r="T37" s="8">
        <v>17.029267882555047</v>
      </c>
      <c r="U37" s="8">
        <v>22.179003403940449</v>
      </c>
      <c r="V37" s="8">
        <v>31.76275953255664</v>
      </c>
      <c r="W37" s="8">
        <v>31.501046268718941</v>
      </c>
      <c r="X37" s="8">
        <v>44.759966655044785</v>
      </c>
      <c r="Y37" s="8">
        <v>49.239744143683652</v>
      </c>
      <c r="Z37" s="8">
        <v>18.158675788139934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714.27964430730083</v>
      </c>
      <c r="D43" s="8">
        <v>773.60703071881665</v>
      </c>
      <c r="E43" s="8">
        <v>795.59438453707412</v>
      </c>
      <c r="F43" s="8">
        <v>820.01731348744806</v>
      </c>
      <c r="G43" s="8">
        <v>871.27787996380857</v>
      </c>
      <c r="H43" s="8">
        <v>899.6857159057123</v>
      </c>
      <c r="I43" s="8">
        <v>911.2122442032113</v>
      </c>
      <c r="J43" s="8">
        <v>851.958321724813</v>
      </c>
      <c r="K43" s="8">
        <v>817.6150514835889</v>
      </c>
      <c r="L43" s="8">
        <v>800.42306932159477</v>
      </c>
      <c r="M43" s="8">
        <v>805.27503373862407</v>
      </c>
      <c r="N43" s="8">
        <v>832.70961083875682</v>
      </c>
      <c r="O43" s="8">
        <v>770.46990603890686</v>
      </c>
      <c r="P43" s="8">
        <v>881.5811370989162</v>
      </c>
      <c r="Q43" s="8">
        <v>883.85760034712155</v>
      </c>
      <c r="R43" s="8">
        <v>975.72419602118794</v>
      </c>
      <c r="S43" s="8">
        <v>1020.8636631481402</v>
      </c>
      <c r="T43" s="8">
        <v>1007.4431208207684</v>
      </c>
      <c r="U43" s="8">
        <v>1019.5633793014514</v>
      </c>
      <c r="V43" s="8">
        <v>991.98152163099394</v>
      </c>
      <c r="W43" s="8">
        <v>936.90123450849171</v>
      </c>
      <c r="X43" s="8">
        <v>985.06886348401451</v>
      </c>
      <c r="Y43" s="8">
        <v>925.17101688631283</v>
      </c>
      <c r="Z43" s="8">
        <v>906.39969063318642</v>
      </c>
    </row>
    <row r="44" spans="1:26" ht="11.25" customHeight="1" x14ac:dyDescent="0.2">
      <c r="A44" s="28" t="s">
        <v>74</v>
      </c>
      <c r="B44" s="7" t="s">
        <v>75</v>
      </c>
      <c r="C44" s="8">
        <v>193.69108312242045</v>
      </c>
      <c r="D44" s="8">
        <v>174.2039946363912</v>
      </c>
      <c r="E44" s="8">
        <v>177.75807560978367</v>
      </c>
      <c r="F44" s="8">
        <v>174.12294810737313</v>
      </c>
      <c r="G44" s="8">
        <v>137.00016514049065</v>
      </c>
      <c r="H44" s="8">
        <v>111.42244715354141</v>
      </c>
      <c r="I44" s="8">
        <v>73.196692236924505</v>
      </c>
      <c r="J44" s="8">
        <v>65.65801676997107</v>
      </c>
      <c r="K44" s="8">
        <v>65.327154853720018</v>
      </c>
      <c r="L44" s="8">
        <v>62.532178002464285</v>
      </c>
      <c r="M44" s="8">
        <v>53.626013836669578</v>
      </c>
      <c r="N44" s="8">
        <v>39.735509692719489</v>
      </c>
      <c r="O44" s="8">
        <v>41.109465457769382</v>
      </c>
      <c r="P44" s="8">
        <v>37.464959219810247</v>
      </c>
      <c r="Q44" s="8">
        <v>52.095973167491316</v>
      </c>
      <c r="R44" s="8">
        <v>32.696903724035863</v>
      </c>
      <c r="S44" s="8">
        <v>34.083581711879468</v>
      </c>
      <c r="T44" s="8">
        <v>29.872438087297386</v>
      </c>
      <c r="U44" s="8">
        <v>16.942954560219015</v>
      </c>
      <c r="V44" s="8">
        <v>16.666309228280404</v>
      </c>
      <c r="W44" s="8">
        <v>45.120368086971538</v>
      </c>
      <c r="X44" s="8">
        <v>43.388032498081792</v>
      </c>
      <c r="Y44" s="8">
        <v>55.536048833979031</v>
      </c>
      <c r="Z44" s="8">
        <v>60.649793449591257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3.115557695849319</v>
      </c>
      <c r="D48" s="8">
        <v>3.5783757598247714</v>
      </c>
      <c r="E48" s="8">
        <v>3.1273290314619775</v>
      </c>
      <c r="F48" s="8">
        <v>3.4825867657834646</v>
      </c>
      <c r="G48" s="8">
        <v>3.2412128938110265</v>
      </c>
      <c r="H48" s="8">
        <v>2.675635448615064</v>
      </c>
      <c r="I48" s="8">
        <v>3.4988244475113524</v>
      </c>
      <c r="J48" s="8">
        <v>2.8312887747954401</v>
      </c>
      <c r="K48" s="8">
        <v>2.8782625674773237</v>
      </c>
      <c r="L48" s="8">
        <v>2.1359693307750773</v>
      </c>
      <c r="M48" s="8">
        <v>2.8601326318261222</v>
      </c>
      <c r="N48" s="8">
        <v>0.75976467507613776</v>
      </c>
      <c r="O48" s="8">
        <v>0.74392722219229601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274.81097386011453</v>
      </c>
      <c r="D51" s="27">
        <v>261.66106421835656</v>
      </c>
      <c r="E51" s="27">
        <v>213.70376742341341</v>
      </c>
      <c r="F51" s="27">
        <v>76.959700877755466</v>
      </c>
      <c r="G51" s="27">
        <v>154.1232629633071</v>
      </c>
      <c r="H51" s="27">
        <v>204.40815834465715</v>
      </c>
      <c r="I51" s="27">
        <v>526.94301825635364</v>
      </c>
      <c r="J51" s="27">
        <v>543.77847562479383</v>
      </c>
      <c r="K51" s="27">
        <v>554.78308093794067</v>
      </c>
      <c r="L51" s="27">
        <v>579.49323580773694</v>
      </c>
      <c r="M51" s="27">
        <v>583.36923582012878</v>
      </c>
      <c r="N51" s="27">
        <v>588.52768800347098</v>
      </c>
      <c r="O51" s="27">
        <v>652.58704088387174</v>
      </c>
      <c r="P51" s="27">
        <v>722.37666015828165</v>
      </c>
      <c r="Q51" s="27">
        <v>884.59777461641886</v>
      </c>
      <c r="R51" s="27">
        <v>711.15471302681362</v>
      </c>
      <c r="S51" s="27">
        <v>705.98925527776134</v>
      </c>
      <c r="T51" s="27">
        <v>714.23481573238814</v>
      </c>
      <c r="U51" s="27">
        <v>736.15026255625321</v>
      </c>
      <c r="V51" s="27">
        <v>782.61403087246947</v>
      </c>
      <c r="W51" s="27">
        <v>752.85234758048307</v>
      </c>
      <c r="X51" s="27">
        <v>843.38504640211318</v>
      </c>
      <c r="Y51" s="27">
        <v>836.34290621232367</v>
      </c>
      <c r="Z51" s="27">
        <v>836.74190162941284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4.669998631911529</v>
      </c>
      <c r="D61" s="49">
        <f t="shared" si="32"/>
        <v>3.8136117669260683</v>
      </c>
      <c r="E61" s="49">
        <f t="shared" si="32"/>
        <v>4.1505350407939243</v>
      </c>
      <c r="F61" s="49">
        <f t="shared" si="32"/>
        <v>4.895070023469521</v>
      </c>
      <c r="G61" s="49">
        <f t="shared" si="32"/>
        <v>5.632974251621393</v>
      </c>
      <c r="H61" s="49">
        <f t="shared" si="32"/>
        <v>3.8928787900106832</v>
      </c>
      <c r="I61" s="49">
        <f t="shared" si="32"/>
        <v>9.0683913368468545</v>
      </c>
      <c r="J61" s="49">
        <f t="shared" si="32"/>
        <v>15.351291687130574</v>
      </c>
      <c r="K61" s="49">
        <f t="shared" si="32"/>
        <v>3.9075062979414028</v>
      </c>
      <c r="L61" s="49">
        <f t="shared" si="32"/>
        <v>5.8135428296240257E-2</v>
      </c>
      <c r="M61" s="49">
        <f t="shared" si="32"/>
        <v>4.578830950141826E-2</v>
      </c>
      <c r="N61" s="49">
        <f t="shared" si="32"/>
        <v>3.9446820266307854</v>
      </c>
      <c r="O61" s="49">
        <f t="shared" si="32"/>
        <v>6.0737121196429973</v>
      </c>
      <c r="P61" s="49">
        <f t="shared" si="32"/>
        <v>22.461834876448638</v>
      </c>
      <c r="Q61" s="49">
        <f t="shared" si="32"/>
        <v>24.15187366607719</v>
      </c>
      <c r="R61" s="49">
        <f t="shared" si="32"/>
        <v>8.2125944384433414</v>
      </c>
      <c r="S61" s="49">
        <f t="shared" si="32"/>
        <v>23.957052901635556</v>
      </c>
      <c r="T61" s="49">
        <f t="shared" si="32"/>
        <v>23.915660008416005</v>
      </c>
      <c r="U61" s="49">
        <f t="shared" si="32"/>
        <v>24.363325910938119</v>
      </c>
      <c r="V61" s="49">
        <f t="shared" si="32"/>
        <v>25.045942636938562</v>
      </c>
      <c r="W61" s="49">
        <f t="shared" si="32"/>
        <v>20.646807556553323</v>
      </c>
      <c r="X61" s="49">
        <f t="shared" si="32"/>
        <v>23.521704066967626</v>
      </c>
      <c r="Y61" s="49">
        <f t="shared" ref="Y61:Z61" si="33">SUM(Y62:Y72)</f>
        <v>26.497512207101227</v>
      </c>
      <c r="Z61" s="49">
        <f t="shared" si="33"/>
        <v>28.331670604444174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4.669998631911529</v>
      </c>
      <c r="D64" s="52">
        <v>3.8136117669260683</v>
      </c>
      <c r="E64" s="52">
        <v>4.1505350407939243</v>
      </c>
      <c r="F64" s="52">
        <v>4.895070023469521</v>
      </c>
      <c r="G64" s="52">
        <v>5.632974251621393</v>
      </c>
      <c r="H64" s="52">
        <v>3.8928787900106832</v>
      </c>
      <c r="I64" s="52">
        <v>9.0683913368468545</v>
      </c>
      <c r="J64" s="52">
        <v>15.351291687130574</v>
      </c>
      <c r="K64" s="52">
        <v>3.9075062979414028</v>
      </c>
      <c r="L64" s="52">
        <v>5.8135428296240257E-2</v>
      </c>
      <c r="M64" s="52">
        <v>4.578830950141826E-2</v>
      </c>
      <c r="N64" s="52">
        <v>3.9446820266307854</v>
      </c>
      <c r="O64" s="52">
        <v>5.6249369643039282</v>
      </c>
      <c r="P64" s="52">
        <v>20.842818970067157</v>
      </c>
      <c r="Q64" s="52">
        <v>22.125721370236395</v>
      </c>
      <c r="R64" s="52">
        <v>4.4820617956348823</v>
      </c>
      <c r="S64" s="52">
        <v>19.768075415047811</v>
      </c>
      <c r="T64" s="52">
        <v>20.007384369729735</v>
      </c>
      <c r="U64" s="52">
        <v>19.735193176736693</v>
      </c>
      <c r="V64" s="52">
        <v>20.225585974908849</v>
      </c>
      <c r="W64" s="52">
        <v>20.033843771812055</v>
      </c>
      <c r="X64" s="52">
        <v>22.551060852594169</v>
      </c>
      <c r="Y64" s="52">
        <v>25.623090853068039</v>
      </c>
      <c r="Z64" s="52">
        <v>27.864120734148461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0.44877515533906948</v>
      </c>
      <c r="P67" s="52">
        <v>0.42413703929096708</v>
      </c>
      <c r="Q67" s="52">
        <v>0.5307954248770812</v>
      </c>
      <c r="R67" s="52">
        <v>0.71387734598176844</v>
      </c>
      <c r="S67" s="52">
        <v>0.63140261162844347</v>
      </c>
      <c r="T67" s="52">
        <v>0.58909255376315406</v>
      </c>
      <c r="U67" s="52">
        <v>0.57542845904496975</v>
      </c>
      <c r="V67" s="52">
        <v>0.59932818814400823</v>
      </c>
      <c r="W67" s="52">
        <v>0.61296378474126645</v>
      </c>
      <c r="X67" s="52">
        <v>0.97064321437345691</v>
      </c>
      <c r="Y67" s="52">
        <v>0.8744213540331881</v>
      </c>
      <c r="Z67" s="52">
        <v>0.46754987029571415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1.1948788670905124</v>
      </c>
      <c r="Q69" s="52">
        <v>1.4953568709637131</v>
      </c>
      <c r="R69" s="52">
        <v>3.0166552968266909</v>
      </c>
      <c r="S69" s="52">
        <v>3.5575748749593012</v>
      </c>
      <c r="T69" s="52">
        <v>3.319183084923115</v>
      </c>
      <c r="U69" s="52">
        <v>4.0527042751564535</v>
      </c>
      <c r="V69" s="52">
        <v>4.2210284738857071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836.74698591756805</v>
      </c>
      <c r="D2" s="21">
        <f t="shared" ref="D2:X2" si="0">SUM(D3,D17,D22,D25,D26,D51,D52)</f>
        <v>970.84958356419702</v>
      </c>
      <c r="E2" s="21">
        <f t="shared" si="0"/>
        <v>915.19212395403122</v>
      </c>
      <c r="F2" s="21">
        <f t="shared" si="0"/>
        <v>855.85594712941304</v>
      </c>
      <c r="G2" s="21">
        <f t="shared" si="0"/>
        <v>1106.3380495875062</v>
      </c>
      <c r="H2" s="21">
        <f t="shared" si="0"/>
        <v>1131.6815561539825</v>
      </c>
      <c r="I2" s="21">
        <f t="shared" si="0"/>
        <v>1188.7831170486052</v>
      </c>
      <c r="J2" s="21">
        <f t="shared" si="0"/>
        <v>1221.1476316315923</v>
      </c>
      <c r="K2" s="21">
        <f t="shared" si="0"/>
        <v>1298.243877417025</v>
      </c>
      <c r="L2" s="21">
        <f t="shared" si="0"/>
        <v>1266.9866095934008</v>
      </c>
      <c r="M2" s="21">
        <f t="shared" si="0"/>
        <v>1318.7741907633244</v>
      </c>
      <c r="N2" s="21">
        <f t="shared" si="0"/>
        <v>1329.6622922092959</v>
      </c>
      <c r="O2" s="21">
        <f t="shared" si="0"/>
        <v>1394.4041846139337</v>
      </c>
      <c r="P2" s="21">
        <f t="shared" si="0"/>
        <v>1545.3666319270292</v>
      </c>
      <c r="Q2" s="21">
        <f t="shared" si="0"/>
        <v>2374.3654507439942</v>
      </c>
      <c r="R2" s="21">
        <f t="shared" si="0"/>
        <v>2697.5508334352203</v>
      </c>
      <c r="S2" s="21">
        <f t="shared" si="0"/>
        <v>2852.5798238058469</v>
      </c>
      <c r="T2" s="21">
        <f t="shared" si="0"/>
        <v>2790.8526019174178</v>
      </c>
      <c r="U2" s="21">
        <f t="shared" si="0"/>
        <v>2537.194548791329</v>
      </c>
      <c r="V2" s="21">
        <f t="shared" si="0"/>
        <v>2536.7328477102305</v>
      </c>
      <c r="W2" s="21">
        <f t="shared" si="0"/>
        <v>2537.7046646095755</v>
      </c>
      <c r="X2" s="21">
        <f t="shared" si="0"/>
        <v>2511.9260262847833</v>
      </c>
      <c r="Y2" s="21">
        <f t="shared" ref="Y2:Z2" si="1">SUM(Y3,Y17,Y22,Y25,Y26,Y51,Y52)</f>
        <v>2241.5802139537691</v>
      </c>
      <c r="Z2" s="21">
        <f t="shared" si="1"/>
        <v>2276.0365302151827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19.133446604283055</v>
      </c>
      <c r="D17" s="27">
        <f t="shared" si="12"/>
        <v>6.3151773391337169</v>
      </c>
      <c r="E17" s="27">
        <f t="shared" si="12"/>
        <v>5.2141084626245346</v>
      </c>
      <c r="F17" s="27">
        <f t="shared" si="12"/>
        <v>16.529095334165596</v>
      </c>
      <c r="G17" s="27">
        <f t="shared" si="12"/>
        <v>18.12797655178062</v>
      </c>
      <c r="H17" s="27">
        <f t="shared" si="12"/>
        <v>10.599761935478442</v>
      </c>
      <c r="I17" s="27">
        <f t="shared" si="12"/>
        <v>3.5226629149032327</v>
      </c>
      <c r="J17" s="27">
        <f t="shared" si="12"/>
        <v>7.6767763873629491</v>
      </c>
      <c r="K17" s="27">
        <f t="shared" si="12"/>
        <v>9.4882273159298247</v>
      </c>
      <c r="L17" s="27">
        <f t="shared" si="12"/>
        <v>7.1808537890051847</v>
      </c>
      <c r="M17" s="27">
        <f t="shared" si="12"/>
        <v>10.380590881329651</v>
      </c>
      <c r="N17" s="27">
        <f t="shared" si="12"/>
        <v>0.99938210198218513</v>
      </c>
      <c r="O17" s="27">
        <f t="shared" si="12"/>
        <v>0.59751539615413907</v>
      </c>
      <c r="P17" s="27">
        <f t="shared" si="12"/>
        <v>0.30253727691376892</v>
      </c>
      <c r="Q17" s="27">
        <f t="shared" si="12"/>
        <v>0.30364745623426803</v>
      </c>
      <c r="R17" s="27">
        <f t="shared" si="12"/>
        <v>0.21563964318345974</v>
      </c>
      <c r="S17" s="27">
        <f t="shared" si="12"/>
        <v>0.31121508344013715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19.133446604283055</v>
      </c>
      <c r="D18" s="8">
        <v>6.3151773391337169</v>
      </c>
      <c r="E18" s="8">
        <v>5.2141084626245346</v>
      </c>
      <c r="F18" s="8">
        <v>16.529095334165596</v>
      </c>
      <c r="G18" s="8">
        <v>18.12797655178062</v>
      </c>
      <c r="H18" s="8">
        <v>10.599761935478442</v>
      </c>
      <c r="I18" s="8">
        <v>3.5226629149032327</v>
      </c>
      <c r="J18" s="8">
        <v>7.6767763873629491</v>
      </c>
      <c r="K18" s="8">
        <v>9.4882273159298247</v>
      </c>
      <c r="L18" s="8">
        <v>7.1808537890051847</v>
      </c>
      <c r="M18" s="8">
        <v>10.380590881329651</v>
      </c>
      <c r="N18" s="8">
        <v>0.99938210198218513</v>
      </c>
      <c r="O18" s="8">
        <v>0.59751539615413907</v>
      </c>
      <c r="P18" s="8">
        <v>0.30253727691376892</v>
      </c>
      <c r="Q18" s="8">
        <v>0.30364745623426803</v>
      </c>
      <c r="R18" s="8">
        <v>0.21563964318345974</v>
      </c>
      <c r="S18" s="8">
        <v>0.31121508344013715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469.43903423122475</v>
      </c>
      <c r="D26" s="27">
        <f t="shared" si="16"/>
        <v>517.1374704465851</v>
      </c>
      <c r="E26" s="27">
        <f t="shared" si="16"/>
        <v>516.08987396701229</v>
      </c>
      <c r="F26" s="27">
        <f t="shared" si="16"/>
        <v>506.51903703591319</v>
      </c>
      <c r="G26" s="27">
        <f t="shared" si="16"/>
        <v>533.43321119214943</v>
      </c>
      <c r="H26" s="27">
        <f t="shared" si="16"/>
        <v>486.24219177687075</v>
      </c>
      <c r="I26" s="27">
        <f t="shared" si="16"/>
        <v>436.37999166942586</v>
      </c>
      <c r="J26" s="27">
        <f t="shared" si="16"/>
        <v>448.96673910801286</v>
      </c>
      <c r="K26" s="27">
        <f t="shared" si="16"/>
        <v>467.91664462649021</v>
      </c>
      <c r="L26" s="27">
        <f t="shared" si="16"/>
        <v>414.79062727652951</v>
      </c>
      <c r="M26" s="27">
        <f t="shared" si="16"/>
        <v>407.63212214739201</v>
      </c>
      <c r="N26" s="27">
        <f t="shared" si="16"/>
        <v>374.57936164875321</v>
      </c>
      <c r="O26" s="27">
        <f t="shared" si="16"/>
        <v>350.4400044501748</v>
      </c>
      <c r="P26" s="27">
        <f t="shared" si="16"/>
        <v>328.92680314654632</v>
      </c>
      <c r="Q26" s="27">
        <f t="shared" si="16"/>
        <v>225.95986763029455</v>
      </c>
      <c r="R26" s="27">
        <f t="shared" si="16"/>
        <v>364.50988801753982</v>
      </c>
      <c r="S26" s="27">
        <f t="shared" si="16"/>
        <v>505.93508555372222</v>
      </c>
      <c r="T26" s="27">
        <f t="shared" si="16"/>
        <v>410.51893975374389</v>
      </c>
      <c r="U26" s="27">
        <f t="shared" si="16"/>
        <v>463.17136594837723</v>
      </c>
      <c r="V26" s="27">
        <f t="shared" si="16"/>
        <v>385.97592330169482</v>
      </c>
      <c r="W26" s="27">
        <f t="shared" si="16"/>
        <v>240.25950629326752</v>
      </c>
      <c r="X26" s="27">
        <f t="shared" si="16"/>
        <v>282.12275446524137</v>
      </c>
      <c r="Y26" s="27">
        <f t="shared" ref="Y26:Z26" si="17">SUM(Y27,Y33)</f>
        <v>355.01561954086986</v>
      </c>
      <c r="Z26" s="27">
        <f t="shared" si="17"/>
        <v>543.97231365935716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469.43903423122475</v>
      </c>
      <c r="D33" s="19">
        <f t="shared" si="20"/>
        <v>517.1374704465851</v>
      </c>
      <c r="E33" s="19">
        <f t="shared" si="20"/>
        <v>516.08987396701229</v>
      </c>
      <c r="F33" s="19">
        <f t="shared" si="20"/>
        <v>506.51903703591319</v>
      </c>
      <c r="G33" s="19">
        <f t="shared" si="20"/>
        <v>533.43321119214943</v>
      </c>
      <c r="H33" s="19">
        <f t="shared" si="20"/>
        <v>486.24219177687075</v>
      </c>
      <c r="I33" s="19">
        <f t="shared" si="20"/>
        <v>436.37999166942586</v>
      </c>
      <c r="J33" s="19">
        <f t="shared" si="20"/>
        <v>448.96673910801286</v>
      </c>
      <c r="K33" s="19">
        <f t="shared" si="20"/>
        <v>467.91664462649021</v>
      </c>
      <c r="L33" s="19">
        <f t="shared" si="20"/>
        <v>414.79062727652951</v>
      </c>
      <c r="M33" s="19">
        <f t="shared" si="20"/>
        <v>407.63212214739201</v>
      </c>
      <c r="N33" s="19">
        <f t="shared" si="20"/>
        <v>374.57936164875321</v>
      </c>
      <c r="O33" s="19">
        <f t="shared" si="20"/>
        <v>350.4400044501748</v>
      </c>
      <c r="P33" s="19">
        <f t="shared" si="20"/>
        <v>328.92680314654632</v>
      </c>
      <c r="Q33" s="19">
        <f t="shared" si="20"/>
        <v>225.95986763029455</v>
      </c>
      <c r="R33" s="19">
        <f t="shared" si="20"/>
        <v>364.50988801753982</v>
      </c>
      <c r="S33" s="19">
        <f t="shared" si="20"/>
        <v>505.93508555372222</v>
      </c>
      <c r="T33" s="19">
        <f t="shared" si="20"/>
        <v>410.51893975374389</v>
      </c>
      <c r="U33" s="19">
        <f t="shared" si="20"/>
        <v>463.17136594837723</v>
      </c>
      <c r="V33" s="19">
        <f t="shared" si="20"/>
        <v>385.97592330169482</v>
      </c>
      <c r="W33" s="19">
        <f t="shared" si="20"/>
        <v>240.25950629326752</v>
      </c>
      <c r="X33" s="19">
        <f t="shared" si="20"/>
        <v>282.12275446524137</v>
      </c>
      <c r="Y33" s="19">
        <f t="shared" ref="Y33:Z33" si="21">SUM(Y34:Y50)</f>
        <v>355.01561954086986</v>
      </c>
      <c r="Z33" s="19">
        <f t="shared" si="21"/>
        <v>543.97231365935716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469.43903423122475</v>
      </c>
      <c r="D36" s="8">
        <v>517.1374704465851</v>
      </c>
      <c r="E36" s="8">
        <v>516.08987396701229</v>
      </c>
      <c r="F36" s="8">
        <v>506.51903703591319</v>
      </c>
      <c r="G36" s="8">
        <v>533.43321119214943</v>
      </c>
      <c r="H36" s="8">
        <v>486.24219177687075</v>
      </c>
      <c r="I36" s="8">
        <v>436.37999166942586</v>
      </c>
      <c r="J36" s="8">
        <v>448.96673910801286</v>
      </c>
      <c r="K36" s="8">
        <v>467.91664462649021</v>
      </c>
      <c r="L36" s="8">
        <v>414.79062727652951</v>
      </c>
      <c r="M36" s="8">
        <v>407.63212214739201</v>
      </c>
      <c r="N36" s="8">
        <v>374.57936164875321</v>
      </c>
      <c r="O36" s="8">
        <v>350.4400044501748</v>
      </c>
      <c r="P36" s="8">
        <v>328.92680314654632</v>
      </c>
      <c r="Q36" s="8">
        <v>225.95986763029455</v>
      </c>
      <c r="R36" s="8">
        <v>364.50988801753982</v>
      </c>
      <c r="S36" s="8">
        <v>505.93508555372222</v>
      </c>
      <c r="T36" s="8">
        <v>410.51893975374389</v>
      </c>
      <c r="U36" s="8">
        <v>463.17136594837723</v>
      </c>
      <c r="V36" s="8">
        <v>385.97592330169482</v>
      </c>
      <c r="W36" s="8">
        <v>240.25950629326752</v>
      </c>
      <c r="X36" s="8">
        <v>282.12275446524137</v>
      </c>
      <c r="Y36" s="8">
        <v>355.01561954086986</v>
      </c>
      <c r="Z36" s="8">
        <v>543.97231365935716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348.17450508206025</v>
      </c>
      <c r="D51" s="27">
        <v>447.39693577847822</v>
      </c>
      <c r="E51" s="27">
        <v>393.88814152439443</v>
      </c>
      <c r="F51" s="27">
        <v>332.80781475933429</v>
      </c>
      <c r="G51" s="27">
        <v>554.77686184357606</v>
      </c>
      <c r="H51" s="27">
        <v>634.83960244163313</v>
      </c>
      <c r="I51" s="27">
        <v>748.88046246427598</v>
      </c>
      <c r="J51" s="27">
        <v>764.50411613621645</v>
      </c>
      <c r="K51" s="27">
        <v>820.83900547460507</v>
      </c>
      <c r="L51" s="27">
        <v>845.01512852786618</v>
      </c>
      <c r="M51" s="27">
        <v>900.76147773460275</v>
      </c>
      <c r="N51" s="27">
        <v>954.08354845856047</v>
      </c>
      <c r="O51" s="27">
        <v>1043.3666647676048</v>
      </c>
      <c r="P51" s="27">
        <v>1216.137291503569</v>
      </c>
      <c r="Q51" s="27">
        <v>2148.1019356574652</v>
      </c>
      <c r="R51" s="27">
        <v>2332.8253057744969</v>
      </c>
      <c r="S51" s="27">
        <v>2346.3335231686847</v>
      </c>
      <c r="T51" s="27">
        <v>2380.333662163674</v>
      </c>
      <c r="U51" s="27">
        <v>2074.0231828429519</v>
      </c>
      <c r="V51" s="27">
        <v>2150.7569244085357</v>
      </c>
      <c r="W51" s="27">
        <v>2297.4451583163082</v>
      </c>
      <c r="X51" s="27">
        <v>2229.8032718195418</v>
      </c>
      <c r="Y51" s="27">
        <v>1886.5645944128994</v>
      </c>
      <c r="Z51" s="27">
        <v>1732.0642165558256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5.9167013586122508</v>
      </c>
      <c r="D61" s="49">
        <f t="shared" si="24"/>
        <v>6.5206423579613881</v>
      </c>
      <c r="E61" s="49">
        <f t="shared" si="24"/>
        <v>7.6500594877724231</v>
      </c>
      <c r="F61" s="49">
        <f t="shared" si="24"/>
        <v>21.168449708407021</v>
      </c>
      <c r="G61" s="49">
        <f t="shared" si="24"/>
        <v>20.276262765758975</v>
      </c>
      <c r="H61" s="49">
        <f t="shared" si="24"/>
        <v>12.090288584454852</v>
      </c>
      <c r="I61" s="49">
        <f t="shared" si="24"/>
        <v>12.887809237167026</v>
      </c>
      <c r="J61" s="49">
        <f t="shared" si="24"/>
        <v>21.582549160914038</v>
      </c>
      <c r="K61" s="49">
        <f t="shared" si="24"/>
        <v>5.7814192496017514</v>
      </c>
      <c r="L61" s="49">
        <f t="shared" si="24"/>
        <v>8.4772890136147694E-2</v>
      </c>
      <c r="M61" s="49">
        <f t="shared" si="24"/>
        <v>7.070024059716408E-2</v>
      </c>
      <c r="N61" s="49">
        <f t="shared" si="24"/>
        <v>6.3948668894001282</v>
      </c>
      <c r="O61" s="49">
        <f t="shared" si="24"/>
        <v>8.9932397554584202</v>
      </c>
      <c r="P61" s="49">
        <f t="shared" si="24"/>
        <v>35.089352698636013</v>
      </c>
      <c r="Q61" s="49">
        <f t="shared" si="24"/>
        <v>53.728718596236426</v>
      </c>
      <c r="R61" s="49">
        <f t="shared" si="24"/>
        <v>14.702661723775853</v>
      </c>
      <c r="S61" s="49">
        <f t="shared" si="24"/>
        <v>65.698589161395745</v>
      </c>
      <c r="T61" s="49">
        <f t="shared" si="24"/>
        <v>66.678702099225362</v>
      </c>
      <c r="U61" s="49">
        <f t="shared" si="24"/>
        <v>55.601757206882994</v>
      </c>
      <c r="V61" s="49">
        <f t="shared" si="24"/>
        <v>55.583362129682996</v>
      </c>
      <c r="W61" s="49">
        <f t="shared" si="24"/>
        <v>61.136366943578523</v>
      </c>
      <c r="X61" s="49">
        <f t="shared" si="24"/>
        <v>59.622149440080555</v>
      </c>
      <c r="Y61" s="49">
        <f t="shared" ref="Y61:Z61" si="25">SUM(Y62:Y72)</f>
        <v>57.798799563861103</v>
      </c>
      <c r="Z61" s="49">
        <f t="shared" si="25"/>
        <v>57.679012316016276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5.9167013586122508</v>
      </c>
      <c r="D64" s="52">
        <v>6.5206423579613881</v>
      </c>
      <c r="E64" s="52">
        <v>7.6500594877724231</v>
      </c>
      <c r="F64" s="52">
        <v>21.168449708407021</v>
      </c>
      <c r="G64" s="52">
        <v>20.276262765758975</v>
      </c>
      <c r="H64" s="52">
        <v>12.090288584454852</v>
      </c>
      <c r="I64" s="52">
        <v>12.887809237167026</v>
      </c>
      <c r="J64" s="52">
        <v>21.582549160914038</v>
      </c>
      <c r="K64" s="52">
        <v>5.7814192496017514</v>
      </c>
      <c r="L64" s="52">
        <v>8.4772890136147694E-2</v>
      </c>
      <c r="M64" s="52">
        <v>7.070024059716408E-2</v>
      </c>
      <c r="N64" s="52">
        <v>6.3948668894001282</v>
      </c>
      <c r="O64" s="52">
        <v>8.9932397554584202</v>
      </c>
      <c r="P64" s="52">
        <v>35.089352698636013</v>
      </c>
      <c r="Q64" s="52">
        <v>53.728718596236426</v>
      </c>
      <c r="R64" s="52">
        <v>14.702661723775853</v>
      </c>
      <c r="S64" s="52">
        <v>65.698589161395745</v>
      </c>
      <c r="T64" s="52">
        <v>66.678702099225362</v>
      </c>
      <c r="U64" s="52">
        <v>55.601757206882994</v>
      </c>
      <c r="V64" s="52">
        <v>55.583362129682996</v>
      </c>
      <c r="W64" s="52">
        <v>61.136366943578523</v>
      </c>
      <c r="X64" s="52">
        <v>59.622149440080555</v>
      </c>
      <c r="Y64" s="52">
        <v>57.798799563861103</v>
      </c>
      <c r="Z64" s="52">
        <v>57.679012316016276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17316.857066772365</v>
      </c>
      <c r="D2" s="21">
        <f t="shared" ref="D2:X2" si="0">SUM(D3,D17,D22,D25,D26,D51,D52)</f>
        <v>17482.072657828376</v>
      </c>
      <c r="E2" s="21">
        <f t="shared" si="0"/>
        <v>18101.363827549314</v>
      </c>
      <c r="F2" s="21">
        <f t="shared" si="0"/>
        <v>19737.115308043511</v>
      </c>
      <c r="G2" s="21">
        <f t="shared" si="0"/>
        <v>21053.917383270884</v>
      </c>
      <c r="H2" s="21">
        <f t="shared" si="0"/>
        <v>21142.308922199467</v>
      </c>
      <c r="I2" s="21">
        <f t="shared" si="0"/>
        <v>20828.793748355714</v>
      </c>
      <c r="J2" s="21">
        <f t="shared" si="0"/>
        <v>20577.330654346482</v>
      </c>
      <c r="K2" s="21">
        <f t="shared" si="0"/>
        <v>19846.251352071271</v>
      </c>
      <c r="L2" s="21">
        <f t="shared" si="0"/>
        <v>19461.812422855262</v>
      </c>
      <c r="M2" s="21">
        <f t="shared" si="0"/>
        <v>20775.118169167385</v>
      </c>
      <c r="N2" s="21">
        <f t="shared" si="0"/>
        <v>17357.257686713303</v>
      </c>
      <c r="O2" s="21">
        <f t="shared" si="0"/>
        <v>17058.388844195808</v>
      </c>
      <c r="P2" s="21">
        <f t="shared" si="0"/>
        <v>16177.296237817569</v>
      </c>
      <c r="Q2" s="21">
        <f t="shared" si="0"/>
        <v>15715.692587018766</v>
      </c>
      <c r="R2" s="21">
        <f t="shared" si="0"/>
        <v>17163.702531535942</v>
      </c>
      <c r="S2" s="21">
        <f t="shared" si="0"/>
        <v>16392.429675178399</v>
      </c>
      <c r="T2" s="21">
        <f t="shared" si="0"/>
        <v>16394.184268232653</v>
      </c>
      <c r="U2" s="21">
        <f t="shared" si="0"/>
        <v>17630.968980100995</v>
      </c>
      <c r="V2" s="21">
        <f t="shared" si="0"/>
        <v>15693.638708502784</v>
      </c>
      <c r="W2" s="21">
        <f t="shared" si="0"/>
        <v>15911.903710764182</v>
      </c>
      <c r="X2" s="21">
        <f t="shared" si="0"/>
        <v>16094.93389219585</v>
      </c>
      <c r="Y2" s="21">
        <f t="shared" ref="Y2:Z2" si="1">SUM(Y3,Y17,Y22,Y25,Y26,Y51,Y52)</f>
        <v>14899.029463966708</v>
      </c>
      <c r="Z2" s="21">
        <f t="shared" si="1"/>
        <v>13863.005151499403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680.05001377236442</v>
      </c>
      <c r="D3" s="24">
        <f t="shared" si="2"/>
        <v>735.19805498837809</v>
      </c>
      <c r="E3" s="24">
        <f t="shared" si="2"/>
        <v>799.77932770931261</v>
      </c>
      <c r="F3" s="24">
        <f t="shared" si="2"/>
        <v>724.92910204351062</v>
      </c>
      <c r="G3" s="24">
        <f t="shared" si="2"/>
        <v>938.86012419088206</v>
      </c>
      <c r="H3" s="24">
        <f t="shared" si="2"/>
        <v>982.9739768394661</v>
      </c>
      <c r="I3" s="24">
        <f t="shared" si="2"/>
        <v>1002.8254932357161</v>
      </c>
      <c r="J3" s="24">
        <f t="shared" si="2"/>
        <v>818.27814226648206</v>
      </c>
      <c r="K3" s="24">
        <f t="shared" si="2"/>
        <v>864.27167615126996</v>
      </c>
      <c r="L3" s="24">
        <f t="shared" si="2"/>
        <v>962.68994261526325</v>
      </c>
      <c r="M3" s="24">
        <f t="shared" si="2"/>
        <v>834.64190784738412</v>
      </c>
      <c r="N3" s="24">
        <f t="shared" si="2"/>
        <v>783.47065871330278</v>
      </c>
      <c r="O3" s="24">
        <f t="shared" si="2"/>
        <v>712.5362525157999</v>
      </c>
      <c r="P3" s="24">
        <f t="shared" si="2"/>
        <v>519.27666333756713</v>
      </c>
      <c r="Q3" s="24">
        <f t="shared" si="2"/>
        <v>484.51997721876546</v>
      </c>
      <c r="R3" s="24">
        <f t="shared" si="2"/>
        <v>444.30567857593854</v>
      </c>
      <c r="S3" s="24">
        <f t="shared" si="2"/>
        <v>404.05274621839749</v>
      </c>
      <c r="T3" s="24">
        <f t="shared" si="2"/>
        <v>761.92425294594113</v>
      </c>
      <c r="U3" s="24">
        <f t="shared" si="2"/>
        <v>872.62082574027136</v>
      </c>
      <c r="V3" s="24">
        <f t="shared" si="2"/>
        <v>545.27031292437937</v>
      </c>
      <c r="W3" s="24">
        <f t="shared" si="2"/>
        <v>515.1210914533234</v>
      </c>
      <c r="X3" s="24">
        <f t="shared" si="2"/>
        <v>320.67348580091215</v>
      </c>
      <c r="Y3" s="24">
        <f t="shared" ref="Y3:Z3" si="3">SUM(Y4,Y8,Y11)</f>
        <v>348.58204426643988</v>
      </c>
      <c r="Z3" s="24">
        <f t="shared" si="3"/>
        <v>338.61113070166647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680.05001377236442</v>
      </c>
      <c r="D4" s="19">
        <f t="shared" si="4"/>
        <v>735.19805498837809</v>
      </c>
      <c r="E4" s="19">
        <f t="shared" si="4"/>
        <v>799.77932770931261</v>
      </c>
      <c r="F4" s="19">
        <f t="shared" si="4"/>
        <v>724.92910204351062</v>
      </c>
      <c r="G4" s="19">
        <f t="shared" si="4"/>
        <v>938.86012419088206</v>
      </c>
      <c r="H4" s="19">
        <f t="shared" si="4"/>
        <v>982.9739768394661</v>
      </c>
      <c r="I4" s="19">
        <f t="shared" si="4"/>
        <v>1002.8254932357161</v>
      </c>
      <c r="J4" s="19">
        <f t="shared" si="4"/>
        <v>818.27814226648206</v>
      </c>
      <c r="K4" s="19">
        <f t="shared" si="4"/>
        <v>864.27167615126996</v>
      </c>
      <c r="L4" s="19">
        <f t="shared" si="4"/>
        <v>962.68994261526325</v>
      </c>
      <c r="M4" s="19">
        <f t="shared" si="4"/>
        <v>834.64190784738412</v>
      </c>
      <c r="N4" s="19">
        <f t="shared" si="4"/>
        <v>666.49398870484856</v>
      </c>
      <c r="O4" s="19">
        <f t="shared" si="4"/>
        <v>654.29126324276217</v>
      </c>
      <c r="P4" s="19">
        <f t="shared" si="4"/>
        <v>489.81343551983815</v>
      </c>
      <c r="Q4" s="19">
        <f t="shared" si="4"/>
        <v>455.01238612398174</v>
      </c>
      <c r="R4" s="19">
        <f t="shared" si="4"/>
        <v>414.68156774201151</v>
      </c>
      <c r="S4" s="19">
        <f t="shared" si="4"/>
        <v>374.77480361804311</v>
      </c>
      <c r="T4" s="19">
        <f t="shared" si="4"/>
        <v>375.44750854535431</v>
      </c>
      <c r="U4" s="19">
        <f t="shared" si="4"/>
        <v>333.70302891548874</v>
      </c>
      <c r="V4" s="19">
        <f t="shared" si="4"/>
        <v>305.88040108329949</v>
      </c>
      <c r="W4" s="19">
        <f t="shared" si="4"/>
        <v>216.99306558733028</v>
      </c>
      <c r="X4" s="19">
        <f t="shared" si="4"/>
        <v>51.322371415331119</v>
      </c>
      <c r="Y4" s="19">
        <f t="shared" ref="Y4:Z4" si="5">SUM(Y5:Y7)</f>
        <v>53.388093740288042</v>
      </c>
      <c r="Z4" s="19">
        <f t="shared" si="5"/>
        <v>41.220976070219749</v>
      </c>
    </row>
    <row r="5" spans="1:26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561.19458203999989</v>
      </c>
      <c r="H5" s="8">
        <f>FC_OTH_HH_SH_E!H5+FC_OTH_HH_SC_E!H5+FC_OTH_HH_WH_E!H5+FC_OTH_HH_CO_E!H5</f>
        <v>656.02946771999962</v>
      </c>
      <c r="I5" s="8">
        <f>FC_OTH_HH_SH_E!I5+FC_OTH_HH_SC_E!I5+FC_OTH_HH_WH_E!I5+FC_OTH_HH_CO_E!I5</f>
        <v>839.71795931999986</v>
      </c>
      <c r="J5" s="8">
        <f>FC_OTH_HH_SH_E!J5+FC_OTH_HH_SC_E!J5+FC_OTH_HH_WH_E!J5+FC_OTH_HH_CO_E!J5</f>
        <v>656.02946771999939</v>
      </c>
      <c r="K5" s="8">
        <f>FC_OTH_HH_SH_E!K5+FC_OTH_HH_SC_E!K5+FC_OTH_HH_WH_E!K5+FC_OTH_HH_CO_E!K5</f>
        <v>713.95289999999954</v>
      </c>
      <c r="L5" s="8">
        <f>FC_OTH_HH_SH_E!L5+FC_OTH_HH_SC_E!L5+FC_OTH_HH_WH_E!L5+FC_OTH_HH_CO_E!L5</f>
        <v>762.54416279999941</v>
      </c>
      <c r="M5" s="8">
        <f>FC_OTH_HH_SH_E!M5+FC_OTH_HH_SC_E!M5+FC_OTH_HH_WH_E!M5+FC_OTH_HH_CO_E!M5</f>
        <v>647.84599271999946</v>
      </c>
      <c r="N5" s="8">
        <f>FC_OTH_HH_SH_E!N5+FC_OTH_HH_SC_E!N5+FC_OTH_HH_WH_E!N5+FC_OTH_HH_CO_E!N5</f>
        <v>469.80542591999989</v>
      </c>
      <c r="O5" s="8">
        <f>FC_OTH_HH_SH_E!O5+FC_OTH_HH_SC_E!O5+FC_OTH_HH_WH_E!O5+FC_OTH_HH_CO_E!O5</f>
        <v>384.84449999999998</v>
      </c>
      <c r="P5" s="8">
        <f>FC_OTH_HH_SH_E!P5+FC_OTH_HH_SC_E!P5+FC_OTH_HH_WH_E!P5+FC_OTH_HH_CO_E!P5</f>
        <v>324.51291432000005</v>
      </c>
      <c r="Q5" s="8">
        <f>FC_OTH_HH_SH_E!Q5+FC_OTH_HH_SC_E!Q5+FC_OTH_HH_WH_E!Q5+FC_OTH_HH_CO_E!Q5</f>
        <v>311.4144</v>
      </c>
      <c r="R5" s="8">
        <f>FC_OTH_HH_SH_E!R5+FC_OTH_HH_SC_E!R5+FC_OTH_HH_WH_E!R5+FC_OTH_HH_CO_E!R5</f>
        <v>311.41440000000011</v>
      </c>
      <c r="S5" s="8">
        <f>FC_OTH_HH_SH_E!S5+FC_OTH_HH_SC_E!S5+FC_OTH_HH_WH_E!S5+FC_OTH_HH_CO_E!S5</f>
        <v>285.46331795999981</v>
      </c>
      <c r="T5" s="8">
        <f>FC_OTH_HH_SH_E!T5+FC_OTH_HH_SC_E!T5+FC_OTH_HH_WH_E!T5+FC_OTH_HH_CO_E!T5</f>
        <v>286.54442136</v>
      </c>
      <c r="U5" s="8">
        <f>FC_OTH_HH_SH_E!U5+FC_OTH_HH_SC_E!U5+FC_OTH_HH_WH_E!U5+FC_OTH_HH_CO_E!U5</f>
        <v>260.00342135999989</v>
      </c>
      <c r="V5" s="8">
        <f>FC_OTH_HH_SH_E!V5+FC_OTH_HH_SC_E!V5+FC_OTH_HH_WH_E!V5+FC_OTH_HH_CO_E!V5</f>
        <v>254.10565727999986</v>
      </c>
      <c r="W5" s="8">
        <f>FC_OTH_HH_SH_E!W5+FC_OTH_HH_SC_E!W5+FC_OTH_HH_WH_E!W5+FC_OTH_HH_CO_E!W5</f>
        <v>177.87388931999982</v>
      </c>
      <c r="X5" s="8">
        <f>FC_OTH_HH_SH_E!X5+FC_OTH_HH_SC_E!X5+FC_OTH_HH_WH_E!X5+FC_OTH_HH_CO_E!X5</f>
        <v>0</v>
      </c>
      <c r="Y5" s="8">
        <f>FC_OTH_HH_SH_E!Y5+FC_OTH_HH_SC_E!Y5+FC_OTH_HH_WH_E!Y5+FC_OTH_HH_CO_E!Y5</f>
        <v>0</v>
      </c>
      <c r="Z5" s="8">
        <f>FC_OTH_HH_SH_E!Z5+FC_OTH_HH_SC_E!Z5+FC_OTH_HH_WH_E!Z5+FC_OTH_HH_CO_E!Z5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  <c r="Y6" s="8">
        <f>FC_OTH_HH_SH_E!Y6+FC_OTH_HH_SC_E!Y6+FC_OTH_HH_WH_E!Y6+FC_OTH_HH_CO_E!Y6</f>
        <v>0</v>
      </c>
      <c r="Z6" s="8">
        <f>FC_OTH_HH_SH_E!Z6+FC_OTH_HH_SC_E!Z6+FC_OTH_HH_WH_E!Z6+FC_OTH_HH_CO_E!Z6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680.05001377236442</v>
      </c>
      <c r="D7" s="8">
        <f>FC_OTH_HH_SH_E!D7+FC_OTH_HH_SC_E!D7+FC_OTH_HH_WH_E!D7+FC_OTH_HH_CO_E!D7</f>
        <v>735.19805498837809</v>
      </c>
      <c r="E7" s="8">
        <f>FC_OTH_HH_SH_E!E7+FC_OTH_HH_SC_E!E7+FC_OTH_HH_WH_E!E7+FC_OTH_HH_CO_E!E7</f>
        <v>799.77932770931261</v>
      </c>
      <c r="F7" s="8">
        <f>FC_OTH_HH_SH_E!F7+FC_OTH_HH_SC_E!F7+FC_OTH_HH_WH_E!F7+FC_OTH_HH_CO_E!F7</f>
        <v>724.92910204351062</v>
      </c>
      <c r="G7" s="8">
        <f>FC_OTH_HH_SH_E!G7+FC_OTH_HH_SC_E!G7+FC_OTH_HH_WH_E!G7+FC_OTH_HH_CO_E!G7</f>
        <v>377.66554215088212</v>
      </c>
      <c r="H7" s="8">
        <f>FC_OTH_HH_SH_E!H7+FC_OTH_HH_SC_E!H7+FC_OTH_HH_WH_E!H7+FC_OTH_HH_CO_E!H7</f>
        <v>326.94450911946655</v>
      </c>
      <c r="I7" s="8">
        <f>FC_OTH_HH_SH_E!I7+FC_OTH_HH_SC_E!I7+FC_OTH_HH_WH_E!I7+FC_OTH_HH_CO_E!I7</f>
        <v>163.10753391571623</v>
      </c>
      <c r="J7" s="8">
        <f>FC_OTH_HH_SH_E!J7+FC_OTH_HH_SC_E!J7+FC_OTH_HH_WH_E!J7+FC_OTH_HH_CO_E!J7</f>
        <v>162.24867454648265</v>
      </c>
      <c r="K7" s="8">
        <f>FC_OTH_HH_SH_E!K7+FC_OTH_HH_SC_E!K7+FC_OTH_HH_WH_E!K7+FC_OTH_HH_CO_E!K7</f>
        <v>150.31877615127041</v>
      </c>
      <c r="L7" s="8">
        <f>FC_OTH_HH_SH_E!L7+FC_OTH_HH_SC_E!L7+FC_OTH_HH_WH_E!L7+FC_OTH_HH_CO_E!L7</f>
        <v>200.14577981526381</v>
      </c>
      <c r="M7" s="8">
        <f>FC_OTH_HH_SH_E!M7+FC_OTH_HH_SC_E!M7+FC_OTH_HH_WH_E!M7+FC_OTH_HH_CO_E!M7</f>
        <v>186.79591512738463</v>
      </c>
      <c r="N7" s="8">
        <f>FC_OTH_HH_SH_E!N7+FC_OTH_HH_SC_E!N7+FC_OTH_HH_WH_E!N7+FC_OTH_HH_CO_E!N7</f>
        <v>196.68856278484864</v>
      </c>
      <c r="O7" s="8">
        <f>FC_OTH_HH_SH_E!O7+FC_OTH_HH_SC_E!O7+FC_OTH_HH_WH_E!O7+FC_OTH_HH_CO_E!O7</f>
        <v>269.44676324276224</v>
      </c>
      <c r="P7" s="8">
        <f>FC_OTH_HH_SH_E!P7+FC_OTH_HH_SC_E!P7+FC_OTH_HH_WH_E!P7+FC_OTH_HH_CO_E!P7</f>
        <v>165.3005211998381</v>
      </c>
      <c r="Q7" s="8">
        <f>FC_OTH_HH_SH_E!Q7+FC_OTH_HH_SC_E!Q7+FC_OTH_HH_WH_E!Q7+FC_OTH_HH_CO_E!Q7</f>
        <v>143.59798612398171</v>
      </c>
      <c r="R7" s="8">
        <f>FC_OTH_HH_SH_E!R7+FC_OTH_HH_SC_E!R7+FC_OTH_HH_WH_E!R7+FC_OTH_HH_CO_E!R7</f>
        <v>103.26716774201141</v>
      </c>
      <c r="S7" s="8">
        <f>FC_OTH_HH_SH_E!S7+FC_OTH_HH_SC_E!S7+FC_OTH_HH_WH_E!S7+FC_OTH_HH_CO_E!S7</f>
        <v>89.311485658043296</v>
      </c>
      <c r="T7" s="8">
        <f>FC_OTH_HH_SH_E!T7+FC_OTH_HH_SC_E!T7+FC_OTH_HH_WH_E!T7+FC_OTH_HH_CO_E!T7</f>
        <v>88.903087185354295</v>
      </c>
      <c r="U7" s="8">
        <f>FC_OTH_HH_SH_E!U7+FC_OTH_HH_SC_E!U7+FC_OTH_HH_WH_E!U7+FC_OTH_HH_CO_E!U7</f>
        <v>73.699607555488882</v>
      </c>
      <c r="V7" s="8">
        <f>FC_OTH_HH_SH_E!V7+FC_OTH_HH_SC_E!V7+FC_OTH_HH_WH_E!V7+FC_OTH_HH_CO_E!V7</f>
        <v>51.774743803299643</v>
      </c>
      <c r="W7" s="8">
        <f>FC_OTH_HH_SH_E!W7+FC_OTH_HH_SC_E!W7+FC_OTH_HH_WH_E!W7+FC_OTH_HH_CO_E!W7</f>
        <v>39.119176267330459</v>
      </c>
      <c r="X7" s="8">
        <f>FC_OTH_HH_SH_E!X7+FC_OTH_HH_SC_E!X7+FC_OTH_HH_WH_E!X7+FC_OTH_HH_CO_E!X7</f>
        <v>51.322371415331119</v>
      </c>
      <c r="Y7" s="8">
        <f>FC_OTH_HH_SH_E!Y7+FC_OTH_HH_SC_E!Y7+FC_OTH_HH_WH_E!Y7+FC_OTH_HH_CO_E!Y7</f>
        <v>53.388093740288042</v>
      </c>
      <c r="Z7" s="8">
        <f>FC_OTH_HH_SH_E!Z7+FC_OTH_HH_SC_E!Z7+FC_OTH_HH_WH_E!Z7+FC_OTH_HH_CO_E!Z7</f>
        <v>41.220976070219749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  <c r="Y9" s="8">
        <f>FC_OTH_HH_SH_E!Y9+FC_OTH_HH_SC_E!Y9+FC_OTH_HH_WH_E!Y9+FC_OTH_HH_CO_E!Y9</f>
        <v>0</v>
      </c>
      <c r="Z9" s="8">
        <f>FC_OTH_HH_SH_E!Z9+FC_OTH_HH_SC_E!Z9+FC_OTH_HH_WH_E!Z9+FC_OTH_HH_CO_E!Z9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  <c r="Y10" s="8">
        <f>FC_OTH_HH_SH_E!Y10+FC_OTH_HH_SC_E!Y10+FC_OTH_HH_WH_E!Y10+FC_OTH_HH_CO_E!Y10</f>
        <v>0</v>
      </c>
      <c r="Z10" s="8">
        <f>FC_OTH_HH_SH_E!Z10+FC_OTH_HH_SC_E!Z10+FC_OTH_HH_WH_E!Z10+FC_OTH_HH_CO_E!Z10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116.97667000845424</v>
      </c>
      <c r="O11" s="19">
        <f t="shared" si="8"/>
        <v>58.244989273037774</v>
      </c>
      <c r="P11" s="19">
        <f t="shared" si="8"/>
        <v>29.463227817729006</v>
      </c>
      <c r="Q11" s="19">
        <f t="shared" si="8"/>
        <v>29.507591094783741</v>
      </c>
      <c r="R11" s="19">
        <f t="shared" si="8"/>
        <v>29.624110833927013</v>
      </c>
      <c r="S11" s="19">
        <f t="shared" si="8"/>
        <v>29.277942600354368</v>
      </c>
      <c r="T11" s="19">
        <f t="shared" si="8"/>
        <v>386.47674440058682</v>
      </c>
      <c r="U11" s="19">
        <f t="shared" si="8"/>
        <v>538.91779682478261</v>
      </c>
      <c r="V11" s="19">
        <f t="shared" si="8"/>
        <v>239.38991184107991</v>
      </c>
      <c r="W11" s="19">
        <f t="shared" si="8"/>
        <v>298.12802586599315</v>
      </c>
      <c r="X11" s="19">
        <f t="shared" si="8"/>
        <v>269.35111438558101</v>
      </c>
      <c r="Y11" s="19">
        <f t="shared" ref="Y11:Z11" si="9">SUM(Y12:Y16)</f>
        <v>295.19395052615181</v>
      </c>
      <c r="Z11" s="19">
        <f t="shared" si="9"/>
        <v>297.39015463144671</v>
      </c>
    </row>
    <row r="12" spans="1:26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  <c r="Y12" s="8">
        <f>FC_OTH_HH_SH_E!Y12+FC_OTH_HH_SC_E!Y12+FC_OTH_HH_WH_E!Y12+FC_OTH_HH_CO_E!Y12</f>
        <v>0</v>
      </c>
      <c r="Z12" s="8">
        <f>FC_OTH_HH_SH_E!Z12+FC_OTH_HH_SC_E!Z12+FC_OTH_HH_WH_E!Z12+FC_OTH_HH_CO_E!Z12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116.97667000845424</v>
      </c>
      <c r="O13" s="8">
        <f>FC_OTH_HH_SH_E!O13+FC_OTH_HH_SC_E!O13+FC_OTH_HH_WH_E!O13+FC_OTH_HH_CO_E!O13</f>
        <v>58.244989273037774</v>
      </c>
      <c r="P13" s="8">
        <f>FC_OTH_HH_SH_E!P13+FC_OTH_HH_SC_E!P13+FC_OTH_HH_WH_E!P13+FC_OTH_HH_CO_E!P13</f>
        <v>29.463227817729006</v>
      </c>
      <c r="Q13" s="8">
        <f>FC_OTH_HH_SH_E!Q13+FC_OTH_HH_SC_E!Q13+FC_OTH_HH_WH_E!Q13+FC_OTH_HH_CO_E!Q13</f>
        <v>29.507591094783741</v>
      </c>
      <c r="R13" s="8">
        <f>FC_OTH_HH_SH_E!R13+FC_OTH_HH_SC_E!R13+FC_OTH_HH_WH_E!R13+FC_OTH_HH_CO_E!R13</f>
        <v>29.624110833927013</v>
      </c>
      <c r="S13" s="8">
        <f>FC_OTH_HH_SH_E!S13+FC_OTH_HH_SC_E!S13+FC_OTH_HH_WH_E!S13+FC_OTH_HH_CO_E!S13</f>
        <v>29.277942600354368</v>
      </c>
      <c r="T13" s="8">
        <f>FC_OTH_HH_SH_E!T13+FC_OTH_HH_SC_E!T13+FC_OTH_HH_WH_E!T13+FC_OTH_HH_CO_E!T13</f>
        <v>386.47674440058682</v>
      </c>
      <c r="U13" s="8">
        <f>FC_OTH_HH_SH_E!U13+FC_OTH_HH_SC_E!U13+FC_OTH_HH_WH_E!U13+FC_OTH_HH_CO_E!U13</f>
        <v>538.91779682478261</v>
      </c>
      <c r="V13" s="8">
        <f>FC_OTH_HH_SH_E!V13+FC_OTH_HH_SC_E!V13+FC_OTH_HH_WH_E!V13+FC_OTH_HH_CO_E!V13</f>
        <v>239.38991184107991</v>
      </c>
      <c r="W13" s="8">
        <f>FC_OTH_HH_SH_E!W13+FC_OTH_HH_SC_E!W13+FC_OTH_HH_WH_E!W13+FC_OTH_HH_CO_E!W13</f>
        <v>298.12802586599315</v>
      </c>
      <c r="X13" s="8">
        <f>FC_OTH_HH_SH_E!X13+FC_OTH_HH_SC_E!X13+FC_OTH_HH_WH_E!X13+FC_OTH_HH_CO_E!X13</f>
        <v>269.35111438558101</v>
      </c>
      <c r="Y13" s="8">
        <f>FC_OTH_HH_SH_E!Y13+FC_OTH_HH_SC_E!Y13+FC_OTH_HH_WH_E!Y13+FC_OTH_HH_CO_E!Y13</f>
        <v>295.19395052615181</v>
      </c>
      <c r="Z13" s="8">
        <f>FC_OTH_HH_SH_E!Z13+FC_OTH_HH_SC_E!Z13+FC_OTH_HH_WH_E!Z13+FC_OTH_HH_CO_E!Z13</f>
        <v>297.39015463144671</v>
      </c>
    </row>
    <row r="14" spans="1:26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  <c r="Y14" s="8">
        <f>FC_OTH_HH_SH_E!Y14+FC_OTH_HH_SC_E!Y14+FC_OTH_HH_WH_E!Y14+FC_OTH_HH_CO_E!Y14</f>
        <v>0</v>
      </c>
      <c r="Z14" s="8">
        <f>FC_OTH_HH_SH_E!Z14+FC_OTH_HH_SC_E!Z14+FC_OTH_HH_WH_E!Z14+FC_OTH_HH_CO_E!Z14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  <c r="Y15" s="8">
        <f>FC_OTH_HH_SH_E!Y15+FC_OTH_HH_SC_E!Y15+FC_OTH_HH_WH_E!Y15+FC_OTH_HH_CO_E!Y15</f>
        <v>0</v>
      </c>
      <c r="Z15" s="8">
        <f>FC_OTH_HH_SH_E!Z15+FC_OTH_HH_SC_E!Z15+FC_OTH_HH_WH_E!Z15+FC_OTH_HH_CO_E!Z15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  <c r="Y16" s="8">
        <f>FC_OTH_HH_SH_E!Y16+FC_OTH_HH_SC_E!Y16+FC_OTH_HH_WH_E!Y16+FC_OTH_HH_CO_E!Y16</f>
        <v>0</v>
      </c>
      <c r="Z16" s="8">
        <f>FC_OTH_HH_SH_E!Z16+FC_OTH_HH_SC_E!Z16+FC_OTH_HH_WH_E!Z16+FC_OTH_HH_CO_E!Z16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88.711199999999991</v>
      </c>
      <c r="D17" s="27">
        <f t="shared" si="10"/>
        <v>40.959000000000003</v>
      </c>
      <c r="E17" s="27">
        <f t="shared" si="10"/>
        <v>40.159800000000004</v>
      </c>
      <c r="F17" s="27">
        <f t="shared" si="10"/>
        <v>40.319639999999993</v>
      </c>
      <c r="G17" s="27">
        <f t="shared" si="10"/>
        <v>44.875079999999983</v>
      </c>
      <c r="H17" s="27">
        <f t="shared" si="10"/>
        <v>49.59035999999999</v>
      </c>
      <c r="I17" s="27">
        <f t="shared" si="10"/>
        <v>46.15379999999999</v>
      </c>
      <c r="J17" s="27">
        <f t="shared" si="10"/>
        <v>44.635319999999972</v>
      </c>
      <c r="K17" s="27">
        <f t="shared" si="10"/>
        <v>46.153799999999997</v>
      </c>
      <c r="L17" s="27">
        <f t="shared" si="10"/>
        <v>40.359599999999979</v>
      </c>
      <c r="M17" s="27">
        <f t="shared" si="10"/>
        <v>5.4745200000000001</v>
      </c>
      <c r="N17" s="27">
        <f t="shared" si="10"/>
        <v>0.27971999999999997</v>
      </c>
      <c r="O17" s="27">
        <f t="shared" si="10"/>
        <v>0.23976000000000008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88.711199999999991</v>
      </c>
      <c r="D18" s="8">
        <f>FC_OTH_HH_SH_E!D18+FC_OTH_HH_SC_E!D18+FC_OTH_HH_WH_E!D18+FC_OTH_HH_CO_E!D18</f>
        <v>40.959000000000003</v>
      </c>
      <c r="E18" s="8">
        <f>FC_OTH_HH_SH_E!E18+FC_OTH_HH_SC_E!E18+FC_OTH_HH_WH_E!E18+FC_OTH_HH_CO_E!E18</f>
        <v>40.159800000000004</v>
      </c>
      <c r="F18" s="8">
        <f>FC_OTH_HH_SH_E!F18+FC_OTH_HH_SC_E!F18+FC_OTH_HH_WH_E!F18+FC_OTH_HH_CO_E!F18</f>
        <v>40.319639999999993</v>
      </c>
      <c r="G18" s="8">
        <f>FC_OTH_HH_SH_E!G18+FC_OTH_HH_SC_E!G18+FC_OTH_HH_WH_E!G18+FC_OTH_HH_CO_E!G18</f>
        <v>44.875079999999983</v>
      </c>
      <c r="H18" s="8">
        <f>FC_OTH_HH_SH_E!H18+FC_OTH_HH_SC_E!H18+FC_OTH_HH_WH_E!H18+FC_OTH_HH_CO_E!H18</f>
        <v>49.59035999999999</v>
      </c>
      <c r="I18" s="8">
        <f>FC_OTH_HH_SH_E!I18+FC_OTH_HH_SC_E!I18+FC_OTH_HH_WH_E!I18+FC_OTH_HH_CO_E!I18</f>
        <v>46.15379999999999</v>
      </c>
      <c r="J18" s="8">
        <f>FC_OTH_HH_SH_E!J18+FC_OTH_HH_SC_E!J18+FC_OTH_HH_WH_E!J18+FC_OTH_HH_CO_E!J18</f>
        <v>44.635319999999972</v>
      </c>
      <c r="K18" s="8">
        <f>FC_OTH_HH_SH_E!K18+FC_OTH_HH_SC_E!K18+FC_OTH_HH_WH_E!K18+FC_OTH_HH_CO_E!K18</f>
        <v>46.153799999999997</v>
      </c>
      <c r="L18" s="8">
        <f>FC_OTH_HH_SH_E!L18+FC_OTH_HH_SC_E!L18+FC_OTH_HH_WH_E!L18+FC_OTH_HH_CO_E!L18</f>
        <v>40.359599999999979</v>
      </c>
      <c r="M18" s="8">
        <f>FC_OTH_HH_SH_E!M18+FC_OTH_HH_SC_E!M18+FC_OTH_HH_WH_E!M18+FC_OTH_HH_CO_E!M18</f>
        <v>5.4745200000000001</v>
      </c>
      <c r="N18" s="8">
        <f>FC_OTH_HH_SH_E!N18+FC_OTH_HH_SC_E!N18+FC_OTH_HH_WH_E!N18+FC_OTH_HH_CO_E!N18</f>
        <v>0.27971999999999997</v>
      </c>
      <c r="O18" s="8">
        <f>FC_OTH_HH_SH_E!O18+FC_OTH_HH_SC_E!O18+FC_OTH_HH_WH_E!O18+FC_OTH_HH_CO_E!O18</f>
        <v>0.23976000000000008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  <c r="Y18" s="8">
        <f>FC_OTH_HH_SH_E!Y18+FC_OTH_HH_SC_E!Y18+FC_OTH_HH_WH_E!Y18+FC_OTH_HH_CO_E!Y18</f>
        <v>0</v>
      </c>
      <c r="Z18" s="8">
        <f>FC_OTH_HH_SH_E!Z18+FC_OTH_HH_SC_E!Z18+FC_OTH_HH_WH_E!Z18+FC_OTH_HH_CO_E!Z18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  <c r="Y19" s="8">
        <f>FC_OTH_HH_SH_E!Y19+FC_OTH_HH_SC_E!Y19+FC_OTH_HH_WH_E!Y19+FC_OTH_HH_CO_E!Y19</f>
        <v>0</v>
      </c>
      <c r="Z19" s="8">
        <f>FC_OTH_HH_SH_E!Z19+FC_OTH_HH_SC_E!Z19+FC_OTH_HH_WH_E!Z19+FC_OTH_HH_CO_E!Z19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  <c r="Y20" s="8">
        <f>FC_OTH_HH_SH_E!Y20+FC_OTH_HH_SC_E!Y20+FC_OTH_HH_WH_E!Y20+FC_OTH_HH_CO_E!Y20</f>
        <v>0</v>
      </c>
      <c r="Z20" s="8">
        <f>FC_OTH_HH_SH_E!Z20+FC_OTH_HH_SC_E!Z20+FC_OTH_HH_WH_E!Z20+FC_OTH_HH_CO_E!Z20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  <c r="Y21" s="8">
        <f>FC_OTH_HH_SH_E!Y21+FC_OTH_HH_SC_E!Y21+FC_OTH_HH_WH_E!Y21+FC_OTH_HH_CO_E!Y21</f>
        <v>0</v>
      </c>
      <c r="Z21" s="8">
        <f>FC_OTH_HH_SH_E!Z21+FC_OTH_HH_SC_E!Z21+FC_OTH_HH_WH_E!Z21+FC_OTH_HH_CO_E!Z21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  <c r="Y23" s="8">
        <f>FC_OTH_HH_SH_E!Y23+FC_OTH_HH_SC_E!Y23+FC_OTH_HH_WH_E!Y23+FC_OTH_HH_CO_E!Y23</f>
        <v>0</v>
      </c>
      <c r="Z23" s="8">
        <f>FC_OTH_HH_SH_E!Z23+FC_OTH_HH_SC_E!Z23+FC_OTH_HH_WH_E!Z23+FC_OTH_HH_CO_E!Z23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  <c r="Y24" s="8">
        <f>FC_OTH_HH_SH_E!Y24+FC_OTH_HH_SC_E!Y24+FC_OTH_HH_WH_E!Y24+FC_OTH_HH_CO_E!Y24</f>
        <v>0</v>
      </c>
      <c r="Z24" s="8">
        <f>FC_OTH_HH_SH_E!Z24+FC_OTH_HH_SC_E!Z24+FC_OTH_HH_WH_E!Z24+FC_OTH_HH_CO_E!Z24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  <c r="Y25" s="27">
        <f>FC_OTH_HH_SH_E!Y25+FC_OTH_HH_SC_E!Y25+FC_OTH_HH_WH_E!Y25+FC_OTH_HH_CO_E!Y25</f>
        <v>0</v>
      </c>
      <c r="Z25" s="27">
        <f>FC_OTH_HH_SH_E!Z25+FC_OTH_HH_SC_E!Z25+FC_OTH_HH_WH_E!Z25+FC_OTH_HH_CO_E!Z25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11915.777705400002</v>
      </c>
      <c r="D26" s="27">
        <f t="shared" si="14"/>
        <v>11447.17307424</v>
      </c>
      <c r="E26" s="27">
        <f t="shared" si="14"/>
        <v>11360.656784160001</v>
      </c>
      <c r="F26" s="27">
        <f t="shared" si="14"/>
        <v>12065.29564068</v>
      </c>
      <c r="G26" s="27">
        <f t="shared" si="14"/>
        <v>12998.510367480003</v>
      </c>
      <c r="H26" s="27">
        <f t="shared" si="14"/>
        <v>12685.705891199999</v>
      </c>
      <c r="I26" s="27">
        <f t="shared" si="14"/>
        <v>11237.229591119998</v>
      </c>
      <c r="J26" s="27">
        <f t="shared" si="14"/>
        <v>10894.745429639999</v>
      </c>
      <c r="K26" s="27">
        <f t="shared" si="14"/>
        <v>10443.764941200001</v>
      </c>
      <c r="L26" s="27">
        <f t="shared" si="14"/>
        <v>9848.8516208400033</v>
      </c>
      <c r="M26" s="27">
        <f t="shared" si="14"/>
        <v>9941.1900778799991</v>
      </c>
      <c r="N26" s="27">
        <f t="shared" si="14"/>
        <v>8559.5830379999989</v>
      </c>
      <c r="O26" s="27">
        <f t="shared" si="14"/>
        <v>8102.6764236000054</v>
      </c>
      <c r="P26" s="27">
        <f t="shared" si="14"/>
        <v>8156.9820146400025</v>
      </c>
      <c r="Q26" s="27">
        <f t="shared" si="14"/>
        <v>7963.1888115599995</v>
      </c>
      <c r="R26" s="27">
        <f t="shared" si="14"/>
        <v>8926.0496596800003</v>
      </c>
      <c r="S26" s="27">
        <f t="shared" si="14"/>
        <v>8154.9909637200026</v>
      </c>
      <c r="T26" s="27">
        <f t="shared" si="14"/>
        <v>7828.1143826399984</v>
      </c>
      <c r="U26" s="27">
        <f t="shared" si="14"/>
        <v>8178.5267384399976</v>
      </c>
      <c r="V26" s="27">
        <f t="shared" si="14"/>
        <v>7030.4513669999969</v>
      </c>
      <c r="W26" s="27">
        <f t="shared" si="14"/>
        <v>7238.6075131200023</v>
      </c>
      <c r="X26" s="27">
        <f t="shared" si="14"/>
        <v>7239.7120283999984</v>
      </c>
      <c r="Y26" s="27">
        <f t="shared" ref="Y26:Z26" si="15">SUM(Y27,Y33)</f>
        <v>7228.6268594399971</v>
      </c>
      <c r="Z26" s="27">
        <f t="shared" si="15"/>
        <v>6661.705663800004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  <c r="Y28" s="8">
        <f>FC_OTH_HH_SH_E!Y28+FC_OTH_HH_SC_E!Y28+FC_OTH_HH_WH_E!Y28+FC_OTH_HH_CO_E!Y28</f>
        <v>0</v>
      </c>
      <c r="Z28" s="8">
        <f>FC_OTH_HH_SH_E!Z28+FC_OTH_HH_SC_E!Z28+FC_OTH_HH_WH_E!Z28+FC_OTH_HH_CO_E!Z28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  <c r="Y29" s="8">
        <f>FC_OTH_HH_SH_E!Y29+FC_OTH_HH_SC_E!Y29+FC_OTH_HH_WH_E!Y29+FC_OTH_HH_CO_E!Y29</f>
        <v>0</v>
      </c>
      <c r="Z29" s="8">
        <f>FC_OTH_HH_SH_E!Z29+FC_OTH_HH_SC_E!Z29+FC_OTH_HH_WH_E!Z29+FC_OTH_HH_CO_E!Z29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  <c r="Y30" s="8">
        <f>FC_OTH_HH_SH_E!Y30+FC_OTH_HH_SC_E!Y30+FC_OTH_HH_WH_E!Y30+FC_OTH_HH_CO_E!Y30</f>
        <v>0</v>
      </c>
      <c r="Z30" s="8">
        <f>FC_OTH_HH_SH_E!Z30+FC_OTH_HH_SC_E!Z30+FC_OTH_HH_WH_E!Z30+FC_OTH_HH_CO_E!Z30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  <c r="Y31" s="8">
        <f>FC_OTH_HH_SH_E!Y31+FC_OTH_HH_SC_E!Y31+FC_OTH_HH_WH_E!Y31+FC_OTH_HH_CO_E!Y31</f>
        <v>0</v>
      </c>
      <c r="Z31" s="8">
        <f>FC_OTH_HH_SH_E!Z31+FC_OTH_HH_SC_E!Z31+FC_OTH_HH_WH_E!Z31+FC_OTH_HH_CO_E!Z31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  <c r="Y32" s="8">
        <f>FC_OTH_HH_SH_E!Y32+FC_OTH_HH_SC_E!Y32+FC_OTH_HH_WH_E!Y32+FC_OTH_HH_CO_E!Y32</f>
        <v>0</v>
      </c>
      <c r="Z32" s="8">
        <f>FC_OTH_HH_SH_E!Z32+FC_OTH_HH_SC_E!Z32+FC_OTH_HH_WH_E!Z32+FC_OTH_HH_CO_E!Z32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11915.777705400002</v>
      </c>
      <c r="D33" s="19">
        <f t="shared" si="18"/>
        <v>11447.17307424</v>
      </c>
      <c r="E33" s="19">
        <f t="shared" si="18"/>
        <v>11360.656784160001</v>
      </c>
      <c r="F33" s="19">
        <f t="shared" si="18"/>
        <v>12065.29564068</v>
      </c>
      <c r="G33" s="19">
        <f t="shared" si="18"/>
        <v>12998.510367480003</v>
      </c>
      <c r="H33" s="19">
        <f t="shared" si="18"/>
        <v>12685.705891199999</v>
      </c>
      <c r="I33" s="19">
        <f t="shared" si="18"/>
        <v>11237.229591119998</v>
      </c>
      <c r="J33" s="19">
        <f t="shared" si="18"/>
        <v>10894.745429639999</v>
      </c>
      <c r="K33" s="19">
        <f t="shared" si="18"/>
        <v>10443.764941200001</v>
      </c>
      <c r="L33" s="19">
        <f t="shared" si="18"/>
        <v>9848.8516208400033</v>
      </c>
      <c r="M33" s="19">
        <f t="shared" si="18"/>
        <v>9941.1900778799991</v>
      </c>
      <c r="N33" s="19">
        <f t="shared" si="18"/>
        <v>8559.5830379999989</v>
      </c>
      <c r="O33" s="19">
        <f t="shared" si="18"/>
        <v>8102.6764236000054</v>
      </c>
      <c r="P33" s="19">
        <f t="shared" si="18"/>
        <v>8156.9820146400025</v>
      </c>
      <c r="Q33" s="19">
        <f t="shared" si="18"/>
        <v>7963.1888115599995</v>
      </c>
      <c r="R33" s="19">
        <f t="shared" si="18"/>
        <v>8926.0496596800003</v>
      </c>
      <c r="S33" s="19">
        <f t="shared" si="18"/>
        <v>8154.9909637200026</v>
      </c>
      <c r="T33" s="19">
        <f t="shared" si="18"/>
        <v>7828.1143826399984</v>
      </c>
      <c r="U33" s="19">
        <f t="shared" si="18"/>
        <v>8178.5267384399976</v>
      </c>
      <c r="V33" s="19">
        <f t="shared" si="18"/>
        <v>7030.4513669999969</v>
      </c>
      <c r="W33" s="19">
        <f t="shared" si="18"/>
        <v>7238.6075131200023</v>
      </c>
      <c r="X33" s="19">
        <f t="shared" si="18"/>
        <v>7239.7120283999984</v>
      </c>
      <c r="Y33" s="19">
        <f t="shared" ref="Y33:Z33" si="19">SUM(Y34:Y50)</f>
        <v>7228.6268594399971</v>
      </c>
      <c r="Z33" s="19">
        <f t="shared" si="19"/>
        <v>6661.705663800004</v>
      </c>
    </row>
    <row r="34" spans="1:26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  <c r="Y34" s="8">
        <f>FC_OTH_HH_SH_E!Y34+FC_OTH_HH_SC_E!Y34+FC_OTH_HH_WH_E!Y34+FC_OTH_HH_CO_E!Y34</f>
        <v>0</v>
      </c>
      <c r="Z34" s="8">
        <f>FC_OTH_HH_SH_E!Z34+FC_OTH_HH_SC_E!Z34+FC_OTH_HH_WH_E!Z34+FC_OTH_HH_CO_E!Z34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  <c r="Y35" s="8">
        <f>FC_OTH_HH_SH_E!Y35+FC_OTH_HH_SC_E!Y35+FC_OTH_HH_WH_E!Y35+FC_OTH_HH_CO_E!Y35</f>
        <v>0</v>
      </c>
      <c r="Z35" s="8">
        <f>FC_OTH_HH_SH_E!Z35+FC_OTH_HH_SC_E!Z35+FC_OTH_HH_WH_E!Z35+FC_OTH_HH_CO_E!Z35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5076.8556300000009</v>
      </c>
      <c r="D36" s="8">
        <f>FC_OTH_HH_SH_E!D36+FC_OTH_HH_SC_E!D36+FC_OTH_HH_WH_E!D36+FC_OTH_HH_CO_E!D36</f>
        <v>4608.2686190400018</v>
      </c>
      <c r="E36" s="8">
        <f>FC_OTH_HH_SH_E!E36+FC_OTH_HH_SC_E!E36+FC_OTH_HH_WH_E!E36+FC_OTH_HH_CO_E!E36</f>
        <v>4602.2995357200016</v>
      </c>
      <c r="F36" s="8">
        <f>FC_OTH_HH_SH_E!F36+FC_OTH_HH_SC_E!F36+FC_OTH_HH_WH_E!F36+FC_OTH_HH_CO_E!F36</f>
        <v>4530.6682642799997</v>
      </c>
      <c r="G36" s="8">
        <f>FC_OTH_HH_SH_E!G36+FC_OTH_HH_SC_E!G36+FC_OTH_HH_WH_E!G36+FC_OTH_HH_CO_E!G36</f>
        <v>4635.1302890400002</v>
      </c>
      <c r="H36" s="8">
        <f>FC_OTH_HH_SH_E!H36+FC_OTH_HH_SC_E!H36+FC_OTH_HH_WH_E!H36+FC_OTH_HH_CO_E!H36</f>
        <v>4566.4839000000002</v>
      </c>
      <c r="I36" s="8">
        <f>FC_OTH_HH_SH_E!I36+FC_OTH_HH_SC_E!I36+FC_OTH_HH_WH_E!I36+FC_OTH_HH_CO_E!I36</f>
        <v>4205.3435690400001</v>
      </c>
      <c r="J36" s="8">
        <f>FC_OTH_HH_SH_E!J36+FC_OTH_HH_SC_E!J36+FC_OTH_HH_WH_E!J36+FC_OTH_HH_CO_E!J36</f>
        <v>4145.6511457200022</v>
      </c>
      <c r="K36" s="8">
        <f>FC_OTH_HH_SH_E!K36+FC_OTH_HH_SC_E!K36+FC_OTH_HH_WH_E!K36+FC_OTH_HH_CO_E!K36</f>
        <v>4026.2658447600015</v>
      </c>
      <c r="L36" s="8">
        <f>FC_OTH_HH_SH_E!L36+FC_OTH_HH_SC_E!L36+FC_OTH_HH_WH_E!L36+FC_OTH_HH_CO_E!L36</f>
        <v>3745.7107509600023</v>
      </c>
      <c r="M36" s="8">
        <f>FC_OTH_HH_SH_E!M36+FC_OTH_HH_SC_E!M36+FC_OTH_HH_WH_E!M36+FC_OTH_HH_CO_E!M36</f>
        <v>3766.6031104800013</v>
      </c>
      <c r="N36" s="8">
        <f>FC_OTH_HH_SH_E!N36+FC_OTH_HH_SC_E!N36+FC_OTH_HH_WH_E!N36+FC_OTH_HH_CO_E!N36</f>
        <v>3336.8163904800003</v>
      </c>
      <c r="O36" s="8">
        <f>FC_OTH_HH_SH_E!O36+FC_OTH_HH_SC_E!O36+FC_OTH_HH_WH_E!O36+FC_OTH_HH_CO_E!O36</f>
        <v>3256.2313804800015</v>
      </c>
      <c r="P36" s="8">
        <f>FC_OTH_HH_SH_E!P36+FC_OTH_HH_SC_E!P36+FC_OTH_HH_WH_E!P36+FC_OTH_HH_CO_E!P36</f>
        <v>3098.0460157199996</v>
      </c>
      <c r="Q36" s="8">
        <f>FC_OTH_HH_SH_E!Q36+FC_OTH_HH_SC_E!Q36+FC_OTH_HH_WH_E!Q36+FC_OTH_HH_CO_E!Q36</f>
        <v>2895.0910495199992</v>
      </c>
      <c r="R36" s="8">
        <f>FC_OTH_HH_SH_E!R36+FC_OTH_HH_SC_E!R36+FC_OTH_HH_WH_E!R36+FC_OTH_HH_CO_E!R36</f>
        <v>2844.3523647599995</v>
      </c>
      <c r="S36" s="8">
        <f>FC_OTH_HH_SH_E!S36+FC_OTH_HH_SC_E!S36+FC_OTH_HH_WH_E!S36+FC_OTH_HH_CO_E!S36</f>
        <v>2933.8913404800019</v>
      </c>
      <c r="T36" s="8">
        <f>FC_OTH_HH_SH_E!T36+FC_OTH_HH_SC_E!T36+FC_OTH_HH_WH_E!T36+FC_OTH_HH_CO_E!T36</f>
        <v>2724.9672909599985</v>
      </c>
      <c r="U36" s="8">
        <f>FC_OTH_HH_SH_E!U36+FC_OTH_HH_SC_E!U36+FC_OTH_HH_WH_E!U36+FC_OTH_HH_CO_E!U36</f>
        <v>2835.3983990399988</v>
      </c>
      <c r="V36" s="8">
        <f>FC_OTH_HH_SH_E!V36+FC_OTH_HH_SC_E!V36+FC_OTH_HH_WH_E!V36+FC_OTH_HH_CO_E!V36</f>
        <v>2378.7500090400008</v>
      </c>
      <c r="W36" s="8">
        <f>FC_OTH_HH_SH_E!W36+FC_OTH_HH_SC_E!W36+FC_OTH_HH_WH_E!W36+FC_OTH_HH_CO_E!W36</f>
        <v>2223.5492995199997</v>
      </c>
      <c r="X36" s="8">
        <f>FC_OTH_HH_SH_E!X36+FC_OTH_HH_SC_E!X36+FC_OTH_HH_WH_E!X36+FC_OTH_HH_CO_E!X36</f>
        <v>2367.0592196399994</v>
      </c>
      <c r="Y36" s="8">
        <f>FC_OTH_HH_SH_E!Y36+FC_OTH_HH_SC_E!Y36+FC_OTH_HH_WH_E!Y36+FC_OTH_HH_CO_E!Y36</f>
        <v>2668.4680557600013</v>
      </c>
      <c r="Z36" s="8">
        <f>FC_OTH_HH_SH_E!Z36+FC_OTH_HH_SC_E!Z36+FC_OTH_HH_WH_E!Z36+FC_OTH_HH_CO_E!Z36</f>
        <v>2271.7690070400008</v>
      </c>
    </row>
    <row r="37" spans="1:26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  <c r="Y37" s="8">
        <f>FC_OTH_HH_SH_E!Y37+FC_OTH_HH_SC_E!Y37+FC_OTH_HH_WH_E!Y37+FC_OTH_HH_CO_E!Y37</f>
        <v>0</v>
      </c>
      <c r="Z37" s="8">
        <f>FC_OTH_HH_SH_E!Z37+FC_OTH_HH_SC_E!Z37+FC_OTH_HH_WH_E!Z37+FC_OTH_HH_CO_E!Z37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  <c r="Y38" s="8">
        <f>FC_OTH_HH_SH_E!Y38+FC_OTH_HH_SC_E!Y38+FC_OTH_HH_WH_E!Y38+FC_OTH_HH_CO_E!Y38</f>
        <v>0</v>
      </c>
      <c r="Z38" s="8">
        <f>FC_OTH_HH_SH_E!Z38+FC_OTH_HH_SC_E!Z38+FC_OTH_HH_WH_E!Z38+FC_OTH_HH_CO_E!Z38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  <c r="Y39" s="8">
        <f>FC_OTH_HH_SH_E!Y39+FC_OTH_HH_SC_E!Y39+FC_OTH_HH_WH_E!Y39+FC_OTH_HH_CO_E!Y39</f>
        <v>0</v>
      </c>
      <c r="Z39" s="8">
        <f>FC_OTH_HH_SH_E!Z39+FC_OTH_HH_SC_E!Z39+FC_OTH_HH_WH_E!Z39+FC_OTH_HH_CO_E!Z39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  <c r="Y40" s="8">
        <f>FC_OTH_HH_SH_E!Y40+FC_OTH_HH_SC_E!Y40+FC_OTH_HH_WH_E!Y40+FC_OTH_HH_CO_E!Y40</f>
        <v>0</v>
      </c>
      <c r="Z40" s="8">
        <f>FC_OTH_HH_SH_E!Z40+FC_OTH_HH_SC_E!Z40+FC_OTH_HH_WH_E!Z40+FC_OTH_HH_CO_E!Z40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</v>
      </c>
      <c r="D41" s="8">
        <f>FC_OTH_HH_SH_E!D41+FC_OTH_HH_SC_E!D41+FC_OTH_HH_WH_E!D41+FC_OTH_HH_CO_E!D41</f>
        <v>0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0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0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0.13847940000000003</v>
      </c>
      <c r="Y41" s="8">
        <f>FC_OTH_HH_SH_E!Y41+FC_OTH_HH_SC_E!Y41+FC_OTH_HH_WH_E!Y41+FC_OTH_HH_CO_E!Y41</f>
        <v>6.6263039999999981E-2</v>
      </c>
      <c r="Z41" s="8">
        <f>FC_OTH_HH_SH_E!Z41+FC_OTH_HH_SC_E!Z41+FC_OTH_HH_WH_E!Z41+FC_OTH_HH_CO_E!Z41</f>
        <v>7.2475200000000059E-2</v>
      </c>
    </row>
    <row r="42" spans="1:26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  <c r="Y42" s="8">
        <f>FC_OTH_HH_SH_E!Y42+FC_OTH_HH_SC_E!Y42+FC_OTH_HH_WH_E!Y42+FC_OTH_HH_CO_E!Y42</f>
        <v>0</v>
      </c>
      <c r="Z42" s="8">
        <f>FC_OTH_HH_SH_E!Z42+FC_OTH_HH_SC_E!Z42+FC_OTH_HH_WH_E!Z42+FC_OTH_HH_CO_E!Z42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6551.0328592800006</v>
      </c>
      <c r="D43" s="8">
        <f>FC_OTH_HH_SH_E!D43+FC_OTH_HH_SC_E!D43+FC_OTH_HH_WH_E!D43+FC_OTH_HH_CO_E!D43</f>
        <v>6547.8464110799987</v>
      </c>
      <c r="E43" s="8">
        <f>FC_OTH_HH_SH_E!E43+FC_OTH_HH_SC_E!E43+FC_OTH_HH_WH_E!E43+FC_OTH_HH_CO_E!E43</f>
        <v>6420.3946185600007</v>
      </c>
      <c r="F43" s="8">
        <f>FC_OTH_HH_SH_E!F43+FC_OTH_HH_SC_E!F43+FC_OTH_HH_WH_E!F43+FC_OTH_HH_CO_E!F43</f>
        <v>7134.1256703600002</v>
      </c>
      <c r="G43" s="8">
        <f>FC_OTH_HH_SH_E!G43+FC_OTH_HH_SC_E!G43+FC_OTH_HH_WH_E!G43+FC_OTH_HH_CO_E!G43</f>
        <v>8147.3689814400022</v>
      </c>
      <c r="H43" s="8">
        <f>FC_OTH_HH_SH_E!H43+FC_OTH_HH_SC_E!H43+FC_OTH_HH_WH_E!H43+FC_OTH_HH_CO_E!H43</f>
        <v>7965.7499703599997</v>
      </c>
      <c r="I43" s="8">
        <f>FC_OTH_HH_SH_E!I43+FC_OTH_HH_SC_E!I43+FC_OTH_HH_WH_E!I43+FC_OTH_HH_CO_E!I43</f>
        <v>6500.0520889199979</v>
      </c>
      <c r="J43" s="8">
        <f>FC_OTH_HH_SH_E!J43+FC_OTH_HH_SC_E!J43+FC_OTH_HH_WH_E!J43+FC_OTH_HH_CO_E!J43</f>
        <v>6261.079411079997</v>
      </c>
      <c r="K43" s="8">
        <f>FC_OTH_HH_SH_E!K43+FC_OTH_HH_SC_E!K43+FC_OTH_HH_WH_E!K43+FC_OTH_HH_CO_E!K43</f>
        <v>5920.1454592799992</v>
      </c>
      <c r="L43" s="8">
        <f>FC_OTH_HH_SH_E!L43+FC_OTH_HH_SC_E!L43+FC_OTH_HH_WH_E!L43+FC_OTH_HH_CO_E!L43</f>
        <v>5665.2413407200011</v>
      </c>
      <c r="M43" s="8">
        <f>FC_OTH_HH_SH_E!M43+FC_OTH_HH_SC_E!M43+FC_OTH_HH_WH_E!M43+FC_OTH_HH_CO_E!M43</f>
        <v>5805.4386592799983</v>
      </c>
      <c r="N43" s="8">
        <f>FC_OTH_HH_SH_E!N43+FC_OTH_HH_SC_E!N43+FC_OTH_HH_WH_E!N43+FC_OTH_HH_CO_E!N43</f>
        <v>4906.9018814399979</v>
      </c>
      <c r="O43" s="8">
        <f>FC_OTH_HH_SH_E!O43+FC_OTH_HH_SC_E!O43+FC_OTH_HH_WH_E!O43+FC_OTH_HH_CO_E!O43</f>
        <v>4514.9871592800037</v>
      </c>
      <c r="P43" s="8">
        <f>FC_OTH_HH_SH_E!P43+FC_OTH_HH_SC_E!P43+FC_OTH_HH_WH_E!P43+FC_OTH_HH_CO_E!P43</f>
        <v>4843.1758518000024</v>
      </c>
      <c r="Q43" s="8">
        <f>FC_OTH_HH_SH_E!Q43+FC_OTH_HH_SC_E!Q43+FC_OTH_HH_WH_E!Q43+FC_OTH_HH_CO_E!Q43</f>
        <v>4999.3046110799996</v>
      </c>
      <c r="R43" s="8">
        <f>FC_OTH_HH_SH_E!R43+FC_OTH_HH_SC_E!R43+FC_OTH_HH_WH_E!R43+FC_OTH_HH_CO_E!R43</f>
        <v>6031.6658110800008</v>
      </c>
      <c r="S43" s="8">
        <f>FC_OTH_HH_SH_E!S43+FC_OTH_HH_SC_E!S43+FC_OTH_HH_WH_E!S43+FC_OTH_HH_CO_E!S43</f>
        <v>5155.4333703600014</v>
      </c>
      <c r="T43" s="8">
        <f>FC_OTH_HH_SH_E!T43+FC_OTH_HH_SC_E!T43+FC_OTH_HH_WH_E!T43+FC_OTH_HH_CO_E!T43</f>
        <v>5034.3539407199996</v>
      </c>
      <c r="U43" s="8">
        <f>FC_OTH_HH_SH_E!U43+FC_OTH_HH_SC_E!U43+FC_OTH_HH_WH_E!U43+FC_OTH_HH_CO_E!U43</f>
        <v>5327.4935703599986</v>
      </c>
      <c r="V43" s="8">
        <f>FC_OTH_HH_SH_E!V43+FC_OTH_HH_SC_E!V43+FC_OTH_HH_WH_E!V43+FC_OTH_HH_CO_E!V43</f>
        <v>4636.0665889199963</v>
      </c>
      <c r="W43" s="8">
        <f>FC_OTH_HH_SH_E!W43+FC_OTH_HH_SC_E!W43+FC_OTH_HH_WH_E!W43+FC_OTH_HH_CO_E!W43</f>
        <v>5005.6772407200024</v>
      </c>
      <c r="X43" s="8">
        <f>FC_OTH_HH_SH_E!X43+FC_OTH_HH_SC_E!X43+FC_OTH_HH_WH_E!X43+FC_OTH_HH_CO_E!X43</f>
        <v>4862.8864814399985</v>
      </c>
      <c r="Y43" s="8">
        <f>FC_OTH_HH_SH_E!Y43+FC_OTH_HH_SC_E!Y43+FC_OTH_HH_WH_E!Y43+FC_OTH_HH_CO_E!Y43</f>
        <v>4560.0925406399956</v>
      </c>
      <c r="Z43" s="8">
        <f>FC_OTH_HH_SH_E!Z43+FC_OTH_HH_SC_E!Z43+FC_OTH_HH_WH_E!Z43+FC_OTH_HH_CO_E!Z43</f>
        <v>4389.8641815600031</v>
      </c>
    </row>
    <row r="44" spans="1:26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272.04542712</v>
      </c>
      <c r="D44" s="8">
        <f>FC_OTH_HH_SH_E!D44+FC_OTH_HH_SC_E!D44+FC_OTH_HH_WH_E!D44+FC_OTH_HH_CO_E!D44</f>
        <v>272.04542711999994</v>
      </c>
      <c r="E44" s="8">
        <f>FC_OTH_HH_SH_E!E44+FC_OTH_HH_SC_E!E44+FC_OTH_HH_WH_E!E44+FC_OTH_HH_CO_E!E44</f>
        <v>318.95001287999992</v>
      </c>
      <c r="F44" s="8">
        <f>FC_OTH_HH_SH_E!F44+FC_OTH_HH_SC_E!F44+FC_OTH_HH_WH_E!F44+FC_OTH_HH_CO_E!F44</f>
        <v>381.4890890399999</v>
      </c>
      <c r="G44" s="8">
        <f>FC_OTH_HH_SH_E!G44+FC_OTH_HH_SC_E!G44+FC_OTH_HH_WH_E!G44+FC_OTH_HH_CO_E!G44</f>
        <v>196.99848000000006</v>
      </c>
      <c r="H44" s="8">
        <f>FC_OTH_HH_SH_E!H44+FC_OTH_HH_SC_E!H44+FC_OTH_HH_WH_E!H44+FC_OTH_HH_CO_E!H44</f>
        <v>134.45940384000002</v>
      </c>
      <c r="I44" s="8">
        <f>FC_OTH_HH_SH_E!I44+FC_OTH_HH_SC_E!I44+FC_OTH_HH_WH_E!I44+FC_OTH_HH_CO_E!I44</f>
        <v>512.8213161599997</v>
      </c>
      <c r="J44" s="8">
        <f>FC_OTH_HH_SH_E!J44+FC_OTH_HH_SC_E!J44+FC_OTH_HH_WH_E!J44+FC_OTH_HH_CO_E!J44</f>
        <v>472.17108383999999</v>
      </c>
      <c r="K44" s="8">
        <f>FC_OTH_HH_SH_E!K44+FC_OTH_HH_SC_E!K44+FC_OTH_HH_WH_E!K44+FC_OTH_HH_CO_E!K44</f>
        <v>484.67867616000001</v>
      </c>
      <c r="L44" s="8">
        <f>FC_OTH_HH_SH_E!L44+FC_OTH_HH_SC_E!L44+FC_OTH_HH_WH_E!L44+FC_OTH_HH_CO_E!L44</f>
        <v>428.39339616000007</v>
      </c>
      <c r="M44" s="8">
        <f>FC_OTH_HH_SH_E!M44+FC_OTH_HH_SC_E!M44+FC_OTH_HH_WH_E!M44+FC_OTH_HH_CO_E!M44</f>
        <v>356.47334711999991</v>
      </c>
      <c r="N44" s="8">
        <f>FC_OTH_HH_SH_E!N44+FC_OTH_HH_SC_E!N44+FC_OTH_HH_WH_E!N44+FC_OTH_HH_CO_E!N44</f>
        <v>312.69593807999985</v>
      </c>
      <c r="O44" s="8">
        <f>FC_OTH_HH_SH_E!O44+FC_OTH_HH_SC_E!O44+FC_OTH_HH_WH_E!O44+FC_OTH_HH_CO_E!O44</f>
        <v>331.45788384000031</v>
      </c>
      <c r="P44" s="8">
        <f>FC_OTH_HH_SH_E!P44+FC_OTH_HH_SC_E!P44+FC_OTH_HH_WH_E!P44+FC_OTH_HH_CO_E!P44</f>
        <v>215.76014712000011</v>
      </c>
      <c r="Q44" s="8">
        <f>FC_OTH_HH_SH_E!Q44+FC_OTH_HH_SC_E!Q44+FC_OTH_HH_WH_E!Q44+FC_OTH_HH_CO_E!Q44</f>
        <v>68.793150960000006</v>
      </c>
      <c r="R44" s="8">
        <f>FC_OTH_HH_SH_E!R44+FC_OTH_HH_SC_E!R44+FC_OTH_HH_WH_E!R44+FC_OTH_HH_CO_E!R44</f>
        <v>50.031483840000028</v>
      </c>
      <c r="S44" s="8">
        <f>FC_OTH_HH_SH_E!S44+FC_OTH_HH_SC_E!S44+FC_OTH_HH_WH_E!S44+FC_OTH_HH_CO_E!S44</f>
        <v>65.666252880000016</v>
      </c>
      <c r="T44" s="8">
        <f>FC_OTH_HH_SH_E!T44+FC_OTH_HH_SC_E!T44+FC_OTH_HH_WH_E!T44+FC_OTH_HH_CO_E!T44</f>
        <v>68.793150959999963</v>
      </c>
      <c r="U44" s="8">
        <f>FC_OTH_HH_SH_E!U44+FC_OTH_HH_SC_E!U44+FC_OTH_HH_WH_E!U44+FC_OTH_HH_CO_E!U44</f>
        <v>15.634769039999993</v>
      </c>
      <c r="V44" s="8">
        <f>FC_OTH_HH_SH_E!V44+FC_OTH_HH_SC_E!V44+FC_OTH_HH_WH_E!V44+FC_OTH_HH_CO_E!V44</f>
        <v>15.634769039999995</v>
      </c>
      <c r="W44" s="8">
        <f>FC_OTH_HH_SH_E!W44+FC_OTH_HH_SC_E!W44+FC_OTH_HH_WH_E!W44+FC_OTH_HH_CO_E!W44</f>
        <v>9.3809728800000087</v>
      </c>
      <c r="X44" s="8">
        <f>FC_OTH_HH_SH_E!X44+FC_OTH_HH_SC_E!X44+FC_OTH_HH_WH_E!X44+FC_OTH_HH_CO_E!X44</f>
        <v>9.6278479199999989</v>
      </c>
      <c r="Y44" s="8">
        <f>FC_OTH_HH_SH_E!Y44+FC_OTH_HH_SC_E!Y44+FC_OTH_HH_WH_E!Y44+FC_OTH_HH_CO_E!Y44</f>
        <v>0</v>
      </c>
      <c r="Z44" s="8">
        <f>FC_OTH_HH_SH_E!Z44+FC_OTH_HH_SC_E!Z44+FC_OTH_HH_WH_E!Z44+FC_OTH_HH_CO_E!Z44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  <c r="Y45" s="8">
        <f>FC_OTH_HH_SH_E!Y45+FC_OTH_HH_SC_E!Y45+FC_OTH_HH_WH_E!Y45+FC_OTH_HH_CO_E!Y45</f>
        <v>0</v>
      </c>
      <c r="Z45" s="8">
        <f>FC_OTH_HH_SH_E!Z45+FC_OTH_HH_SC_E!Z45+FC_OTH_HH_WH_E!Z45+FC_OTH_HH_CO_E!Z45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  <c r="Y46" s="8">
        <f>FC_OTH_HH_SH_E!Y46+FC_OTH_HH_SC_E!Y46+FC_OTH_HH_WH_E!Y46+FC_OTH_HH_CO_E!Y46</f>
        <v>0</v>
      </c>
      <c r="Z46" s="8">
        <f>FC_OTH_HH_SH_E!Z46+FC_OTH_HH_SC_E!Z46+FC_OTH_HH_WH_E!Z46+FC_OTH_HH_CO_E!Z46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  <c r="Y47" s="8">
        <f>FC_OTH_HH_SH_E!Y47+FC_OTH_HH_SC_E!Y47+FC_OTH_HH_WH_E!Y47+FC_OTH_HH_CO_E!Y47</f>
        <v>0</v>
      </c>
      <c r="Z47" s="8">
        <f>FC_OTH_HH_SH_E!Z47+FC_OTH_HH_SC_E!Z47+FC_OTH_HH_WH_E!Z47+FC_OTH_HH_CO_E!Z47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15.843789000000001</v>
      </c>
      <c r="D48" s="8">
        <f>FC_OTH_HH_SH_E!D48+FC_OTH_HH_SC_E!D48+FC_OTH_HH_WH_E!D48+FC_OTH_HH_CO_E!D48</f>
        <v>19.012616999999999</v>
      </c>
      <c r="E48" s="8">
        <f>FC_OTH_HH_SH_E!E48+FC_OTH_HH_SC_E!E48+FC_OTH_HH_WH_E!E48+FC_OTH_HH_CO_E!E48</f>
        <v>19.012617000000002</v>
      </c>
      <c r="F48" s="8">
        <f>FC_OTH_HH_SH_E!F48+FC_OTH_HH_SC_E!F48+FC_OTH_HH_WH_E!F48+FC_OTH_HH_CO_E!F48</f>
        <v>19.012616999999999</v>
      </c>
      <c r="G48" s="8">
        <f>FC_OTH_HH_SH_E!G48+FC_OTH_HH_SC_E!G48+FC_OTH_HH_WH_E!G48+FC_OTH_HH_CO_E!G48</f>
        <v>19.012617000000002</v>
      </c>
      <c r="H48" s="8">
        <f>FC_OTH_HH_SH_E!H48+FC_OTH_HH_SC_E!H48+FC_OTH_HH_WH_E!H48+FC_OTH_HH_CO_E!H48</f>
        <v>19.012617000000006</v>
      </c>
      <c r="I48" s="8">
        <f>FC_OTH_HH_SH_E!I48+FC_OTH_HH_SC_E!I48+FC_OTH_HH_WH_E!I48+FC_OTH_HH_CO_E!I48</f>
        <v>19.012616999999995</v>
      </c>
      <c r="J48" s="8">
        <f>FC_OTH_HH_SH_E!J48+FC_OTH_HH_SC_E!J48+FC_OTH_HH_WH_E!J48+FC_OTH_HH_CO_E!J48</f>
        <v>15.843788999999994</v>
      </c>
      <c r="K48" s="8">
        <f>FC_OTH_HH_SH_E!K48+FC_OTH_HH_SC_E!K48+FC_OTH_HH_WH_E!K48+FC_OTH_HH_CO_E!K48</f>
        <v>12.674960999999996</v>
      </c>
      <c r="L48" s="8">
        <f>FC_OTH_HH_SH_E!L48+FC_OTH_HH_SC_E!L48+FC_OTH_HH_WH_E!L48+FC_OTH_HH_CO_E!L48</f>
        <v>9.5061330000000002</v>
      </c>
      <c r="M48" s="8">
        <f>FC_OTH_HH_SH_E!M48+FC_OTH_HH_SC_E!M48+FC_OTH_HH_WH_E!M48+FC_OTH_HH_CO_E!M48</f>
        <v>12.674961</v>
      </c>
      <c r="N48" s="8">
        <f>FC_OTH_HH_SH_E!N48+FC_OTH_HH_SC_E!N48+FC_OTH_HH_WH_E!N48+FC_OTH_HH_CO_E!N48</f>
        <v>3.1688279999999982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  <c r="Y48" s="8">
        <f>FC_OTH_HH_SH_E!Y48+FC_OTH_HH_SC_E!Y48+FC_OTH_HH_WH_E!Y48+FC_OTH_HH_CO_E!Y48</f>
        <v>0</v>
      </c>
      <c r="Z48" s="8">
        <f>FC_OTH_HH_SH_E!Z48+FC_OTH_HH_SC_E!Z48+FC_OTH_HH_WH_E!Z48+FC_OTH_HH_CO_E!Z48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  <c r="Y49" s="8">
        <f>FC_OTH_HH_SH_E!Y49+FC_OTH_HH_SC_E!Y49+FC_OTH_HH_WH_E!Y49+FC_OTH_HH_CO_E!Y49</f>
        <v>0</v>
      </c>
      <c r="Z49" s="8">
        <f>FC_OTH_HH_SH_E!Z49+FC_OTH_HH_SC_E!Z49+FC_OTH_HH_WH_E!Z49+FC_OTH_HH_CO_E!Z49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  <c r="Y50" s="8">
        <f>FC_OTH_HH_SH_E!Y50+FC_OTH_HH_SC_E!Y50+FC_OTH_HH_WH_E!Y50+FC_OTH_HH_CO_E!Y50</f>
        <v>0</v>
      </c>
      <c r="Z50" s="8">
        <f>FC_OTH_HH_SH_E!Z50+FC_OTH_HH_SC_E!Z50+FC_OTH_HH_WH_E!Z50+FC_OTH_HH_CO_E!Z50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4632.3181475999991</v>
      </c>
      <c r="D51" s="27">
        <f>FC_OTH_HH_SH_E!D51+FC_OTH_HH_SC_E!D51+FC_OTH_HH_WH_E!D51+FC_OTH_HH_CO_E!D51</f>
        <v>5258.7425285999989</v>
      </c>
      <c r="E51" s="27">
        <f>FC_OTH_HH_SH_E!E51+FC_OTH_HH_SC_E!E51+FC_OTH_HH_WH_E!E51+FC_OTH_HH_CO_E!E51</f>
        <v>5900.7679156800004</v>
      </c>
      <c r="F51" s="27">
        <f>FC_OTH_HH_SH_E!F51+FC_OTH_HH_SC_E!F51+FC_OTH_HH_WH_E!F51+FC_OTH_HH_CO_E!F51</f>
        <v>6906.5709253199984</v>
      </c>
      <c r="G51" s="27">
        <f>FC_OTH_HH_SH_E!G51+FC_OTH_HH_SC_E!G51+FC_OTH_HH_WH_E!G51+FC_OTH_HH_CO_E!G51</f>
        <v>7071.6718115999984</v>
      </c>
      <c r="H51" s="27">
        <f>FC_OTH_HH_SH_E!H51+FC_OTH_HH_SC_E!H51+FC_OTH_HH_WH_E!H51+FC_OTH_HH_CO_E!H51</f>
        <v>7424.03869416</v>
      </c>
      <c r="I51" s="27">
        <f>FC_OTH_HH_SH_E!I51+FC_OTH_HH_SC_E!I51+FC_OTH_HH_WH_E!I51+FC_OTH_HH_CO_E!I51</f>
        <v>8542.5848640000004</v>
      </c>
      <c r="J51" s="27">
        <f>FC_OTH_HH_SH_E!J51+FC_OTH_HH_SC_E!J51+FC_OTH_HH_WH_E!J51+FC_OTH_HH_CO_E!J51</f>
        <v>8819.6717624400007</v>
      </c>
      <c r="K51" s="27">
        <f>FC_OTH_HH_SH_E!K51+FC_OTH_HH_SC_E!K51+FC_OTH_HH_WH_E!K51+FC_OTH_HH_CO_E!K51</f>
        <v>8492.0609347200007</v>
      </c>
      <c r="L51" s="27">
        <f>FC_OTH_HH_SH_E!L51+FC_OTH_HH_SC_E!L51+FC_OTH_HH_WH_E!L51+FC_OTH_HH_CO_E!L51</f>
        <v>8609.911259399998</v>
      </c>
      <c r="M51" s="27">
        <f>FC_OTH_HH_SH_E!M51+FC_OTH_HH_SC_E!M51+FC_OTH_HH_WH_E!M51+FC_OTH_HH_CO_E!M51</f>
        <v>9993.8116634400012</v>
      </c>
      <c r="N51" s="27">
        <f>FC_OTH_HH_SH_E!N51+FC_OTH_HH_SC_E!N51+FC_OTH_HH_WH_E!N51+FC_OTH_HH_CO_E!N51</f>
        <v>8013.9242700000004</v>
      </c>
      <c r="O51" s="27">
        <f>FC_OTH_HH_SH_E!O51+FC_OTH_HH_SC_E!O51+FC_OTH_HH_WH_E!O51+FC_OTH_HH_CO_E!O51</f>
        <v>8242.9364080800024</v>
      </c>
      <c r="P51" s="27">
        <f>FC_OTH_HH_SH_E!P51+FC_OTH_HH_SC_E!P51+FC_OTH_HH_WH_E!P51+FC_OTH_HH_CO_E!P51</f>
        <v>7501.0375598399987</v>
      </c>
      <c r="Q51" s="27">
        <f>FC_OTH_HH_SH_E!Q51+FC_OTH_HH_SC_E!Q51+FC_OTH_HH_WH_E!Q51+FC_OTH_HH_CO_E!Q51</f>
        <v>7267.9837982400004</v>
      </c>
      <c r="R51" s="27">
        <f>FC_OTH_HH_SH_E!R51+FC_OTH_HH_SC_E!R51+FC_OTH_HH_WH_E!R51+FC_OTH_HH_CO_E!R51</f>
        <v>7793.3471932800039</v>
      </c>
      <c r="S51" s="27">
        <f>FC_OTH_HH_SH_E!S51+FC_OTH_HH_SC_E!S51+FC_OTH_HH_WH_E!S51+FC_OTH_HH_CO_E!S51</f>
        <v>7833.3859652400006</v>
      </c>
      <c r="T51" s="27">
        <f>FC_OTH_HH_SH_E!T51+FC_OTH_HH_SC_E!T51+FC_OTH_HH_WH_E!T51+FC_OTH_HH_CO_E!T51</f>
        <v>7804.1456326467141</v>
      </c>
      <c r="U51" s="27">
        <f>FC_OTH_HH_SH_E!U51+FC_OTH_HH_SC_E!U51+FC_OTH_HH_WH_E!U51+FC_OTH_HH_CO_E!U51</f>
        <v>8579.8214159207255</v>
      </c>
      <c r="V51" s="27">
        <f>FC_OTH_HH_SH_E!V51+FC_OTH_HH_SC_E!V51+FC_OTH_HH_WH_E!V51+FC_OTH_HH_CO_E!V51</f>
        <v>8117.9170285784076</v>
      </c>
      <c r="W51" s="27">
        <f>FC_OTH_HH_SH_E!W51+FC_OTH_HH_SC_E!W51+FC_OTH_HH_WH_E!W51+FC_OTH_HH_CO_E!W51</f>
        <v>8158.1751061908553</v>
      </c>
      <c r="X51" s="27">
        <f>FC_OTH_HH_SH_E!X51+FC_OTH_HH_SC_E!X51+FC_OTH_HH_WH_E!X51+FC_OTH_HH_CO_E!X51</f>
        <v>8534.5483779949391</v>
      </c>
      <c r="Y51" s="27">
        <f>FC_OTH_HH_SH_E!Y51+FC_OTH_HH_SC_E!Y51+FC_OTH_HH_WH_E!Y51+FC_OTH_HH_CO_E!Y51</f>
        <v>7321.820560260272</v>
      </c>
      <c r="Z51" s="27">
        <f>FC_OTH_HH_SH_E!Z51+FC_OTH_HH_SC_E!Z51+FC_OTH_HH_WH_E!Z51+FC_OTH_HH_CO_E!Z51</f>
        <v>6862.6883569977326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  <c r="Y53" s="8">
        <f>FC_OTH_HH_SH_E!Y53+FC_OTH_HH_SC_E!Y53+FC_OTH_HH_WH_E!Y53+FC_OTH_HH_CO_E!Y53</f>
        <v>0</v>
      </c>
      <c r="Z53" s="8">
        <f>FC_OTH_HH_SH_E!Z53+FC_OTH_HH_SC_E!Z53+FC_OTH_HH_WH_E!Z53+FC_OTH_HH_CO_E!Z53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  <c r="Y54" s="45">
        <f>FC_OTH_HH_SH_E!Y54+FC_OTH_HH_SC_E!Y54+FC_OTH_HH_WH_E!Y54+FC_OTH_HH_CO_E!Y54</f>
        <v>0</v>
      </c>
      <c r="Z54" s="45">
        <f>FC_OTH_HH_SH_E!Z54+FC_OTH_HH_SC_E!Z54+FC_OTH_HH_WH_E!Z54+FC_OTH_HH_CO_E!Z54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9370.1438207999981</v>
      </c>
      <c r="D61" s="49">
        <f t="shared" si="22"/>
        <v>9370.2559104000011</v>
      </c>
      <c r="E61" s="49">
        <f t="shared" si="22"/>
        <v>9370.8159551999961</v>
      </c>
      <c r="F61" s="49">
        <f t="shared" si="22"/>
        <v>9371.1518207999998</v>
      </c>
      <c r="G61" s="49">
        <f t="shared" si="22"/>
        <v>9500.6237760000004</v>
      </c>
      <c r="H61" s="49">
        <f t="shared" si="22"/>
        <v>9520.2237311999997</v>
      </c>
      <c r="I61" s="49">
        <f t="shared" si="22"/>
        <v>9557.1838656000018</v>
      </c>
      <c r="J61" s="49">
        <f t="shared" si="22"/>
        <v>9582.047999999997</v>
      </c>
      <c r="K61" s="49">
        <f t="shared" si="22"/>
        <v>9667.7279999999992</v>
      </c>
      <c r="L61" s="49">
        <f t="shared" si="22"/>
        <v>11455.337779199999</v>
      </c>
      <c r="M61" s="49">
        <f t="shared" si="22"/>
        <v>11552.217868799999</v>
      </c>
      <c r="N61" s="49">
        <f t="shared" si="22"/>
        <v>11594.665555200001</v>
      </c>
      <c r="O61" s="49">
        <f t="shared" si="22"/>
        <v>11777.449824000001</v>
      </c>
      <c r="P61" s="49">
        <f t="shared" si="22"/>
        <v>11834.686062720002</v>
      </c>
      <c r="Q61" s="49">
        <f t="shared" si="22"/>
        <v>11918.798017920006</v>
      </c>
      <c r="R61" s="49">
        <f t="shared" si="22"/>
        <v>11801.982107520002</v>
      </c>
      <c r="S61" s="49">
        <f t="shared" si="22"/>
        <v>8522.7500563200028</v>
      </c>
      <c r="T61" s="49">
        <f t="shared" si="22"/>
        <v>8551.1119702386022</v>
      </c>
      <c r="U61" s="49">
        <f t="shared" si="22"/>
        <v>8573.8865053297759</v>
      </c>
      <c r="V61" s="49">
        <f t="shared" si="22"/>
        <v>8602.5046644637969</v>
      </c>
      <c r="W61" s="49">
        <f t="shared" si="22"/>
        <v>8617.1891601988427</v>
      </c>
      <c r="X61" s="49">
        <f t="shared" si="22"/>
        <v>8643.2568067001157</v>
      </c>
      <c r="Y61" s="49">
        <f t="shared" ref="Y61:Z61" si="23">SUM(Y62:Y72)</f>
        <v>8655.3773157552441</v>
      </c>
      <c r="Z61" s="49">
        <f t="shared" si="23"/>
        <v>8692.8096632984634</v>
      </c>
    </row>
    <row r="62" spans="1:26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9370.1438207999981</v>
      </c>
      <c r="D62" s="52">
        <f>FC_OTH_HH_SH_E!D62+FC_OTH_HH_SC_E!D62+FC_OTH_HH_WH_E!D62+FC_OTH_HH_CO_E!D62</f>
        <v>9370.2559104000011</v>
      </c>
      <c r="E62" s="52">
        <f>FC_OTH_HH_SH_E!E62+FC_OTH_HH_SC_E!E62+FC_OTH_HH_WH_E!E62+FC_OTH_HH_CO_E!E62</f>
        <v>9370.8159551999961</v>
      </c>
      <c r="F62" s="52">
        <f>FC_OTH_HH_SH_E!F62+FC_OTH_HH_SC_E!F62+FC_OTH_HH_WH_E!F62+FC_OTH_HH_CO_E!F62</f>
        <v>9371.1518207999998</v>
      </c>
      <c r="G62" s="52">
        <f>FC_OTH_HH_SH_E!G62+FC_OTH_HH_SC_E!G62+FC_OTH_HH_WH_E!G62+FC_OTH_HH_CO_E!G62</f>
        <v>9500.6237760000004</v>
      </c>
      <c r="H62" s="52">
        <f>FC_OTH_HH_SH_E!H62+FC_OTH_HH_SC_E!H62+FC_OTH_HH_WH_E!H62+FC_OTH_HH_CO_E!H62</f>
        <v>9520.2237311999997</v>
      </c>
      <c r="I62" s="52">
        <f>FC_OTH_HH_SH_E!I62+FC_OTH_HH_SC_E!I62+FC_OTH_HH_WH_E!I62+FC_OTH_HH_CO_E!I62</f>
        <v>9557.1838656000018</v>
      </c>
      <c r="J62" s="52">
        <f>FC_OTH_HH_SH_E!J62+FC_OTH_HH_SC_E!J62+FC_OTH_HH_WH_E!J62+FC_OTH_HH_CO_E!J62</f>
        <v>9582.047999999997</v>
      </c>
      <c r="K62" s="52">
        <f>FC_OTH_HH_SH_E!K62+FC_OTH_HH_SC_E!K62+FC_OTH_HH_WH_E!K62+FC_OTH_HH_CO_E!K62</f>
        <v>9667.7279999999992</v>
      </c>
      <c r="L62" s="52">
        <f>FC_OTH_HH_SH_E!L62+FC_OTH_HH_SC_E!L62+FC_OTH_HH_WH_E!L62+FC_OTH_HH_CO_E!L62</f>
        <v>11331.152179199998</v>
      </c>
      <c r="M62" s="52">
        <f>FC_OTH_HH_SH_E!M62+FC_OTH_HH_SC_E!M62+FC_OTH_HH_WH_E!M62+FC_OTH_HH_CO_E!M62</f>
        <v>11428.032268799998</v>
      </c>
      <c r="N62" s="52">
        <f>FC_OTH_HH_SH_E!N62+FC_OTH_HH_SC_E!N62+FC_OTH_HH_WH_E!N62+FC_OTH_HH_CO_E!N62</f>
        <v>11470.4799552</v>
      </c>
      <c r="O62" s="52">
        <f>FC_OTH_HH_SH_E!O62+FC_OTH_HH_SC_E!O62+FC_OTH_HH_WH_E!O62+FC_OTH_HH_CO_E!O62</f>
        <v>11653.264224</v>
      </c>
      <c r="P62" s="52">
        <f>FC_OTH_HH_SH_E!P62+FC_OTH_HH_SC_E!P62+FC_OTH_HH_WH_E!P62+FC_OTH_HH_CO_E!P62</f>
        <v>11707.807910400001</v>
      </c>
      <c r="Q62" s="52">
        <f>FC_OTH_HH_SH_E!Q62+FC_OTH_HH_SC_E!Q62+FC_OTH_HH_WH_E!Q62+FC_OTH_HH_CO_E!Q62</f>
        <v>11791.919865600004</v>
      </c>
      <c r="R62" s="52">
        <f>FC_OTH_HH_SH_E!R62+FC_OTH_HH_SC_E!R62+FC_OTH_HH_WH_E!R62+FC_OTH_HH_CO_E!R62</f>
        <v>11675.1039552</v>
      </c>
      <c r="S62" s="52">
        <f>FC_OTH_HH_SH_E!S62+FC_OTH_HH_SC_E!S62+FC_OTH_HH_WH_E!S62+FC_OTH_HH_CO_E!S62</f>
        <v>8471.5678656000018</v>
      </c>
      <c r="T62" s="52">
        <f>FC_OTH_HH_SH_E!T62+FC_OTH_HH_SC_E!T62+FC_OTH_HH_WH_E!T62+FC_OTH_HH_CO_E!T62</f>
        <v>8497.8879552000035</v>
      </c>
      <c r="U62" s="52">
        <f>FC_OTH_HH_SH_E!U62+FC_OTH_HH_SC_E!U62+FC_OTH_HH_WH_E!U62+FC_OTH_HH_CO_E!U62</f>
        <v>8520.399820800003</v>
      </c>
      <c r="V62" s="52">
        <f>FC_OTH_HH_SH_E!V62+FC_OTH_HH_SC_E!V62+FC_OTH_HH_WH_E!V62+FC_OTH_HH_CO_E!V62</f>
        <v>8551.9840896000023</v>
      </c>
      <c r="W62" s="52">
        <f>FC_OTH_HH_SH_E!W62+FC_OTH_HH_SC_E!W62+FC_OTH_HH_WH_E!W62+FC_OTH_HH_CO_E!W62</f>
        <v>8566.3198655999986</v>
      </c>
      <c r="X62" s="52">
        <f>FC_OTH_HH_SH_E!X62+FC_OTH_HH_SC_E!X62+FC_OTH_HH_WH_E!X62+FC_OTH_HH_CO_E!X62</f>
        <v>8592.5278655999991</v>
      </c>
      <c r="Y62" s="52">
        <f>FC_OTH_HH_SH_E!Y62+FC_OTH_HH_SC_E!Y62+FC_OTH_HH_WH_E!Y62+FC_OTH_HH_CO_E!Y62</f>
        <v>8603.9521343999986</v>
      </c>
      <c r="Z62" s="52">
        <f>FC_OTH_HH_SH_E!Z62+FC_OTH_HH_SC_E!Z62+FC_OTH_HH_WH_E!Z62+FC_OTH_HH_CO_E!Z62</f>
        <v>8639.3438207999989</v>
      </c>
    </row>
    <row r="63" spans="1:26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124.18560000000002</v>
      </c>
      <c r="M63" s="52">
        <f>FC_OTH_HH_SH_E!M63+FC_OTH_HH_SC_E!M63+FC_OTH_HH_WH_E!M63+FC_OTH_HH_CO_E!M63</f>
        <v>124.18560000000001</v>
      </c>
      <c r="N63" s="52">
        <f>FC_OTH_HH_SH_E!N63+FC_OTH_HH_SC_E!N63+FC_OTH_HH_WH_E!N63+FC_OTH_HH_CO_E!N63</f>
        <v>124.18560000000001</v>
      </c>
      <c r="O63" s="52">
        <f>FC_OTH_HH_SH_E!O63+FC_OTH_HH_SC_E!O63+FC_OTH_HH_WH_E!O63+FC_OTH_HH_CO_E!O63</f>
        <v>124.18560000000005</v>
      </c>
      <c r="P63" s="52">
        <f>FC_OTH_HH_SH_E!P63+FC_OTH_HH_SC_E!P63+FC_OTH_HH_WH_E!P63+FC_OTH_HH_CO_E!P63</f>
        <v>124.18560000000001</v>
      </c>
      <c r="Q63" s="52">
        <f>FC_OTH_HH_SH_E!Q63+FC_OTH_HH_SC_E!Q63+FC_OTH_HH_WH_E!Q63+FC_OTH_HH_CO_E!Q63</f>
        <v>124.18560000000009</v>
      </c>
      <c r="R63" s="52">
        <f>FC_OTH_HH_SH_E!R63+FC_OTH_HH_SC_E!R63+FC_OTH_HH_WH_E!R63+FC_OTH_HH_CO_E!R63</f>
        <v>124.18560000000002</v>
      </c>
      <c r="S63" s="52">
        <f>FC_OTH_HH_SH_E!S63+FC_OTH_HH_SC_E!S63+FC_OTH_HH_WH_E!S63+FC_OTH_HH_CO_E!S63</f>
        <v>48.489638400000011</v>
      </c>
      <c r="T63" s="52">
        <f>FC_OTH_HH_SH_E!T63+FC_OTH_HH_SC_E!T63+FC_OTH_HH_WH_E!T63+FC_OTH_HH_CO_E!T63</f>
        <v>48.489638400000011</v>
      </c>
      <c r="U63" s="52">
        <f>FC_OTH_HH_SH_E!U63+FC_OTH_HH_SC_E!U63+FC_OTH_HH_WH_E!U63+FC_OTH_HH_CO_E!U63</f>
        <v>48.489638400000018</v>
      </c>
      <c r="V63" s="52">
        <f>FC_OTH_HH_SH_E!V63+FC_OTH_HH_SC_E!V63+FC_OTH_HH_WH_E!V63+FC_OTH_HH_CO_E!V63</f>
        <v>48.489638400000032</v>
      </c>
      <c r="W63" s="52">
        <f>FC_OTH_HH_SH_E!W63+FC_OTH_HH_SC_E!W63+FC_OTH_HH_WH_E!W63+FC_OTH_HH_CO_E!W63</f>
        <v>48.489638400000011</v>
      </c>
      <c r="X63" s="52">
        <f>FC_OTH_HH_SH_E!X63+FC_OTH_HH_SC_E!X63+FC_OTH_HH_WH_E!X63+FC_OTH_HH_CO_E!X63</f>
        <v>48.489638400000011</v>
      </c>
      <c r="Y63" s="52">
        <f>FC_OTH_HH_SH_E!Y63+FC_OTH_HH_SC_E!Y63+FC_OTH_HH_WH_E!Y63+FC_OTH_HH_CO_E!Y63</f>
        <v>48.489638399999997</v>
      </c>
      <c r="Z63" s="52">
        <f>FC_OTH_HH_SH_E!Z63+FC_OTH_HH_SC_E!Z63+FC_OTH_HH_WH_E!Z63+FC_OTH_HH_CO_E!Z63</f>
        <v>48.489638400000004</v>
      </c>
    </row>
    <row r="64" spans="1:26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2.0418243185981488</v>
      </c>
      <c r="U64" s="52">
        <f>FC_OTH_HH_SH_E!U64+FC_OTH_HH_SC_E!U64+FC_OTH_HH_WH_E!U64+FC_OTH_HH_CO_E!U64</f>
        <v>2.3044938097723633</v>
      </c>
      <c r="V64" s="52">
        <f>FC_OTH_HH_SH_E!V64+FC_OTH_HH_SC_E!V64+FC_OTH_HH_WH_E!V64+FC_OTH_HH_CO_E!V64</f>
        <v>2.0309364637944447</v>
      </c>
      <c r="W64" s="52">
        <f>FC_OTH_HH_SH_E!W64+FC_OTH_HH_SC_E!W64+FC_OTH_HH_WH_E!W64+FC_OTH_HH_CO_E!W64</f>
        <v>2.3796561988438052</v>
      </c>
      <c r="X64" s="52">
        <f>FC_OTH_HH_SH_E!X64+FC_OTH_HH_SC_E!X64+FC_OTH_HH_WH_E!X64+FC_OTH_HH_CO_E!X64</f>
        <v>2.239302700116057</v>
      </c>
      <c r="Y64" s="52">
        <f>FC_OTH_HH_SH_E!Y64+FC_OTH_HH_SC_E!Y64+FC_OTH_HH_WH_E!Y64+FC_OTH_HH_CO_E!Y64</f>
        <v>2.93554295524461</v>
      </c>
      <c r="Z64" s="52">
        <f>FC_OTH_HH_SH_E!Z64+FC_OTH_HH_SC_E!Z64+FC_OTH_HH_WH_E!Z64+FC_OTH_HH_CO_E!Z64</f>
        <v>4.9762040984647893</v>
      </c>
    </row>
    <row r="65" spans="1:26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  <c r="Y65" s="52">
        <f>FC_OTH_HH_SH_E!Y65+FC_OTH_HH_SC_E!Y65+FC_OTH_HH_WH_E!Y65+FC_OTH_HH_CO_E!Y65</f>
        <v>0</v>
      </c>
      <c r="Z65" s="52">
        <f>FC_OTH_HH_SH_E!Z65+FC_OTH_HH_SC_E!Z65+FC_OTH_HH_WH_E!Z65+FC_OTH_HH_CO_E!Z65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  <c r="Y66" s="52">
        <f>FC_OTH_HH_SH_E!Y66+FC_OTH_HH_SC_E!Y66+FC_OTH_HH_WH_E!Y66+FC_OTH_HH_CO_E!Y66</f>
        <v>0</v>
      </c>
      <c r="Z66" s="52">
        <f>FC_OTH_HH_SH_E!Z66+FC_OTH_HH_SC_E!Z66+FC_OTH_HH_WH_E!Z66+FC_OTH_HH_CO_E!Z66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  <c r="Y67" s="52">
        <f>FC_OTH_HH_SH_E!Y67+FC_OTH_HH_SC_E!Y67+FC_OTH_HH_WH_E!Y67+FC_OTH_HH_CO_E!Y67</f>
        <v>0</v>
      </c>
      <c r="Z67" s="52">
        <f>FC_OTH_HH_SH_E!Z67+FC_OTH_HH_SC_E!Z67+FC_OTH_HH_WH_E!Z67+FC_OTH_HH_CO_E!Z67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  <c r="Y68" s="52">
        <f>FC_OTH_HH_SH_E!Y68+FC_OTH_HH_SC_E!Y68+FC_OTH_HH_WH_E!Y68+FC_OTH_HH_CO_E!Y68</f>
        <v>0</v>
      </c>
      <c r="Z68" s="52">
        <f>FC_OTH_HH_SH_E!Z68+FC_OTH_HH_SC_E!Z68+FC_OTH_HH_WH_E!Z68+FC_OTH_HH_CO_E!Z68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2.6925523200000017</v>
      </c>
      <c r="Q69" s="52">
        <f>FC_OTH_HH_SH_E!Q69+FC_OTH_HH_SC_E!Q69+FC_OTH_HH_WH_E!Q69+FC_OTH_HH_CO_E!Q69</f>
        <v>2.6925523200000003</v>
      </c>
      <c r="R69" s="52">
        <f>FC_OTH_HH_SH_E!R69+FC_OTH_HH_SC_E!R69+FC_OTH_HH_WH_E!R69+FC_OTH_HH_CO_E!R69</f>
        <v>2.6925523200000012</v>
      </c>
      <c r="S69" s="52">
        <f>FC_OTH_HH_SH_E!S69+FC_OTH_HH_SC_E!S69+FC_OTH_HH_WH_E!S69+FC_OTH_HH_CO_E!S69</f>
        <v>2.6925523200000008</v>
      </c>
      <c r="T69" s="52">
        <f>FC_OTH_HH_SH_E!T69+FC_OTH_HH_SC_E!T69+FC_OTH_HH_WH_E!T69+FC_OTH_HH_CO_E!T69</f>
        <v>2.6925523199999994</v>
      </c>
      <c r="U69" s="52">
        <f>FC_OTH_HH_SH_E!U69+FC_OTH_HH_SC_E!U69+FC_OTH_HH_WH_E!U69+FC_OTH_HH_CO_E!U69</f>
        <v>2.692552319999999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  <c r="Y69" s="52">
        <f>FC_OTH_HH_SH_E!Y69+FC_OTH_HH_SC_E!Y69+FC_OTH_HH_WH_E!Y69+FC_OTH_HH_CO_E!Y69</f>
        <v>0</v>
      </c>
      <c r="Z69" s="52">
        <f>FC_OTH_HH_SH_E!Z69+FC_OTH_HH_SC_E!Z69+FC_OTH_HH_WH_E!Z69+FC_OTH_HH_CO_E!Z69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  <c r="Y70" s="52">
        <f>FC_OTH_HH_SH_E!Y70+FC_OTH_HH_SC_E!Y70+FC_OTH_HH_WH_E!Y70+FC_OTH_HH_CO_E!Y70</f>
        <v>0</v>
      </c>
      <c r="Z70" s="52">
        <f>FC_OTH_HH_SH_E!Z70+FC_OTH_HH_SC_E!Z70+FC_OTH_HH_WH_E!Z70+FC_OTH_HH_CO_E!Z70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  <c r="Y71" s="52">
        <f>FC_OTH_HH_SH_E!Y71+FC_OTH_HH_SC_E!Y71+FC_OTH_HH_WH_E!Y71+FC_OTH_HH_CO_E!Y71</f>
        <v>0</v>
      </c>
      <c r="Z71" s="52">
        <f>FC_OTH_HH_SH_E!Z71+FC_OTH_HH_SC_E!Z71+FC_OTH_HH_WH_E!Z71+FC_OTH_HH_CO_E!Z71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  <c r="Y72" s="55">
        <f>FC_OTH_HH_SH_E!Y72+FC_OTH_HH_SC_E!Y72+FC_OTH_HH_WH_E!Y72+FC_OTH_HH_CO_E!Y72</f>
        <v>0</v>
      </c>
      <c r="Z72" s="55">
        <f>FC_OTH_HH_SH_E!Z72+FC_OTH_HH_SC_E!Z72+FC_OTH_HH_WH_E!Z72+FC_OTH_HH_CO_E!Z72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13105.980703915578</v>
      </c>
      <c r="D2" s="21">
        <f t="shared" ref="D2:X2" si="0">SUM(D3,D17,D22,D25,D26,D51,D52)</f>
        <v>13209.294148450426</v>
      </c>
      <c r="E2" s="21">
        <f t="shared" si="0"/>
        <v>13816.586892344858</v>
      </c>
      <c r="F2" s="21">
        <f t="shared" si="0"/>
        <v>15430.18455159017</v>
      </c>
      <c r="G2" s="21">
        <f t="shared" si="0"/>
        <v>16832.002271039222</v>
      </c>
      <c r="H2" s="21">
        <f t="shared" si="0"/>
        <v>16866.314643894308</v>
      </c>
      <c r="I2" s="21">
        <f t="shared" si="0"/>
        <v>16371.270441751189</v>
      </c>
      <c r="J2" s="21">
        <f t="shared" si="0"/>
        <v>16088.485459105745</v>
      </c>
      <c r="K2" s="21">
        <f t="shared" si="0"/>
        <v>15374.645450725977</v>
      </c>
      <c r="L2" s="21">
        <f t="shared" si="0"/>
        <v>15129.331347272386</v>
      </c>
      <c r="M2" s="21">
        <f t="shared" si="0"/>
        <v>16242.228475241998</v>
      </c>
      <c r="N2" s="21">
        <f t="shared" si="0"/>
        <v>13131.576069696745</v>
      </c>
      <c r="O2" s="21">
        <f t="shared" si="0"/>
        <v>12791.491123603915</v>
      </c>
      <c r="P2" s="21">
        <f t="shared" si="0"/>
        <v>11936.944721708664</v>
      </c>
      <c r="Q2" s="21">
        <f t="shared" si="0"/>
        <v>11455.701972735991</v>
      </c>
      <c r="R2" s="21">
        <f t="shared" si="0"/>
        <v>12750.908260434433</v>
      </c>
      <c r="S2" s="21">
        <f t="shared" si="0"/>
        <v>11763.481718616667</v>
      </c>
      <c r="T2" s="21">
        <f t="shared" si="0"/>
        <v>11779.268413233003</v>
      </c>
      <c r="U2" s="21">
        <f t="shared" si="0"/>
        <v>12987.447097034234</v>
      </c>
      <c r="V2" s="21">
        <f t="shared" si="0"/>
        <v>11372.874883595006</v>
      </c>
      <c r="W2" s="21">
        <f t="shared" si="0"/>
        <v>11663.660108624754</v>
      </c>
      <c r="X2" s="21">
        <f t="shared" si="0"/>
        <v>11564.949946127617</v>
      </c>
      <c r="Y2" s="21">
        <f t="shared" ref="Y2:Z2" si="1">SUM(Y3,Y17,Y22,Y25,Y26,Y51,Y52)</f>
        <v>10565.18177686801</v>
      </c>
      <c r="Z2" s="21">
        <f t="shared" si="1"/>
        <v>9982.0131426802309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571.40642073007996</v>
      </c>
      <c r="D3" s="24">
        <f t="shared" ref="D3:W3" si="3">SUM(D4,D8,D11)</f>
        <v>622.97944318939597</v>
      </c>
      <c r="E3" s="24">
        <f t="shared" si="3"/>
        <v>689.91533070902267</v>
      </c>
      <c r="F3" s="24">
        <f t="shared" si="3"/>
        <v>618.14902827409969</v>
      </c>
      <c r="G3" s="24">
        <f t="shared" si="3"/>
        <v>828.93514431666472</v>
      </c>
      <c r="H3" s="24">
        <f t="shared" si="3"/>
        <v>871.88796057967807</v>
      </c>
      <c r="I3" s="24">
        <f t="shared" si="3"/>
        <v>895.33471542288521</v>
      </c>
      <c r="J3" s="24">
        <f t="shared" si="3"/>
        <v>724.12876202629855</v>
      </c>
      <c r="K3" s="24">
        <f t="shared" si="3"/>
        <v>768.91701763611354</v>
      </c>
      <c r="L3" s="24">
        <f t="shared" si="3"/>
        <v>865.7572234808199</v>
      </c>
      <c r="M3" s="24">
        <f t="shared" si="3"/>
        <v>744.31150220378925</v>
      </c>
      <c r="N3" s="24">
        <f t="shared" si="3"/>
        <v>695.06581628893161</v>
      </c>
      <c r="O3" s="24">
        <f t="shared" si="3"/>
        <v>634.3581266087059</v>
      </c>
      <c r="P3" s="24">
        <f t="shared" si="3"/>
        <v>451.86038609564275</v>
      </c>
      <c r="Q3" s="24">
        <f t="shared" si="3"/>
        <v>419.23774425894771</v>
      </c>
      <c r="R3" s="24">
        <f t="shared" si="3"/>
        <v>382.83240970585609</v>
      </c>
      <c r="S3" s="24">
        <f t="shared" si="3"/>
        <v>351.30208955976536</v>
      </c>
      <c r="T3" s="24">
        <f t="shared" si="3"/>
        <v>705.44075373765054</v>
      </c>
      <c r="U3" s="24">
        <f t="shared" si="3"/>
        <v>822.56501728901992</v>
      </c>
      <c r="V3" s="24">
        <f t="shared" si="3"/>
        <v>498.61011917142662</v>
      </c>
      <c r="W3" s="24">
        <f t="shared" si="3"/>
        <v>481.52625865688537</v>
      </c>
      <c r="X3" s="24">
        <f t="shared" ref="X3:Z3" si="4">SUM(X4,X8,X11)</f>
        <v>320.02568455792681</v>
      </c>
      <c r="Y3" s="24">
        <f t="shared" si="4"/>
        <v>347.53806828515013</v>
      </c>
      <c r="Z3" s="24">
        <f t="shared" si="4"/>
        <v>338.61113070166647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571.40642073007996</v>
      </c>
      <c r="D4" s="19">
        <f t="shared" ref="D4:W4" si="6">SUM(D5:D7)</f>
        <v>622.97944318939597</v>
      </c>
      <c r="E4" s="19">
        <f t="shared" si="6"/>
        <v>689.91533070902267</v>
      </c>
      <c r="F4" s="19">
        <f t="shared" si="6"/>
        <v>618.14902827409969</v>
      </c>
      <c r="G4" s="19">
        <f t="shared" si="6"/>
        <v>828.93514431666472</v>
      </c>
      <c r="H4" s="19">
        <f t="shared" si="6"/>
        <v>871.88796057967807</v>
      </c>
      <c r="I4" s="19">
        <f t="shared" si="6"/>
        <v>895.33471542288521</v>
      </c>
      <c r="J4" s="19">
        <f t="shared" si="6"/>
        <v>724.12876202629855</v>
      </c>
      <c r="K4" s="19">
        <f t="shared" si="6"/>
        <v>768.91701763611354</v>
      </c>
      <c r="L4" s="19">
        <f t="shared" si="6"/>
        <v>865.7572234808199</v>
      </c>
      <c r="M4" s="19">
        <f t="shared" si="6"/>
        <v>744.31150220378925</v>
      </c>
      <c r="N4" s="19">
        <f t="shared" si="6"/>
        <v>591.28849709778638</v>
      </c>
      <c r="O4" s="19">
        <f t="shared" si="6"/>
        <v>582.50366706488205</v>
      </c>
      <c r="P4" s="19">
        <f t="shared" si="6"/>
        <v>426.22228903236623</v>
      </c>
      <c r="Q4" s="19">
        <f t="shared" si="6"/>
        <v>393.70588487081136</v>
      </c>
      <c r="R4" s="19">
        <f t="shared" si="6"/>
        <v>357.30703318513429</v>
      </c>
      <c r="S4" s="19">
        <f t="shared" si="6"/>
        <v>325.84649617553941</v>
      </c>
      <c r="T4" s="19">
        <f t="shared" si="6"/>
        <v>347.61457243696555</v>
      </c>
      <c r="U4" s="19">
        <f t="shared" si="6"/>
        <v>314.56095207950932</v>
      </c>
      <c r="V4" s="19">
        <f t="shared" si="6"/>
        <v>279.70542246905569</v>
      </c>
      <c r="W4" s="19">
        <f t="shared" si="6"/>
        <v>202.84135276224313</v>
      </c>
      <c r="X4" s="19">
        <f t="shared" ref="X4:Z4" si="7">SUM(X5:X7)</f>
        <v>51.218693694945941</v>
      </c>
      <c r="Y4" s="19">
        <f t="shared" si="7"/>
        <v>53.228200571754371</v>
      </c>
      <c r="Z4" s="19">
        <f t="shared" si="7"/>
        <v>41.220976070219749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495.48798576781167</v>
      </c>
      <c r="H5" s="8">
        <v>581.89149272257441</v>
      </c>
      <c r="I5" s="8">
        <v>749.71033865264849</v>
      </c>
      <c r="J5" s="8">
        <v>580.54808233915787</v>
      </c>
      <c r="K5" s="8">
        <v>635.18283631057</v>
      </c>
      <c r="L5" s="8">
        <v>685.76401179987442</v>
      </c>
      <c r="M5" s="8">
        <v>577.73186261610408</v>
      </c>
      <c r="N5" s="8">
        <v>416.79377297975816</v>
      </c>
      <c r="O5" s="8">
        <v>342.62009153036144</v>
      </c>
      <c r="P5" s="8">
        <v>282.3822850331606</v>
      </c>
      <c r="Q5" s="8">
        <v>269.45570198193508</v>
      </c>
      <c r="R5" s="8">
        <v>268.32770976778545</v>
      </c>
      <c r="S5" s="8">
        <v>248.19497214308367</v>
      </c>
      <c r="T5" s="8">
        <v>265.30211080951017</v>
      </c>
      <c r="U5" s="8">
        <v>245.08894639863806</v>
      </c>
      <c r="V5" s="8">
        <v>232.36117766801237</v>
      </c>
      <c r="W5" s="8">
        <v>166.27342552672297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571.40642073007996</v>
      </c>
      <c r="D7" s="8">
        <v>622.97944318939597</v>
      </c>
      <c r="E7" s="8">
        <v>689.91533070902267</v>
      </c>
      <c r="F7" s="8">
        <v>618.14902827409969</v>
      </c>
      <c r="G7" s="8">
        <v>333.44715854885305</v>
      </c>
      <c r="H7" s="8">
        <v>289.99646785710371</v>
      </c>
      <c r="I7" s="8">
        <v>145.62437677023672</v>
      </c>
      <c r="J7" s="8">
        <v>143.5806796871407</v>
      </c>
      <c r="K7" s="8">
        <v>133.73418132554355</v>
      </c>
      <c r="L7" s="8">
        <v>179.99321168094548</v>
      </c>
      <c r="M7" s="8">
        <v>166.57963958768514</v>
      </c>
      <c r="N7" s="8">
        <v>174.49472411802822</v>
      </c>
      <c r="O7" s="8">
        <v>239.88357553452065</v>
      </c>
      <c r="P7" s="8">
        <v>143.84000399920563</v>
      </c>
      <c r="Q7" s="8">
        <v>124.25018288887627</v>
      </c>
      <c r="R7" s="8">
        <v>88.979323417348866</v>
      </c>
      <c r="S7" s="8">
        <v>77.651524032455711</v>
      </c>
      <c r="T7" s="8">
        <v>82.312461627455392</v>
      </c>
      <c r="U7" s="8">
        <v>69.472005680871249</v>
      </c>
      <c r="V7" s="8">
        <v>47.344244801043324</v>
      </c>
      <c r="W7" s="8">
        <v>36.567927235520159</v>
      </c>
      <c r="X7" s="8">
        <v>51.218693694945941</v>
      </c>
      <c r="Y7" s="8">
        <v>53.228200571754371</v>
      </c>
      <c r="Z7" s="8">
        <v>41.220976070219749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103.77731919114522</v>
      </c>
      <c r="O11" s="19">
        <f t="shared" si="10"/>
        <v>51.854459543823864</v>
      </c>
      <c r="P11" s="19">
        <f t="shared" si="10"/>
        <v>25.638097063276518</v>
      </c>
      <c r="Q11" s="19">
        <f t="shared" si="10"/>
        <v>25.531859388136354</v>
      </c>
      <c r="R11" s="19">
        <f t="shared" si="10"/>
        <v>25.525376520721821</v>
      </c>
      <c r="S11" s="19">
        <f t="shared" si="10"/>
        <v>25.455593384225931</v>
      </c>
      <c r="T11" s="19">
        <f t="shared" si="10"/>
        <v>357.82618130068499</v>
      </c>
      <c r="U11" s="19">
        <f t="shared" si="10"/>
        <v>508.0040652095106</v>
      </c>
      <c r="V11" s="19">
        <f t="shared" si="10"/>
        <v>218.90469670237096</v>
      </c>
      <c r="W11" s="19">
        <f t="shared" si="10"/>
        <v>278.68490589464221</v>
      </c>
      <c r="X11" s="19">
        <f t="shared" si="10"/>
        <v>268.80699086298085</v>
      </c>
      <c r="Y11" s="19">
        <f t="shared" ref="Y11:Z11" si="11">SUM(Y12:Y16)</f>
        <v>294.30986771339576</v>
      </c>
      <c r="Z11" s="19">
        <f t="shared" si="11"/>
        <v>297.39015463144671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103.77731919114522</v>
      </c>
      <c r="O13" s="8">
        <v>51.854459543823864</v>
      </c>
      <c r="P13" s="8">
        <v>25.638097063276518</v>
      </c>
      <c r="Q13" s="8">
        <v>25.531859388136354</v>
      </c>
      <c r="R13" s="8">
        <v>25.525376520721821</v>
      </c>
      <c r="S13" s="8">
        <v>25.455593384225931</v>
      </c>
      <c r="T13" s="8">
        <v>357.82618130068499</v>
      </c>
      <c r="U13" s="8">
        <v>508.0040652095106</v>
      </c>
      <c r="V13" s="8">
        <v>218.90469670237096</v>
      </c>
      <c r="W13" s="8">
        <v>278.68490589464221</v>
      </c>
      <c r="X13" s="8">
        <v>268.80699086298085</v>
      </c>
      <c r="Y13" s="8">
        <v>294.30986771339576</v>
      </c>
      <c r="Z13" s="8">
        <v>297.39015463144671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66.037557719490593</v>
      </c>
      <c r="D17" s="27">
        <f t="shared" si="12"/>
        <v>30.322566007762031</v>
      </c>
      <c r="E17" s="27">
        <f t="shared" si="12"/>
        <v>30.085064007377635</v>
      </c>
      <c r="F17" s="27">
        <f t="shared" si="12"/>
        <v>30.795993585730599</v>
      </c>
      <c r="G17" s="27">
        <f t="shared" si="12"/>
        <v>34.917545433861811</v>
      </c>
      <c r="H17" s="27">
        <f t="shared" si="12"/>
        <v>38.556157471767577</v>
      </c>
      <c r="I17" s="27">
        <f t="shared" si="12"/>
        <v>35.387456329807357</v>
      </c>
      <c r="J17" s="27">
        <f t="shared" si="12"/>
        <v>34.120430155790778</v>
      </c>
      <c r="K17" s="27">
        <f t="shared" si="12"/>
        <v>34.864628236650496</v>
      </c>
      <c r="L17" s="27">
        <f t="shared" si="12"/>
        <v>30.87970309375585</v>
      </c>
      <c r="M17" s="27">
        <f t="shared" si="12"/>
        <v>4.2557043721746428</v>
      </c>
      <c r="N17" s="27">
        <f t="shared" si="12"/>
        <v>0.21277264550949909</v>
      </c>
      <c r="O17" s="27">
        <f t="shared" si="12"/>
        <v>0.18135617494893652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66.037557719490593</v>
      </c>
      <c r="D18" s="8">
        <v>30.322566007762031</v>
      </c>
      <c r="E18" s="8">
        <v>30.085064007377635</v>
      </c>
      <c r="F18" s="8">
        <v>30.795993585730599</v>
      </c>
      <c r="G18" s="8">
        <v>34.917545433861811</v>
      </c>
      <c r="H18" s="8">
        <v>38.556157471767577</v>
      </c>
      <c r="I18" s="8">
        <v>35.387456329807357</v>
      </c>
      <c r="J18" s="8">
        <v>34.120430155790778</v>
      </c>
      <c r="K18" s="8">
        <v>34.864628236650496</v>
      </c>
      <c r="L18" s="8">
        <v>30.87970309375585</v>
      </c>
      <c r="M18" s="8">
        <v>4.2557043721746428</v>
      </c>
      <c r="N18" s="8">
        <v>0.21277264550949909</v>
      </c>
      <c r="O18" s="8">
        <v>0.18135617494893652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9020.1899885581697</v>
      </c>
      <c r="D26" s="27">
        <f t="shared" si="16"/>
        <v>8662.8656605477609</v>
      </c>
      <c r="E26" s="27">
        <f t="shared" si="16"/>
        <v>8676.1217434236787</v>
      </c>
      <c r="F26" s="27">
        <f t="shared" si="16"/>
        <v>9506.0259138461661</v>
      </c>
      <c r="G26" s="27">
        <f t="shared" si="16"/>
        <v>10465.643028099197</v>
      </c>
      <c r="H26" s="27">
        <f t="shared" si="16"/>
        <v>10183.732453674626</v>
      </c>
      <c r="I26" s="27">
        <f t="shared" si="16"/>
        <v>8890.7008290841313</v>
      </c>
      <c r="J26" s="27">
        <f t="shared" si="16"/>
        <v>8588.2437290112048</v>
      </c>
      <c r="K26" s="27">
        <f t="shared" si="16"/>
        <v>8155.9521951483648</v>
      </c>
      <c r="L26" s="27">
        <f t="shared" si="16"/>
        <v>7645.1290495380945</v>
      </c>
      <c r="M26" s="27">
        <f t="shared" si="16"/>
        <v>7724.8143212091691</v>
      </c>
      <c r="N26" s="27">
        <f t="shared" si="16"/>
        <v>6340.4020573364442</v>
      </c>
      <c r="O26" s="27">
        <f t="shared" si="16"/>
        <v>5921.9357194125405</v>
      </c>
      <c r="P26" s="27">
        <f t="shared" si="16"/>
        <v>5875.4257456750001</v>
      </c>
      <c r="Q26" s="27">
        <f t="shared" si="16"/>
        <v>5685.0846047985888</v>
      </c>
      <c r="R26" s="27">
        <f t="shared" si="16"/>
        <v>6651.799185372347</v>
      </c>
      <c r="S26" s="27">
        <f t="shared" si="16"/>
        <v>5952.6193486853062</v>
      </c>
      <c r="T26" s="27">
        <f t="shared" si="16"/>
        <v>5632.2663225545775</v>
      </c>
      <c r="U26" s="27">
        <f t="shared" si="16"/>
        <v>6056.2758302175325</v>
      </c>
      <c r="V26" s="27">
        <f t="shared" si="16"/>
        <v>5164.84642951761</v>
      </c>
      <c r="W26" s="27">
        <f t="shared" si="16"/>
        <v>5439.3947358071609</v>
      </c>
      <c r="X26" s="27">
        <f t="shared" si="16"/>
        <v>5362.8398987275905</v>
      </c>
      <c r="Y26" s="27">
        <f t="shared" ref="Y26:Z26" si="17">SUM(Y27,Y33)</f>
        <v>5190.125338163818</v>
      </c>
      <c r="Z26" s="27">
        <f t="shared" si="17"/>
        <v>4883.9914102910188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9020.1899885581697</v>
      </c>
      <c r="D33" s="19">
        <f t="shared" si="20"/>
        <v>8662.8656605477609</v>
      </c>
      <c r="E33" s="19">
        <f t="shared" si="20"/>
        <v>8676.1217434236787</v>
      </c>
      <c r="F33" s="19">
        <f t="shared" si="20"/>
        <v>9506.0259138461661</v>
      </c>
      <c r="G33" s="19">
        <f t="shared" si="20"/>
        <v>10465.643028099197</v>
      </c>
      <c r="H33" s="19">
        <f t="shared" si="20"/>
        <v>10183.732453674626</v>
      </c>
      <c r="I33" s="19">
        <f t="shared" si="20"/>
        <v>8890.7008290841313</v>
      </c>
      <c r="J33" s="19">
        <f t="shared" si="20"/>
        <v>8588.2437290112048</v>
      </c>
      <c r="K33" s="19">
        <f t="shared" si="20"/>
        <v>8155.9521951483648</v>
      </c>
      <c r="L33" s="19">
        <f t="shared" si="20"/>
        <v>7645.1290495380945</v>
      </c>
      <c r="M33" s="19">
        <f t="shared" si="20"/>
        <v>7724.8143212091691</v>
      </c>
      <c r="N33" s="19">
        <f t="shared" si="20"/>
        <v>6340.4020573364442</v>
      </c>
      <c r="O33" s="19">
        <f t="shared" si="20"/>
        <v>5921.9357194125405</v>
      </c>
      <c r="P33" s="19">
        <f t="shared" si="20"/>
        <v>5875.4257456750001</v>
      </c>
      <c r="Q33" s="19">
        <f t="shared" si="20"/>
        <v>5685.0846047985888</v>
      </c>
      <c r="R33" s="19">
        <f t="shared" si="20"/>
        <v>6651.799185372347</v>
      </c>
      <c r="S33" s="19">
        <f t="shared" si="20"/>
        <v>5952.6193486853062</v>
      </c>
      <c r="T33" s="19">
        <f t="shared" si="20"/>
        <v>5632.2663225545775</v>
      </c>
      <c r="U33" s="19">
        <f t="shared" si="20"/>
        <v>6056.2758302175325</v>
      </c>
      <c r="V33" s="19">
        <f t="shared" si="20"/>
        <v>5164.84642951761</v>
      </c>
      <c r="W33" s="19">
        <f t="shared" si="20"/>
        <v>5439.3947358071609</v>
      </c>
      <c r="X33" s="19">
        <f t="shared" si="20"/>
        <v>5362.8398987275905</v>
      </c>
      <c r="Y33" s="19">
        <f t="shared" ref="Y33:Z33" si="21">SUM(Y34:Y50)</f>
        <v>5190.125338163818</v>
      </c>
      <c r="Z33" s="19">
        <f t="shared" si="21"/>
        <v>4883.9914102910188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2751.4447773066877</v>
      </c>
      <c r="D36" s="8">
        <v>2399.7910817240759</v>
      </c>
      <c r="E36" s="8">
        <v>2461.7331215166182</v>
      </c>
      <c r="F36" s="8">
        <v>2500.9742798923858</v>
      </c>
      <c r="G36" s="8">
        <v>2626.9179060250794</v>
      </c>
      <c r="H36" s="8">
        <v>2588.5144682877872</v>
      </c>
      <c r="I36" s="8">
        <v>2355.5527062435358</v>
      </c>
      <c r="J36" s="8">
        <v>2324.7054159057238</v>
      </c>
      <c r="K36" s="8">
        <v>2224.8980767575513</v>
      </c>
      <c r="L36" s="8">
        <v>1987.2853895927637</v>
      </c>
      <c r="M36" s="8">
        <v>1972.4529420185168</v>
      </c>
      <c r="N36" s="8">
        <v>1523.0718263642573</v>
      </c>
      <c r="O36" s="8">
        <v>1448.0996120334044</v>
      </c>
      <c r="P36" s="8">
        <v>1235.2366864688863</v>
      </c>
      <c r="Q36" s="8">
        <v>1048.7241345275804</v>
      </c>
      <c r="R36" s="8">
        <v>1066.2844473334521</v>
      </c>
      <c r="S36" s="8">
        <v>1155.8152805549639</v>
      </c>
      <c r="T36" s="8">
        <v>943.71088512498704</v>
      </c>
      <c r="U36" s="8">
        <v>1129.5313317619984</v>
      </c>
      <c r="V36" s="8">
        <v>894.6994495100007</v>
      </c>
      <c r="W36" s="8">
        <v>836.32610644999988</v>
      </c>
      <c r="X36" s="8">
        <v>890.30309582999917</v>
      </c>
      <c r="Y36" s="8">
        <v>1003.6683034300011</v>
      </c>
      <c r="Z36" s="8">
        <v>854.46074357000043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0.12710821748467468</v>
      </c>
      <c r="Y41" s="8">
        <v>6.0832831024872136E-2</v>
      </c>
      <c r="Z41" s="8">
        <v>6.6525115009809857E-2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6004.8579896943274</v>
      </c>
      <c r="D43" s="8">
        <v>5996.5233718238505</v>
      </c>
      <c r="E43" s="8">
        <v>5903.6280266099047</v>
      </c>
      <c r="F43" s="8">
        <v>6632.6994272495322</v>
      </c>
      <c r="G43" s="8">
        <v>7636.2649209569008</v>
      </c>
      <c r="H43" s="8">
        <v>7451.65084875712</v>
      </c>
      <c r="I43" s="8">
        <v>6040.8833524731372</v>
      </c>
      <c r="J43" s="8">
        <v>5810.6331194884124</v>
      </c>
      <c r="K43" s="8">
        <v>5471.3997742848924</v>
      </c>
      <c r="L43" s="8">
        <v>5251.8941451671035</v>
      </c>
      <c r="M43" s="8">
        <v>5408.4558706871076</v>
      </c>
      <c r="N43" s="8">
        <v>4525.9856258559157</v>
      </c>
      <c r="O43" s="8">
        <v>4167.8616796067681</v>
      </c>
      <c r="P43" s="8">
        <v>4442.2881815724259</v>
      </c>
      <c r="Q43" s="8">
        <v>4573.427618398011</v>
      </c>
      <c r="R43" s="8">
        <v>5539.5651327226778</v>
      </c>
      <c r="S43" s="8">
        <v>4736.4742196915968</v>
      </c>
      <c r="T43" s="8">
        <v>4625.3512036113489</v>
      </c>
      <c r="U43" s="8">
        <v>4912.3281289694341</v>
      </c>
      <c r="V43" s="8">
        <v>4255.7946481054269</v>
      </c>
      <c r="W43" s="8">
        <v>4594.4583081729161</v>
      </c>
      <c r="X43" s="8">
        <v>4463.5724337783067</v>
      </c>
      <c r="Y43" s="8">
        <v>4186.3962019027922</v>
      </c>
      <c r="Z43" s="8">
        <v>4029.4641416060085</v>
      </c>
    </row>
    <row r="44" spans="1:26" ht="11.25" customHeight="1" x14ac:dyDescent="0.2">
      <c r="A44" s="28" t="s">
        <v>74</v>
      </c>
      <c r="B44" s="7" t="s">
        <v>75</v>
      </c>
      <c r="C44" s="8">
        <v>249.36436615292448</v>
      </c>
      <c r="D44" s="8">
        <v>249.13943600790898</v>
      </c>
      <c r="E44" s="8">
        <v>293.27827135153234</v>
      </c>
      <c r="F44" s="8">
        <v>354.67590273747862</v>
      </c>
      <c r="G44" s="8">
        <v>184.64029132996842</v>
      </c>
      <c r="H44" s="8">
        <v>125.78156915241858</v>
      </c>
      <c r="I44" s="8">
        <v>476.59521942369997</v>
      </c>
      <c r="J44" s="8">
        <v>438.20126813440112</v>
      </c>
      <c r="K44" s="8">
        <v>447.94014227904489</v>
      </c>
      <c r="L44" s="8">
        <v>397.13696801397288</v>
      </c>
      <c r="M44" s="8">
        <v>332.09727638630449</v>
      </c>
      <c r="N44" s="8">
        <v>288.42176901207654</v>
      </c>
      <c r="O44" s="8">
        <v>305.97442777236802</v>
      </c>
      <c r="P44" s="8">
        <v>197.90087763368788</v>
      </c>
      <c r="Q44" s="8">
        <v>62.932851872996828</v>
      </c>
      <c r="R44" s="8">
        <v>45.949605316216392</v>
      </c>
      <c r="S44" s="8">
        <v>60.329848438745373</v>
      </c>
      <c r="T44" s="8">
        <v>63.20423381824164</v>
      </c>
      <c r="U44" s="8">
        <v>14.416369486100109</v>
      </c>
      <c r="V44" s="8">
        <v>14.352331902181968</v>
      </c>
      <c r="W44" s="8">
        <v>8.6103211842442704</v>
      </c>
      <c r="X44" s="8">
        <v>8.8372609018000698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14.52285540422973</v>
      </c>
      <c r="D48" s="8">
        <v>17.411770991926911</v>
      </c>
      <c r="E48" s="8">
        <v>17.482323945622905</v>
      </c>
      <c r="F48" s="8">
        <v>17.676303966769236</v>
      </c>
      <c r="G48" s="8">
        <v>17.819909787248662</v>
      </c>
      <c r="H48" s="8">
        <v>17.785567477300734</v>
      </c>
      <c r="I48" s="8">
        <v>17.669550943757265</v>
      </c>
      <c r="J48" s="8">
        <v>14.703925482667847</v>
      </c>
      <c r="K48" s="8">
        <v>11.714201826876062</v>
      </c>
      <c r="L48" s="8">
        <v>8.8125467642539572</v>
      </c>
      <c r="M48" s="8">
        <v>11.808232117240573</v>
      </c>
      <c r="N48" s="8">
        <v>2.9228361041938875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3448.3467369078394</v>
      </c>
      <c r="D51" s="27">
        <v>3893.126478705507</v>
      </c>
      <c r="E51" s="27">
        <v>4420.4647542047796</v>
      </c>
      <c r="F51" s="27">
        <v>5275.2136158841731</v>
      </c>
      <c r="G51" s="27">
        <v>5502.5065531894961</v>
      </c>
      <c r="H51" s="27">
        <v>5772.1380721682344</v>
      </c>
      <c r="I51" s="27">
        <v>6549.8474409143646</v>
      </c>
      <c r="J51" s="27">
        <v>6741.9925379124506</v>
      </c>
      <c r="K51" s="27">
        <v>6414.9116097048473</v>
      </c>
      <c r="L51" s="27">
        <v>6587.5653711597142</v>
      </c>
      <c r="M51" s="27">
        <v>7768.8469474568637</v>
      </c>
      <c r="N51" s="27">
        <v>6095.8954234258599</v>
      </c>
      <c r="O51" s="27">
        <v>6235.0159214077194</v>
      </c>
      <c r="P51" s="27">
        <v>5609.6585899380207</v>
      </c>
      <c r="Q51" s="27">
        <v>5351.3796236784538</v>
      </c>
      <c r="R51" s="27">
        <v>5716.2766653562312</v>
      </c>
      <c r="S51" s="27">
        <v>5459.5602803715956</v>
      </c>
      <c r="T51" s="27">
        <v>5441.5613369407738</v>
      </c>
      <c r="U51" s="27">
        <v>6108.606249527681</v>
      </c>
      <c r="V51" s="27">
        <v>5709.4183349059685</v>
      </c>
      <c r="W51" s="27">
        <v>5742.7391141607068</v>
      </c>
      <c r="X51" s="27">
        <v>5882.0843628420998</v>
      </c>
      <c r="Y51" s="27">
        <v>5027.5183704190422</v>
      </c>
      <c r="Z51" s="27">
        <v>4759.4106016875457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9137.4682841385529</v>
      </c>
      <c r="D61" s="49">
        <f t="shared" si="24"/>
        <v>9117.3587790269721</v>
      </c>
      <c r="E61" s="49">
        <f t="shared" si="24"/>
        <v>9122.7082802655477</v>
      </c>
      <c r="F61" s="49">
        <f t="shared" si="24"/>
        <v>9126.5581026486852</v>
      </c>
      <c r="G61" s="49">
        <f t="shared" si="24"/>
        <v>9263.3086251028417</v>
      </c>
      <c r="H61" s="49">
        <f t="shared" si="24"/>
        <v>9274.2144882607772</v>
      </c>
      <c r="I61" s="49">
        <f t="shared" si="24"/>
        <v>9287.0605952718888</v>
      </c>
      <c r="J61" s="49">
        <f t="shared" si="24"/>
        <v>9305.7917123677453</v>
      </c>
      <c r="K61" s="49">
        <f t="shared" si="24"/>
        <v>9375.9184607163734</v>
      </c>
      <c r="L61" s="49">
        <f t="shared" si="24"/>
        <v>11151.064881627801</v>
      </c>
      <c r="M61" s="49">
        <f t="shared" si="24"/>
        <v>11225.487521919998</v>
      </c>
      <c r="N61" s="49">
        <f t="shared" si="24"/>
        <v>11238.550355200001</v>
      </c>
      <c r="O61" s="49">
        <f t="shared" si="24"/>
        <v>11415.690272000002</v>
      </c>
      <c r="P61" s="49">
        <f t="shared" si="24"/>
        <v>11459.285522954651</v>
      </c>
      <c r="Q61" s="49">
        <f t="shared" si="24"/>
        <v>11540.99489080264</v>
      </c>
      <c r="R61" s="49">
        <f t="shared" si="24"/>
        <v>11439.244752414534</v>
      </c>
      <c r="S61" s="49">
        <f t="shared" si="24"/>
        <v>8259.4849085631486</v>
      </c>
      <c r="T61" s="49">
        <f t="shared" si="24"/>
        <v>8286.4116022562084</v>
      </c>
      <c r="U61" s="49">
        <f t="shared" si="24"/>
        <v>8317.1836651465328</v>
      </c>
      <c r="V61" s="49">
        <f t="shared" si="24"/>
        <v>8336.3589554528353</v>
      </c>
      <c r="W61" s="49">
        <f t="shared" si="24"/>
        <v>8350.4962502362432</v>
      </c>
      <c r="X61" s="49">
        <f t="shared" si="24"/>
        <v>8375.7587067375953</v>
      </c>
      <c r="Y61" s="49">
        <f t="shared" ref="Y61:Z61" si="25">SUM(Y62:Y72)</f>
        <v>8387.3006114742602</v>
      </c>
      <c r="Z61" s="49">
        <f t="shared" si="25"/>
        <v>8423.0287635212026</v>
      </c>
    </row>
    <row r="62" spans="1:26" ht="11.25" customHeight="1" x14ac:dyDescent="0.2">
      <c r="A62" s="50" t="s">
        <v>92</v>
      </c>
      <c r="B62" s="51" t="s">
        <v>93</v>
      </c>
      <c r="C62" s="52">
        <v>9137.4682841385529</v>
      </c>
      <c r="D62" s="52">
        <v>9117.3587790269721</v>
      </c>
      <c r="E62" s="52">
        <v>9122.7082802655477</v>
      </c>
      <c r="F62" s="52">
        <v>9126.5581026486852</v>
      </c>
      <c r="G62" s="52">
        <v>9263.3086251028417</v>
      </c>
      <c r="H62" s="52">
        <v>9274.2144882607772</v>
      </c>
      <c r="I62" s="52">
        <v>9287.0605952718888</v>
      </c>
      <c r="J62" s="52">
        <v>9305.7917123677453</v>
      </c>
      <c r="K62" s="52">
        <v>9375.9184607163734</v>
      </c>
      <c r="L62" s="52">
        <v>11030.177858507599</v>
      </c>
      <c r="M62" s="52">
        <v>11104.814252160504</v>
      </c>
      <c r="N62" s="52">
        <v>11118.178955753745</v>
      </c>
      <c r="O62" s="52">
        <v>11295.31919277421</v>
      </c>
      <c r="P62" s="52">
        <v>11336.568012745503</v>
      </c>
      <c r="Q62" s="52">
        <v>11418.281054919888</v>
      </c>
      <c r="R62" s="52">
        <v>11316.401714713607</v>
      </c>
      <c r="S62" s="52">
        <v>8210.0185877723325</v>
      </c>
      <c r="T62" s="52">
        <v>8235.5215511961123</v>
      </c>
      <c r="U62" s="52">
        <v>8266.0182500037881</v>
      </c>
      <c r="V62" s="52">
        <v>8287.9380750632754</v>
      </c>
      <c r="W62" s="52">
        <v>8301.8286655684897</v>
      </c>
      <c r="X62" s="52">
        <v>8327.2228993896424</v>
      </c>
      <c r="Y62" s="52">
        <v>8338.2924752047038</v>
      </c>
      <c r="Z62" s="52">
        <v>8372.5852520621484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120.88702312020234</v>
      </c>
      <c r="M63" s="52">
        <v>120.67326975949393</v>
      </c>
      <c r="N63" s="52">
        <v>120.37139944625604</v>
      </c>
      <c r="O63" s="52">
        <v>120.37107922579112</v>
      </c>
      <c r="P63" s="52">
        <v>120.24783045449784</v>
      </c>
      <c r="Q63" s="52">
        <v>120.25065468011552</v>
      </c>
      <c r="R63" s="52">
        <v>120.37016048639238</v>
      </c>
      <c r="S63" s="52">
        <v>46.992580227669997</v>
      </c>
      <c r="T63" s="52">
        <v>46.992554403891056</v>
      </c>
      <c r="U63" s="52">
        <v>47.041951596216393</v>
      </c>
      <c r="V63" s="52">
        <v>46.992500936727936</v>
      </c>
      <c r="W63" s="52">
        <v>46.992486431508617</v>
      </c>
      <c r="X63" s="52">
        <v>46.992460610357064</v>
      </c>
      <c r="Y63" s="52">
        <v>46.992449595294332</v>
      </c>
      <c r="Z63" s="52">
        <v>46.99241513785158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1.4236936100257034</v>
      </c>
      <c r="U64" s="52">
        <v>1.6407387293926146</v>
      </c>
      <c r="V64" s="52">
        <v>1.4283794528320854</v>
      </c>
      <c r="W64" s="52">
        <v>1.6750982362446494</v>
      </c>
      <c r="X64" s="52">
        <v>1.5433467375947143</v>
      </c>
      <c r="Y64" s="52">
        <v>2.0156866742609512</v>
      </c>
      <c r="Z64" s="52">
        <v>3.4510963212025332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2.4696797546502456</v>
      </c>
      <c r="Q69" s="52">
        <v>2.4631812026371813</v>
      </c>
      <c r="R69" s="52">
        <v>2.4728772145340145</v>
      </c>
      <c r="S69" s="52">
        <v>2.4737405631449856</v>
      </c>
      <c r="T69" s="52">
        <v>2.4738030461794249</v>
      </c>
      <c r="U69" s="52">
        <v>2.4827248171346223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3255.9171757048807</v>
      </c>
      <c r="D2" s="21">
        <f t="shared" ref="D2:X2" si="0">SUM(D3,D17,D22,D25,D26,D51,D52)</f>
        <v>3266.2592344055674</v>
      </c>
      <c r="E2" s="21">
        <f t="shared" si="0"/>
        <v>3229.510209976273</v>
      </c>
      <c r="F2" s="21">
        <f t="shared" si="0"/>
        <v>3173.8591009186021</v>
      </c>
      <c r="G2" s="21">
        <f t="shared" si="0"/>
        <v>3103.0488864292975</v>
      </c>
      <c r="H2" s="21">
        <f t="shared" si="0"/>
        <v>3127.747747916374</v>
      </c>
      <c r="I2" s="21">
        <f t="shared" si="0"/>
        <v>3153.8751773474428</v>
      </c>
      <c r="J2" s="21">
        <f t="shared" si="0"/>
        <v>3160.8579908983666</v>
      </c>
      <c r="K2" s="21">
        <f t="shared" si="0"/>
        <v>3140.4398021293973</v>
      </c>
      <c r="L2" s="21">
        <f t="shared" si="0"/>
        <v>3009.2214812697866</v>
      </c>
      <c r="M2" s="21">
        <f t="shared" si="0"/>
        <v>3197.5391359080386</v>
      </c>
      <c r="N2" s="21">
        <f t="shared" si="0"/>
        <v>3024.6727491424372</v>
      </c>
      <c r="O2" s="21">
        <f t="shared" si="0"/>
        <v>3042.4850037963338</v>
      </c>
      <c r="P2" s="21">
        <f t="shared" si="0"/>
        <v>3118.6183022027744</v>
      </c>
      <c r="Q2" s="21">
        <f t="shared" si="0"/>
        <v>3117.2068581942781</v>
      </c>
      <c r="R2" s="21">
        <f t="shared" si="0"/>
        <v>3184.7223983908034</v>
      </c>
      <c r="S2" s="21">
        <f t="shared" si="0"/>
        <v>3308.3884901940532</v>
      </c>
      <c r="T2" s="21">
        <f t="shared" si="0"/>
        <v>3295.5147179073683</v>
      </c>
      <c r="U2" s="21">
        <f t="shared" si="0"/>
        <v>3254.9442101043091</v>
      </c>
      <c r="V2" s="21">
        <f t="shared" si="0"/>
        <v>3074.7910309847312</v>
      </c>
      <c r="W2" s="21">
        <f t="shared" si="0"/>
        <v>3029.4041496834725</v>
      </c>
      <c r="X2" s="21">
        <f t="shared" si="0"/>
        <v>3232.501394566455</v>
      </c>
      <c r="Y2" s="21">
        <f t="shared" ref="Y2:Z2" si="1">SUM(Y3,Y17,Y22,Y25,Y26,Y51,Y52)</f>
        <v>3057.5792908347153</v>
      </c>
      <c r="Z2" s="21">
        <f t="shared" si="1"/>
        <v>2726.4377594086159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50.977210580624686</v>
      </c>
      <c r="D3" s="24">
        <f t="shared" ref="D3:W3" si="3">SUM(D4,D8,D11)</f>
        <v>54.223298613509023</v>
      </c>
      <c r="E3" s="24">
        <f t="shared" si="3"/>
        <v>51.337984414515198</v>
      </c>
      <c r="F3" s="24">
        <f t="shared" si="3"/>
        <v>49.382180535003037</v>
      </c>
      <c r="G3" s="24">
        <f t="shared" si="3"/>
        <v>50.7965751824932</v>
      </c>
      <c r="H3" s="24">
        <f t="shared" si="3"/>
        <v>51.700711741330537</v>
      </c>
      <c r="I3" s="24">
        <f t="shared" si="3"/>
        <v>48.460611566114963</v>
      </c>
      <c r="J3" s="24">
        <f t="shared" si="3"/>
        <v>40.291387609995766</v>
      </c>
      <c r="K3" s="24">
        <f t="shared" si="3"/>
        <v>40.454461051039587</v>
      </c>
      <c r="L3" s="24">
        <f t="shared" si="3"/>
        <v>38.649185718762091</v>
      </c>
      <c r="M3" s="24">
        <f t="shared" si="3"/>
        <v>36.14344295911031</v>
      </c>
      <c r="N3" s="24">
        <f t="shared" si="3"/>
        <v>30.64578032268275</v>
      </c>
      <c r="O3" s="24">
        <f t="shared" si="3"/>
        <v>27.100681286894208</v>
      </c>
      <c r="P3" s="24">
        <f t="shared" si="3"/>
        <v>24.120448781058091</v>
      </c>
      <c r="Q3" s="24">
        <f t="shared" si="3"/>
        <v>23.356946428526914</v>
      </c>
      <c r="R3" s="24">
        <f t="shared" si="3"/>
        <v>21.309877259207809</v>
      </c>
      <c r="S3" s="24">
        <f t="shared" si="3"/>
        <v>18.28618991650638</v>
      </c>
      <c r="T3" s="24">
        <f t="shared" si="3"/>
        <v>19.580147222722456</v>
      </c>
      <c r="U3" s="24">
        <f t="shared" si="3"/>
        <v>16.77515386364589</v>
      </c>
      <c r="V3" s="24">
        <f t="shared" si="3"/>
        <v>16.174885030725765</v>
      </c>
      <c r="W3" s="24">
        <f t="shared" si="3"/>
        <v>11.645780782211</v>
      </c>
      <c r="X3" s="24">
        <f t="shared" ref="X3:Z3" si="4">SUM(X4,X8,X11)</f>
        <v>0.22095116697461575</v>
      </c>
      <c r="Y3" s="24">
        <f t="shared" si="4"/>
        <v>0.36189318599469217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50.977210580624686</v>
      </c>
      <c r="D4" s="19">
        <f t="shared" ref="D4:W4" si="6">SUM(D5:D7)</f>
        <v>54.223298613509023</v>
      </c>
      <c r="E4" s="19">
        <f t="shared" si="6"/>
        <v>51.337984414515198</v>
      </c>
      <c r="F4" s="19">
        <f t="shared" si="6"/>
        <v>49.382180535003037</v>
      </c>
      <c r="G4" s="19">
        <f t="shared" si="6"/>
        <v>50.7965751824932</v>
      </c>
      <c r="H4" s="19">
        <f t="shared" si="6"/>
        <v>51.700711741330537</v>
      </c>
      <c r="I4" s="19">
        <f t="shared" si="6"/>
        <v>48.460611566114963</v>
      </c>
      <c r="J4" s="19">
        <f t="shared" si="6"/>
        <v>40.291387609995766</v>
      </c>
      <c r="K4" s="19">
        <f t="shared" si="6"/>
        <v>40.454461051039587</v>
      </c>
      <c r="L4" s="19">
        <f t="shared" si="6"/>
        <v>38.649185718762091</v>
      </c>
      <c r="M4" s="19">
        <f t="shared" si="6"/>
        <v>36.14344295911031</v>
      </c>
      <c r="N4" s="19">
        <f t="shared" si="6"/>
        <v>26.070189275220372</v>
      </c>
      <c r="O4" s="19">
        <f t="shared" si="6"/>
        <v>24.885385033161256</v>
      </c>
      <c r="P4" s="19">
        <f t="shared" si="6"/>
        <v>22.751879138558685</v>
      </c>
      <c r="Q4" s="19">
        <f t="shared" si="6"/>
        <v>21.934492748924438</v>
      </c>
      <c r="R4" s="19">
        <f t="shared" si="6"/>
        <v>19.889039767759325</v>
      </c>
      <c r="S4" s="19">
        <f t="shared" si="6"/>
        <v>16.961159895635618</v>
      </c>
      <c r="T4" s="19">
        <f t="shared" si="6"/>
        <v>9.648357383688591</v>
      </c>
      <c r="U4" s="19">
        <f t="shared" si="6"/>
        <v>6.4150653865877061</v>
      </c>
      <c r="V4" s="19">
        <f t="shared" si="6"/>
        <v>9.0736286267629751</v>
      </c>
      <c r="W4" s="19">
        <f t="shared" si="6"/>
        <v>4.9057468525708101</v>
      </c>
      <c r="X4" s="19">
        <f t="shared" ref="X4:Z4" si="7">SUM(X5:X7)</f>
        <v>3.5362255871576077E-2</v>
      </c>
      <c r="Y4" s="19">
        <f t="shared" si="7"/>
        <v>5.5426800248747791E-2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30.36316278015331</v>
      </c>
      <c r="H5" s="8">
        <v>34.504667675398053</v>
      </c>
      <c r="I5" s="8">
        <v>40.578591316417814</v>
      </c>
      <c r="J5" s="8">
        <v>32.302387418381869</v>
      </c>
      <c r="K5" s="8">
        <v>33.418403706048956</v>
      </c>
      <c r="L5" s="8">
        <v>30.613918004328244</v>
      </c>
      <c r="M5" s="8">
        <v>28.054408080890472</v>
      </c>
      <c r="N5" s="8">
        <v>18.376634424056014</v>
      </c>
      <c r="O5" s="8">
        <v>14.6372175488473</v>
      </c>
      <c r="P5" s="8">
        <v>15.073654722586838</v>
      </c>
      <c r="Q5" s="8">
        <v>15.012155947880991</v>
      </c>
      <c r="R5" s="8">
        <v>14.936119344726357</v>
      </c>
      <c r="S5" s="8">
        <v>12.919195563618528</v>
      </c>
      <c r="T5" s="8">
        <v>7.3637004392307892</v>
      </c>
      <c r="U5" s="8">
        <v>4.9982733275799065</v>
      </c>
      <c r="V5" s="8">
        <v>7.5377839114652359</v>
      </c>
      <c r="W5" s="8">
        <v>4.0213463518949757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50.977210580624686</v>
      </c>
      <c r="D7" s="8">
        <v>54.223298613509023</v>
      </c>
      <c r="E7" s="8">
        <v>51.337984414515198</v>
      </c>
      <c r="F7" s="8">
        <v>49.382180535003037</v>
      </c>
      <c r="G7" s="8">
        <v>20.433412402339894</v>
      </c>
      <c r="H7" s="8">
        <v>17.19604406593248</v>
      </c>
      <c r="I7" s="8">
        <v>7.8820202496971508</v>
      </c>
      <c r="J7" s="8">
        <v>7.9890001916138944</v>
      </c>
      <c r="K7" s="8">
        <v>7.0360573449906303</v>
      </c>
      <c r="L7" s="8">
        <v>8.0352677144338447</v>
      </c>
      <c r="M7" s="8">
        <v>8.0890348782198362</v>
      </c>
      <c r="N7" s="8">
        <v>7.6935548511643574</v>
      </c>
      <c r="O7" s="8">
        <v>10.248167484313958</v>
      </c>
      <c r="P7" s="8">
        <v>7.6782244159718473</v>
      </c>
      <c r="Q7" s="8">
        <v>6.9223368010434463</v>
      </c>
      <c r="R7" s="8">
        <v>4.9529204230329675</v>
      </c>
      <c r="S7" s="8">
        <v>4.0419643320170895</v>
      </c>
      <c r="T7" s="8">
        <v>2.2846569444578022</v>
      </c>
      <c r="U7" s="8">
        <v>1.4167920590077991</v>
      </c>
      <c r="V7" s="8">
        <v>1.5358447152977397</v>
      </c>
      <c r="W7" s="8">
        <v>0.88440050067583476</v>
      </c>
      <c r="X7" s="8">
        <v>3.5362255871576077E-2</v>
      </c>
      <c r="Y7" s="8">
        <v>5.5426800248747791E-2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4.5755910474623773</v>
      </c>
      <c r="O11" s="19">
        <f t="shared" si="10"/>
        <v>2.2152962537329528</v>
      </c>
      <c r="P11" s="19">
        <f t="shared" si="10"/>
        <v>1.3685696424994052</v>
      </c>
      <c r="Q11" s="19">
        <f t="shared" si="10"/>
        <v>1.4224536796024778</v>
      </c>
      <c r="R11" s="19">
        <f t="shared" si="10"/>
        <v>1.4208374914484838</v>
      </c>
      <c r="S11" s="19">
        <f t="shared" si="10"/>
        <v>1.3250300208707637</v>
      </c>
      <c r="T11" s="19">
        <f t="shared" si="10"/>
        <v>9.9317898390338648</v>
      </c>
      <c r="U11" s="19">
        <f t="shared" si="10"/>
        <v>10.360088477058184</v>
      </c>
      <c r="V11" s="19">
        <f t="shared" si="10"/>
        <v>7.1012564039627906</v>
      </c>
      <c r="W11" s="19">
        <f t="shared" si="10"/>
        <v>6.7400339296401901</v>
      </c>
      <c r="X11" s="19">
        <f t="shared" si="10"/>
        <v>0.18558891110303968</v>
      </c>
      <c r="Y11" s="19">
        <f t="shared" ref="Y11:Z11" si="11">SUM(Y12:Y16)</f>
        <v>0.30646638574594437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4.5755910474623773</v>
      </c>
      <c r="O13" s="8">
        <v>2.2152962537329528</v>
      </c>
      <c r="P13" s="8">
        <v>1.3685696424994052</v>
      </c>
      <c r="Q13" s="8">
        <v>1.4224536796024778</v>
      </c>
      <c r="R13" s="8">
        <v>1.4208374914484838</v>
      </c>
      <c r="S13" s="8">
        <v>1.3250300208707637</v>
      </c>
      <c r="T13" s="8">
        <v>9.9317898390338648</v>
      </c>
      <c r="U13" s="8">
        <v>10.360088477058184</v>
      </c>
      <c r="V13" s="8">
        <v>7.1012564039627906</v>
      </c>
      <c r="W13" s="8">
        <v>6.7400339296401901</v>
      </c>
      <c r="X13" s="8">
        <v>0.18558891110303968</v>
      </c>
      <c r="Y13" s="8">
        <v>0.30646638574594437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16.078759957381191</v>
      </c>
      <c r="D17" s="27">
        <f t="shared" si="12"/>
        <v>7.4044058330712126</v>
      </c>
      <c r="E17" s="27">
        <f t="shared" si="12"/>
        <v>6.9347358724939854</v>
      </c>
      <c r="F17" s="27">
        <f t="shared" si="12"/>
        <v>6.3491958348377455</v>
      </c>
      <c r="G17" s="27">
        <f t="shared" si="12"/>
        <v>6.6407248946609894</v>
      </c>
      <c r="H17" s="27">
        <f t="shared" si="12"/>
        <v>7.3316410359712085</v>
      </c>
      <c r="I17" s="27">
        <f t="shared" si="12"/>
        <v>6.82948286987736</v>
      </c>
      <c r="J17" s="27">
        <f t="shared" si="12"/>
        <v>6.7012642116853369</v>
      </c>
      <c r="K17" s="27">
        <f t="shared" si="12"/>
        <v>7.1945035716298369</v>
      </c>
      <c r="L17" s="27">
        <f t="shared" si="12"/>
        <v>5.9889761571859088</v>
      </c>
      <c r="M17" s="27">
        <f t="shared" si="12"/>
        <v>0.80095549411383049</v>
      </c>
      <c r="N17" s="27">
        <f t="shared" si="12"/>
        <v>4.4991081687950789E-2</v>
      </c>
      <c r="O17" s="27">
        <f t="shared" si="12"/>
        <v>3.9209936282607868E-2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16.078759957381191</v>
      </c>
      <c r="D18" s="8">
        <v>7.4044058330712126</v>
      </c>
      <c r="E18" s="8">
        <v>6.9347358724939854</v>
      </c>
      <c r="F18" s="8">
        <v>6.3491958348377455</v>
      </c>
      <c r="G18" s="8">
        <v>6.6407248946609894</v>
      </c>
      <c r="H18" s="8">
        <v>7.3316410359712085</v>
      </c>
      <c r="I18" s="8">
        <v>6.82948286987736</v>
      </c>
      <c r="J18" s="8">
        <v>6.7012642116853369</v>
      </c>
      <c r="K18" s="8">
        <v>7.1945035716298369</v>
      </c>
      <c r="L18" s="8">
        <v>5.9889761571859088</v>
      </c>
      <c r="M18" s="8">
        <v>0.80095549411383049</v>
      </c>
      <c r="N18" s="8">
        <v>4.4991081687950789E-2</v>
      </c>
      <c r="O18" s="8">
        <v>3.9209936282607868E-2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2349.2611147444582</v>
      </c>
      <c r="D26" s="27">
        <f t="shared" si="16"/>
        <v>2253.976878883876</v>
      </c>
      <c r="E26" s="27">
        <f t="shared" si="16"/>
        <v>2152.3014656022997</v>
      </c>
      <c r="F26" s="27">
        <f t="shared" si="16"/>
        <v>2030.5393593735459</v>
      </c>
      <c r="G26" s="27">
        <f t="shared" si="16"/>
        <v>1999.128169583538</v>
      </c>
      <c r="H26" s="27">
        <f t="shared" si="16"/>
        <v>1971.1152417475348</v>
      </c>
      <c r="I26" s="27">
        <f t="shared" si="16"/>
        <v>1834.5193506605492</v>
      </c>
      <c r="J26" s="27">
        <f t="shared" si="16"/>
        <v>1789.7356870331705</v>
      </c>
      <c r="K26" s="27">
        <f t="shared" si="16"/>
        <v>1769.039321372818</v>
      </c>
      <c r="L26" s="27">
        <f t="shared" si="16"/>
        <v>1686.9553635163493</v>
      </c>
      <c r="M26" s="27">
        <f t="shared" si="16"/>
        <v>1698.4394509692142</v>
      </c>
      <c r="N26" s="27">
        <f t="shared" si="16"/>
        <v>1704.9961294875964</v>
      </c>
      <c r="O26" s="27">
        <f t="shared" si="16"/>
        <v>1667.3095297302918</v>
      </c>
      <c r="P26" s="27">
        <f t="shared" si="16"/>
        <v>1769.6569767251949</v>
      </c>
      <c r="Q26" s="27">
        <f t="shared" si="16"/>
        <v>1768.2815772607844</v>
      </c>
      <c r="R26" s="27">
        <f t="shared" si="16"/>
        <v>1765.0326376089554</v>
      </c>
      <c r="S26" s="27">
        <f t="shared" si="16"/>
        <v>1695.0121778000398</v>
      </c>
      <c r="T26" s="27">
        <f t="shared" si="16"/>
        <v>1686.5863550610886</v>
      </c>
      <c r="U26" s="27">
        <f t="shared" si="16"/>
        <v>1614.8727621124642</v>
      </c>
      <c r="V26" s="27">
        <f t="shared" si="16"/>
        <v>1439.9429761423878</v>
      </c>
      <c r="W26" s="27">
        <f t="shared" si="16"/>
        <v>1401.3227981228424</v>
      </c>
      <c r="X26" s="27">
        <f t="shared" si="16"/>
        <v>1453.3023939624068</v>
      </c>
      <c r="Y26" s="27">
        <f t="shared" ref="Y26:Z26" si="17">SUM(Y27,Y33)</f>
        <v>1560.9965368361788</v>
      </c>
      <c r="Z26" s="27">
        <f t="shared" si="17"/>
        <v>1371.1957089889856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2349.2611147444582</v>
      </c>
      <c r="D33" s="19">
        <f t="shared" si="20"/>
        <v>2253.976878883876</v>
      </c>
      <c r="E33" s="19">
        <f t="shared" si="20"/>
        <v>2152.3014656022997</v>
      </c>
      <c r="F33" s="19">
        <f t="shared" si="20"/>
        <v>2030.5393593735459</v>
      </c>
      <c r="G33" s="19">
        <f t="shared" si="20"/>
        <v>1999.128169583538</v>
      </c>
      <c r="H33" s="19">
        <f t="shared" si="20"/>
        <v>1971.1152417475348</v>
      </c>
      <c r="I33" s="19">
        <f t="shared" si="20"/>
        <v>1834.5193506605492</v>
      </c>
      <c r="J33" s="19">
        <f t="shared" si="20"/>
        <v>1789.7356870331705</v>
      </c>
      <c r="K33" s="19">
        <f t="shared" si="20"/>
        <v>1769.039321372818</v>
      </c>
      <c r="L33" s="19">
        <f t="shared" si="20"/>
        <v>1686.9553635163493</v>
      </c>
      <c r="M33" s="19">
        <f t="shared" si="20"/>
        <v>1698.4394509692142</v>
      </c>
      <c r="N33" s="19">
        <f t="shared" si="20"/>
        <v>1704.9961294875964</v>
      </c>
      <c r="O33" s="19">
        <f t="shared" si="20"/>
        <v>1667.3095297302918</v>
      </c>
      <c r="P33" s="19">
        <f t="shared" si="20"/>
        <v>1769.6569767251949</v>
      </c>
      <c r="Q33" s="19">
        <f t="shared" si="20"/>
        <v>1768.2815772607844</v>
      </c>
      <c r="R33" s="19">
        <f t="shared" si="20"/>
        <v>1765.0326376089554</v>
      </c>
      <c r="S33" s="19">
        <f t="shared" si="20"/>
        <v>1695.0121778000398</v>
      </c>
      <c r="T33" s="19">
        <f t="shared" si="20"/>
        <v>1686.5863550610886</v>
      </c>
      <c r="U33" s="19">
        <f t="shared" si="20"/>
        <v>1614.8727621124642</v>
      </c>
      <c r="V33" s="19">
        <f t="shared" si="20"/>
        <v>1439.9429761423878</v>
      </c>
      <c r="W33" s="19">
        <f t="shared" si="20"/>
        <v>1401.3227981228424</v>
      </c>
      <c r="X33" s="19">
        <f t="shared" si="20"/>
        <v>1453.3023939624068</v>
      </c>
      <c r="Y33" s="19">
        <f t="shared" ref="Y33:Z33" si="21">SUM(Y34:Y50)</f>
        <v>1560.9965368361788</v>
      </c>
      <c r="Z33" s="19">
        <f t="shared" si="21"/>
        <v>1371.1957089889856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1779.0842505959392</v>
      </c>
      <c r="D36" s="8">
        <v>1678.1470025075641</v>
      </c>
      <c r="E36" s="8">
        <v>1608.3328390693594</v>
      </c>
      <c r="F36" s="8">
        <v>1500.963616927326</v>
      </c>
      <c r="G36" s="8">
        <v>1474.4732132176537</v>
      </c>
      <c r="H36" s="8">
        <v>1447.1112359343747</v>
      </c>
      <c r="I36" s="8">
        <v>1337.7814514211459</v>
      </c>
      <c r="J36" s="8">
        <v>1304.1797162186551</v>
      </c>
      <c r="K36" s="8">
        <v>1282.5943433236321</v>
      </c>
      <c r="L36" s="8">
        <v>1241.6581535816781</v>
      </c>
      <c r="M36" s="8">
        <v>1276.2138627598688</v>
      </c>
      <c r="N36" s="8">
        <v>1299.5597129397845</v>
      </c>
      <c r="O36" s="8">
        <v>1294.7005939894239</v>
      </c>
      <c r="P36" s="8">
        <v>1350.910037011306</v>
      </c>
      <c r="Q36" s="8">
        <v>1336.5442854917924</v>
      </c>
      <c r="R36" s="8">
        <v>1268.8500807278485</v>
      </c>
      <c r="S36" s="8">
        <v>1270.7166226903801</v>
      </c>
      <c r="T36" s="8">
        <v>1271.9947008106794</v>
      </c>
      <c r="U36" s="8">
        <v>1198.4889211680002</v>
      </c>
      <c r="V36" s="8">
        <v>1058.38859819</v>
      </c>
      <c r="W36" s="8">
        <v>989.33321388000013</v>
      </c>
      <c r="X36" s="8">
        <v>1053.1863881000002</v>
      </c>
      <c r="Y36" s="8">
        <v>1187.29476789</v>
      </c>
      <c r="Z36" s="8">
        <v>1010.7897189500005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1.1371182515325333E-2</v>
      </c>
      <c r="Y41" s="8">
        <v>5.4302089751278515E-3</v>
      </c>
      <c r="Z41" s="8">
        <v>5.9500849901902055E-3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546.17486958567315</v>
      </c>
      <c r="D43" s="8">
        <v>551.32303925614792</v>
      </c>
      <c r="E43" s="8">
        <v>516.76659195009563</v>
      </c>
      <c r="F43" s="8">
        <v>501.42624311046796</v>
      </c>
      <c r="G43" s="8">
        <v>511.10406048310119</v>
      </c>
      <c r="H43" s="8">
        <v>514.09912160287945</v>
      </c>
      <c r="I43" s="8">
        <v>459.16873644686075</v>
      </c>
      <c r="J43" s="8">
        <v>450.44629159158433</v>
      </c>
      <c r="K43" s="8">
        <v>448.74568499510673</v>
      </c>
      <c r="L43" s="8">
        <v>413.34719555289786</v>
      </c>
      <c r="M43" s="8">
        <v>396.9827885928907</v>
      </c>
      <c r="N43" s="8">
        <v>380.91625558408236</v>
      </c>
      <c r="O43" s="8">
        <v>347.12547967323582</v>
      </c>
      <c r="P43" s="8">
        <v>400.88767022757668</v>
      </c>
      <c r="Q43" s="8">
        <v>425.87699268198895</v>
      </c>
      <c r="R43" s="8">
        <v>492.10067835732309</v>
      </c>
      <c r="S43" s="8">
        <v>418.95915066840502</v>
      </c>
      <c r="T43" s="8">
        <v>409.00273710865082</v>
      </c>
      <c r="U43" s="8">
        <v>415.16544139056424</v>
      </c>
      <c r="V43" s="8">
        <v>380.27194081456963</v>
      </c>
      <c r="W43" s="8">
        <v>411.21893254708658</v>
      </c>
      <c r="X43" s="8">
        <v>399.31404766169146</v>
      </c>
      <c r="Y43" s="8">
        <v>373.69633873720369</v>
      </c>
      <c r="Z43" s="8">
        <v>360.40003995399485</v>
      </c>
    </row>
    <row r="44" spans="1:26" ht="11.25" customHeight="1" x14ac:dyDescent="0.2">
      <c r="A44" s="28" t="s">
        <v>74</v>
      </c>
      <c r="B44" s="7" t="s">
        <v>75</v>
      </c>
      <c r="C44" s="8">
        <v>22.681060967075524</v>
      </c>
      <c r="D44" s="8">
        <v>22.905991112090984</v>
      </c>
      <c r="E44" s="8">
        <v>25.671741528467606</v>
      </c>
      <c r="F44" s="8">
        <v>26.813186302521249</v>
      </c>
      <c r="G44" s="8">
        <v>12.358188670031637</v>
      </c>
      <c r="H44" s="8">
        <v>8.6778346875814414</v>
      </c>
      <c r="I44" s="8">
        <v>36.226096736299759</v>
      </c>
      <c r="J44" s="8">
        <v>33.969815705598883</v>
      </c>
      <c r="K44" s="8">
        <v>36.738533880955089</v>
      </c>
      <c r="L44" s="8">
        <v>31.256428146027215</v>
      </c>
      <c r="M44" s="8">
        <v>24.376070733695407</v>
      </c>
      <c r="N44" s="8">
        <v>24.274169067923335</v>
      </c>
      <c r="O44" s="8">
        <v>25.483456067632265</v>
      </c>
      <c r="P44" s="8">
        <v>17.859269486312229</v>
      </c>
      <c r="Q44" s="8">
        <v>5.8602990870031739</v>
      </c>
      <c r="R44" s="8">
        <v>4.0818785237836366</v>
      </c>
      <c r="S44" s="8">
        <v>5.3364044412546443</v>
      </c>
      <c r="T44" s="8">
        <v>5.5889171417583299</v>
      </c>
      <c r="U44" s="8">
        <v>1.2183995538998844</v>
      </c>
      <c r="V44" s="8">
        <v>1.2824371378180273</v>
      </c>
      <c r="W44" s="8">
        <v>0.77065169575573766</v>
      </c>
      <c r="X44" s="8">
        <v>0.79058701819992983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1.3209335957702699</v>
      </c>
      <c r="D48" s="8">
        <v>1.6008460080730871</v>
      </c>
      <c r="E48" s="8">
        <v>1.5302930543770958</v>
      </c>
      <c r="F48" s="8">
        <v>1.336313033230762</v>
      </c>
      <c r="G48" s="8">
        <v>1.1927072127513416</v>
      </c>
      <c r="H48" s="8">
        <v>1.2270495226992717</v>
      </c>
      <c r="I48" s="8">
        <v>1.3430660562427299</v>
      </c>
      <c r="J48" s="8">
        <v>1.1398635173321472</v>
      </c>
      <c r="K48" s="8">
        <v>0.96075917312393344</v>
      </c>
      <c r="L48" s="8">
        <v>0.69358623574604372</v>
      </c>
      <c r="M48" s="8">
        <v>0.86672888275942617</v>
      </c>
      <c r="N48" s="8">
        <v>0.24599189580611058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839.60009042241666</v>
      </c>
      <c r="D51" s="27">
        <v>950.65465107511147</v>
      </c>
      <c r="E51" s="27">
        <v>1018.936024086964</v>
      </c>
      <c r="F51" s="27">
        <v>1087.5883651752151</v>
      </c>
      <c r="G51" s="27">
        <v>1046.4834167686054</v>
      </c>
      <c r="H51" s="27">
        <v>1097.6001533915376</v>
      </c>
      <c r="I51" s="27">
        <v>1264.0657322509012</v>
      </c>
      <c r="J51" s="27">
        <v>1324.1296520435149</v>
      </c>
      <c r="K51" s="27">
        <v>1323.7515161339099</v>
      </c>
      <c r="L51" s="27">
        <v>1277.6279558774891</v>
      </c>
      <c r="M51" s="27">
        <v>1462.1552864856003</v>
      </c>
      <c r="N51" s="27">
        <v>1288.9858482504699</v>
      </c>
      <c r="O51" s="27">
        <v>1348.0355828428651</v>
      </c>
      <c r="P51" s="27">
        <v>1324.8408766965217</v>
      </c>
      <c r="Q51" s="27">
        <v>1325.5683345049667</v>
      </c>
      <c r="R51" s="27">
        <v>1398.3798835226405</v>
      </c>
      <c r="S51" s="27">
        <v>1595.0901224775071</v>
      </c>
      <c r="T51" s="27">
        <v>1589.3482156235575</v>
      </c>
      <c r="U51" s="27">
        <v>1623.296294128199</v>
      </c>
      <c r="V51" s="27">
        <v>1618.6731698116175</v>
      </c>
      <c r="W51" s="27">
        <v>1616.4355707784191</v>
      </c>
      <c r="X51" s="27">
        <v>1778.9780494370734</v>
      </c>
      <c r="Y51" s="27">
        <v>1496.2208608125418</v>
      </c>
      <c r="Z51" s="27">
        <v>1355.2420504196302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142.7807066308857</v>
      </c>
      <c r="D61" s="49">
        <f t="shared" si="24"/>
        <v>149.84259828265755</v>
      </c>
      <c r="E61" s="49">
        <f t="shared" si="24"/>
        <v>147.541484860531</v>
      </c>
      <c r="F61" s="49">
        <f t="shared" si="24"/>
        <v>139.15766016507783</v>
      </c>
      <c r="G61" s="49">
        <f t="shared" si="24"/>
        <v>136.87341049832142</v>
      </c>
      <c r="H61" s="49">
        <f t="shared" si="24"/>
        <v>143.16025652576815</v>
      </c>
      <c r="I61" s="49">
        <f t="shared" si="24"/>
        <v>150.46608920396687</v>
      </c>
      <c r="J61" s="49">
        <f t="shared" si="24"/>
        <v>160.04429660372682</v>
      </c>
      <c r="K61" s="49">
        <f t="shared" si="24"/>
        <v>176.47333201946256</v>
      </c>
      <c r="L61" s="49">
        <f t="shared" si="24"/>
        <v>188.75483712097642</v>
      </c>
      <c r="M61" s="49">
        <f t="shared" si="24"/>
        <v>206.15529088000005</v>
      </c>
      <c r="N61" s="49">
        <f t="shared" si="24"/>
        <v>235.10771200000002</v>
      </c>
      <c r="O61" s="49">
        <f t="shared" si="24"/>
        <v>238.83406399999998</v>
      </c>
      <c r="P61" s="49">
        <f t="shared" si="24"/>
        <v>251.98941976534977</v>
      </c>
      <c r="Q61" s="49">
        <f t="shared" si="24"/>
        <v>253.60386311736286</v>
      </c>
      <c r="R61" s="49">
        <f t="shared" si="24"/>
        <v>239.55426710546604</v>
      </c>
      <c r="S61" s="49">
        <f t="shared" si="24"/>
        <v>173.88231575685498</v>
      </c>
      <c r="T61" s="49">
        <f t="shared" si="24"/>
        <v>174.8375836807248</v>
      </c>
      <c r="U61" s="49">
        <f t="shared" si="24"/>
        <v>166.57706174219476</v>
      </c>
      <c r="V61" s="49">
        <f t="shared" si="24"/>
        <v>175.71687885237097</v>
      </c>
      <c r="W61" s="49">
        <f t="shared" si="24"/>
        <v>176.07730571560012</v>
      </c>
      <c r="X61" s="49">
        <f t="shared" si="24"/>
        <v>176.60984190663299</v>
      </c>
      <c r="Y61" s="49">
        <f t="shared" ref="Y61:Z61" si="25">SUM(Y62:Y72)</f>
        <v>176.97714494098994</v>
      </c>
      <c r="Z61" s="49">
        <f t="shared" si="25"/>
        <v>178.08549959160163</v>
      </c>
    </row>
    <row r="62" spans="1:26" ht="11.25" customHeight="1" x14ac:dyDescent="0.2">
      <c r="A62" s="50" t="s">
        <v>92</v>
      </c>
      <c r="B62" s="51" t="s">
        <v>93</v>
      </c>
      <c r="C62" s="52">
        <v>142.7807066308857</v>
      </c>
      <c r="D62" s="52">
        <v>149.84259828265755</v>
      </c>
      <c r="E62" s="52">
        <v>147.541484860531</v>
      </c>
      <c r="F62" s="52">
        <v>139.15766016507783</v>
      </c>
      <c r="G62" s="52">
        <v>136.87341049832142</v>
      </c>
      <c r="H62" s="52">
        <v>143.16025652576815</v>
      </c>
      <c r="I62" s="52">
        <v>150.46608920396687</v>
      </c>
      <c r="J62" s="52">
        <v>160.04429660372682</v>
      </c>
      <c r="K62" s="52">
        <v>176.47333201946256</v>
      </c>
      <c r="L62" s="52">
        <v>186.70857422130592</v>
      </c>
      <c r="M62" s="52">
        <v>203.939134746012</v>
      </c>
      <c r="N62" s="52">
        <v>232.58957190011134</v>
      </c>
      <c r="O62" s="52">
        <v>236.31571308520026</v>
      </c>
      <c r="P62" s="52">
        <v>249.12406943862544</v>
      </c>
      <c r="Q62" s="52">
        <v>250.73390918503995</v>
      </c>
      <c r="R62" s="52">
        <v>236.81563441622106</v>
      </c>
      <c r="S62" s="52">
        <v>172.67514441342632</v>
      </c>
      <c r="T62" s="52">
        <v>173.21463125516277</v>
      </c>
      <c r="U62" s="52">
        <v>164.99225385028575</v>
      </c>
      <c r="V62" s="52">
        <v>174.32350798028364</v>
      </c>
      <c r="W62" s="52">
        <v>174.61738659301406</v>
      </c>
      <c r="X62" s="52">
        <v>175.15463355927338</v>
      </c>
      <c r="Y62" s="52">
        <v>175.38881819731031</v>
      </c>
      <c r="Z62" s="52">
        <v>176.11433138213852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2.0462628996704932</v>
      </c>
      <c r="M63" s="52">
        <v>2.2161561339880378</v>
      </c>
      <c r="N63" s="52">
        <v>2.5181400998886829</v>
      </c>
      <c r="O63" s="52">
        <v>2.5183509147997376</v>
      </c>
      <c r="P63" s="52">
        <v>2.642477761374578</v>
      </c>
      <c r="Q63" s="52">
        <v>2.6405828149600774</v>
      </c>
      <c r="R63" s="52">
        <v>2.518957583778985</v>
      </c>
      <c r="S63" s="52">
        <v>0.98835958657362488</v>
      </c>
      <c r="T63" s="52">
        <v>0.98837674483724169</v>
      </c>
      <c r="U63" s="52">
        <v>0.93897174971422726</v>
      </c>
      <c r="V63" s="52">
        <v>0.98841201971633186</v>
      </c>
      <c r="W63" s="52">
        <v>0.98842140698597492</v>
      </c>
      <c r="X63" s="52">
        <v>0.98843844072661735</v>
      </c>
      <c r="Y63" s="52">
        <v>0.98844580268971771</v>
      </c>
      <c r="Z63" s="52">
        <v>0.98846861786163898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0.41582640690422129</v>
      </c>
      <c r="U64" s="52">
        <v>0.43600863932940132</v>
      </c>
      <c r="V64" s="52">
        <v>0.4049588523710051</v>
      </c>
      <c r="W64" s="52">
        <v>0.47149771560008746</v>
      </c>
      <c r="X64" s="52">
        <v>0.46676990663301349</v>
      </c>
      <c r="Y64" s="52">
        <v>0.59988094098992106</v>
      </c>
      <c r="Z64" s="52">
        <v>0.98269959160149223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0.22287256534975616</v>
      </c>
      <c r="Q69" s="52">
        <v>0.22937111736281895</v>
      </c>
      <c r="R69" s="52">
        <v>0.21967510546598656</v>
      </c>
      <c r="S69" s="52">
        <v>0.21881175685501514</v>
      </c>
      <c r="T69" s="52">
        <v>0.21874927382057455</v>
      </c>
      <c r="U69" s="52">
        <v>0.20982750286537646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954.95918715190487</v>
      </c>
      <c r="D2" s="21">
        <f t="shared" ref="D2:X2" si="0">SUM(D3,D17,D22,D25,D26,D51,D52)</f>
        <v>1006.5192749723818</v>
      </c>
      <c r="E2" s="21">
        <f t="shared" si="0"/>
        <v>1055.2667252281842</v>
      </c>
      <c r="F2" s="21">
        <f t="shared" si="0"/>
        <v>1133.0716555347376</v>
      </c>
      <c r="G2" s="21">
        <f t="shared" si="0"/>
        <v>1118.8662258023646</v>
      </c>
      <c r="H2" s="21">
        <f t="shared" si="0"/>
        <v>1148.2465303887848</v>
      </c>
      <c r="I2" s="21">
        <f t="shared" si="0"/>
        <v>1303.6481292570847</v>
      </c>
      <c r="J2" s="21">
        <f t="shared" si="0"/>
        <v>1327.9872043423684</v>
      </c>
      <c r="K2" s="21">
        <f t="shared" si="0"/>
        <v>1331.1660992158982</v>
      </c>
      <c r="L2" s="21">
        <f t="shared" si="0"/>
        <v>1323.2595943130946</v>
      </c>
      <c r="M2" s="21">
        <f t="shared" si="0"/>
        <v>1335.3505580173482</v>
      </c>
      <c r="N2" s="21">
        <f t="shared" si="0"/>
        <v>1201.0088678741204</v>
      </c>
      <c r="O2" s="21">
        <f t="shared" si="0"/>
        <v>1224.4127167955589</v>
      </c>
      <c r="P2" s="21">
        <f t="shared" si="0"/>
        <v>1121.7332139061295</v>
      </c>
      <c r="Q2" s="21">
        <f t="shared" si="0"/>
        <v>1142.783756088498</v>
      </c>
      <c r="R2" s="21">
        <f t="shared" si="0"/>
        <v>1228.071872710706</v>
      </c>
      <c r="S2" s="21">
        <f t="shared" si="0"/>
        <v>1320.5594663676816</v>
      </c>
      <c r="T2" s="21">
        <f t="shared" si="0"/>
        <v>1319.4011370922826</v>
      </c>
      <c r="U2" s="21">
        <f t="shared" si="0"/>
        <v>1388.5776729624513</v>
      </c>
      <c r="V2" s="21">
        <f t="shared" si="0"/>
        <v>1245.9727939230488</v>
      </c>
      <c r="W2" s="21">
        <f t="shared" si="0"/>
        <v>1218.8394524559567</v>
      </c>
      <c r="X2" s="21">
        <f t="shared" si="0"/>
        <v>1297.4825515017774</v>
      </c>
      <c r="Y2" s="21">
        <f t="shared" ref="Y2:Z2" si="1">SUM(Y3,Y17,Y22,Y25,Y26,Y51,Y52)</f>
        <v>1276.2683962639828</v>
      </c>
      <c r="Z2" s="21">
        <f t="shared" si="1"/>
        <v>1154.5542494105575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57.66638246165973</v>
      </c>
      <c r="D3" s="24">
        <f t="shared" ref="D3:W3" si="3">SUM(D4,D8,D11)</f>
        <v>57.995313185473108</v>
      </c>
      <c r="E3" s="24">
        <f t="shared" si="3"/>
        <v>58.526012585774822</v>
      </c>
      <c r="F3" s="24">
        <f t="shared" si="3"/>
        <v>57.39789323440786</v>
      </c>
      <c r="G3" s="24">
        <f t="shared" si="3"/>
        <v>59.128404691724043</v>
      </c>
      <c r="H3" s="24">
        <f t="shared" si="3"/>
        <v>59.38530451845746</v>
      </c>
      <c r="I3" s="24">
        <f t="shared" si="3"/>
        <v>59.030166246715936</v>
      </c>
      <c r="J3" s="24">
        <f t="shared" si="3"/>
        <v>53.857992630187738</v>
      </c>
      <c r="K3" s="24">
        <f t="shared" si="3"/>
        <v>54.90019746411685</v>
      </c>
      <c r="L3" s="24">
        <f t="shared" si="3"/>
        <v>58.283533415681234</v>
      </c>
      <c r="M3" s="24">
        <f t="shared" si="3"/>
        <v>54.186962684484655</v>
      </c>
      <c r="N3" s="24">
        <f t="shared" si="3"/>
        <v>57.759062101688393</v>
      </c>
      <c r="O3" s="24">
        <f t="shared" si="3"/>
        <v>51.077444620199898</v>
      </c>
      <c r="P3" s="24">
        <f t="shared" si="3"/>
        <v>43.295828460866367</v>
      </c>
      <c r="Q3" s="24">
        <f t="shared" si="3"/>
        <v>41.925286531290858</v>
      </c>
      <c r="R3" s="24">
        <f t="shared" si="3"/>
        <v>40.163391610874598</v>
      </c>
      <c r="S3" s="24">
        <f t="shared" si="3"/>
        <v>34.464466742125822</v>
      </c>
      <c r="T3" s="24">
        <f t="shared" si="3"/>
        <v>36.903351985568079</v>
      </c>
      <c r="U3" s="24">
        <f t="shared" si="3"/>
        <v>33.280654587605547</v>
      </c>
      <c r="V3" s="24">
        <f t="shared" si="3"/>
        <v>30.485308722227003</v>
      </c>
      <c r="W3" s="24">
        <f t="shared" si="3"/>
        <v>21.9490520142271</v>
      </c>
      <c r="X3" s="24">
        <f t="shared" ref="X3:Z3" si="4">SUM(X4,X8,X11)</f>
        <v>0.42685007601074298</v>
      </c>
      <c r="Y3" s="24">
        <f t="shared" si="4"/>
        <v>0.68208279529503579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57.66638246165973</v>
      </c>
      <c r="D4" s="19">
        <f t="shared" ref="D4:W4" si="6">SUM(D5:D7)</f>
        <v>57.995313185473108</v>
      </c>
      <c r="E4" s="19">
        <f t="shared" si="6"/>
        <v>58.526012585774822</v>
      </c>
      <c r="F4" s="19">
        <f t="shared" si="6"/>
        <v>57.39789323440786</v>
      </c>
      <c r="G4" s="19">
        <f t="shared" si="6"/>
        <v>59.128404691724043</v>
      </c>
      <c r="H4" s="19">
        <f t="shared" si="6"/>
        <v>59.38530451845746</v>
      </c>
      <c r="I4" s="19">
        <f t="shared" si="6"/>
        <v>59.030166246715936</v>
      </c>
      <c r="J4" s="19">
        <f t="shared" si="6"/>
        <v>53.857992630187738</v>
      </c>
      <c r="K4" s="19">
        <f t="shared" si="6"/>
        <v>54.90019746411685</v>
      </c>
      <c r="L4" s="19">
        <f t="shared" si="6"/>
        <v>58.283533415681234</v>
      </c>
      <c r="M4" s="19">
        <f t="shared" si="6"/>
        <v>54.186962684484655</v>
      </c>
      <c r="N4" s="19">
        <f t="shared" si="6"/>
        <v>49.135302331841764</v>
      </c>
      <c r="O4" s="19">
        <f t="shared" si="6"/>
        <v>46.902211144718933</v>
      </c>
      <c r="P4" s="19">
        <f t="shared" si="6"/>
        <v>40.839267348913282</v>
      </c>
      <c r="Q4" s="19">
        <f t="shared" si="6"/>
        <v>39.372008504245947</v>
      </c>
      <c r="R4" s="19">
        <f t="shared" si="6"/>
        <v>37.485494789117887</v>
      </c>
      <c r="S4" s="19">
        <f t="shared" si="6"/>
        <v>31.967147546868144</v>
      </c>
      <c r="T4" s="19">
        <f t="shared" si="6"/>
        <v>18.184578724700113</v>
      </c>
      <c r="U4" s="19">
        <f t="shared" si="6"/>
        <v>12.727011449391762</v>
      </c>
      <c r="V4" s="19">
        <f t="shared" si="6"/>
        <v>17.10134998748083</v>
      </c>
      <c r="W4" s="19">
        <f t="shared" si="6"/>
        <v>9.2459659725163359</v>
      </c>
      <c r="X4" s="19">
        <f t="shared" ref="X4:Z4" si="7">SUM(X5:X7)</f>
        <v>6.8315464513603263E-2</v>
      </c>
      <c r="Y4" s="19">
        <f t="shared" si="7"/>
        <v>0.10446636828492251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35.343433492034876</v>
      </c>
      <c r="H5" s="8">
        <v>39.633307322027122</v>
      </c>
      <c r="I5" s="8">
        <v>49.429029350933568</v>
      </c>
      <c r="J5" s="8">
        <v>43.178997962459668</v>
      </c>
      <c r="K5" s="8">
        <v>45.351659983380621</v>
      </c>
      <c r="L5" s="8">
        <v>46.16623299579674</v>
      </c>
      <c r="M5" s="8">
        <v>42.059722023005001</v>
      </c>
      <c r="N5" s="8">
        <v>34.635018516185688</v>
      </c>
      <c r="O5" s="8">
        <v>27.587190920791276</v>
      </c>
      <c r="P5" s="8">
        <v>27.056974564252659</v>
      </c>
      <c r="Q5" s="8">
        <v>26.946542070183931</v>
      </c>
      <c r="R5" s="8">
        <v>28.150570887488303</v>
      </c>
      <c r="S5" s="8">
        <v>24.349150253297644</v>
      </c>
      <c r="T5" s="8">
        <v>13.878610111259018</v>
      </c>
      <c r="U5" s="8">
        <v>9.9162016337819328</v>
      </c>
      <c r="V5" s="8">
        <v>14.206695700522253</v>
      </c>
      <c r="W5" s="8">
        <v>7.5791174413818716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57.66638246165973</v>
      </c>
      <c r="D7" s="8">
        <v>57.995313185473108</v>
      </c>
      <c r="E7" s="8">
        <v>58.526012585774822</v>
      </c>
      <c r="F7" s="8">
        <v>57.39789323440786</v>
      </c>
      <c r="G7" s="8">
        <v>23.784971199689164</v>
      </c>
      <c r="H7" s="8">
        <v>19.751997196430338</v>
      </c>
      <c r="I7" s="8">
        <v>9.6011368957823713</v>
      </c>
      <c r="J7" s="8">
        <v>10.678994667728068</v>
      </c>
      <c r="K7" s="8">
        <v>9.5485374807362273</v>
      </c>
      <c r="L7" s="8">
        <v>12.117300419884494</v>
      </c>
      <c r="M7" s="8">
        <v>12.127240661479657</v>
      </c>
      <c r="N7" s="8">
        <v>14.500283815656077</v>
      </c>
      <c r="O7" s="8">
        <v>19.315020223927654</v>
      </c>
      <c r="P7" s="8">
        <v>13.782292784660619</v>
      </c>
      <c r="Q7" s="8">
        <v>12.425466434062015</v>
      </c>
      <c r="R7" s="8">
        <v>9.3349239016295851</v>
      </c>
      <c r="S7" s="8">
        <v>7.6179972935704994</v>
      </c>
      <c r="T7" s="8">
        <v>4.3059686134410962</v>
      </c>
      <c r="U7" s="8">
        <v>2.8108098156098289</v>
      </c>
      <c r="V7" s="8">
        <v>2.8946542869585752</v>
      </c>
      <c r="W7" s="8">
        <v>1.6668485311344647</v>
      </c>
      <c r="X7" s="8">
        <v>6.8315464513603263E-2</v>
      </c>
      <c r="Y7" s="8">
        <v>0.10446636828492251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8.6237597698466271</v>
      </c>
      <c r="O11" s="19">
        <f t="shared" si="10"/>
        <v>4.1752334754809617</v>
      </c>
      <c r="P11" s="19">
        <f t="shared" si="10"/>
        <v>2.4565611119530835</v>
      </c>
      <c r="Q11" s="19">
        <f t="shared" si="10"/>
        <v>2.5532780270449109</v>
      </c>
      <c r="R11" s="19">
        <f t="shared" si="10"/>
        <v>2.6778968217567081</v>
      </c>
      <c r="S11" s="19">
        <f t="shared" si="10"/>
        <v>2.4973191952576741</v>
      </c>
      <c r="T11" s="19">
        <f t="shared" si="10"/>
        <v>18.718773260867966</v>
      </c>
      <c r="U11" s="19">
        <f t="shared" si="10"/>
        <v>20.553643138213783</v>
      </c>
      <c r="V11" s="19">
        <f t="shared" si="10"/>
        <v>13.383958734746171</v>
      </c>
      <c r="W11" s="19">
        <f t="shared" si="10"/>
        <v>12.703086041710762</v>
      </c>
      <c r="X11" s="19">
        <f t="shared" si="10"/>
        <v>0.35853461149713972</v>
      </c>
      <c r="Y11" s="19">
        <f t="shared" ref="Y11:Z11" si="11">SUM(Y12:Y16)</f>
        <v>0.57761642701011329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8.6237597698466271</v>
      </c>
      <c r="O13" s="8">
        <v>4.1752334754809617</v>
      </c>
      <c r="P13" s="8">
        <v>2.4565611119530835</v>
      </c>
      <c r="Q13" s="8">
        <v>2.5532780270449109</v>
      </c>
      <c r="R13" s="8">
        <v>2.6778968217567081</v>
      </c>
      <c r="S13" s="8">
        <v>2.4973191952576741</v>
      </c>
      <c r="T13" s="8">
        <v>18.718773260867966</v>
      </c>
      <c r="U13" s="8">
        <v>20.553643138213783</v>
      </c>
      <c r="V13" s="8">
        <v>13.383958734746171</v>
      </c>
      <c r="W13" s="8">
        <v>12.703086041710762</v>
      </c>
      <c r="X13" s="8">
        <v>0.35853461149713972</v>
      </c>
      <c r="Y13" s="8">
        <v>0.57761642701011329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6.5948823231282061</v>
      </c>
      <c r="D17" s="27">
        <f t="shared" si="12"/>
        <v>3.2320281591667581</v>
      </c>
      <c r="E17" s="27">
        <f t="shared" si="12"/>
        <v>3.1400001201283834</v>
      </c>
      <c r="F17" s="27">
        <f t="shared" si="12"/>
        <v>3.1744505794316504</v>
      </c>
      <c r="G17" s="27">
        <f t="shared" si="12"/>
        <v>3.3168096714771789</v>
      </c>
      <c r="H17" s="27">
        <f t="shared" si="12"/>
        <v>3.7025614922612053</v>
      </c>
      <c r="I17" s="27">
        <f t="shared" si="12"/>
        <v>3.9368608003152716</v>
      </c>
      <c r="J17" s="27">
        <f t="shared" si="12"/>
        <v>3.8136256325238569</v>
      </c>
      <c r="K17" s="27">
        <f t="shared" si="12"/>
        <v>4.094668191719661</v>
      </c>
      <c r="L17" s="27">
        <f t="shared" si="12"/>
        <v>3.4909207490582181</v>
      </c>
      <c r="M17" s="27">
        <f t="shared" si="12"/>
        <v>0.41786013371152664</v>
      </c>
      <c r="N17" s="27">
        <f t="shared" si="12"/>
        <v>2.1956272802550095E-2</v>
      </c>
      <c r="O17" s="27">
        <f t="shared" si="12"/>
        <v>1.9193888768455684E-2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6.5948823231282061</v>
      </c>
      <c r="D18" s="8">
        <v>3.2320281591667581</v>
      </c>
      <c r="E18" s="8">
        <v>3.1400001201283834</v>
      </c>
      <c r="F18" s="8">
        <v>3.1744505794316504</v>
      </c>
      <c r="G18" s="8">
        <v>3.3168096714771789</v>
      </c>
      <c r="H18" s="8">
        <v>3.7025614922612053</v>
      </c>
      <c r="I18" s="8">
        <v>3.9368608003152716</v>
      </c>
      <c r="J18" s="8">
        <v>3.8136256325238569</v>
      </c>
      <c r="K18" s="8">
        <v>4.094668191719661</v>
      </c>
      <c r="L18" s="8">
        <v>3.4909207490582181</v>
      </c>
      <c r="M18" s="8">
        <v>0.41786013371152664</v>
      </c>
      <c r="N18" s="8">
        <v>2.1956272802550095E-2</v>
      </c>
      <c r="O18" s="8">
        <v>1.9193888768455684E-2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546.32660209737389</v>
      </c>
      <c r="D26" s="27">
        <f t="shared" si="16"/>
        <v>530.33053480836168</v>
      </c>
      <c r="E26" s="27">
        <f t="shared" si="16"/>
        <v>532.23357513402425</v>
      </c>
      <c r="F26" s="27">
        <f t="shared" si="16"/>
        <v>528.73036746028811</v>
      </c>
      <c r="G26" s="27">
        <f t="shared" si="16"/>
        <v>533.73916979726698</v>
      </c>
      <c r="H26" s="27">
        <f t="shared" si="16"/>
        <v>530.85819577783832</v>
      </c>
      <c r="I26" s="27">
        <f t="shared" si="16"/>
        <v>512.00941137531868</v>
      </c>
      <c r="J26" s="27">
        <f t="shared" si="16"/>
        <v>516.76601359562278</v>
      </c>
      <c r="K26" s="27">
        <f t="shared" si="16"/>
        <v>518.77342467881817</v>
      </c>
      <c r="L26" s="27">
        <f t="shared" si="16"/>
        <v>516.76720778556046</v>
      </c>
      <c r="M26" s="27">
        <f t="shared" si="16"/>
        <v>517.93630570161554</v>
      </c>
      <c r="N26" s="27">
        <f t="shared" si="16"/>
        <v>514.18485117595856</v>
      </c>
      <c r="O26" s="27">
        <f t="shared" si="16"/>
        <v>513.43117445717303</v>
      </c>
      <c r="P26" s="27">
        <f t="shared" si="16"/>
        <v>511.89929223980727</v>
      </c>
      <c r="Q26" s="27">
        <f t="shared" si="16"/>
        <v>509.82262950062659</v>
      </c>
      <c r="R26" s="27">
        <f t="shared" si="16"/>
        <v>509.2178366986991</v>
      </c>
      <c r="S26" s="27">
        <f t="shared" si="16"/>
        <v>507.359437234658</v>
      </c>
      <c r="T26" s="27">
        <f t="shared" si="16"/>
        <v>509.26170502433223</v>
      </c>
      <c r="U26" s="27">
        <f t="shared" si="16"/>
        <v>507.3781461100001</v>
      </c>
      <c r="V26" s="27">
        <f t="shared" si="16"/>
        <v>425.66196134</v>
      </c>
      <c r="W26" s="27">
        <f t="shared" si="16"/>
        <v>397.88997919000002</v>
      </c>
      <c r="X26" s="27">
        <f t="shared" si="16"/>
        <v>423.56973571000003</v>
      </c>
      <c r="Y26" s="27">
        <f t="shared" ref="Y26:Z26" si="17">SUM(Y27,Y33)</f>
        <v>477.5049844400001</v>
      </c>
      <c r="Z26" s="27">
        <f t="shared" si="17"/>
        <v>406.51854452000009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546.32660209737389</v>
      </c>
      <c r="D33" s="19">
        <f t="shared" si="20"/>
        <v>530.33053480836168</v>
      </c>
      <c r="E33" s="19">
        <f t="shared" si="20"/>
        <v>532.23357513402425</v>
      </c>
      <c r="F33" s="19">
        <f t="shared" si="20"/>
        <v>528.73036746028811</v>
      </c>
      <c r="G33" s="19">
        <f t="shared" si="20"/>
        <v>533.73916979726698</v>
      </c>
      <c r="H33" s="19">
        <f t="shared" si="20"/>
        <v>530.85819577783832</v>
      </c>
      <c r="I33" s="19">
        <f t="shared" si="20"/>
        <v>512.00941137531868</v>
      </c>
      <c r="J33" s="19">
        <f t="shared" si="20"/>
        <v>516.76601359562278</v>
      </c>
      <c r="K33" s="19">
        <f t="shared" si="20"/>
        <v>518.77342467881817</v>
      </c>
      <c r="L33" s="19">
        <f t="shared" si="20"/>
        <v>516.76720778556046</v>
      </c>
      <c r="M33" s="19">
        <f t="shared" si="20"/>
        <v>517.93630570161554</v>
      </c>
      <c r="N33" s="19">
        <f t="shared" si="20"/>
        <v>514.18485117595856</v>
      </c>
      <c r="O33" s="19">
        <f t="shared" si="20"/>
        <v>513.43117445717303</v>
      </c>
      <c r="P33" s="19">
        <f t="shared" si="20"/>
        <v>511.89929223980727</v>
      </c>
      <c r="Q33" s="19">
        <f t="shared" si="20"/>
        <v>509.82262950062659</v>
      </c>
      <c r="R33" s="19">
        <f t="shared" si="20"/>
        <v>509.2178366986991</v>
      </c>
      <c r="S33" s="19">
        <f t="shared" si="20"/>
        <v>507.359437234658</v>
      </c>
      <c r="T33" s="19">
        <f t="shared" si="20"/>
        <v>509.26170502433223</v>
      </c>
      <c r="U33" s="19">
        <f t="shared" si="20"/>
        <v>507.3781461100001</v>
      </c>
      <c r="V33" s="19">
        <f t="shared" si="20"/>
        <v>425.66196134</v>
      </c>
      <c r="W33" s="19">
        <f t="shared" si="20"/>
        <v>397.88997919000002</v>
      </c>
      <c r="X33" s="19">
        <f t="shared" si="20"/>
        <v>423.56973571000003</v>
      </c>
      <c r="Y33" s="19">
        <f t="shared" ref="Y33:Z33" si="21">SUM(Y34:Y50)</f>
        <v>477.5049844400001</v>
      </c>
      <c r="Z33" s="19">
        <f t="shared" si="21"/>
        <v>406.51854452000009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546.32660209737389</v>
      </c>
      <c r="D36" s="8">
        <v>530.33053480836168</v>
      </c>
      <c r="E36" s="8">
        <v>532.23357513402425</v>
      </c>
      <c r="F36" s="8">
        <v>528.73036746028811</v>
      </c>
      <c r="G36" s="8">
        <v>533.73916979726698</v>
      </c>
      <c r="H36" s="8">
        <v>530.85819577783832</v>
      </c>
      <c r="I36" s="8">
        <v>512.00941137531868</v>
      </c>
      <c r="J36" s="8">
        <v>516.76601359562278</v>
      </c>
      <c r="K36" s="8">
        <v>518.77342467881817</v>
      </c>
      <c r="L36" s="8">
        <v>516.76720778556046</v>
      </c>
      <c r="M36" s="8">
        <v>517.93630570161554</v>
      </c>
      <c r="N36" s="8">
        <v>514.18485117595856</v>
      </c>
      <c r="O36" s="8">
        <v>513.43117445717303</v>
      </c>
      <c r="P36" s="8">
        <v>511.89929223980727</v>
      </c>
      <c r="Q36" s="8">
        <v>509.82262950062659</v>
      </c>
      <c r="R36" s="8">
        <v>509.2178366986991</v>
      </c>
      <c r="S36" s="8">
        <v>507.359437234658</v>
      </c>
      <c r="T36" s="8">
        <v>509.26170502433223</v>
      </c>
      <c r="U36" s="8">
        <v>507.3781461100001</v>
      </c>
      <c r="V36" s="8">
        <v>425.66196134</v>
      </c>
      <c r="W36" s="8">
        <v>397.88997919000002</v>
      </c>
      <c r="X36" s="8">
        <v>423.56973571000003</v>
      </c>
      <c r="Y36" s="8">
        <v>477.5049844400001</v>
      </c>
      <c r="Z36" s="8">
        <v>406.51854452000009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344.37132026974308</v>
      </c>
      <c r="D51" s="27">
        <v>414.96139881938029</v>
      </c>
      <c r="E51" s="27">
        <v>461.36713738825671</v>
      </c>
      <c r="F51" s="27">
        <v>543.76894426060994</v>
      </c>
      <c r="G51" s="27">
        <v>522.68184164189631</v>
      </c>
      <c r="H51" s="27">
        <v>554.30046860022776</v>
      </c>
      <c r="I51" s="27">
        <v>728.6716908347347</v>
      </c>
      <c r="J51" s="27">
        <v>753.54957248403412</v>
      </c>
      <c r="K51" s="27">
        <v>753.39780888124335</v>
      </c>
      <c r="L51" s="27">
        <v>744.7179323627945</v>
      </c>
      <c r="M51" s="27">
        <v>762.80942949753648</v>
      </c>
      <c r="N51" s="27">
        <v>629.04299832367076</v>
      </c>
      <c r="O51" s="27">
        <v>659.88490382941757</v>
      </c>
      <c r="P51" s="27">
        <v>566.53809320545588</v>
      </c>
      <c r="Q51" s="27">
        <v>591.03584005658047</v>
      </c>
      <c r="R51" s="27">
        <v>678.69064440113232</v>
      </c>
      <c r="S51" s="27">
        <v>778.7355623908976</v>
      </c>
      <c r="T51" s="27">
        <v>773.23608008238216</v>
      </c>
      <c r="U51" s="27">
        <v>847.91887226484573</v>
      </c>
      <c r="V51" s="27">
        <v>789.82552386082182</v>
      </c>
      <c r="W51" s="27">
        <v>799.00042125172968</v>
      </c>
      <c r="X51" s="27">
        <v>873.48596571576672</v>
      </c>
      <c r="Y51" s="27">
        <v>798.08132902868772</v>
      </c>
      <c r="Z51" s="27">
        <v>748.03570489055744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89.894830030559689</v>
      </c>
      <c r="D61" s="49">
        <f t="shared" si="24"/>
        <v>103.05453309037102</v>
      </c>
      <c r="E61" s="49">
        <f t="shared" si="24"/>
        <v>100.56619007391772</v>
      </c>
      <c r="F61" s="49">
        <f t="shared" si="24"/>
        <v>105.43605798623727</v>
      </c>
      <c r="G61" s="49">
        <f t="shared" si="24"/>
        <v>100.44174039883734</v>
      </c>
      <c r="H61" s="49">
        <f t="shared" si="24"/>
        <v>102.84898641345433</v>
      </c>
      <c r="I61" s="49">
        <f t="shared" si="24"/>
        <v>119.65718112414613</v>
      </c>
      <c r="J61" s="49">
        <f t="shared" si="24"/>
        <v>116.21199102852489</v>
      </c>
      <c r="K61" s="49">
        <f t="shared" si="24"/>
        <v>115.33620726416274</v>
      </c>
      <c r="L61" s="49">
        <f t="shared" si="24"/>
        <v>115.51806045122152</v>
      </c>
      <c r="M61" s="49">
        <f t="shared" si="24"/>
        <v>120.57505600000003</v>
      </c>
      <c r="N61" s="49">
        <f t="shared" si="24"/>
        <v>121.00748800000004</v>
      </c>
      <c r="O61" s="49">
        <f t="shared" si="24"/>
        <v>122.925488</v>
      </c>
      <c r="P61" s="49">
        <f t="shared" si="24"/>
        <v>123.41112000000001</v>
      </c>
      <c r="Q61" s="49">
        <f t="shared" si="24"/>
        <v>124.19926400000001</v>
      </c>
      <c r="R61" s="49">
        <f t="shared" si="24"/>
        <v>123.183088</v>
      </c>
      <c r="S61" s="49">
        <f t="shared" si="24"/>
        <v>89.382831999999993</v>
      </c>
      <c r="T61" s="49">
        <f t="shared" si="24"/>
        <v>89.862784301668214</v>
      </c>
      <c r="U61" s="49">
        <f t="shared" si="24"/>
        <v>90.125778441050358</v>
      </c>
      <c r="V61" s="49">
        <f t="shared" si="24"/>
        <v>90.428830158591325</v>
      </c>
      <c r="W61" s="49">
        <f t="shared" si="24"/>
        <v>90.615604246999069</v>
      </c>
      <c r="X61" s="49">
        <f t="shared" si="24"/>
        <v>90.888258055888357</v>
      </c>
      <c r="Y61" s="49">
        <f t="shared" ref="Y61:Z61" si="25">SUM(Y62:Y72)</f>
        <v>91.09955933999376</v>
      </c>
      <c r="Z61" s="49">
        <f t="shared" si="25"/>
        <v>91.69540018566083</v>
      </c>
    </row>
    <row r="62" spans="1:26" ht="11.25" customHeight="1" x14ac:dyDescent="0.2">
      <c r="A62" s="50" t="s">
        <v>92</v>
      </c>
      <c r="B62" s="51" t="s">
        <v>93</v>
      </c>
      <c r="C62" s="52">
        <v>89.894830030559689</v>
      </c>
      <c r="D62" s="52">
        <v>103.05453309037102</v>
      </c>
      <c r="E62" s="52">
        <v>100.56619007391772</v>
      </c>
      <c r="F62" s="52">
        <v>105.43605798623727</v>
      </c>
      <c r="G62" s="52">
        <v>100.44174039883734</v>
      </c>
      <c r="H62" s="52">
        <v>102.84898641345433</v>
      </c>
      <c r="I62" s="52">
        <v>119.65718112414613</v>
      </c>
      <c r="J62" s="52">
        <v>116.21199102852489</v>
      </c>
      <c r="K62" s="52">
        <v>115.33620726416274</v>
      </c>
      <c r="L62" s="52">
        <v>114.26574647109433</v>
      </c>
      <c r="M62" s="52">
        <v>119.27888189348199</v>
      </c>
      <c r="N62" s="52">
        <v>119.71142754614475</v>
      </c>
      <c r="O62" s="52">
        <v>121.62931814059081</v>
      </c>
      <c r="P62" s="52">
        <v>122.11582821587243</v>
      </c>
      <c r="Q62" s="52">
        <v>122.90490149507552</v>
      </c>
      <c r="R62" s="52">
        <v>121.88660607017134</v>
      </c>
      <c r="S62" s="52">
        <v>88.874133414243602</v>
      </c>
      <c r="T62" s="52">
        <v>89.151772748728277</v>
      </c>
      <c r="U62" s="52">
        <v>89.389316945930616</v>
      </c>
      <c r="V62" s="52">
        <v>89.722506556444216</v>
      </c>
      <c r="W62" s="52">
        <v>89.873813438494579</v>
      </c>
      <c r="X62" s="52">
        <v>90.150332651083687</v>
      </c>
      <c r="Y62" s="52">
        <v>90.270840997984081</v>
      </c>
      <c r="Z62" s="52">
        <v>90.644237355713287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1.2523139801271814</v>
      </c>
      <c r="M63" s="52">
        <v>1.2961741065180428</v>
      </c>
      <c r="N63" s="52">
        <v>1.2960604538552891</v>
      </c>
      <c r="O63" s="52">
        <v>1.2961698594091842</v>
      </c>
      <c r="P63" s="52">
        <v>1.2952917841275833</v>
      </c>
      <c r="Q63" s="52">
        <v>1.2943625049244887</v>
      </c>
      <c r="R63" s="52">
        <v>1.2964819298286563</v>
      </c>
      <c r="S63" s="52">
        <v>0.50869858575639348</v>
      </c>
      <c r="T63" s="52">
        <v>0.50870725127171512</v>
      </c>
      <c r="U63" s="52">
        <v>0.50871505406939888</v>
      </c>
      <c r="V63" s="52">
        <v>0.50872544355576566</v>
      </c>
      <c r="W63" s="52">
        <v>0.50873056150541318</v>
      </c>
      <c r="X63" s="52">
        <v>0.50873934891632944</v>
      </c>
      <c r="Y63" s="52">
        <v>0.50874300201594391</v>
      </c>
      <c r="Z63" s="52">
        <v>0.50875464428678163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0.20230430166822402</v>
      </c>
      <c r="U64" s="52">
        <v>0.22774644105034775</v>
      </c>
      <c r="V64" s="52">
        <v>0.19759815859135435</v>
      </c>
      <c r="W64" s="52">
        <v>0.23306024699906819</v>
      </c>
      <c r="X64" s="52">
        <v>0.22918605588832927</v>
      </c>
      <c r="Y64" s="52">
        <v>0.31997533999373778</v>
      </c>
      <c r="Z64" s="52">
        <v>0.54240818566076388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6530.928386040001</v>
      </c>
      <c r="D2" s="21">
        <f t="shared" ref="D2:X2" si="0">SUM(D3,D17,D22,D25,D26,D51,D52)</f>
        <v>5982.56521488</v>
      </c>
      <c r="E2" s="21">
        <f t="shared" si="0"/>
        <v>5911.6899290399997</v>
      </c>
      <c r="F2" s="21">
        <f t="shared" si="0"/>
        <v>7400.3925578400003</v>
      </c>
      <c r="G2" s="21">
        <f t="shared" si="0"/>
        <v>8494.7685321600002</v>
      </c>
      <c r="H2" s="21">
        <f t="shared" si="0"/>
        <v>7883.4519086399996</v>
      </c>
      <c r="I2" s="21">
        <f t="shared" si="0"/>
        <v>6841.6323847199983</v>
      </c>
      <c r="J2" s="21">
        <f t="shared" si="0"/>
        <v>7260.6339543599997</v>
      </c>
      <c r="K2" s="21">
        <f t="shared" si="0"/>
        <v>6478.4374326000016</v>
      </c>
      <c r="L2" s="21">
        <f t="shared" si="0"/>
        <v>5590.8814067999983</v>
      </c>
      <c r="M2" s="21">
        <f t="shared" si="0"/>
        <v>5523.2556652800013</v>
      </c>
      <c r="N2" s="21">
        <f t="shared" si="0"/>
        <v>5794.0782461999997</v>
      </c>
      <c r="O2" s="21">
        <f t="shared" si="0"/>
        <v>6645.5491445999987</v>
      </c>
      <c r="P2" s="21">
        <f t="shared" si="0"/>
        <v>7288.9923740400009</v>
      </c>
      <c r="Q2" s="21">
        <f t="shared" si="0"/>
        <v>6821.0801280000005</v>
      </c>
      <c r="R2" s="21">
        <f t="shared" si="0"/>
        <v>6448.5442195200012</v>
      </c>
      <c r="S2" s="21">
        <f t="shared" si="0"/>
        <v>6537.6007722000013</v>
      </c>
      <c r="T2" s="21">
        <f t="shared" si="0"/>
        <v>6605.1691135901565</v>
      </c>
      <c r="U2" s="21">
        <f t="shared" si="0"/>
        <v>6892.31336875942</v>
      </c>
      <c r="V2" s="21">
        <f t="shared" si="0"/>
        <v>7199.228469603172</v>
      </c>
      <c r="W2" s="21">
        <f t="shared" si="0"/>
        <v>7575.645059726502</v>
      </c>
      <c r="X2" s="21">
        <f t="shared" si="0"/>
        <v>7687.7129744204603</v>
      </c>
      <c r="Y2" s="21">
        <f t="shared" ref="Y2:Z2" si="1">SUM(Y3,Y17,Y22,Y25,Y26,Y51,Y52)</f>
        <v>7301.9937726817088</v>
      </c>
      <c r="Z2" s="21">
        <f t="shared" si="1"/>
        <v>6714.1905489168421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6316.1962336800007</v>
      </c>
      <c r="D26" s="27">
        <f t="shared" si="16"/>
        <v>5891.5830427199999</v>
      </c>
      <c r="E26" s="27">
        <f t="shared" si="16"/>
        <v>5792.5850288399997</v>
      </c>
      <c r="F26" s="27">
        <f t="shared" si="16"/>
        <v>6394.8419982000005</v>
      </c>
      <c r="G26" s="27">
        <f t="shared" si="16"/>
        <v>7182.998748</v>
      </c>
      <c r="H26" s="27">
        <f t="shared" si="16"/>
        <v>6994.2292991999993</v>
      </c>
      <c r="I26" s="27">
        <f t="shared" si="16"/>
        <v>6034.2029693999984</v>
      </c>
      <c r="J26" s="27">
        <f t="shared" si="16"/>
        <v>6455.5775690399996</v>
      </c>
      <c r="K26" s="27">
        <f t="shared" si="16"/>
        <v>5727.8488514400015</v>
      </c>
      <c r="L26" s="27">
        <f t="shared" si="16"/>
        <v>5375.5932585599985</v>
      </c>
      <c r="M26" s="27">
        <f t="shared" si="16"/>
        <v>5200.9283131200009</v>
      </c>
      <c r="N26" s="27">
        <f t="shared" si="16"/>
        <v>4698.3947561999994</v>
      </c>
      <c r="O26" s="27">
        <f t="shared" si="16"/>
        <v>5161.5811958399991</v>
      </c>
      <c r="P26" s="27">
        <f t="shared" si="16"/>
        <v>5767.9728436800006</v>
      </c>
      <c r="Q26" s="27">
        <f t="shared" si="16"/>
        <v>5347.3073220000006</v>
      </c>
      <c r="R26" s="27">
        <f t="shared" si="16"/>
        <v>5843.8709305200009</v>
      </c>
      <c r="S26" s="27">
        <f t="shared" si="16"/>
        <v>6181.0373628000016</v>
      </c>
      <c r="T26" s="27">
        <f t="shared" si="16"/>
        <v>6210.2877548400011</v>
      </c>
      <c r="U26" s="27">
        <f t="shared" si="16"/>
        <v>6525.5037685200014</v>
      </c>
      <c r="V26" s="27">
        <f t="shared" si="16"/>
        <v>6740.44279164</v>
      </c>
      <c r="W26" s="27">
        <f t="shared" si="16"/>
        <v>7196.9335045199996</v>
      </c>
      <c r="X26" s="27">
        <f t="shared" si="16"/>
        <v>7344.9277955999987</v>
      </c>
      <c r="Y26" s="27">
        <f t="shared" ref="Y26:Z26" si="17">SUM(Y27,Y33)</f>
        <v>7072.0055852399992</v>
      </c>
      <c r="Z26" s="27">
        <f t="shared" si="17"/>
        <v>6478.2246207599983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6316.1962336800007</v>
      </c>
      <c r="D33" s="19">
        <f t="shared" si="20"/>
        <v>5891.5830427199999</v>
      </c>
      <c r="E33" s="19">
        <f t="shared" si="20"/>
        <v>5792.5850288399997</v>
      </c>
      <c r="F33" s="19">
        <f t="shared" si="20"/>
        <v>6394.8419982000005</v>
      </c>
      <c r="G33" s="19">
        <f t="shared" si="20"/>
        <v>7182.998748</v>
      </c>
      <c r="H33" s="19">
        <f t="shared" si="20"/>
        <v>6994.2292991999993</v>
      </c>
      <c r="I33" s="19">
        <f t="shared" si="20"/>
        <v>6034.2029693999984</v>
      </c>
      <c r="J33" s="19">
        <f t="shared" si="20"/>
        <v>6455.5775690399996</v>
      </c>
      <c r="K33" s="19">
        <f t="shared" si="20"/>
        <v>5727.8488514400015</v>
      </c>
      <c r="L33" s="19">
        <f t="shared" si="20"/>
        <v>5375.5932585599985</v>
      </c>
      <c r="M33" s="19">
        <f t="shared" si="20"/>
        <v>5200.9283131200009</v>
      </c>
      <c r="N33" s="19">
        <f t="shared" si="20"/>
        <v>4698.3947561999994</v>
      </c>
      <c r="O33" s="19">
        <f t="shared" si="20"/>
        <v>5161.5811958399991</v>
      </c>
      <c r="P33" s="19">
        <f t="shared" si="20"/>
        <v>5767.9728436800006</v>
      </c>
      <c r="Q33" s="19">
        <f t="shared" si="20"/>
        <v>5347.3073220000006</v>
      </c>
      <c r="R33" s="19">
        <f t="shared" si="20"/>
        <v>5843.8709305200009</v>
      </c>
      <c r="S33" s="19">
        <f t="shared" si="20"/>
        <v>6181.0373628000016</v>
      </c>
      <c r="T33" s="19">
        <f t="shared" si="20"/>
        <v>6210.2877548400011</v>
      </c>
      <c r="U33" s="19">
        <f t="shared" si="20"/>
        <v>6525.5037685200014</v>
      </c>
      <c r="V33" s="19">
        <f t="shared" si="20"/>
        <v>6740.44279164</v>
      </c>
      <c r="W33" s="19">
        <f t="shared" si="20"/>
        <v>7196.9335045199996</v>
      </c>
      <c r="X33" s="19">
        <f t="shared" si="20"/>
        <v>7344.9277955999987</v>
      </c>
      <c r="Y33" s="19">
        <f t="shared" ref="Y33:Z33" si="21">SUM(Y34:Y50)</f>
        <v>7072.0055852399992</v>
      </c>
      <c r="Z33" s="19">
        <f t="shared" si="21"/>
        <v>6478.2246207599983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211.90870476000003</v>
      </c>
      <c r="D36" s="8">
        <v>196.98565572000004</v>
      </c>
      <c r="E36" s="8">
        <v>196.98565572000004</v>
      </c>
      <c r="F36" s="8">
        <v>194.00100048000002</v>
      </c>
      <c r="G36" s="8">
        <v>196.98565572000004</v>
      </c>
      <c r="H36" s="8">
        <v>170.12398572000004</v>
      </c>
      <c r="I36" s="8">
        <v>155.20070952</v>
      </c>
      <c r="J36" s="8">
        <v>146.24697096</v>
      </c>
      <c r="K36" s="8">
        <v>134.30835000000002</v>
      </c>
      <c r="L36" s="8">
        <v>119.38530096000001</v>
      </c>
      <c r="M36" s="8">
        <v>113.41599048000002</v>
      </c>
      <c r="N36" s="8">
        <v>104.46202476000001</v>
      </c>
      <c r="O36" s="8">
        <v>95.508059040000006</v>
      </c>
      <c r="P36" s="8">
        <v>89.538975720000025</v>
      </c>
      <c r="Q36" s="8">
        <v>110.43133524000002</v>
      </c>
      <c r="R36" s="8">
        <v>125.35438427999999</v>
      </c>
      <c r="S36" s="8">
        <v>140.27766048000001</v>
      </c>
      <c r="T36" s="8">
        <v>134.30835000000002</v>
      </c>
      <c r="U36" s="8">
        <v>134.30835000000002</v>
      </c>
      <c r="V36" s="8">
        <v>158.18536476000003</v>
      </c>
      <c r="W36" s="8">
        <v>146.24697096</v>
      </c>
      <c r="X36" s="8">
        <v>131.09085576000001</v>
      </c>
      <c r="Y36" s="8">
        <v>149.56577856000001</v>
      </c>
      <c r="Z36" s="8">
        <v>169.81959131999997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67.539974040000004</v>
      </c>
      <c r="P37" s="8">
        <v>82.88973</v>
      </c>
      <c r="Q37" s="8">
        <v>70.609825440000009</v>
      </c>
      <c r="R37" s="8">
        <v>79.819629120000002</v>
      </c>
      <c r="S37" s="8">
        <v>76.749777720000012</v>
      </c>
      <c r="T37" s="8">
        <v>76.749777720000012</v>
      </c>
      <c r="U37" s="8">
        <v>79.819629120000002</v>
      </c>
      <c r="V37" s="8">
        <v>82.889729999999986</v>
      </c>
      <c r="W37" s="8">
        <v>92.099533680000022</v>
      </c>
      <c r="X37" s="8">
        <v>98.804558159999999</v>
      </c>
      <c r="Y37" s="8">
        <v>80.657881919999994</v>
      </c>
      <c r="Z37" s="8">
        <v>139.85349840000001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0.71945999999999999</v>
      </c>
      <c r="Z38" s="8">
        <v>0.238896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399.51954000000006</v>
      </c>
      <c r="Q40" s="8">
        <v>342.44532000000015</v>
      </c>
      <c r="R40" s="8">
        <v>142.68555000000001</v>
      </c>
      <c r="S40" s="8">
        <v>79.269749999999988</v>
      </c>
      <c r="T40" s="8">
        <v>44.39106000000001</v>
      </c>
      <c r="U40" s="8">
        <v>79.269749999999988</v>
      </c>
      <c r="V40" s="8">
        <v>79.269749999999988</v>
      </c>
      <c r="W40" s="8">
        <v>47.561850000000021</v>
      </c>
      <c r="X40" s="8">
        <v>39.606402599999996</v>
      </c>
      <c r="Y40" s="8">
        <v>54.79435728</v>
      </c>
      <c r="Z40" s="8">
        <v>236.36026368000003</v>
      </c>
    </row>
    <row r="41" spans="1:26" ht="11.25" customHeight="1" x14ac:dyDescent="0.2">
      <c r="A41" s="28" t="s">
        <v>68</v>
      </c>
      <c r="B41" s="7" t="s">
        <v>69</v>
      </c>
      <c r="C41" s="8">
        <v>9.4476600000000026</v>
      </c>
      <c r="D41" s="8">
        <v>31.492286280000013</v>
      </c>
      <c r="E41" s="8">
        <v>25.193673720000003</v>
      </c>
      <c r="F41" s="8">
        <v>3.1493062799999985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5897.8413889200001</v>
      </c>
      <c r="D43" s="8">
        <v>5550.5345407199993</v>
      </c>
      <c r="E43" s="8">
        <v>5442.2003703599994</v>
      </c>
      <c r="F43" s="8">
        <v>6047.5975185600009</v>
      </c>
      <c r="G43" s="8">
        <v>6904.7120703600003</v>
      </c>
      <c r="H43" s="8">
        <v>6774.0738296399995</v>
      </c>
      <c r="I43" s="8">
        <v>5725.7811889199984</v>
      </c>
      <c r="J43" s="8">
        <v>6165.4904999999999</v>
      </c>
      <c r="K43" s="8">
        <v>5509.1125814400011</v>
      </c>
      <c r="L43" s="8">
        <v>5193.6688814399986</v>
      </c>
      <c r="M43" s="8">
        <v>5034.3539407200014</v>
      </c>
      <c r="N43" s="8">
        <v>4556.40911856</v>
      </c>
      <c r="O43" s="8">
        <v>4957.8826517999987</v>
      </c>
      <c r="P43" s="8">
        <v>5152.2471889200006</v>
      </c>
      <c r="Q43" s="8">
        <v>4811.3129703599998</v>
      </c>
      <c r="R43" s="8">
        <v>5477.2497000000003</v>
      </c>
      <c r="S43" s="8">
        <v>5865.9785074800011</v>
      </c>
      <c r="T43" s="8">
        <v>5936.0769000000009</v>
      </c>
      <c r="U43" s="8">
        <v>6216.4712703600017</v>
      </c>
      <c r="V43" s="8">
        <v>6404.4631778399998</v>
      </c>
      <c r="W43" s="8">
        <v>6907.8982518000003</v>
      </c>
      <c r="X43" s="8">
        <v>7070.6197177199992</v>
      </c>
      <c r="Y43" s="8">
        <v>6779.9078708399993</v>
      </c>
      <c r="Z43" s="8">
        <v>5923.8096746399988</v>
      </c>
    </row>
    <row r="44" spans="1:26" ht="11.25" customHeight="1" x14ac:dyDescent="0.2">
      <c r="A44" s="28" t="s">
        <v>74</v>
      </c>
      <c r="B44" s="7" t="s">
        <v>75</v>
      </c>
      <c r="C44" s="8">
        <v>196.99848</v>
      </c>
      <c r="D44" s="8">
        <v>112.57056000000003</v>
      </c>
      <c r="E44" s="8">
        <v>128.20532904000001</v>
      </c>
      <c r="F44" s="8">
        <v>150.09417288</v>
      </c>
      <c r="G44" s="8">
        <v>81.301021920000025</v>
      </c>
      <c r="H44" s="8">
        <v>50.031483840000014</v>
      </c>
      <c r="I44" s="8">
        <v>153.22107096000002</v>
      </c>
      <c r="J44" s="8">
        <v>143.84009808000002</v>
      </c>
      <c r="K44" s="8">
        <v>84.427920000000029</v>
      </c>
      <c r="L44" s="8">
        <v>62.539076160000008</v>
      </c>
      <c r="M44" s="8">
        <v>53.158381920000004</v>
      </c>
      <c r="N44" s="8">
        <v>37.523612880000016</v>
      </c>
      <c r="O44" s="8">
        <v>40.650510959999998</v>
      </c>
      <c r="P44" s="8">
        <v>43.777409039999988</v>
      </c>
      <c r="Q44" s="8">
        <v>12.507870960000004</v>
      </c>
      <c r="R44" s="8">
        <v>18.761667120000002</v>
      </c>
      <c r="S44" s="8">
        <v>18.761667120000002</v>
      </c>
      <c r="T44" s="8">
        <v>18.761667120000002</v>
      </c>
      <c r="U44" s="8">
        <v>15.634769040000002</v>
      </c>
      <c r="V44" s="8">
        <v>15.634769040000002</v>
      </c>
      <c r="W44" s="8">
        <v>3.1268980800000001</v>
      </c>
      <c r="X44" s="8">
        <v>4.8062613600000015</v>
      </c>
      <c r="Y44" s="8">
        <v>6.360236640000001</v>
      </c>
      <c r="Z44" s="8">
        <v>8.1426967200000018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214.73215235999999</v>
      </c>
      <c r="D51" s="27">
        <v>90.98217215999999</v>
      </c>
      <c r="E51" s="27">
        <v>119.1049002</v>
      </c>
      <c r="F51" s="27">
        <v>1005.5505596400002</v>
      </c>
      <c r="G51" s="27">
        <v>1311.76978416</v>
      </c>
      <c r="H51" s="27">
        <v>889.22260943999993</v>
      </c>
      <c r="I51" s="27">
        <v>807.42941531999998</v>
      </c>
      <c r="J51" s="27">
        <v>805.05638532000012</v>
      </c>
      <c r="K51" s="27">
        <v>750.5885811600001</v>
      </c>
      <c r="L51" s="27">
        <v>215.28814824</v>
      </c>
      <c r="M51" s="27">
        <v>322.32735215999998</v>
      </c>
      <c r="N51" s="27">
        <v>1095.6834900000001</v>
      </c>
      <c r="O51" s="27">
        <v>1483.9679487599999</v>
      </c>
      <c r="P51" s="27">
        <v>1521.0195303600001</v>
      </c>
      <c r="Q51" s="27">
        <v>1473.7728060000002</v>
      </c>
      <c r="R51" s="27">
        <v>604.67328900000018</v>
      </c>
      <c r="S51" s="27">
        <v>356.56340940000013</v>
      </c>
      <c r="T51" s="27">
        <v>394.88135875015502</v>
      </c>
      <c r="U51" s="27">
        <v>366.8096002394189</v>
      </c>
      <c r="V51" s="27">
        <v>458.78567796317191</v>
      </c>
      <c r="W51" s="27">
        <v>378.71155520650211</v>
      </c>
      <c r="X51" s="27">
        <v>342.7851788204614</v>
      </c>
      <c r="Y51" s="27">
        <v>229.98818744170987</v>
      </c>
      <c r="Z51" s="27">
        <v>235.96592815684397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41.267555279999996</v>
      </c>
      <c r="D61" s="49">
        <f t="shared" si="24"/>
        <v>41.491734479999998</v>
      </c>
      <c r="E61" s="49">
        <f t="shared" si="24"/>
        <v>41.491734479999998</v>
      </c>
      <c r="F61" s="49">
        <f t="shared" si="24"/>
        <v>58.403555280000013</v>
      </c>
      <c r="G61" s="49">
        <f t="shared" si="24"/>
        <v>61.203779279999985</v>
      </c>
      <c r="H61" s="49">
        <f t="shared" si="24"/>
        <v>71.507555279999991</v>
      </c>
      <c r="I61" s="49">
        <f t="shared" si="24"/>
        <v>85.955824080000014</v>
      </c>
      <c r="J61" s="49">
        <f t="shared" si="24"/>
        <v>89.651555279999982</v>
      </c>
      <c r="K61" s="49">
        <f t="shared" si="24"/>
        <v>138.12677927999999</v>
      </c>
      <c r="L61" s="49">
        <f t="shared" si="24"/>
        <v>265.99875624000003</v>
      </c>
      <c r="M61" s="49">
        <f t="shared" si="24"/>
        <v>286.79022287999999</v>
      </c>
      <c r="N61" s="49">
        <f t="shared" si="24"/>
        <v>296.3311344</v>
      </c>
      <c r="O61" s="49">
        <f t="shared" si="24"/>
        <v>305.05215743999997</v>
      </c>
      <c r="P61" s="49">
        <f t="shared" si="24"/>
        <v>336.44690856</v>
      </c>
      <c r="Q61" s="49">
        <f t="shared" si="24"/>
        <v>330.97682015999993</v>
      </c>
      <c r="R61" s="49">
        <f t="shared" si="24"/>
        <v>337.32489599999997</v>
      </c>
      <c r="S61" s="49">
        <f t="shared" si="24"/>
        <v>323.49347423999995</v>
      </c>
      <c r="T61" s="49">
        <f t="shared" si="24"/>
        <v>325.61767571011654</v>
      </c>
      <c r="U61" s="49">
        <f t="shared" si="24"/>
        <v>340.24511132249074</v>
      </c>
      <c r="V61" s="49">
        <f t="shared" si="24"/>
        <v>341.07554517381129</v>
      </c>
      <c r="W61" s="49">
        <f t="shared" si="24"/>
        <v>321.72259852543641</v>
      </c>
      <c r="X61" s="49">
        <f t="shared" si="24"/>
        <v>319.21589669238512</v>
      </c>
      <c r="Y61" s="49">
        <f t="shared" ref="Y61:Z61" si="25">SUM(Y62:Y72)</f>
        <v>325.26568261480645</v>
      </c>
      <c r="Z61" s="49">
        <f t="shared" si="25"/>
        <v>321.83894493911441</v>
      </c>
    </row>
    <row r="62" spans="1:26" ht="11.25" customHeight="1" x14ac:dyDescent="0.2">
      <c r="A62" s="50" t="s">
        <v>92</v>
      </c>
      <c r="B62" s="51" t="s">
        <v>93</v>
      </c>
      <c r="C62" s="52">
        <v>41.103820799999994</v>
      </c>
      <c r="D62" s="52">
        <v>41.327999999999996</v>
      </c>
      <c r="E62" s="52">
        <v>41.327999999999996</v>
      </c>
      <c r="F62" s="52">
        <v>58.239820800000011</v>
      </c>
      <c r="G62" s="52">
        <v>61.040044799999983</v>
      </c>
      <c r="H62" s="52">
        <v>71.343820799999989</v>
      </c>
      <c r="I62" s="52">
        <v>85.792089600000011</v>
      </c>
      <c r="J62" s="52">
        <v>89.48782079999998</v>
      </c>
      <c r="K62" s="52">
        <v>130.5920448</v>
      </c>
      <c r="L62" s="52">
        <v>263.76013440000003</v>
      </c>
      <c r="M62" s="52">
        <v>276.41617919999999</v>
      </c>
      <c r="N62" s="52">
        <v>288.96013440000002</v>
      </c>
      <c r="O62" s="52">
        <v>294.89604479999997</v>
      </c>
      <c r="P62" s="52">
        <v>305.0881344</v>
      </c>
      <c r="Q62" s="52">
        <v>306.87995519999993</v>
      </c>
      <c r="R62" s="52">
        <v>320.65608959999997</v>
      </c>
      <c r="S62" s="52">
        <v>306.87995519999993</v>
      </c>
      <c r="T62" s="52">
        <v>306.87995519999993</v>
      </c>
      <c r="U62" s="52">
        <v>315.7281792</v>
      </c>
      <c r="V62" s="52">
        <v>317.74417920000002</v>
      </c>
      <c r="W62" s="52">
        <v>317.40791039999999</v>
      </c>
      <c r="X62" s="52">
        <v>311.24782079999994</v>
      </c>
      <c r="Y62" s="52">
        <v>313.04004479999998</v>
      </c>
      <c r="Z62" s="52">
        <v>313.15213439999997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0.16373447999999999</v>
      </c>
      <c r="D64" s="52">
        <v>0.16373447999999999</v>
      </c>
      <c r="E64" s="52">
        <v>0.16373447999999999</v>
      </c>
      <c r="F64" s="52">
        <v>0.16373447999999999</v>
      </c>
      <c r="G64" s="52">
        <v>0.16373447999999999</v>
      </c>
      <c r="H64" s="52">
        <v>0.16373447999999999</v>
      </c>
      <c r="I64" s="52">
        <v>0.16373447999999999</v>
      </c>
      <c r="J64" s="52">
        <v>0.16373447999999999</v>
      </c>
      <c r="K64" s="52">
        <v>7.5347344799999991</v>
      </c>
      <c r="L64" s="52">
        <v>2.23862184</v>
      </c>
      <c r="M64" s="52">
        <v>10.37404368</v>
      </c>
      <c r="N64" s="52">
        <v>7.3710000000000004</v>
      </c>
      <c r="O64" s="52">
        <v>8.2445126399999999</v>
      </c>
      <c r="P64" s="52">
        <v>24.843021840000006</v>
      </c>
      <c r="Q64" s="52">
        <v>17.581112640000001</v>
      </c>
      <c r="R64" s="52">
        <v>2.07488736</v>
      </c>
      <c r="S64" s="52">
        <v>3.9312000000000014</v>
      </c>
      <c r="T64" s="52">
        <v>4.1438014701165873</v>
      </c>
      <c r="U64" s="52">
        <v>3.7567012424907693</v>
      </c>
      <c r="V64" s="52">
        <v>4.4827350938112946</v>
      </c>
      <c r="W64" s="52">
        <v>4.3146881254364402</v>
      </c>
      <c r="X64" s="52">
        <v>5.8230058123851922</v>
      </c>
      <c r="Y64" s="52">
        <v>10.793721974806479</v>
      </c>
      <c r="Z64" s="52">
        <v>5.0851012591144125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1.9116</v>
      </c>
      <c r="P67" s="52">
        <v>3.8231999999999999</v>
      </c>
      <c r="Q67" s="52">
        <v>3.8231999999999999</v>
      </c>
      <c r="R67" s="52">
        <v>3.8231999999999999</v>
      </c>
      <c r="S67" s="52">
        <v>1.9116</v>
      </c>
      <c r="T67" s="52">
        <v>3.8231999999999999</v>
      </c>
      <c r="U67" s="52">
        <v>1.9116</v>
      </c>
      <c r="V67" s="52">
        <v>0</v>
      </c>
      <c r="W67" s="52">
        <v>0</v>
      </c>
      <c r="X67" s="52">
        <v>2.14507008</v>
      </c>
      <c r="Y67" s="52">
        <v>1.4319158400000001</v>
      </c>
      <c r="Z67" s="52">
        <v>3.6017092799999997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2.6925523200000003</v>
      </c>
      <c r="Q69" s="52">
        <v>2.6925523200000003</v>
      </c>
      <c r="R69" s="52">
        <v>10.770719039999999</v>
      </c>
      <c r="S69" s="52">
        <v>10.770719039999999</v>
      </c>
      <c r="T69" s="52">
        <v>10.770719039999999</v>
      </c>
      <c r="U69" s="52">
        <v>18.848630879999998</v>
      </c>
      <c r="V69" s="52">
        <v>18.848630879999998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2025-11-06T10:23:38Z</dcterms:created>
  <dcterms:modified xsi:type="dcterms:W3CDTF">2025-11-06T10:23:38Z</dcterms:modified>
</cp:coreProperties>
</file>