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I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Z61" i="162" l="1"/>
  <c r="Y61" i="162"/>
  <c r="Z52" i="162"/>
  <c r="Y52" i="162"/>
  <c r="Z33" i="162"/>
  <c r="Y33" i="162"/>
  <c r="Z27" i="162"/>
  <c r="Y27" i="162"/>
  <c r="Y26" i="162" s="1"/>
  <c r="Z26" i="162"/>
  <c r="Z22" i="162"/>
  <c r="Y22" i="162"/>
  <c r="Z17" i="162"/>
  <c r="Y17" i="162"/>
  <c r="Z11" i="162"/>
  <c r="Y11" i="162"/>
  <c r="Z8" i="162"/>
  <c r="Z3" i="162" s="1"/>
  <c r="Z2" i="162" s="1"/>
  <c r="Y8" i="162"/>
  <c r="Z4" i="162"/>
  <c r="Y4" i="162"/>
  <c r="Z61" i="164"/>
  <c r="Y61" i="164"/>
  <c r="Z52" i="164"/>
  <c r="Y52" i="164"/>
  <c r="Z33" i="164"/>
  <c r="Y33" i="164"/>
  <c r="Y26" i="164" s="1"/>
  <c r="Z27" i="164"/>
  <c r="Z26" i="164" s="1"/>
  <c r="Y27" i="164"/>
  <c r="Z22" i="164"/>
  <c r="Y22" i="164"/>
  <c r="Z17" i="164"/>
  <c r="Y17" i="164"/>
  <c r="Z11" i="164"/>
  <c r="Y11" i="164"/>
  <c r="Z8" i="164"/>
  <c r="Y8" i="164"/>
  <c r="Z4" i="164"/>
  <c r="Z3" i="164" s="1"/>
  <c r="Z2" i="164" s="1"/>
  <c r="Y4" i="164"/>
  <c r="Y3" i="164"/>
  <c r="B72" i="149"/>
  <c r="B59" i="149"/>
  <c r="B76" i="149"/>
  <c r="B23" i="149"/>
  <c r="B85" i="149"/>
  <c r="B47" i="149"/>
  <c r="B55" i="149"/>
  <c r="B68" i="149"/>
  <c r="B88" i="149"/>
  <c r="B64" i="149"/>
  <c r="B6" i="149"/>
  <c r="B87" i="149"/>
  <c r="B84" i="149"/>
  <c r="B51" i="149"/>
  <c r="B7" i="149"/>
  <c r="B38" i="149"/>
  <c r="B39" i="149"/>
  <c r="B56" i="149"/>
  <c r="B92" i="149"/>
  <c r="B81" i="149"/>
  <c r="B24" i="149"/>
  <c r="B27" i="149"/>
  <c r="B62" i="149"/>
  <c r="B40" i="149"/>
  <c r="B48" i="149"/>
  <c r="B4" i="149"/>
  <c r="B18" i="149"/>
  <c r="B67" i="149"/>
  <c r="B11" i="149"/>
  <c r="B49" i="149"/>
  <c r="B5" i="149"/>
  <c r="B75" i="149"/>
  <c r="B10" i="149"/>
  <c r="B16" i="149"/>
  <c r="B52" i="149"/>
  <c r="B43" i="149"/>
  <c r="B71" i="149"/>
  <c r="B69" i="149"/>
  <c r="B15" i="149"/>
  <c r="B58" i="149"/>
  <c r="B42" i="149"/>
  <c r="B60" i="149"/>
  <c r="B41" i="149"/>
  <c r="B8" i="149"/>
  <c r="B37" i="149"/>
  <c r="B21" i="149"/>
  <c r="B57" i="149"/>
  <c r="B74" i="149"/>
  <c r="B50" i="149"/>
  <c r="B61" i="149"/>
  <c r="B17" i="149"/>
  <c r="B30" i="149"/>
  <c r="B53" i="149"/>
  <c r="B65" i="149"/>
  <c r="B20" i="149"/>
  <c r="B45" i="149"/>
  <c r="B54" i="149"/>
  <c r="B94" i="149"/>
  <c r="B66" i="149"/>
  <c r="B78" i="149"/>
  <c r="B91" i="149"/>
  <c r="B83" i="149"/>
  <c r="B95" i="149"/>
  <c r="B34" i="149"/>
  <c r="B89" i="149"/>
  <c r="B25" i="149"/>
  <c r="B32" i="149"/>
  <c r="B33" i="149"/>
  <c r="B73" i="149"/>
  <c r="B70" i="149"/>
  <c r="B19" i="149"/>
  <c r="B14" i="149"/>
  <c r="B86" i="149"/>
  <c r="B80" i="149"/>
  <c r="B12" i="149"/>
  <c r="B13" i="149"/>
  <c r="B26" i="149"/>
  <c r="B9" i="149"/>
  <c r="B22" i="149"/>
  <c r="B63" i="149"/>
  <c r="B82" i="149"/>
  <c r="B79" i="149"/>
  <c r="B90" i="149"/>
  <c r="B93" i="149"/>
  <c r="B31" i="149"/>
  <c r="B28" i="149"/>
  <c r="B44" i="149"/>
  <c r="B36" i="149"/>
  <c r="B77" i="149"/>
  <c r="B46" i="149"/>
  <c r="B29" i="149"/>
  <c r="B35" i="149"/>
  <c r="Y3" i="162" l="1"/>
  <c r="Y2" i="162" s="1"/>
  <c r="Y2" i="164"/>
  <c r="Z69" i="149" l="1"/>
  <c r="Y69" i="149"/>
  <c r="Z67" i="149"/>
  <c r="Y67" i="149"/>
  <c r="Z15" i="104" l="1"/>
  <c r="Z15" i="119"/>
  <c r="Z20" i="103"/>
  <c r="Z20" i="119"/>
  <c r="Z20" i="125"/>
  <c r="Z25" i="103"/>
  <c r="Z25" i="120"/>
  <c r="Z25" i="119"/>
  <c r="Z36" i="8"/>
  <c r="Z36" i="111"/>
  <c r="Z36" i="120"/>
  <c r="Z40" i="8"/>
  <c r="Z40" i="104"/>
  <c r="Z44" i="8"/>
  <c r="Z44" i="120"/>
  <c r="Z48" i="8"/>
  <c r="Z48" i="104"/>
  <c r="Z64" i="8"/>
  <c r="Z72" i="8"/>
  <c r="Y6" i="10"/>
  <c r="Y6" i="16"/>
  <c r="Y6" i="104"/>
  <c r="Y6" i="103"/>
  <c r="Y6" i="106"/>
  <c r="Y16" i="119"/>
  <c r="Y21" i="103"/>
  <c r="Y32" i="119"/>
  <c r="Y32" i="120"/>
  <c r="Y37" i="8"/>
  <c r="Y41" i="117"/>
  <c r="Y41" i="120"/>
  <c r="Y45" i="16"/>
  <c r="Y49" i="104"/>
  <c r="Y49" i="117"/>
  <c r="Y54" i="8"/>
  <c r="Y54" i="111"/>
  <c r="Y54" i="117"/>
  <c r="Y65" i="10"/>
  <c r="Y65" i="105"/>
  <c r="Y69" i="10"/>
  <c r="Y69" i="111"/>
  <c r="Y69" i="119"/>
  <c r="Z6" i="10"/>
  <c r="Z6" i="106"/>
  <c r="Z6" i="103"/>
  <c r="Z16" i="8"/>
  <c r="Z16" i="16"/>
  <c r="Z16" i="105"/>
  <c r="Z21" i="103"/>
  <c r="Z21" i="117"/>
  <c r="Z37" i="120"/>
  <c r="Z37" i="104"/>
  <c r="Z37" i="125"/>
  <c r="Z41" i="16"/>
  <c r="Z41" i="117"/>
  <c r="Z41" i="125"/>
  <c r="Z45" i="103"/>
  <c r="Z49" i="103"/>
  <c r="Z49" i="119"/>
  <c r="Z52" i="161"/>
  <c r="Z54" i="8"/>
  <c r="Z52" i="189"/>
  <c r="Z52" i="198"/>
  <c r="Z54" i="104"/>
  <c r="Z52" i="195"/>
  <c r="Z52" i="168"/>
  <c r="Z52" i="112"/>
  <c r="Z54" i="120"/>
  <c r="Z54" i="125"/>
  <c r="Z52" i="203"/>
  <c r="Z65" i="103"/>
  <c r="Z65" i="119"/>
  <c r="Z69" i="111"/>
  <c r="Z69" i="119"/>
  <c r="Y7" i="117"/>
  <c r="Y13" i="8"/>
  <c r="Y13" i="103"/>
  <c r="Y13" i="104"/>
  <c r="Y13" i="119"/>
  <c r="Y38" i="10"/>
  <c r="Y38" i="105"/>
  <c r="Y42" i="10"/>
  <c r="Y42" i="119"/>
  <c r="Y46" i="10"/>
  <c r="Y46" i="103"/>
  <c r="Y46" i="105"/>
  <c r="Y46" i="120"/>
  <c r="Y50" i="10"/>
  <c r="Y50" i="104"/>
  <c r="Y50" i="119"/>
  <c r="Y66" i="120"/>
  <c r="Y70" i="117"/>
  <c r="Y70" i="119"/>
  <c r="Z4" i="153"/>
  <c r="Z7" i="103"/>
  <c r="Z7" i="120"/>
  <c r="Z4" i="172"/>
  <c r="Z46" i="118"/>
  <c r="Z66" i="106"/>
  <c r="Z13" i="16"/>
  <c r="Z13" i="118"/>
  <c r="Z29" i="106"/>
  <c r="Z38" i="8"/>
  <c r="Z38" i="104"/>
  <c r="Z38" i="119"/>
  <c r="Z38" i="120"/>
  <c r="Z42" i="125"/>
  <c r="Y14" i="105"/>
  <c r="Y14" i="120"/>
  <c r="Y19" i="8"/>
  <c r="Y19" i="120"/>
  <c r="Y22" i="85"/>
  <c r="Y22" i="89"/>
  <c r="Y22" i="110"/>
  <c r="Y24" i="106"/>
  <c r="Y22" i="115"/>
  <c r="Y22" i="168"/>
  <c r="Y24" i="120"/>
  <c r="Y22" i="203"/>
  <c r="Y22" i="174"/>
  <c r="Y30" i="8"/>
  <c r="Y30" i="16"/>
  <c r="Y30" i="103"/>
  <c r="Y30" i="120"/>
  <c r="Y35" i="103"/>
  <c r="Y35" i="117"/>
  <c r="Y35" i="120"/>
  <c r="Y39" i="117"/>
  <c r="Y43" i="103"/>
  <c r="Y43" i="120"/>
  <c r="Y51" i="104"/>
  <c r="Y63" i="119"/>
  <c r="Y67" i="120"/>
  <c r="Y71" i="117"/>
  <c r="Y71" i="120"/>
  <c r="Z14" i="8"/>
  <c r="Z11" i="161"/>
  <c r="Z11" i="91"/>
  <c r="Z14" i="120"/>
  <c r="Z14" i="111"/>
  <c r="Z11" i="183"/>
  <c r="Z17" i="153"/>
  <c r="Z17" i="81"/>
  <c r="Z17" i="196"/>
  <c r="Z17" i="199"/>
  <c r="Z17" i="165"/>
  <c r="Z19" i="117"/>
  <c r="Z17" i="121"/>
  <c r="Z17" i="169"/>
  <c r="Z19" i="120"/>
  <c r="Z19" i="106"/>
  <c r="Z24" i="8"/>
  <c r="Z22" i="154"/>
  <c r="Z22" i="192"/>
  <c r="Z24" i="111"/>
  <c r="Z22" i="110"/>
  <c r="Z24" i="103"/>
  <c r="Z22" i="113"/>
  <c r="Z22" i="170"/>
  <c r="Z24" i="119"/>
  <c r="Z22" i="115"/>
  <c r="Z22" i="203"/>
  <c r="Z30" i="117"/>
  <c r="Z35" i="10"/>
  <c r="Z35" i="120"/>
  <c r="Z39" i="106"/>
  <c r="Z39" i="120"/>
  <c r="Z43" i="10"/>
  <c r="Z43" i="103"/>
  <c r="Z43" i="104"/>
  <c r="Z47" i="103"/>
  <c r="Z47" i="117"/>
  <c r="Z51" i="10"/>
  <c r="Z51" i="104"/>
  <c r="Z51" i="117"/>
  <c r="Z63" i="16"/>
  <c r="Z67" i="105"/>
  <c r="Z71" i="103"/>
  <c r="Z71" i="119"/>
  <c r="Z71" i="120"/>
  <c r="Y4" i="152"/>
  <c r="Y4" i="154"/>
  <c r="Y4" i="80"/>
  <c r="Y4" i="18"/>
  <c r="Y4" i="78"/>
  <c r="Y4" i="81"/>
  <c r="Y4" i="19"/>
  <c r="Y4" i="161"/>
  <c r="Y4" i="84"/>
  <c r="Y4" i="85"/>
  <c r="Y4" i="90"/>
  <c r="Y4" i="185"/>
  <c r="Y4" i="86"/>
  <c r="Y4" i="88"/>
  <c r="Y4" i="89"/>
  <c r="Y4" i="190"/>
  <c r="Y4" i="193"/>
  <c r="Y4" i="196"/>
  <c r="Y4" i="110"/>
  <c r="Y4" i="107"/>
  <c r="Y4" i="82"/>
  <c r="Y4" i="189"/>
  <c r="Y4" i="199"/>
  <c r="Y4" i="198"/>
  <c r="Y4" i="109"/>
  <c r="Y4" i="165"/>
  <c r="Y4" i="112"/>
  <c r="Y4" i="169"/>
  <c r="Y4" i="168"/>
  <c r="Y4" i="113"/>
  <c r="Y4" i="159"/>
  <c r="Y4" i="121"/>
  <c r="Y4" i="167"/>
  <c r="Y4" i="170"/>
  <c r="Y4" i="201"/>
  <c r="Y4" i="204"/>
  <c r="Y4" i="183"/>
  <c r="Y4" i="173"/>
  <c r="Y4" i="174"/>
  <c r="Y10" i="10"/>
  <c r="Y8" i="83"/>
  <c r="Y8" i="192"/>
  <c r="Y8" i="195"/>
  <c r="Y10" i="111"/>
  <c r="Y8" i="108"/>
  <c r="Y8" i="114"/>
  <c r="Y8" i="115"/>
  <c r="Y8" i="87"/>
  <c r="Y8" i="203"/>
  <c r="Y8" i="172"/>
  <c r="Y15" i="103"/>
  <c r="Y11" i="190"/>
  <c r="Y15" i="104"/>
  <c r="Y15" i="117"/>
  <c r="Y15" i="120"/>
  <c r="Y20" i="16"/>
  <c r="Y20" i="8"/>
  <c r="Y17" i="79"/>
  <c r="Y20" i="103"/>
  <c r="Y20" i="111"/>
  <c r="Y20" i="120"/>
  <c r="Y25" i="103"/>
  <c r="Y25" i="118"/>
  <c r="Y25" i="117"/>
  <c r="Y25" i="120"/>
  <c r="Y31" i="10"/>
  <c r="Y31" i="117"/>
  <c r="Y31" i="120"/>
  <c r="Y31" i="125"/>
  <c r="Y36" i="103"/>
  <c r="Y40" i="10"/>
  <c r="Y40" i="111"/>
  <c r="Y40" i="120"/>
  <c r="Y48" i="8"/>
  <c r="Y52" i="154"/>
  <c r="Y52" i="78"/>
  <c r="Y52" i="161"/>
  <c r="Y52" i="152"/>
  <c r="Y52" i="19"/>
  <c r="Y52" i="84"/>
  <c r="Y52" i="79"/>
  <c r="Y52" i="82"/>
  <c r="Y52" i="85"/>
  <c r="Y52" i="88"/>
  <c r="Y52" i="18"/>
  <c r="Y52" i="83"/>
  <c r="Y52" i="86"/>
  <c r="Y52" i="80"/>
  <c r="Y52" i="90"/>
  <c r="Y52" i="81"/>
  <c r="Y52" i="89"/>
  <c r="Y52" i="185"/>
  <c r="Y52" i="189"/>
  <c r="Y52" i="190"/>
  <c r="Y52" i="110"/>
  <c r="Y52" i="107"/>
  <c r="Y52" i="192"/>
  <c r="Y52" i="193"/>
  <c r="Y52" i="196"/>
  <c r="Y52" i="112"/>
  <c r="Y52" i="198"/>
  <c r="Y52" i="109"/>
  <c r="Y52" i="115"/>
  <c r="Y52" i="113"/>
  <c r="Y52" i="170"/>
  <c r="Y52" i="199"/>
  <c r="Y52" i="165"/>
  <c r="Y52" i="114"/>
  <c r="Y52" i="166"/>
  <c r="Y52" i="169"/>
  <c r="Y52" i="159"/>
  <c r="Y52" i="168"/>
  <c r="Y52" i="202"/>
  <c r="Y52" i="183"/>
  <c r="Y52" i="173"/>
  <c r="Y52" i="174"/>
  <c r="Y52" i="121"/>
  <c r="Y52" i="204"/>
  <c r="Y64" i="105"/>
  <c r="Y64" i="120"/>
  <c r="Y68" i="16"/>
  <c r="Y68" i="103"/>
  <c r="Y72" i="120"/>
  <c r="Z8" i="161"/>
  <c r="Z8" i="195"/>
  <c r="Z10" i="111"/>
  <c r="Z8" i="108"/>
  <c r="Z8" i="112"/>
  <c r="Z10" i="120"/>
  <c r="Z8" i="168"/>
  <c r="Z8" i="203"/>
  <c r="Z31" i="106"/>
  <c r="Z68" i="103"/>
  <c r="Z68" i="119"/>
  <c r="Z68" i="120"/>
  <c r="C62" i="119"/>
  <c r="C63" i="119"/>
  <c r="Z10" i="75" l="1"/>
  <c r="Y36" i="106"/>
  <c r="Z47" i="125"/>
  <c r="Z39" i="117"/>
  <c r="Y51" i="16"/>
  <c r="Y10" i="103"/>
  <c r="Y48" i="103"/>
  <c r="Z71" i="8"/>
  <c r="Z68" i="16"/>
  <c r="Z31" i="75"/>
  <c r="Z51" i="119"/>
  <c r="Z24" i="106"/>
  <c r="Z31" i="119"/>
  <c r="Y68" i="120"/>
  <c r="Y44" i="103"/>
  <c r="Z63" i="8"/>
  <c r="Z30" i="104"/>
  <c r="Z68" i="105"/>
  <c r="Y31" i="103"/>
  <c r="Z68" i="124"/>
  <c r="Z31" i="16"/>
  <c r="Z8" i="165"/>
  <c r="Y72" i="111"/>
  <c r="Y64" i="111"/>
  <c r="Y64" i="103"/>
  <c r="Y61" i="153"/>
  <c r="Y44" i="117"/>
  <c r="Y31" i="118"/>
  <c r="Y31" i="104"/>
  <c r="Y25" i="105"/>
  <c r="Y25" i="16"/>
  <c r="Y10" i="105"/>
  <c r="Z47" i="119"/>
  <c r="Z43" i="125"/>
  <c r="Z43" i="124"/>
  <c r="Z39" i="119"/>
  <c r="Z30" i="120"/>
  <c r="Z19" i="16"/>
  <c r="Z14" i="106"/>
  <c r="Y71" i="106"/>
  <c r="Y67" i="10"/>
  <c r="Y51" i="105"/>
  <c r="Y43" i="125"/>
  <c r="Y35" i="119"/>
  <c r="Y24" i="16"/>
  <c r="Y19" i="124"/>
  <c r="Y19" i="117"/>
  <c r="Y14" i="16"/>
  <c r="Y71" i="111"/>
  <c r="Y67" i="111"/>
  <c r="Y47" i="119"/>
  <c r="Y43" i="119"/>
  <c r="Y39" i="104"/>
  <c r="Y14" i="111"/>
  <c r="Y30" i="106"/>
  <c r="Y24" i="104"/>
  <c r="Y19" i="125"/>
  <c r="Y25" i="8"/>
  <c r="Z10" i="106"/>
  <c r="Y36" i="75"/>
  <c r="Z47" i="104"/>
  <c r="Z43" i="118"/>
  <c r="Y71" i="119"/>
  <c r="Z68" i="111"/>
  <c r="Z8" i="152"/>
  <c r="Y72" i="104"/>
  <c r="Y72" i="124"/>
  <c r="Y72" i="16"/>
  <c r="Y68" i="118"/>
  <c r="Y68" i="10"/>
  <c r="Y48" i="119"/>
  <c r="Y44" i="120"/>
  <c r="Y44" i="8"/>
  <c r="Y40" i="117"/>
  <c r="Y40" i="16"/>
  <c r="Y36" i="117"/>
  <c r="Y36" i="104"/>
  <c r="Y25" i="10"/>
  <c r="Y20" i="10"/>
  <c r="Y15" i="118"/>
  <c r="Y10" i="120"/>
  <c r="Y10" i="106"/>
  <c r="Z67" i="117"/>
  <c r="Y67" i="103"/>
  <c r="Y51" i="119"/>
  <c r="Z71" i="104"/>
  <c r="Z51" i="120"/>
  <c r="Z51" i="111"/>
  <c r="Z51" i="106"/>
  <c r="Z35" i="105"/>
  <c r="Y22" i="170"/>
  <c r="Z50" i="103"/>
  <c r="Z42" i="106"/>
  <c r="Y29" i="8"/>
  <c r="Z69" i="117"/>
  <c r="Z49" i="124"/>
  <c r="Z21" i="8"/>
  <c r="Z16" i="120"/>
  <c r="Y54" i="120"/>
  <c r="Y54" i="104"/>
  <c r="Y54" i="106"/>
  <c r="Y41" i="118"/>
  <c r="Y41" i="106"/>
  <c r="Y37" i="125"/>
  <c r="Y37" i="118"/>
  <c r="Y32" i="125"/>
  <c r="Y21" i="119"/>
  <c r="Y16" i="106"/>
  <c r="Y16" i="105"/>
  <c r="Y6" i="124"/>
  <c r="Y6" i="117"/>
  <c r="Z72" i="111"/>
  <c r="Z64" i="119"/>
  <c r="Z48" i="118"/>
  <c r="Z44" i="124"/>
  <c r="Z44" i="119"/>
  <c r="Z40" i="125"/>
  <c r="Z40" i="103"/>
  <c r="Z40" i="16"/>
  <c r="Z36" i="119"/>
  <c r="Z25" i="111"/>
  <c r="Z15" i="106"/>
  <c r="Z15" i="111"/>
  <c r="Z63" i="124"/>
  <c r="Z17" i="109"/>
  <c r="Z19" i="118"/>
  <c r="Z14" i="125"/>
  <c r="Y67" i="104"/>
  <c r="Y51" i="117"/>
  <c r="Y51" i="120"/>
  <c r="Y39" i="16"/>
  <c r="Z70" i="118"/>
  <c r="Z70" i="117"/>
  <c r="Z70" i="104"/>
  <c r="Z50" i="117"/>
  <c r="Z42" i="117"/>
  <c r="Z38" i="111"/>
  <c r="Z29" i="111"/>
  <c r="Z13" i="104"/>
  <c r="Z66" i="111"/>
  <c r="Z46" i="125"/>
  <c r="Z46" i="120"/>
  <c r="Z46" i="117"/>
  <c r="Z46" i="105"/>
  <c r="Z46" i="16"/>
  <c r="Z7" i="119"/>
  <c r="Y70" i="75"/>
  <c r="Y66" i="117"/>
  <c r="Y50" i="125"/>
  <c r="Y50" i="106"/>
  <c r="Y46" i="104"/>
  <c r="Y42" i="124"/>
  <c r="Y42" i="117"/>
  <c r="Y42" i="16"/>
  <c r="Y38" i="119"/>
  <c r="Z69" i="106"/>
  <c r="Z65" i="120"/>
  <c r="Z65" i="105"/>
  <c r="Z54" i="117"/>
  <c r="Z41" i="124"/>
  <c r="Z41" i="123" s="1"/>
  <c r="Z41" i="111"/>
  <c r="Z32" i="111"/>
  <c r="Z21" i="120"/>
  <c r="Z21" i="111"/>
  <c r="Z6" i="120"/>
  <c r="Y45" i="118"/>
  <c r="Y32" i="111"/>
  <c r="Y32" i="103"/>
  <c r="Y21" i="125"/>
  <c r="Y21" i="124"/>
  <c r="Y16" i="125"/>
  <c r="Y6" i="111"/>
  <c r="Z72" i="117"/>
  <c r="Z72" i="16"/>
  <c r="Z64" i="103"/>
  <c r="Z48" i="119"/>
  <c r="Z48" i="103"/>
  <c r="Z20" i="16"/>
  <c r="Z13" i="117"/>
  <c r="Z13" i="10"/>
  <c r="Z46" i="10"/>
  <c r="Z38" i="117"/>
  <c r="Z66" i="104"/>
  <c r="Y42" i="106"/>
  <c r="Y69" i="125"/>
  <c r="Y69" i="16"/>
  <c r="Y65" i="103"/>
  <c r="Y65" i="75"/>
  <c r="Y54" i="124"/>
  <c r="Y45" i="106"/>
  <c r="Y32" i="117"/>
  <c r="Y21" i="104"/>
  <c r="Y6" i="8"/>
  <c r="Z64" i="111"/>
  <c r="Z36" i="104"/>
  <c r="Z20" i="111"/>
  <c r="Z20" i="105"/>
  <c r="Z15" i="120"/>
  <c r="Z50" i="118"/>
  <c r="Z50" i="104"/>
  <c r="Z66" i="119"/>
  <c r="Z7" i="125"/>
  <c r="Z7" i="10"/>
  <c r="Y50" i="105"/>
  <c r="Y42" i="103"/>
  <c r="Z37" i="16"/>
  <c r="Z16" i="125"/>
  <c r="Y65" i="125"/>
  <c r="Y65" i="106"/>
  <c r="Y54" i="105"/>
  <c r="Y37" i="104"/>
  <c r="Z48" i="120"/>
  <c r="Z44" i="111"/>
  <c r="Z20" i="117"/>
  <c r="Y8" i="153"/>
  <c r="Z71" i="125"/>
  <c r="Z67" i="103"/>
  <c r="Z51" i="105"/>
  <c r="Z47" i="120"/>
  <c r="Z43" i="117"/>
  <c r="Z39" i="10"/>
  <c r="Z35" i="119"/>
  <c r="Z30" i="119"/>
  <c r="Z30" i="103"/>
  <c r="Z24" i="117"/>
  <c r="Z24" i="104"/>
  <c r="Z19" i="8"/>
  <c r="Z14" i="104"/>
  <c r="Z14" i="103"/>
  <c r="Y71" i="104"/>
  <c r="Y71" i="10"/>
  <c r="Y67" i="16"/>
  <c r="Y63" i="118"/>
  <c r="Y63" i="8"/>
  <c r="Y63" i="10"/>
  <c r="Y47" i="124"/>
  <c r="Y47" i="8"/>
  <c r="Y43" i="117"/>
  <c r="Y39" i="125"/>
  <c r="Y39" i="120"/>
  <c r="Y39" i="103"/>
  <c r="Y39" i="8"/>
  <c r="Y35" i="118"/>
  <c r="Y30" i="124"/>
  <c r="Y30" i="117"/>
  <c r="Y24" i="105"/>
  <c r="Y19" i="106"/>
  <c r="Y14" i="119"/>
  <c r="Y14" i="104"/>
  <c r="Y14" i="103"/>
  <c r="Y14" i="8"/>
  <c r="Z42" i="16"/>
  <c r="Z42" i="10"/>
  <c r="Z29" i="16"/>
  <c r="Z13" i="119"/>
  <c r="Z66" i="120"/>
  <c r="Y66" i="106"/>
  <c r="Y66" i="103"/>
  <c r="Y66" i="16"/>
  <c r="Y50" i="103"/>
  <c r="Y46" i="125"/>
  <c r="Y46" i="118"/>
  <c r="Y42" i="104"/>
  <c r="Y38" i="106"/>
  <c r="Y38" i="117"/>
  <c r="Y29" i="125"/>
  <c r="Y29" i="119"/>
  <c r="Y13" i="105"/>
  <c r="Y13" i="106"/>
  <c r="Y13" i="10"/>
  <c r="Z69" i="118"/>
  <c r="Z69" i="103"/>
  <c r="Z69" i="75"/>
  <c r="Z65" i="118"/>
  <c r="Z54" i="105"/>
  <c r="Z49" i="118"/>
  <c r="Z49" i="8"/>
  <c r="Z45" i="125"/>
  <c r="Z45" i="117"/>
  <c r="Z41" i="10"/>
  <c r="Z37" i="119"/>
  <c r="Z37" i="103"/>
  <c r="Z37" i="75"/>
  <c r="Z32" i="124"/>
  <c r="Z32" i="119"/>
  <c r="Z32" i="118"/>
  <c r="Z32" i="104"/>
  <c r="Z32" i="16"/>
  <c r="Z32" i="10"/>
  <c r="Z21" i="119"/>
  <c r="Z16" i="111"/>
  <c r="Y69" i="117"/>
  <c r="Y69" i="8"/>
  <c r="Y45" i="103"/>
  <c r="Y41" i="104"/>
  <c r="Y37" i="124"/>
  <c r="Y37" i="117"/>
  <c r="Z72" i="119"/>
  <c r="Z36" i="118"/>
  <c r="Z68" i="117"/>
  <c r="Z68" i="104"/>
  <c r="Z31" i="125"/>
  <c r="Z31" i="120"/>
  <c r="Z31" i="111"/>
  <c r="Z31" i="104"/>
  <c r="Z10" i="118"/>
  <c r="Z10" i="104"/>
  <c r="Y72" i="125"/>
  <c r="Y72" i="123" s="1"/>
  <c r="Y68" i="106"/>
  <c r="Y68" i="75"/>
  <c r="Y64" i="124"/>
  <c r="Y64" i="117"/>
  <c r="Y53" i="105"/>
  <c r="Y52" i="187"/>
  <c r="Y53" i="104"/>
  <c r="Y52" i="191"/>
  <c r="Y52" i="77"/>
  <c r="Y53" i="75"/>
  <c r="Y48" i="124"/>
  <c r="Y48" i="117"/>
  <c r="Y48" i="111"/>
  <c r="Y48" i="106"/>
  <c r="Y44" i="125"/>
  <c r="Y44" i="118"/>
  <c r="Y44" i="105"/>
  <c r="Y40" i="103"/>
  <c r="Y36" i="125"/>
  <c r="Y25" i="125"/>
  <c r="Y20" i="118"/>
  <c r="Y20" i="106"/>
  <c r="Y15" i="10"/>
  <c r="Y5" i="103"/>
  <c r="Y4" i="186"/>
  <c r="Z71" i="75"/>
  <c r="Z67" i="125"/>
  <c r="Z67" i="118"/>
  <c r="Z67" i="10"/>
  <c r="Z63" i="125"/>
  <c r="Z63" i="117"/>
  <c r="Z43" i="119"/>
  <c r="Z39" i="105"/>
  <c r="Z39" i="75"/>
  <c r="Z33" i="196"/>
  <c r="Z27" i="171"/>
  <c r="Z30" i="125"/>
  <c r="Z30" i="124"/>
  <c r="Z30" i="123" s="1"/>
  <c r="Z30" i="111"/>
  <c r="Z27" i="79"/>
  <c r="Z9" i="125"/>
  <c r="Z8" i="173"/>
  <c r="Z9" i="119"/>
  <c r="Z8" i="156"/>
  <c r="Z8" i="170"/>
  <c r="Z8" i="197"/>
  <c r="Z9" i="111"/>
  <c r="Z8" i="111" s="1"/>
  <c r="Z8" i="190"/>
  <c r="Z8" i="80"/>
  <c r="Z8" i="17"/>
  <c r="Z9" i="16"/>
  <c r="Y71" i="124"/>
  <c r="Y71" i="105"/>
  <c r="Y71" i="75"/>
  <c r="Y67" i="106"/>
  <c r="Y67" i="8"/>
  <c r="Y63" i="124"/>
  <c r="Y63" i="104"/>
  <c r="Y51" i="111"/>
  <c r="Y51" i="106"/>
  <c r="Y51" i="103"/>
  <c r="Y51" i="10"/>
  <c r="Y47" i="125"/>
  <c r="Y43" i="124"/>
  <c r="Y43" i="106"/>
  <c r="Y39" i="119"/>
  <c r="Y39" i="111"/>
  <c r="Y39" i="105"/>
  <c r="Y33" i="167"/>
  <c r="Y35" i="111"/>
  <c r="Y35" i="106"/>
  <c r="Y33" i="186"/>
  <c r="Y30" i="125"/>
  <c r="Y24" i="119"/>
  <c r="Y24" i="10"/>
  <c r="Y17" i="173"/>
  <c r="Y17" i="199"/>
  <c r="Y19" i="104"/>
  <c r="Y17" i="88"/>
  <c r="Y8" i="204"/>
  <c r="Y8" i="202"/>
  <c r="Y8" i="197"/>
  <c r="Y9" i="111"/>
  <c r="Y8" i="111" s="1"/>
  <c r="Y9" i="104"/>
  <c r="Y8" i="191"/>
  <c r="Y8" i="86"/>
  <c r="Y8" i="18"/>
  <c r="Z70" i="124"/>
  <c r="Z70" i="75"/>
  <c r="Z61" i="173"/>
  <c r="Z62" i="119"/>
  <c r="Z61" i="155"/>
  <c r="Z61" i="198"/>
  <c r="Z61" i="185"/>
  <c r="Z62" i="103"/>
  <c r="Z61" i="189"/>
  <c r="Z62" i="105"/>
  <c r="Z61" i="187"/>
  <c r="Z61" i="85"/>
  <c r="Z61" i="78"/>
  <c r="Z50" i="105"/>
  <c r="Z42" i="120"/>
  <c r="Z42" i="8"/>
  <c r="Z38" i="125"/>
  <c r="Z38" i="118"/>
  <c r="Z38" i="103"/>
  <c r="Z33" i="172"/>
  <c r="Z33" i="159"/>
  <c r="Z33" i="163"/>
  <c r="Z34" i="117"/>
  <c r="Z33" i="165"/>
  <c r="Z33" i="91"/>
  <c r="Z33" i="83"/>
  <c r="Z33" i="19"/>
  <c r="Z27" i="158"/>
  <c r="Z29" i="120"/>
  <c r="Z29" i="103"/>
  <c r="Z29" i="8"/>
  <c r="Z17" i="203"/>
  <c r="Z18" i="106"/>
  <c r="Z17" i="194"/>
  <c r="Z17" i="186"/>
  <c r="Z17" i="86"/>
  <c r="Z17" i="17"/>
  <c r="Z18" i="16"/>
  <c r="Z11" i="114"/>
  <c r="Z13" i="8"/>
  <c r="Z66" i="103"/>
  <c r="Z46" i="103"/>
  <c r="Z22" i="173"/>
  <c r="Z22" i="156"/>
  <c r="Z22" i="199"/>
  <c r="Z22" i="89"/>
  <c r="Z22" i="189"/>
  <c r="Z22" i="190"/>
  <c r="Z22" i="88"/>
  <c r="Z22" i="83"/>
  <c r="Z7" i="117"/>
  <c r="Z7" i="111"/>
  <c r="Y70" i="120"/>
  <c r="Y66" i="105"/>
  <c r="Y61" i="173"/>
  <c r="Y62" i="120"/>
  <c r="Y61" i="159"/>
  <c r="Y61" i="168"/>
  <c r="Y61" i="198"/>
  <c r="Y61" i="190"/>
  <c r="Y61" i="87"/>
  <c r="Y61" i="84"/>
  <c r="Y61" i="18"/>
  <c r="Y50" i="75"/>
  <c r="Y46" i="117"/>
  <c r="Y46" i="111"/>
  <c r="Y38" i="120"/>
  <c r="Y38" i="104"/>
  <c r="Y38" i="75"/>
  <c r="Y33" i="172"/>
  <c r="Y33" i="163"/>
  <c r="Y34" i="117"/>
  <c r="Y33" i="166"/>
  <c r="Y34" i="118"/>
  <c r="Y33" i="108"/>
  <c r="Y33" i="193"/>
  <c r="Y33" i="91"/>
  <c r="Y33" i="80"/>
  <c r="Y33" i="154"/>
  <c r="Y29" i="105"/>
  <c r="Y27" i="77"/>
  <c r="Y29" i="75"/>
  <c r="Y22" i="171"/>
  <c r="Y23" i="125"/>
  <c r="Y22" i="121"/>
  <c r="Y22" i="166"/>
  <c r="Y23" i="111"/>
  <c r="Y22" i="197"/>
  <c r="Y22" i="108"/>
  <c r="Y22" i="188"/>
  <c r="Y22" i="90"/>
  <c r="Y23" i="16"/>
  <c r="Y22" i="17"/>
  <c r="Y23" i="8"/>
  <c r="Y17" i="204"/>
  <c r="Y17" i="202"/>
  <c r="Y17" i="187"/>
  <c r="Y18" i="105"/>
  <c r="Y17" i="163"/>
  <c r="Y18" i="117"/>
  <c r="Y17" i="110"/>
  <c r="Y17" i="186"/>
  <c r="Y17" i="82"/>
  <c r="Y17" i="18"/>
  <c r="Y11" i="183"/>
  <c r="Y13" i="117"/>
  <c r="Y7" i="119"/>
  <c r="Y7" i="111"/>
  <c r="Y4" i="79"/>
  <c r="Z69" i="125"/>
  <c r="Z69" i="16"/>
  <c r="Z65" i="125"/>
  <c r="Z65" i="111"/>
  <c r="Z54" i="111"/>
  <c r="Z49" i="104"/>
  <c r="Z49" i="105"/>
  <c r="Z45" i="120"/>
  <c r="Z45" i="104"/>
  <c r="Z41" i="104"/>
  <c r="Z41" i="103"/>
  <c r="Z32" i="117"/>
  <c r="Z32" i="103"/>
  <c r="Z27" i="203"/>
  <c r="Z28" i="120"/>
  <c r="Z27" i="159"/>
  <c r="Z27" i="197"/>
  <c r="Z28" i="111"/>
  <c r="Z27" i="185"/>
  <c r="Z28" i="103"/>
  <c r="Z27" i="85"/>
  <c r="Z27" i="84"/>
  <c r="Z27" i="154"/>
  <c r="Z21" i="124"/>
  <c r="Z21" i="75"/>
  <c r="Z16" i="119"/>
  <c r="Z16" i="124"/>
  <c r="Z16" i="123" s="1"/>
  <c r="Z16" i="104"/>
  <c r="Z16" i="10"/>
  <c r="Z11" i="156"/>
  <c r="Z11" i="112"/>
  <c r="Z11" i="113"/>
  <c r="Z11" i="192"/>
  <c r="Z11" i="189"/>
  <c r="Z11" i="79"/>
  <c r="Z11" i="78"/>
  <c r="Z6" i="117"/>
  <c r="Z6" i="105"/>
  <c r="Z4" i="112"/>
  <c r="Z3" i="112" s="1"/>
  <c r="Z6" i="104"/>
  <c r="Z4" i="152"/>
  <c r="Y65" i="124"/>
  <c r="Y65" i="120"/>
  <c r="Y52" i="195"/>
  <c r="Y54" i="103"/>
  <c r="Y54" i="102" s="1"/>
  <c r="Y54" i="16"/>
  <c r="Y49" i="106"/>
  <c r="Y49" i="8"/>
  <c r="Y45" i="124"/>
  <c r="Y45" i="117"/>
  <c r="Y45" i="104"/>
  <c r="Y45" i="8"/>
  <c r="Y41" i="103"/>
  <c r="Y41" i="8"/>
  <c r="Y32" i="105"/>
  <c r="Y27" i="174"/>
  <c r="Y27" i="156"/>
  <c r="Y27" i="113"/>
  <c r="Y27" i="112"/>
  <c r="Y27" i="110"/>
  <c r="Y27" i="189"/>
  <c r="Y27" i="85"/>
  <c r="Y27" i="151"/>
  <c r="Y28" i="10"/>
  <c r="Y21" i="118"/>
  <c r="Y21" i="16"/>
  <c r="Y16" i="118"/>
  <c r="Y16" i="111"/>
  <c r="Y16" i="75"/>
  <c r="Y11" i="173"/>
  <c r="Y11" i="198"/>
  <c r="Y11" i="167"/>
  <c r="Y12" i="106"/>
  <c r="Y11" i="194"/>
  <c r="Y11" i="189"/>
  <c r="Y11" i="84"/>
  <c r="Y11" i="85"/>
  <c r="Y12" i="16"/>
  <c r="Y4" i="172"/>
  <c r="Y4" i="108"/>
  <c r="Y4" i="166"/>
  <c r="Y6" i="118"/>
  <c r="Y6" i="105"/>
  <c r="Y6" i="102" s="1"/>
  <c r="Z72" i="124"/>
  <c r="Z72" i="120"/>
  <c r="Z72" i="105"/>
  <c r="Z64" i="75"/>
  <c r="Z52" i="183"/>
  <c r="Z52" i="196"/>
  <c r="Z53" i="118"/>
  <c r="Z52" i="166"/>
  <c r="Z52" i="167"/>
  <c r="Z52" i="197"/>
  <c r="Z53" i="111"/>
  <c r="Z52" i="111" s="1"/>
  <c r="Z52" i="193"/>
  <c r="Z52" i="86"/>
  <c r="Z52" i="84"/>
  <c r="Z52" i="154"/>
  <c r="Z48" i="16"/>
  <c r="Z40" i="119"/>
  <c r="Z25" i="125"/>
  <c r="Z25" i="104"/>
  <c r="Z17" i="189"/>
  <c r="Z17" i="192"/>
  <c r="Z20" i="8"/>
  <c r="Z15" i="124"/>
  <c r="Z15" i="105"/>
  <c r="Z4" i="204"/>
  <c r="Z4" i="203"/>
  <c r="Z4" i="194"/>
  <c r="Z5" i="106"/>
  <c r="Z4" i="169"/>
  <c r="Z4" i="109"/>
  <c r="Z4" i="193"/>
  <c r="Z4" i="87"/>
  <c r="Z4" i="80"/>
  <c r="Z10" i="103"/>
  <c r="Z31" i="105"/>
  <c r="Z31" i="10"/>
  <c r="Z10" i="8"/>
  <c r="Y72" i="105"/>
  <c r="Y72" i="106"/>
  <c r="Y72" i="10"/>
  <c r="Y68" i="105"/>
  <c r="Y64" i="125"/>
  <c r="Y64" i="10"/>
  <c r="Y53" i="117"/>
  <c r="Y52" i="163"/>
  <c r="Y48" i="120"/>
  <c r="Y48" i="16"/>
  <c r="Y44" i="75"/>
  <c r="Y40" i="124"/>
  <c r="Y40" i="119"/>
  <c r="Y36" i="105"/>
  <c r="Y31" i="8"/>
  <c r="Y20" i="105"/>
  <c r="Y15" i="111"/>
  <c r="Y8" i="155"/>
  <c r="Y10" i="119"/>
  <c r="Y4" i="158"/>
  <c r="Y5" i="120"/>
  <c r="Y4" i="194"/>
  <c r="Y5" i="106"/>
  <c r="Z71" i="118"/>
  <c r="Z71" i="16"/>
  <c r="Z67" i="124"/>
  <c r="Z67" i="120"/>
  <c r="Z67" i="111"/>
  <c r="Z67" i="8"/>
  <c r="Z61" i="107"/>
  <c r="Z63" i="10"/>
  <c r="Z63" i="75"/>
  <c r="Z51" i="103"/>
  <c r="Z51" i="8"/>
  <c r="Z47" i="105"/>
  <c r="Z47" i="75"/>
  <c r="Z43" i="106"/>
  <c r="Z43" i="8"/>
  <c r="Z39" i="118"/>
  <c r="Z39" i="8"/>
  <c r="Z35" i="124"/>
  <c r="Z35" i="103"/>
  <c r="Z35" i="8"/>
  <c r="Z30" i="118"/>
  <c r="Z30" i="106"/>
  <c r="Z24" i="105"/>
  <c r="Z24" i="102" s="1"/>
  <c r="Z19" i="119"/>
  <c r="Z19" i="116" s="1"/>
  <c r="Z14" i="124"/>
  <c r="Z14" i="123" s="1"/>
  <c r="Z14" i="117"/>
  <c r="Z14" i="105"/>
  <c r="Z14" i="10"/>
  <c r="Z8" i="109"/>
  <c r="Z8" i="107"/>
  <c r="Z8" i="110"/>
  <c r="Z8" i="188"/>
  <c r="Z8" i="84"/>
  <c r="Z8" i="83"/>
  <c r="Y67" i="125"/>
  <c r="Y61" i="183"/>
  <c r="Y61" i="169"/>
  <c r="Y61" i="187"/>
  <c r="Y63" i="105"/>
  <c r="Y61" i="19"/>
  <c r="Y51" i="124"/>
  <c r="Y47" i="120"/>
  <c r="Y47" i="105"/>
  <c r="Y47" i="10"/>
  <c r="Y43" i="111"/>
  <c r="Y39" i="10"/>
  <c r="Y33" i="204"/>
  <c r="Y24" i="111"/>
  <c r="Y17" i="113"/>
  <c r="Y19" i="105"/>
  <c r="Y14" i="124"/>
  <c r="Y14" i="75"/>
  <c r="Y11" i="153"/>
  <c r="Y8" i="174"/>
  <c r="Y8" i="167"/>
  <c r="Y8" i="169"/>
  <c r="Y8" i="189"/>
  <c r="Y8" i="193"/>
  <c r="Y8" i="185"/>
  <c r="Y8" i="84"/>
  <c r="Y8" i="17"/>
  <c r="Y9" i="16"/>
  <c r="Z70" i="16"/>
  <c r="Z61" i="172"/>
  <c r="Z61" i="163"/>
  <c r="Z61" i="170"/>
  <c r="Z61" i="110"/>
  <c r="Z61" i="195"/>
  <c r="Z61" i="91"/>
  <c r="Z61" i="84"/>
  <c r="Z50" i="111"/>
  <c r="Z50" i="8"/>
  <c r="Z42" i="75"/>
  <c r="Z38" i="124"/>
  <c r="Z38" i="123" s="1"/>
  <c r="Z38" i="105"/>
  <c r="Z33" i="174"/>
  <c r="Z33" i="114"/>
  <c r="Z33" i="198"/>
  <c r="Z33" i="194"/>
  <c r="Z34" i="106"/>
  <c r="Z33" i="90"/>
  <c r="Z33" i="79"/>
  <c r="Z33" i="77"/>
  <c r="Z34" i="75"/>
  <c r="Z29" i="125"/>
  <c r="Z29" i="119"/>
  <c r="Z27" i="107"/>
  <c r="Z29" i="10"/>
  <c r="Z17" i="204"/>
  <c r="Z17" i="155"/>
  <c r="Z18" i="119"/>
  <c r="Z17" i="168"/>
  <c r="Z18" i="104"/>
  <c r="Z17" i="191"/>
  <c r="Z17" i="80"/>
  <c r="Z11" i="167"/>
  <c r="Z13" i="105"/>
  <c r="Z11" i="190"/>
  <c r="Z66" i="125"/>
  <c r="Z66" i="124"/>
  <c r="Z66" i="118"/>
  <c r="Z66" i="117"/>
  <c r="Z66" i="16"/>
  <c r="Z46" i="124"/>
  <c r="Z46" i="123" s="1"/>
  <c r="Z22" i="155"/>
  <c r="Z23" i="119"/>
  <c r="Z22" i="119" s="1"/>
  <c r="Z22" i="114"/>
  <c r="Z23" i="117"/>
  <c r="Z22" i="165"/>
  <c r="Z22" i="194"/>
  <c r="Z23" i="106"/>
  <c r="Z22" i="106" s="1"/>
  <c r="Z22" i="188"/>
  <c r="Z22" i="85"/>
  <c r="Z22" i="17"/>
  <c r="Z23" i="16"/>
  <c r="Z7" i="124"/>
  <c r="Z7" i="123" s="1"/>
  <c r="Z7" i="8"/>
  <c r="Y70" i="124"/>
  <c r="Y70" i="104"/>
  <c r="Y66" i="75"/>
  <c r="Y66" i="10"/>
  <c r="Y61" i="170"/>
  <c r="Y61" i="112"/>
  <c r="Y61" i="195"/>
  <c r="Y61" i="192"/>
  <c r="Y61" i="89"/>
  <c r="Y62" i="16"/>
  <c r="Y50" i="124"/>
  <c r="Y50" i="123" s="1"/>
  <c r="Y46" i="8"/>
  <c r="Y42" i="125"/>
  <c r="Y38" i="111"/>
  <c r="Y38" i="16"/>
  <c r="Y33" i="201"/>
  <c r="Y34" i="124"/>
  <c r="Y33" i="170"/>
  <c r="Y33" i="198"/>
  <c r="Y33" i="107"/>
  <c r="Y33" i="188"/>
  <c r="Y33" i="90"/>
  <c r="Y33" i="79"/>
  <c r="Y33" i="153"/>
  <c r="Y29" i="111"/>
  <c r="Y29" i="104"/>
  <c r="Y27" i="86"/>
  <c r="Y22" i="159"/>
  <c r="Y22" i="114"/>
  <c r="Y22" i="195"/>
  <c r="Y22" i="185"/>
  <c r="Y23" i="103"/>
  <c r="Y22" i="88"/>
  <c r="Y22" i="152"/>
  <c r="Y22" i="19"/>
  <c r="Y18" i="125"/>
  <c r="Y17" i="171"/>
  <c r="Y17" i="167"/>
  <c r="Y17" i="168"/>
  <c r="Y17" i="197"/>
  <c r="Y18" i="111"/>
  <c r="Y17" i="189"/>
  <c r="Y17" i="86"/>
  <c r="Y13" i="118"/>
  <c r="Y11" i="86"/>
  <c r="Y13" i="75"/>
  <c r="Y11" i="161"/>
  <c r="Y7" i="16"/>
  <c r="Z65" i="104"/>
  <c r="Z54" i="118"/>
  <c r="Z27" i="201"/>
  <c r="Z28" i="124"/>
  <c r="Z27" i="88"/>
  <c r="Z27" i="166"/>
  <c r="Z28" i="118"/>
  <c r="Z27" i="199"/>
  <c r="Z27" i="91"/>
  <c r="Z27" i="83"/>
  <c r="Z26" i="83" s="1"/>
  <c r="Z27" i="153"/>
  <c r="Z21" i="118"/>
  <c r="Z21" i="106"/>
  <c r="Z16" i="106"/>
  <c r="Z11" i="168"/>
  <c r="Z11" i="195"/>
  <c r="Z11" i="199"/>
  <c r="Z11" i="90"/>
  <c r="Z11" i="87"/>
  <c r="Z11" i="18"/>
  <c r="Z4" i="161"/>
  <c r="Z3" i="161" s="1"/>
  <c r="Y69" i="75"/>
  <c r="Y65" i="119"/>
  <c r="Y61" i="154"/>
  <c r="Y45" i="75"/>
  <c r="Y32" i="124"/>
  <c r="Y32" i="123" s="1"/>
  <c r="Y32" i="104"/>
  <c r="Y32" i="10"/>
  <c r="Y27" i="173"/>
  <c r="Y27" i="193"/>
  <c r="Y27" i="109"/>
  <c r="Y28" i="105"/>
  <c r="Y27" i="187"/>
  <c r="Y27" i="198"/>
  <c r="Y28" i="106"/>
  <c r="Y27" i="194"/>
  <c r="Y27" i="84"/>
  <c r="Y27" i="160"/>
  <c r="Y28" i="8"/>
  <c r="Y11" i="203"/>
  <c r="Y11" i="168"/>
  <c r="Y11" i="114"/>
  <c r="Y11" i="196"/>
  <c r="Y11" i="90"/>
  <c r="Y11" i="83"/>
  <c r="Y4" i="195"/>
  <c r="Y4" i="188"/>
  <c r="Y4" i="91"/>
  <c r="Y6" i="75"/>
  <c r="Z64" i="106"/>
  <c r="Z52" i="204"/>
  <c r="Z53" i="119"/>
  <c r="Z52" i="156"/>
  <c r="Z52" i="169"/>
  <c r="Z53" i="117"/>
  <c r="Z52" i="163"/>
  <c r="Z52" i="187"/>
  <c r="Z53" i="105"/>
  <c r="Z52" i="188"/>
  <c r="Z52" i="83"/>
  <c r="Z52" i="19"/>
  <c r="Z36" i="124"/>
  <c r="Z36" i="103"/>
  <c r="Z25" i="16"/>
  <c r="Z15" i="16"/>
  <c r="Z5" i="124"/>
  <c r="Z4" i="202"/>
  <c r="Z4" i="158"/>
  <c r="Z5" i="120"/>
  <c r="Z4" i="120" s="1"/>
  <c r="Z5" i="119"/>
  <c r="Z4" i="156"/>
  <c r="Z5" i="117"/>
  <c r="Z4" i="163"/>
  <c r="Z4" i="199"/>
  <c r="Z4" i="192"/>
  <c r="Z4" i="86"/>
  <c r="Z4" i="19"/>
  <c r="Z5" i="8"/>
  <c r="Z4" i="160"/>
  <c r="Y72" i="118"/>
  <c r="Y72" i="8"/>
  <c r="Y68" i="104"/>
  <c r="Y61" i="108"/>
  <c r="Y64" i="8"/>
  <c r="Y53" i="103"/>
  <c r="Y52" i="186"/>
  <c r="Y48" i="104"/>
  <c r="Y40" i="106"/>
  <c r="Y36" i="118"/>
  <c r="Y20" i="119"/>
  <c r="Y20" i="75"/>
  <c r="Y15" i="119"/>
  <c r="Y15" i="75"/>
  <c r="Y10" i="117"/>
  <c r="Y10" i="75"/>
  <c r="Y5" i="118"/>
  <c r="Y5" i="104"/>
  <c r="Y4" i="191"/>
  <c r="Y4" i="17"/>
  <c r="Y5" i="16"/>
  <c r="Z71" i="117"/>
  <c r="Z71" i="106"/>
  <c r="Z71" i="10"/>
  <c r="Z67" i="119"/>
  <c r="Z61" i="193"/>
  <c r="Z63" i="104"/>
  <c r="Z51" i="125"/>
  <c r="Z51" i="118"/>
  <c r="Z51" i="116" s="1"/>
  <c r="Z51" i="16"/>
  <c r="Z47" i="118"/>
  <c r="Z47" i="116" s="1"/>
  <c r="Z47" i="16"/>
  <c r="Z43" i="111"/>
  <c r="Z35" i="125"/>
  <c r="Z33" i="121"/>
  <c r="Z33" i="109"/>
  <c r="Z35" i="106"/>
  <c r="Z30" i="10"/>
  <c r="Z24" i="16"/>
  <c r="Z19" i="111"/>
  <c r="Z19" i="75"/>
  <c r="Z8" i="204"/>
  <c r="Z8" i="198"/>
  <c r="Z9" i="104"/>
  <c r="Z8" i="191"/>
  <c r="Z8" i="199"/>
  <c r="Z8" i="87"/>
  <c r="Z8" i="86"/>
  <c r="Z8" i="77"/>
  <c r="Z9" i="75"/>
  <c r="Z8" i="75" s="1"/>
  <c r="Z8" i="19"/>
  <c r="Y71" i="16"/>
  <c r="Y67" i="119"/>
  <c r="Y63" i="117"/>
  <c r="Y61" i="86"/>
  <c r="Y61" i="17"/>
  <c r="Y63" i="16"/>
  <c r="Y47" i="16"/>
  <c r="Y43" i="104"/>
  <c r="Y33" i="199"/>
  <c r="Y33" i="191"/>
  <c r="Y35" i="104"/>
  <c r="Y33" i="88"/>
  <c r="Y33" i="84"/>
  <c r="Y30" i="104"/>
  <c r="Y24" i="117"/>
  <c r="Y24" i="75"/>
  <c r="Y17" i="121"/>
  <c r="Y19" i="16"/>
  <c r="Y14" i="125"/>
  <c r="Y11" i="82"/>
  <c r="Y8" i="109"/>
  <c r="Y8" i="112"/>
  <c r="Y9" i="105"/>
  <c r="Y8" i="187"/>
  <c r="Y8" i="90"/>
  <c r="Y8" i="79"/>
  <c r="Y8" i="154"/>
  <c r="Z61" i="166"/>
  <c r="Z62" i="118"/>
  <c r="Z62" i="120"/>
  <c r="Z61" i="159"/>
  <c r="Z61" i="114"/>
  <c r="Z61" i="113"/>
  <c r="Z61" i="197"/>
  <c r="Z62" i="111"/>
  <c r="Z61" i="86"/>
  <c r="Z61" i="83"/>
  <c r="Z61" i="154"/>
  <c r="Z50" i="124"/>
  <c r="Z33" i="203"/>
  <c r="Z33" i="155"/>
  <c r="Z34" i="119"/>
  <c r="Z33" i="108"/>
  <c r="Z33" i="189"/>
  <c r="Z33" i="18"/>
  <c r="Z33" i="84"/>
  <c r="Z33" i="17"/>
  <c r="Z34" i="16"/>
  <c r="Z27" i="114"/>
  <c r="Z27" i="193"/>
  <c r="Z17" i="201"/>
  <c r="Z18" i="124"/>
  <c r="Z17" i="115"/>
  <c r="Z18" i="117"/>
  <c r="Z17" i="163"/>
  <c r="Z17" i="90"/>
  <c r="Z17" i="89"/>
  <c r="Z17" i="79"/>
  <c r="Z17" i="78"/>
  <c r="Z46" i="8"/>
  <c r="Z22" i="204"/>
  <c r="Z22" i="169"/>
  <c r="Z22" i="81"/>
  <c r="Z22" i="186"/>
  <c r="Z22" i="84"/>
  <c r="Z22" i="19"/>
  <c r="Y62" i="124"/>
  <c r="Y61" i="201"/>
  <c r="Y61" i="189"/>
  <c r="Y61" i="109"/>
  <c r="Y62" i="104"/>
  <c r="Y61" i="191"/>
  <c r="Y61" i="186"/>
  <c r="Y61" i="83"/>
  <c r="Y61" i="77"/>
  <c r="Y62" i="75"/>
  <c r="Y50" i="120"/>
  <c r="Y46" i="106"/>
  <c r="Y46" i="16"/>
  <c r="Y34" i="125"/>
  <c r="Y33" i="171"/>
  <c r="Y33" i="169"/>
  <c r="Y33" i="195"/>
  <c r="Y33" i="189"/>
  <c r="Y33" i="190"/>
  <c r="Y33" i="86"/>
  <c r="Y33" i="77"/>
  <c r="Y34" i="75"/>
  <c r="Y33" i="152"/>
  <c r="Y27" i="183"/>
  <c r="Y22" i="173"/>
  <c r="Y22" i="156"/>
  <c r="Y22" i="169"/>
  <c r="Y22" i="109"/>
  <c r="Y22" i="199"/>
  <c r="Y22" i="189"/>
  <c r="Y22" i="83"/>
  <c r="Y23" i="10"/>
  <c r="Y22" i="151"/>
  <c r="Y22" i="153"/>
  <c r="Y17" i="174"/>
  <c r="Y17" i="165"/>
  <c r="Y17" i="115"/>
  <c r="Y17" i="109"/>
  <c r="Y17" i="185"/>
  <c r="Y18" i="103"/>
  <c r="Y17" i="87"/>
  <c r="Y17" i="153"/>
  <c r="Y11" i="169"/>
  <c r="Y3" i="169" s="1"/>
  <c r="Y13" i="111"/>
  <c r="Y13" i="102" s="1"/>
  <c r="Y7" i="124"/>
  <c r="Z69" i="120"/>
  <c r="Z69" i="116" s="1"/>
  <c r="Z69" i="10"/>
  <c r="Z54" i="124"/>
  <c r="Z54" i="123" s="1"/>
  <c r="Z54" i="10"/>
  <c r="Z49" i="125"/>
  <c r="Z49" i="75"/>
  <c r="Z45" i="111"/>
  <c r="Z41" i="119"/>
  <c r="Z37" i="117"/>
  <c r="Z32" i="106"/>
  <c r="Z28" i="125"/>
  <c r="Z27" i="172"/>
  <c r="Z27" i="121"/>
  <c r="Z27" i="168"/>
  <c r="Z27" i="192"/>
  <c r="Z27" i="196"/>
  <c r="Z27" i="188"/>
  <c r="Z27" i="86"/>
  <c r="Z27" i="82"/>
  <c r="Z27" i="160"/>
  <c r="Z28" i="8"/>
  <c r="Z21" i="125"/>
  <c r="Z21" i="104"/>
  <c r="Z21" i="16"/>
  <c r="Z12" i="125"/>
  <c r="Z11" i="172"/>
  <c r="Z11" i="169"/>
  <c r="Z11" i="170"/>
  <c r="Z12" i="106"/>
  <c r="Z11" i="194"/>
  <c r="Z11" i="88"/>
  <c r="Z11" i="82"/>
  <c r="Z11" i="151"/>
  <c r="Z12" i="10"/>
  <c r="Z4" i="155"/>
  <c r="Z6" i="119"/>
  <c r="Z6" i="75"/>
  <c r="Z6" i="8"/>
  <c r="Y69" i="103"/>
  <c r="Y54" i="10"/>
  <c r="Y49" i="103"/>
  <c r="Y45" i="125"/>
  <c r="Y37" i="120"/>
  <c r="Y27" i="171"/>
  <c r="Y27" i="202"/>
  <c r="Y27" i="166"/>
  <c r="Y28" i="118"/>
  <c r="Y27" i="195"/>
  <c r="Y27" i="199"/>
  <c r="Y27" i="17"/>
  <c r="Y28" i="16"/>
  <c r="Y21" i="111"/>
  <c r="Y16" i="16"/>
  <c r="Y12" i="119"/>
  <c r="Y11" i="155"/>
  <c r="Y11" i="202"/>
  <c r="Y11" i="166"/>
  <c r="Y12" i="118"/>
  <c r="Y11" i="109"/>
  <c r="Y11" i="91"/>
  <c r="Y11" i="79"/>
  <c r="Y11" i="160"/>
  <c r="Y12" i="8"/>
  <c r="Z72" i="106"/>
  <c r="Z64" i="124"/>
  <c r="Z52" i="171"/>
  <c r="Z52" i="202"/>
  <c r="Z52" i="165"/>
  <c r="Z52" i="108"/>
  <c r="Z52" i="88"/>
  <c r="Z52" i="87"/>
  <c r="Z52" i="18"/>
  <c r="Z52" i="152"/>
  <c r="Z48" i="10"/>
  <c r="Z44" i="118"/>
  <c r="Z44" i="103"/>
  <c r="Z44" i="75"/>
  <c r="Z40" i="124"/>
  <c r="Z40" i="123" s="1"/>
  <c r="Z40" i="105"/>
  <c r="Z40" i="10"/>
  <c r="Z33" i="173"/>
  <c r="Z25" i="105"/>
  <c r="Z20" i="106"/>
  <c r="Z20" i="10"/>
  <c r="Z15" i="10"/>
  <c r="Z4" i="201"/>
  <c r="Z4" i="167"/>
  <c r="Z4" i="198"/>
  <c r="Z5" i="105"/>
  <c r="Z4" i="187"/>
  <c r="Z4" i="79"/>
  <c r="Z4" i="154"/>
  <c r="Z5" i="10"/>
  <c r="Z4" i="151"/>
  <c r="Z31" i="103"/>
  <c r="Z31" i="124"/>
  <c r="Y68" i="124"/>
  <c r="Y64" i="106"/>
  <c r="Y64" i="16"/>
  <c r="Y53" i="118"/>
  <c r="Y52" i="167"/>
  <c r="Y52" i="197"/>
  <c r="Y53" i="111"/>
  <c r="Y52" i="111" s="1"/>
  <c r="Y44" i="16"/>
  <c r="Y40" i="104"/>
  <c r="Y40" i="8"/>
  <c r="Y31" i="111"/>
  <c r="Y31" i="105"/>
  <c r="Y25" i="75"/>
  <c r="Y20" i="117"/>
  <c r="Y8" i="166"/>
  <c r="Y10" i="118"/>
  <c r="Z67" i="106"/>
  <c r="Z61" i="167"/>
  <c r="Z63" i="105"/>
  <c r="Z43" i="123"/>
  <c r="Z33" i="169"/>
  <c r="Z33" i="199"/>
  <c r="Z24" i="124"/>
  <c r="Z14" i="118"/>
  <c r="Z14" i="75"/>
  <c r="Z9" i="118"/>
  <c r="Z8" i="166"/>
  <c r="Z8" i="196"/>
  <c r="Z8" i="194"/>
  <c r="Z9" i="106"/>
  <c r="Z8" i="106" s="1"/>
  <c r="Z9" i="103"/>
  <c r="Z8" i="185"/>
  <c r="Z8" i="82"/>
  <c r="Y67" i="105"/>
  <c r="Y67" i="75"/>
  <c r="Y51" i="8"/>
  <c r="Y47" i="118"/>
  <c r="Y43" i="123"/>
  <c r="Y43" i="105"/>
  <c r="Y43" i="8"/>
  <c r="Y39" i="118"/>
  <c r="Y39" i="106"/>
  <c r="Y35" i="124"/>
  <c r="Y33" i="121"/>
  <c r="Y35" i="105"/>
  <c r="Y35" i="102" s="1"/>
  <c r="Y35" i="8"/>
  <c r="Y27" i="82"/>
  <c r="Y24" i="124"/>
  <c r="Y22" i="160"/>
  <c r="Y24" i="8"/>
  <c r="Y19" i="103"/>
  <c r="Y8" i="201"/>
  <c r="Y9" i="124"/>
  <c r="Y8" i="158"/>
  <c r="Y9" i="120"/>
  <c r="Y8" i="168"/>
  <c r="Y8" i="88"/>
  <c r="Y8" i="19"/>
  <c r="Y8" i="152"/>
  <c r="Z70" i="105"/>
  <c r="Z70" i="8"/>
  <c r="Z62" i="124"/>
  <c r="Z61" i="201"/>
  <c r="Z61" i="108"/>
  <c r="Z61" i="194"/>
  <c r="Z62" i="106"/>
  <c r="Z62" i="75"/>
  <c r="Z61" i="80"/>
  <c r="Z61" i="18"/>
  <c r="Z50" i="125"/>
  <c r="Z50" i="120"/>
  <c r="Z50" i="10"/>
  <c r="Z42" i="104"/>
  <c r="Z38" i="10"/>
  <c r="Z33" i="202"/>
  <c r="Z33" i="170"/>
  <c r="Z33" i="112"/>
  <c r="Z34" i="104"/>
  <c r="Z33" i="191"/>
  <c r="Z34" i="103"/>
  <c r="Z33" i="185"/>
  <c r="Z33" i="80"/>
  <c r="Z33" i="154"/>
  <c r="Z27" i="165"/>
  <c r="Z17" i="170"/>
  <c r="Z17" i="156"/>
  <c r="Z17" i="110"/>
  <c r="Z17" i="113"/>
  <c r="Z17" i="185"/>
  <c r="Z18" i="103"/>
  <c r="Z17" i="19"/>
  <c r="Z17" i="152"/>
  <c r="Z66" i="10"/>
  <c r="Z46" i="111"/>
  <c r="Z22" i="167"/>
  <c r="Z23" i="118"/>
  <c r="Z22" i="166"/>
  <c r="Z22" i="168"/>
  <c r="Z22" i="87"/>
  <c r="Z22" i="77"/>
  <c r="Z23" i="75"/>
  <c r="Z23" i="8"/>
  <c r="Z22" i="160"/>
  <c r="Z7" i="118"/>
  <c r="Y70" i="125"/>
  <c r="Y70" i="103"/>
  <c r="Y70" i="8"/>
  <c r="Y66" i="118"/>
  <c r="Y61" i="172"/>
  <c r="Y61" i="121"/>
  <c r="Y61" i="165"/>
  <c r="Y61" i="196"/>
  <c r="Y62" i="105"/>
  <c r="Y61" i="185"/>
  <c r="Y62" i="103"/>
  <c r="Y61" i="81"/>
  <c r="Y61" i="160"/>
  <c r="Y62" i="8"/>
  <c r="Y50" i="111"/>
  <c r="Y50" i="102" s="1"/>
  <c r="Y42" i="111"/>
  <c r="Y42" i="75"/>
  <c r="Y33" i="174"/>
  <c r="Y33" i="159"/>
  <c r="Y33" i="165"/>
  <c r="Y33" i="85"/>
  <c r="Y34" i="103"/>
  <c r="Y33" i="185"/>
  <c r="Y33" i="81"/>
  <c r="Y33" i="161"/>
  <c r="Y27" i="107"/>
  <c r="Y29" i="106"/>
  <c r="Y29" i="10"/>
  <c r="Y22" i="155"/>
  <c r="Y23" i="119"/>
  <c r="Y22" i="119" s="1"/>
  <c r="Y22" i="163"/>
  <c r="Y23" i="117"/>
  <c r="Y22" i="198"/>
  <c r="Y22" i="79"/>
  <c r="Y22" i="87"/>
  <c r="Y23" i="75"/>
  <c r="Y22" i="77"/>
  <c r="Y22" i="154"/>
  <c r="Y17" i="172"/>
  <c r="Y17" i="158"/>
  <c r="Y18" i="120"/>
  <c r="Y17" i="198"/>
  <c r="Y18" i="104"/>
  <c r="Y17" i="191"/>
  <c r="Y17" i="195"/>
  <c r="Y17" i="90"/>
  <c r="Y17" i="17"/>
  <c r="Y18" i="16"/>
  <c r="Y17" i="19"/>
  <c r="Y13" i="124"/>
  <c r="Y11" i="81"/>
  <c r="Y11" i="152"/>
  <c r="Y7" i="75"/>
  <c r="Z69" i="124"/>
  <c r="Z69" i="123" s="1"/>
  <c r="Z65" i="16"/>
  <c r="Z65" i="8"/>
  <c r="Z54" i="75"/>
  <c r="Z49" i="16"/>
  <c r="Z45" i="8"/>
  <c r="Z37" i="8"/>
  <c r="Z32" i="125"/>
  <c r="Z32" i="123" s="1"/>
  <c r="Z28" i="119"/>
  <c r="Z27" i="155"/>
  <c r="Z27" i="169"/>
  <c r="Z28" i="117"/>
  <c r="Z27" i="163"/>
  <c r="Z28" i="104"/>
  <c r="Z27" i="191"/>
  <c r="Z27" i="186"/>
  <c r="Z27" i="81"/>
  <c r="Z27" i="19"/>
  <c r="Z27" i="151"/>
  <c r="Z28" i="10"/>
  <c r="Z16" i="118"/>
  <c r="Z16" i="103"/>
  <c r="Z11" i="173"/>
  <c r="Z12" i="124"/>
  <c r="Z11" i="201"/>
  <c r="Z12" i="117"/>
  <c r="Z11" i="163"/>
  <c r="Z11" i="197"/>
  <c r="Z12" i="111"/>
  <c r="Z11" i="110"/>
  <c r="Z12" i="75"/>
  <c r="Z11" i="80"/>
  <c r="Z3" i="80" s="1"/>
  <c r="Z11" i="160"/>
  <c r="Z12" i="8"/>
  <c r="Z4" i="168"/>
  <c r="Z4" i="108"/>
  <c r="Y69" i="106"/>
  <c r="Y65" i="117"/>
  <c r="Y65" i="8"/>
  <c r="Y52" i="91"/>
  <c r="Y49" i="10"/>
  <c r="Y45" i="111"/>
  <c r="Y41" i="119"/>
  <c r="Y41" i="116" s="1"/>
  <c r="Y41" i="105"/>
  <c r="Y41" i="10"/>
  <c r="Y37" i="111"/>
  <c r="Y32" i="106"/>
  <c r="Y32" i="16"/>
  <c r="Y28" i="125"/>
  <c r="Y27" i="125" s="1"/>
  <c r="Y27" i="172"/>
  <c r="Y26" i="172" s="1"/>
  <c r="Y28" i="124"/>
  <c r="Y27" i="201"/>
  <c r="Y27" i="185"/>
  <c r="Y28" i="103"/>
  <c r="Y27" i="114"/>
  <c r="Y27" i="91"/>
  <c r="Y27" i="83"/>
  <c r="Y27" i="154"/>
  <c r="Y26" i="154" s="1"/>
  <c r="Y21" i="106"/>
  <c r="Y21" i="8"/>
  <c r="Y11" i="174"/>
  <c r="Y3" i="174" s="1"/>
  <c r="Y11" i="195"/>
  <c r="Y12" i="103"/>
  <c r="Y11" i="185"/>
  <c r="Y12" i="104"/>
  <c r="Y11" i="191"/>
  <c r="Y11" i="87"/>
  <c r="Y11" i="80"/>
  <c r="Y11" i="151"/>
  <c r="Y12" i="10"/>
  <c r="Y4" i="83"/>
  <c r="Z72" i="125"/>
  <c r="Z72" i="104"/>
  <c r="Z72" i="10"/>
  <c r="Z64" i="120"/>
  <c r="Z52" i="201"/>
  <c r="Z53" i="124"/>
  <c r="Z52" i="158"/>
  <c r="Z53" i="120"/>
  <c r="Z52" i="120" s="1"/>
  <c r="Z52" i="115"/>
  <c r="Z52" i="186"/>
  <c r="Z52" i="190"/>
  <c r="Z52" i="85"/>
  <c r="Z52" i="80"/>
  <c r="Z53" i="10"/>
  <c r="Z52" i="151"/>
  <c r="Z44" i="117"/>
  <c r="Z44" i="106"/>
  <c r="Z40" i="120"/>
  <c r="Z36" i="106"/>
  <c r="Z36" i="10"/>
  <c r="Z4" i="174"/>
  <c r="Z4" i="170"/>
  <c r="Z4" i="165"/>
  <c r="Z4" i="186"/>
  <c r="Z4" i="190"/>
  <c r="Z4" i="91"/>
  <c r="Z4" i="185"/>
  <c r="Z5" i="103"/>
  <c r="Z4" i="78"/>
  <c r="Z68" i="125"/>
  <c r="Z68" i="123" s="1"/>
  <c r="Z68" i="10"/>
  <c r="Y53" i="119"/>
  <c r="Y52" i="156"/>
  <c r="Z68" i="8"/>
  <c r="Z31" i="117"/>
  <c r="Z10" i="125"/>
  <c r="Z10" i="117"/>
  <c r="Z10" i="105"/>
  <c r="Z10" i="16"/>
  <c r="Y72" i="119"/>
  <c r="Y72" i="117"/>
  <c r="Y72" i="103"/>
  <c r="Y72" i="102" s="1"/>
  <c r="Y72" i="75"/>
  <c r="Y68" i="117"/>
  <c r="Y64" i="119"/>
  <c r="Y52" i="201"/>
  <c r="Y53" i="124"/>
  <c r="Y52" i="17"/>
  <c r="Y53" i="16"/>
  <c r="Y48" i="105"/>
  <c r="Y48" i="102" s="1"/>
  <c r="Y44" i="124"/>
  <c r="Y44" i="119"/>
  <c r="Y40" i="118"/>
  <c r="Y40" i="75"/>
  <c r="Y36" i="119"/>
  <c r="Y36" i="124"/>
  <c r="Y36" i="111"/>
  <c r="Y31" i="119"/>
  <c r="Y31" i="75"/>
  <c r="Y25" i="119"/>
  <c r="Y25" i="116" s="1"/>
  <c r="Y20" i="125"/>
  <c r="Y20" i="124"/>
  <c r="Y20" i="104"/>
  <c r="Y15" i="8"/>
  <c r="Y10" i="125"/>
  <c r="Y10" i="8"/>
  <c r="Y5" i="124"/>
  <c r="Y4" i="202"/>
  <c r="Y5" i="119"/>
  <c r="Y4" i="156"/>
  <c r="Y4" i="187"/>
  <c r="Y5" i="105"/>
  <c r="Y3" i="86"/>
  <c r="Y5" i="10"/>
  <c r="Y4" i="151"/>
  <c r="Z71" i="105"/>
  <c r="Z67" i="75"/>
  <c r="Z61" i="171"/>
  <c r="Z63" i="118"/>
  <c r="Z63" i="103"/>
  <c r="Z51" i="75"/>
  <c r="Z47" i="106"/>
  <c r="Z47" i="8"/>
  <c r="Z43" i="120"/>
  <c r="Z43" i="105"/>
  <c r="Z43" i="75"/>
  <c r="Z39" i="124"/>
  <c r="Z35" i="118"/>
  <c r="Z35" i="104"/>
  <c r="Z35" i="75"/>
  <c r="Z27" i="183"/>
  <c r="Z30" i="8"/>
  <c r="Z30" i="75"/>
  <c r="Z14" i="16"/>
  <c r="Z8" i="183"/>
  <c r="Z8" i="201"/>
  <c r="Z9" i="124"/>
  <c r="Z8" i="202"/>
  <c r="Z8" i="186"/>
  <c r="Z8" i="91"/>
  <c r="Z8" i="90"/>
  <c r="Z8" i="79"/>
  <c r="Z9" i="10"/>
  <c r="Z8" i="151"/>
  <c r="Y71" i="103"/>
  <c r="Y71" i="8"/>
  <c r="Y67" i="118"/>
  <c r="Y63" i="111"/>
  <c r="Y63" i="106"/>
  <c r="Y47" i="117"/>
  <c r="Y47" i="106"/>
  <c r="Y47" i="103"/>
  <c r="Y43" i="75"/>
  <c r="Y39" i="124"/>
  <c r="Y39" i="123" s="1"/>
  <c r="Y33" i="113"/>
  <c r="Y35" i="75"/>
  <c r="Y30" i="118"/>
  <c r="Y30" i="105"/>
  <c r="Y30" i="10"/>
  <c r="Y17" i="112"/>
  <c r="Y19" i="111"/>
  <c r="Y17" i="84"/>
  <c r="Y17" i="77"/>
  <c r="Y19" i="75"/>
  <c r="Y14" i="106"/>
  <c r="Y14" i="102" s="1"/>
  <c r="Y14" i="10"/>
  <c r="Y8" i="171"/>
  <c r="Y9" i="125"/>
  <c r="Y8" i="121"/>
  <c r="Y8" i="170"/>
  <c r="Y8" i="196"/>
  <c r="Y8" i="107"/>
  <c r="Y8" i="190"/>
  <c r="Y3" i="190" s="1"/>
  <c r="Y8" i="81"/>
  <c r="Y8" i="82"/>
  <c r="Y9" i="10"/>
  <c r="Y8" i="151"/>
  <c r="Z70" i="125"/>
  <c r="Z70" i="103"/>
  <c r="Z70" i="10"/>
  <c r="Z61" i="156"/>
  <c r="Z61" i="190"/>
  <c r="Z61" i="188"/>
  <c r="Z61" i="186"/>
  <c r="Z61" i="82"/>
  <c r="Z61" i="81"/>
  <c r="Z61" i="151"/>
  <c r="Z62" i="10"/>
  <c r="Z50" i="106"/>
  <c r="Z50" i="75"/>
  <c r="Z42" i="105"/>
  <c r="Z42" i="103"/>
  <c r="Z38" i="106"/>
  <c r="Z38" i="16"/>
  <c r="Z33" i="183"/>
  <c r="Z33" i="158"/>
  <c r="Z34" i="120"/>
  <c r="Z33" i="156"/>
  <c r="Z33" i="115"/>
  <c r="Z33" i="110"/>
  <c r="Z33" i="187"/>
  <c r="Z34" i="105"/>
  <c r="Z33" i="186"/>
  <c r="Z33" i="82"/>
  <c r="Z29" i="124"/>
  <c r="Z29" i="123" s="1"/>
  <c r="Z29" i="117"/>
  <c r="Z29" i="118"/>
  <c r="Z27" i="190"/>
  <c r="Z17" i="174"/>
  <c r="Z17" i="171"/>
  <c r="Z18" i="125"/>
  <c r="Z17" i="202"/>
  <c r="Z17" i="88"/>
  <c r="Z17" i="193"/>
  <c r="Z17" i="84"/>
  <c r="Z17" i="83"/>
  <c r="Z18" i="10"/>
  <c r="Z17" i="151"/>
  <c r="Z11" i="107"/>
  <c r="Z23" i="125"/>
  <c r="Z22" i="171"/>
  <c r="Z23" i="111"/>
  <c r="Z22" i="111" s="1"/>
  <c r="Z22" i="197"/>
  <c r="Z22" i="112"/>
  <c r="Z22" i="109"/>
  <c r="Z22" i="187"/>
  <c r="Z23" i="105"/>
  <c r="Z22" i="105" s="1"/>
  <c r="Z22" i="79"/>
  <c r="Z22" i="82"/>
  <c r="Z7" i="106"/>
  <c r="Z7" i="104"/>
  <c r="Y66" i="124"/>
  <c r="Y66" i="111"/>
  <c r="Y66" i="8"/>
  <c r="Y61" i="156"/>
  <c r="Y61" i="163"/>
  <c r="Y62" i="117"/>
  <c r="Y61" i="113"/>
  <c r="Y61" i="199"/>
  <c r="Y61" i="91"/>
  <c r="Y61" i="82"/>
  <c r="Y50" i="118"/>
  <c r="Y50" i="16"/>
  <c r="Y38" i="118"/>
  <c r="Y38" i="116" s="1"/>
  <c r="Y38" i="8"/>
  <c r="Y33" i="203"/>
  <c r="Y33" i="115"/>
  <c r="Y34" i="104"/>
  <c r="Y33" i="192"/>
  <c r="Y33" i="197"/>
  <c r="Y34" i="111"/>
  <c r="Y33" i="78"/>
  <c r="Y33" i="18"/>
  <c r="Y29" i="124"/>
  <c r="Y29" i="123" s="1"/>
  <c r="Y29" i="117"/>
  <c r="Y29" i="103"/>
  <c r="Y29" i="16"/>
  <c r="Y27" i="161"/>
  <c r="Y22" i="183"/>
  <c r="Y22" i="112"/>
  <c r="Y22" i="196"/>
  <c r="Y22" i="192"/>
  <c r="Y22" i="86"/>
  <c r="Y22" i="18"/>
  <c r="Y17" i="201"/>
  <c r="Y18" i="124"/>
  <c r="Y17" i="169"/>
  <c r="Y17" i="80"/>
  <c r="Y17" i="89"/>
  <c r="Y17" i="78"/>
  <c r="Y17" i="154"/>
  <c r="Y11" i="204"/>
  <c r="Y3" i="204" s="1"/>
  <c r="Y11" i="107"/>
  <c r="Y11" i="19"/>
  <c r="Y3" i="19" s="1"/>
  <c r="Y7" i="120"/>
  <c r="Y7" i="105"/>
  <c r="Y7" i="103"/>
  <c r="Z69" i="104"/>
  <c r="Z65" i="117"/>
  <c r="Z65" i="116" s="1"/>
  <c r="Z49" i="111"/>
  <c r="Z45" i="118"/>
  <c r="Z45" i="10"/>
  <c r="Z41" i="120"/>
  <c r="Z37" i="111"/>
  <c r="Z37" i="105"/>
  <c r="Z37" i="10"/>
  <c r="Z32" i="105"/>
  <c r="Z27" i="115"/>
  <c r="Z27" i="90"/>
  <c r="Z27" i="189"/>
  <c r="Z28" i="16"/>
  <c r="Z27" i="17"/>
  <c r="Z28" i="75"/>
  <c r="Z27" i="80"/>
  <c r="Z21" i="10"/>
  <c r="Z16" i="117"/>
  <c r="Z11" i="121"/>
  <c r="Z12" i="120"/>
  <c r="Z11" i="159"/>
  <c r="Z11" i="108"/>
  <c r="Z11" i="109"/>
  <c r="Z12" i="105"/>
  <c r="Z11" i="187"/>
  <c r="Z11" i="191"/>
  <c r="Z12" i="104"/>
  <c r="Z11" i="81"/>
  <c r="Z11" i="152"/>
  <c r="Z6" i="111"/>
  <c r="Z4" i="195"/>
  <c r="Z3" i="195" s="1"/>
  <c r="Z6" i="16"/>
  <c r="Y69" i="120"/>
  <c r="Y69" i="104"/>
  <c r="Y65" i="111"/>
  <c r="Y54" i="125"/>
  <c r="Y54" i="123" s="1"/>
  <c r="Y52" i="188"/>
  <c r="Y49" i="124"/>
  <c r="Y49" i="119"/>
  <c r="Y49" i="111"/>
  <c r="Y45" i="105"/>
  <c r="Y45" i="120"/>
  <c r="Y41" i="124"/>
  <c r="Y41" i="111"/>
  <c r="Y41" i="75"/>
  <c r="Y37" i="16"/>
  <c r="Y27" i="203"/>
  <c r="Y27" i="121"/>
  <c r="Y27" i="108"/>
  <c r="Y27" i="192"/>
  <c r="Y27" i="196"/>
  <c r="Y27" i="188"/>
  <c r="Y28" i="75"/>
  <c r="Y27" i="78"/>
  <c r="Y27" i="80"/>
  <c r="Y26" i="80" s="1"/>
  <c r="Y21" i="120"/>
  <c r="Y21" i="10"/>
  <c r="Y16" i="124"/>
  <c r="Y16" i="123" s="1"/>
  <c r="Y16" i="117"/>
  <c r="Y11" i="121"/>
  <c r="Y11" i="156"/>
  <c r="Y11" i="108"/>
  <c r="Y11" i="110"/>
  <c r="Y4" i="203"/>
  <c r="Y6" i="125"/>
  <c r="Y6" i="120"/>
  <c r="Z72" i="75"/>
  <c r="Z61" i="183"/>
  <c r="Z64" i="118"/>
  <c r="Z61" i="79"/>
  <c r="Z64" i="16"/>
  <c r="Z52" i="174"/>
  <c r="Z52" i="170"/>
  <c r="Z52" i="109"/>
  <c r="Z52" i="199"/>
  <c r="Z52" i="78"/>
  <c r="Z52" i="79"/>
  <c r="Z48" i="75"/>
  <c r="Z44" i="10"/>
  <c r="Z40" i="118"/>
  <c r="Z40" i="111"/>
  <c r="Z40" i="75"/>
  <c r="Z36" i="125"/>
  <c r="Z36" i="105"/>
  <c r="Z33" i="192"/>
  <c r="Z25" i="10"/>
  <c r="Z17" i="173"/>
  <c r="Z20" i="124"/>
  <c r="Z20" i="123" s="1"/>
  <c r="Z20" i="104"/>
  <c r="Z15" i="117"/>
  <c r="Z15" i="103"/>
  <c r="Z15" i="8"/>
  <c r="Z5" i="125"/>
  <c r="Z4" i="173"/>
  <c r="Z5" i="118"/>
  <c r="Z4" i="166"/>
  <c r="Z4" i="107"/>
  <c r="Z4" i="189"/>
  <c r="Z4" i="197"/>
  <c r="Z5" i="111"/>
  <c r="Z4" i="188"/>
  <c r="Z4" i="85"/>
  <c r="Z4" i="18"/>
  <c r="Z8" i="155"/>
  <c r="Z10" i="119"/>
  <c r="Z68" i="118"/>
  <c r="Z68" i="75"/>
  <c r="Z31" i="118"/>
  <c r="Z31" i="8"/>
  <c r="Z10" i="124"/>
  <c r="Z10" i="10"/>
  <c r="Y68" i="125"/>
  <c r="Y68" i="119"/>
  <c r="Y64" i="104"/>
  <c r="Y64" i="75"/>
  <c r="Y52" i="171"/>
  <c r="Y53" i="125"/>
  <c r="Y52" i="158"/>
  <c r="Y53" i="120"/>
  <c r="Y52" i="120" s="1"/>
  <c r="Y48" i="125"/>
  <c r="Y48" i="118"/>
  <c r="Y48" i="10"/>
  <c r="Y44" i="106"/>
  <c r="Y44" i="10"/>
  <c r="Y40" i="125"/>
  <c r="Y40" i="105"/>
  <c r="Y36" i="120"/>
  <c r="Y36" i="10"/>
  <c r="Y31" i="124"/>
  <c r="Y31" i="123" s="1"/>
  <c r="Y31" i="16"/>
  <c r="Y25" i="111"/>
  <c r="Y25" i="106"/>
  <c r="Y15" i="105"/>
  <c r="Y15" i="16"/>
  <c r="Y10" i="124"/>
  <c r="Y10" i="123" s="1"/>
  <c r="Y4" i="163"/>
  <c r="Y5" i="117"/>
  <c r="Z71" i="124"/>
  <c r="Z71" i="111"/>
  <c r="Z67" i="104"/>
  <c r="Z67" i="102" s="1"/>
  <c r="Z63" i="106"/>
  <c r="Z47" i="111"/>
  <c r="Z43" i="16"/>
  <c r="Z39" i="104"/>
  <c r="Z39" i="103"/>
  <c r="Z35" i="111"/>
  <c r="Z35" i="117"/>
  <c r="Z35" i="16"/>
  <c r="Z27" i="204"/>
  <c r="Z24" i="120"/>
  <c r="Z19" i="125"/>
  <c r="Z19" i="124"/>
  <c r="Z19" i="104"/>
  <c r="Z19" i="103"/>
  <c r="Z14" i="119"/>
  <c r="Z8" i="174"/>
  <c r="Z8" i="121"/>
  <c r="Z8" i="167"/>
  <c r="Z8" i="169"/>
  <c r="Z9" i="117"/>
  <c r="Z8" i="163"/>
  <c r="Z8" i="193"/>
  <c r="Z8" i="88"/>
  <c r="Z8" i="153"/>
  <c r="Y71" i="118"/>
  <c r="Y71" i="116" s="1"/>
  <c r="Y63" i="125"/>
  <c r="Y61" i="158"/>
  <c r="Y63" i="120"/>
  <c r="Y61" i="193"/>
  <c r="Y63" i="103"/>
  <c r="Y61" i="161"/>
  <c r="Y51" i="125"/>
  <c r="Y51" i="118"/>
  <c r="Y51" i="116" s="1"/>
  <c r="Y51" i="75"/>
  <c r="Y47" i="111"/>
  <c r="Y43" i="10"/>
  <c r="Y33" i="173"/>
  <c r="Y35" i="116"/>
  <c r="Y35" i="16"/>
  <c r="Y30" i="119"/>
  <c r="Y30" i="111"/>
  <c r="Y30" i="75"/>
  <c r="Y24" i="125"/>
  <c r="Y24" i="118"/>
  <c r="Y19" i="119"/>
  <c r="Y17" i="196"/>
  <c r="Y17" i="190"/>
  <c r="Y14" i="118"/>
  <c r="Y14" i="117"/>
  <c r="Y8" i="173"/>
  <c r="Y3" i="173" s="1"/>
  <c r="Y8" i="159"/>
  <c r="Y9" i="118"/>
  <c r="Y8" i="118" s="1"/>
  <c r="Y8" i="194"/>
  <c r="Y9" i="106"/>
  <c r="Y8" i="106" s="1"/>
  <c r="Y8" i="110"/>
  <c r="Y8" i="188"/>
  <c r="Y8" i="91"/>
  <c r="Y9" i="75"/>
  <c r="Y8" i="77"/>
  <c r="Y9" i="8"/>
  <c r="Y8" i="160"/>
  <c r="Z70" i="111"/>
  <c r="Z62" i="125"/>
  <c r="Z61" i="169"/>
  <c r="Z61" i="168"/>
  <c r="Z61" i="199"/>
  <c r="Z61" i="109"/>
  <c r="Z61" i="90"/>
  <c r="Z61" i="89"/>
  <c r="Z61" i="153"/>
  <c r="Z62" i="16"/>
  <c r="Z61" i="17"/>
  <c r="Z50" i="119"/>
  <c r="Z50" i="16"/>
  <c r="Z42" i="124"/>
  <c r="Z42" i="123" s="1"/>
  <c r="Z38" i="116"/>
  <c r="Z33" i="204"/>
  <c r="Z33" i="201"/>
  <c r="Z34" i="124"/>
  <c r="Z33" i="107"/>
  <c r="Z33" i="85"/>
  <c r="Z33" i="86"/>
  <c r="Z33" i="89"/>
  <c r="Z34" i="8"/>
  <c r="Z33" i="160"/>
  <c r="Z33" i="152"/>
  <c r="Z29" i="104"/>
  <c r="Z29" i="75"/>
  <c r="Z17" i="187"/>
  <c r="Z18" i="105"/>
  <c r="Z17" i="158"/>
  <c r="Z18" i="120"/>
  <c r="Z17" i="114"/>
  <c r="Z17" i="195"/>
  <c r="Z17" i="87"/>
  <c r="Z17" i="91"/>
  <c r="Z17" i="82"/>
  <c r="Z17" i="18"/>
  <c r="Z13" i="124"/>
  <c r="Z13" i="106"/>
  <c r="Z11" i="193"/>
  <c r="Z13" i="75"/>
  <c r="Z46" i="106"/>
  <c r="Z46" i="75"/>
  <c r="Z22" i="183"/>
  <c r="Z23" i="124"/>
  <c r="Z22" i="201"/>
  <c r="Z22" i="202"/>
  <c r="Z22" i="196"/>
  <c r="Z22" i="108"/>
  <c r="Z22" i="86"/>
  <c r="Z22" i="185"/>
  <c r="Z23" i="103"/>
  <c r="Z22" i="80"/>
  <c r="Z22" i="152"/>
  <c r="Z7" i="16"/>
  <c r="Y70" i="10"/>
  <c r="Y61" i="204"/>
  <c r="Y61" i="203"/>
  <c r="Y61" i="115"/>
  <c r="Y62" i="106"/>
  <c r="Y61" i="194"/>
  <c r="Y61" i="79"/>
  <c r="Y61" i="151"/>
  <c r="Y62" i="10"/>
  <c r="Y50" i="117"/>
  <c r="Y46" i="124"/>
  <c r="Y46" i="123" s="1"/>
  <c r="Y42" i="120"/>
  <c r="Y42" i="118"/>
  <c r="Y38" i="103"/>
  <c r="Y33" i="183"/>
  <c r="Y33" i="109"/>
  <c r="Y33" i="114"/>
  <c r="Y33" i="89"/>
  <c r="Y33" i="17"/>
  <c r="Y34" i="16"/>
  <c r="Y27" i="90"/>
  <c r="Y26" i="90" s="1"/>
  <c r="Y27" i="152"/>
  <c r="Y22" i="204"/>
  <c r="Y22" i="113"/>
  <c r="Y23" i="118"/>
  <c r="Y22" i="167"/>
  <c r="Y22" i="191"/>
  <c r="Y23" i="104"/>
  <c r="Y23" i="105"/>
  <c r="Y22" i="105" s="1"/>
  <c r="Y22" i="187"/>
  <c r="Y22" i="82"/>
  <c r="Y22" i="80"/>
  <c r="Y17" i="183"/>
  <c r="Y17" i="155"/>
  <c r="Y18" i="119"/>
  <c r="Y17" i="170"/>
  <c r="Y17" i="107"/>
  <c r="Y17" i="108"/>
  <c r="Y17" i="193"/>
  <c r="Y17" i="91"/>
  <c r="Y17" i="81"/>
  <c r="Y18" i="8"/>
  <c r="Y17" i="160"/>
  <c r="Y11" i="193"/>
  <c r="Y11" i="17"/>
  <c r="Y13" i="16"/>
  <c r="Y7" i="125"/>
  <c r="Y7" i="118"/>
  <c r="Y7" i="8"/>
  <c r="Z69" i="105"/>
  <c r="Z69" i="8"/>
  <c r="Z65" i="106"/>
  <c r="Z65" i="102" s="1"/>
  <c r="Z65" i="75"/>
  <c r="Z52" i="155"/>
  <c r="Z54" i="119"/>
  <c r="Z54" i="116" s="1"/>
  <c r="Z54" i="106"/>
  <c r="Z49" i="120"/>
  <c r="Z49" i="10"/>
  <c r="Z45" i="124"/>
  <c r="Z45" i="119"/>
  <c r="Z45" i="106"/>
  <c r="Z45" i="105"/>
  <c r="Z45" i="75"/>
  <c r="Z41" i="105"/>
  <c r="Z37" i="124"/>
  <c r="Z37" i="123" s="1"/>
  <c r="Z37" i="118"/>
  <c r="Z32" i="120"/>
  <c r="Z27" i="174"/>
  <c r="Z27" i="156"/>
  <c r="Z27" i="170"/>
  <c r="Z27" i="112"/>
  <c r="Z28" i="106"/>
  <c r="Z27" i="194"/>
  <c r="Z27" i="161"/>
  <c r="Z21" i="105"/>
  <c r="Z21" i="102" s="1"/>
  <c r="Z11" i="174"/>
  <c r="Z12" i="119"/>
  <c r="Z11" i="155"/>
  <c r="Z11" i="166"/>
  <c r="Z12" i="118"/>
  <c r="Z11" i="89"/>
  <c r="Z11" i="85"/>
  <c r="Z12" i="16"/>
  <c r="Z11" i="17"/>
  <c r="Z11" i="84"/>
  <c r="Z11" i="154"/>
  <c r="Z6" i="124"/>
  <c r="Y52" i="172"/>
  <c r="Y52" i="153"/>
  <c r="Y49" i="118"/>
  <c r="Y49" i="75"/>
  <c r="Y41" i="16"/>
  <c r="Y37" i="106"/>
  <c r="Y37" i="105"/>
  <c r="Y28" i="119"/>
  <c r="Y27" i="155"/>
  <c r="Y27" i="167"/>
  <c r="Y26" i="167" s="1"/>
  <c r="Y28" i="111"/>
  <c r="Y27" i="197"/>
  <c r="Y27" i="186"/>
  <c r="Y26" i="186" s="1"/>
  <c r="Y27" i="81"/>
  <c r="Y27" i="19"/>
  <c r="Y21" i="117"/>
  <c r="Y21" i="75"/>
  <c r="Y16" i="120"/>
  <c r="Y11" i="171"/>
  <c r="Y11" i="165"/>
  <c r="Y11" i="170"/>
  <c r="Y11" i="112"/>
  <c r="Y3" i="112" s="1"/>
  <c r="Y11" i="192"/>
  <c r="Y12" i="105"/>
  <c r="Y11" i="187"/>
  <c r="Y11" i="78"/>
  <c r="Y11" i="77"/>
  <c r="Y12" i="75"/>
  <c r="Y4" i="87"/>
  <c r="Z53" i="125"/>
  <c r="Z52" i="125" s="1"/>
  <c r="Z52" i="173"/>
  <c r="Z52" i="113"/>
  <c r="Z52" i="91"/>
  <c r="Z53" i="103"/>
  <c r="Z52" i="185"/>
  <c r="Z52" i="82"/>
  <c r="Z52" i="17"/>
  <c r="Z53" i="16"/>
  <c r="Z48" i="124"/>
  <c r="Z48" i="117"/>
  <c r="Z44" i="104"/>
  <c r="Z40" i="117"/>
  <c r="Z20" i="75"/>
  <c r="Z4" i="171"/>
  <c r="Z4" i="121"/>
  <c r="Z4" i="82"/>
  <c r="Z3" i="82" s="1"/>
  <c r="Z4" i="196"/>
  <c r="Z4" i="90"/>
  <c r="Z4" i="84"/>
  <c r="Z5" i="16"/>
  <c r="Z4" i="17"/>
  <c r="Y68" i="111"/>
  <c r="Y68" i="8"/>
  <c r="Y64" i="118"/>
  <c r="Y53" i="106"/>
  <c r="Y52" i="106" s="1"/>
  <c r="Y52" i="194"/>
  <c r="Y52" i="151"/>
  <c r="Y53" i="10"/>
  <c r="Y53" i="8"/>
  <c r="Y52" i="160"/>
  <c r="Y44" i="104"/>
  <c r="Y36" i="16"/>
  <c r="Y25" i="104"/>
  <c r="Y15" i="125"/>
  <c r="Y15" i="124"/>
  <c r="Y10" i="16"/>
  <c r="Y4" i="77"/>
  <c r="Y5" i="75"/>
  <c r="Z67" i="16"/>
  <c r="Z61" i="158"/>
  <c r="Z63" i="120"/>
  <c r="Z47" i="124"/>
  <c r="Z47" i="123" s="1"/>
  <c r="Z39" i="125"/>
  <c r="Z39" i="116"/>
  <c r="Z39" i="111"/>
  <c r="Z39" i="16"/>
  <c r="Z33" i="81"/>
  <c r="Z30" i="105"/>
  <c r="Z30" i="16"/>
  <c r="Z24" i="125"/>
  <c r="Z24" i="118"/>
  <c r="Z24" i="116" s="1"/>
  <c r="Z19" i="105"/>
  <c r="Z19" i="10"/>
  <c r="Z8" i="171"/>
  <c r="Z8" i="159"/>
  <c r="Z8" i="113"/>
  <c r="Z8" i="115"/>
  <c r="Z8" i="189"/>
  <c r="Z9" i="105"/>
  <c r="Z8" i="187"/>
  <c r="Z8" i="81"/>
  <c r="Z8" i="78"/>
  <c r="Z8" i="154"/>
  <c r="Y71" i="125"/>
  <c r="Y67" i="124"/>
  <c r="Y61" i="90"/>
  <c r="Y63" i="75"/>
  <c r="Y61" i="152"/>
  <c r="Y47" i="104"/>
  <c r="Y47" i="75"/>
  <c r="Y43" i="118"/>
  <c r="Y43" i="116" s="1"/>
  <c r="Y43" i="16"/>
  <c r="Y39" i="75"/>
  <c r="Y35" i="125"/>
  <c r="Y33" i="196"/>
  <c r="Y35" i="10"/>
  <c r="Y27" i="153"/>
  <c r="Y19" i="118"/>
  <c r="Y8" i="183"/>
  <c r="Y9" i="119"/>
  <c r="Y8" i="156"/>
  <c r="Y8" i="165"/>
  <c r="Y8" i="199"/>
  <c r="Y9" i="103"/>
  <c r="Y8" i="186"/>
  <c r="Y8" i="85"/>
  <c r="Y8" i="80"/>
  <c r="Y3" i="80" s="1"/>
  <c r="Z70" i="119"/>
  <c r="Z70" i="106"/>
  <c r="Z61" i="203"/>
  <c r="Z61" i="115"/>
  <c r="Z61" i="112"/>
  <c r="Z61" i="196"/>
  <c r="Z61" i="192"/>
  <c r="Z61" i="88"/>
  <c r="Z61" i="77"/>
  <c r="Z61" i="161"/>
  <c r="Z42" i="119"/>
  <c r="Z33" i="167"/>
  <c r="Z33" i="190"/>
  <c r="Z33" i="113"/>
  <c r="Z33" i="195"/>
  <c r="Z33" i="193"/>
  <c r="Z33" i="88"/>
  <c r="Z33" i="161"/>
  <c r="Z29" i="105"/>
  <c r="Z17" i="172"/>
  <c r="Z17" i="159"/>
  <c r="Z17" i="112"/>
  <c r="Z17" i="107"/>
  <c r="Z17" i="108"/>
  <c r="Z17" i="190"/>
  <c r="Z17" i="85"/>
  <c r="Z18" i="8"/>
  <c r="Z17" i="160"/>
  <c r="Z11" i="158"/>
  <c r="Z13" i="120"/>
  <c r="Z13" i="111"/>
  <c r="Z66" i="105"/>
  <c r="Z22" i="174"/>
  <c r="Z22" i="121"/>
  <c r="Z23" i="120"/>
  <c r="Z22" i="120" s="1"/>
  <c r="Z22" i="158"/>
  <c r="Z22" i="198"/>
  <c r="Z22" i="191"/>
  <c r="Z23" i="104"/>
  <c r="Z22" i="104" s="1"/>
  <c r="Z22" i="78"/>
  <c r="Z22" i="91"/>
  <c r="Z22" i="161"/>
  <c r="Z23" i="10"/>
  <c r="Z22" i="151"/>
  <c r="Z7" i="75"/>
  <c r="Y70" i="118"/>
  <c r="Y70" i="111"/>
  <c r="Y70" i="105"/>
  <c r="Y70" i="16"/>
  <c r="Y66" i="125"/>
  <c r="Y66" i="119"/>
  <c r="Y66" i="104"/>
  <c r="Y62" i="125"/>
  <c r="Y61" i="171"/>
  <c r="Y61" i="202"/>
  <c r="Y61" i="167"/>
  <c r="Y61" i="114"/>
  <c r="Y61" i="110"/>
  <c r="Y61" i="188"/>
  <c r="Y61" i="85"/>
  <c r="Y61" i="78"/>
  <c r="Y50" i="8"/>
  <c r="Y46" i="102"/>
  <c r="Y46" i="75"/>
  <c r="Y42" i="8"/>
  <c r="Y38" i="125"/>
  <c r="Y38" i="124"/>
  <c r="Y33" i="202"/>
  <c r="Y33" i="155"/>
  <c r="Y34" i="119"/>
  <c r="Y33" i="168"/>
  <c r="Y33" i="194"/>
  <c r="Y34" i="106"/>
  <c r="Y33" i="83"/>
  <c r="Y34" i="8"/>
  <c r="Y33" i="160"/>
  <c r="Y26" i="160" s="1"/>
  <c r="Y27" i="158"/>
  <c r="Y29" i="120"/>
  <c r="Y27" i="169"/>
  <c r="Y27" i="79"/>
  <c r="Y26" i="79" s="1"/>
  <c r="Y22" i="172"/>
  <c r="Y22" i="202"/>
  <c r="Y22" i="165"/>
  <c r="Y22" i="107"/>
  <c r="Y22" i="193"/>
  <c r="Y22" i="186"/>
  <c r="Y22" i="84"/>
  <c r="Y22" i="78"/>
  <c r="Y17" i="203"/>
  <c r="Y17" i="194"/>
  <c r="Y18" i="106"/>
  <c r="Y17" i="83"/>
  <c r="Y17" i="161"/>
  <c r="Y13" i="125"/>
  <c r="Y11" i="158"/>
  <c r="Y13" i="120"/>
  <c r="Y7" i="104"/>
  <c r="Y7" i="10"/>
  <c r="Z65" i="124"/>
  <c r="Z65" i="123" s="1"/>
  <c r="Z65" i="10"/>
  <c r="Z54" i="103"/>
  <c r="Z54" i="16"/>
  <c r="Z49" i="117"/>
  <c r="Z49" i="106"/>
  <c r="Z45" i="16"/>
  <c r="Z41" i="118"/>
  <c r="Z41" i="75"/>
  <c r="Z37" i="106"/>
  <c r="Z32" i="75"/>
  <c r="Z32" i="8"/>
  <c r="Z27" i="173"/>
  <c r="Z27" i="202"/>
  <c r="Z27" i="113"/>
  <c r="Z27" i="187"/>
  <c r="Z28" i="105"/>
  <c r="Z27" i="110"/>
  <c r="Z27" i="87"/>
  <c r="Z27" i="77"/>
  <c r="Z26" i="77" s="1"/>
  <c r="Z27" i="152"/>
  <c r="Z11" i="203"/>
  <c r="Z11" i="202"/>
  <c r="Z11" i="165"/>
  <c r="Z11" i="198"/>
  <c r="Z12" i="103"/>
  <c r="Z11" i="185"/>
  <c r="Z11" i="188"/>
  <c r="Z11" i="86"/>
  <c r="Z11" i="19"/>
  <c r="Z6" i="125"/>
  <c r="Y69" i="118"/>
  <c r="Y52" i="203"/>
  <c r="Y52" i="155"/>
  <c r="Y54" i="119"/>
  <c r="Y49" i="125"/>
  <c r="Y49" i="105"/>
  <c r="Y49" i="16"/>
  <c r="Y45" i="119"/>
  <c r="Y41" i="125"/>
  <c r="Y37" i="103"/>
  <c r="Y32" i="8"/>
  <c r="Y28" i="120"/>
  <c r="Y27" i="159"/>
  <c r="Y27" i="168"/>
  <c r="Y27" i="165"/>
  <c r="Y27" i="163"/>
  <c r="Y26" i="163" s="1"/>
  <c r="Y28" i="117"/>
  <c r="Y28" i="104"/>
  <c r="Y27" i="191"/>
  <c r="Y27" i="89"/>
  <c r="Y27" i="88"/>
  <c r="Y26" i="88" s="1"/>
  <c r="Y21" i="105"/>
  <c r="Y16" i="103"/>
  <c r="Y16" i="8"/>
  <c r="Y11" i="115"/>
  <c r="Y12" i="124"/>
  <c r="Y11" i="201"/>
  <c r="Y11" i="163"/>
  <c r="Y12" i="117"/>
  <c r="Y11" i="199"/>
  <c r="Y11" i="188"/>
  <c r="Y11" i="18"/>
  <c r="Y11" i="154"/>
  <c r="Y4" i="153"/>
  <c r="Z72" i="118"/>
  <c r="Z72" i="116" s="1"/>
  <c r="Z64" i="125"/>
  <c r="Z64" i="117"/>
  <c r="Z64" i="105"/>
  <c r="Z61" i="152"/>
  <c r="Z52" i="172"/>
  <c r="Z52" i="159"/>
  <c r="Z52" i="90"/>
  <c r="Z52" i="107"/>
  <c r="Z53" i="106"/>
  <c r="Z52" i="194"/>
  <c r="Z52" i="77"/>
  <c r="Z53" i="75"/>
  <c r="Z53" i="8"/>
  <c r="Z52" i="160"/>
  <c r="Z48" i="125"/>
  <c r="Z44" i="125"/>
  <c r="Z44" i="123" s="1"/>
  <c r="Z44" i="16"/>
  <c r="Z36" i="16"/>
  <c r="Z25" i="117"/>
  <c r="Z25" i="118"/>
  <c r="Z25" i="75"/>
  <c r="Z25" i="8"/>
  <c r="Z15" i="125"/>
  <c r="Z15" i="75"/>
  <c r="Z4" i="159"/>
  <c r="Z4" i="113"/>
  <c r="Z4" i="114"/>
  <c r="Z4" i="89"/>
  <c r="Z4" i="83"/>
  <c r="Z5" i="75"/>
  <c r="Z4" i="77"/>
  <c r="Z68" i="106"/>
  <c r="Y48" i="75"/>
  <c r="Y44" i="111"/>
  <c r="Y36" i="8"/>
  <c r="Y31" i="106"/>
  <c r="Y25" i="124"/>
  <c r="Y15" i="106"/>
  <c r="Y10" i="104"/>
  <c r="Y4" i="171"/>
  <c r="Y5" i="125"/>
  <c r="Y4" i="197"/>
  <c r="Y5" i="111"/>
  <c r="Y4" i="160"/>
  <c r="Y5" i="8"/>
  <c r="Z63" i="119"/>
  <c r="Z63" i="111"/>
  <c r="Z51" i="124"/>
  <c r="Z51" i="123" s="1"/>
  <c r="Z47" i="10"/>
  <c r="Z33" i="153"/>
  <c r="Z24" i="75"/>
  <c r="Z24" i="10"/>
  <c r="Z14" i="102"/>
  <c r="Z8" i="172"/>
  <c r="Z8" i="114"/>
  <c r="Z8" i="158"/>
  <c r="Z9" i="120"/>
  <c r="Z8" i="120" s="1"/>
  <c r="Z8" i="89"/>
  <c r="Z8" i="192"/>
  <c r="Z8" i="85"/>
  <c r="Z8" i="18"/>
  <c r="Z9" i="8"/>
  <c r="Z8" i="160"/>
  <c r="Y67" i="117"/>
  <c r="Y61" i="107"/>
  <c r="Y33" i="112"/>
  <c r="Y33" i="19"/>
  <c r="Y30" i="123"/>
  <c r="Y24" i="103"/>
  <c r="Y19" i="10"/>
  <c r="Y8" i="113"/>
  <c r="Y8" i="163"/>
  <c r="Y9" i="117"/>
  <c r="Y8" i="198"/>
  <c r="Y3" i="198" s="1"/>
  <c r="Y8" i="89"/>
  <c r="Y8" i="78"/>
  <c r="Y8" i="161"/>
  <c r="Z70" i="120"/>
  <c r="Z61" i="174"/>
  <c r="Z61" i="202"/>
  <c r="Z61" i="121"/>
  <c r="Z62" i="117"/>
  <c r="Z61" i="165"/>
  <c r="Z62" i="104"/>
  <c r="Z61" i="191"/>
  <c r="Z61" i="87"/>
  <c r="Z61" i="19"/>
  <c r="Z61" i="160"/>
  <c r="Z62" i="8"/>
  <c r="Z42" i="118"/>
  <c r="Z42" i="111"/>
  <c r="Z38" i="75"/>
  <c r="Z33" i="171"/>
  <c r="Z34" i="125"/>
  <c r="Z34" i="118"/>
  <c r="Z33" i="166"/>
  <c r="Z26" i="166" s="1"/>
  <c r="Z33" i="168"/>
  <c r="Z34" i="111"/>
  <c r="Z33" i="197"/>
  <c r="Z33" i="188"/>
  <c r="Z33" i="87"/>
  <c r="Z33" i="78"/>
  <c r="Z34" i="10"/>
  <c r="Z33" i="151"/>
  <c r="Z27" i="167"/>
  <c r="Z17" i="183"/>
  <c r="Z18" i="118"/>
  <c r="Z17" i="166"/>
  <c r="Z17" i="167"/>
  <c r="Z18" i="111"/>
  <c r="Z17" i="197"/>
  <c r="Z17" i="198"/>
  <c r="Z17" i="188"/>
  <c r="Z17" i="77"/>
  <c r="Z18" i="75"/>
  <c r="Z17" i="154"/>
  <c r="Z17" i="161"/>
  <c r="Z11" i="171"/>
  <c r="Z13" i="125"/>
  <c r="Z13" i="103"/>
  <c r="Z66" i="75"/>
  <c r="Z66" i="8"/>
  <c r="Z46" i="119"/>
  <c r="Z46" i="116" s="1"/>
  <c r="Z46" i="104"/>
  <c r="Z22" i="172"/>
  <c r="Z22" i="159"/>
  <c r="Z22" i="163"/>
  <c r="Z22" i="195"/>
  <c r="Z22" i="107"/>
  <c r="Z22" i="193"/>
  <c r="Z22" i="90"/>
  <c r="Z22" i="18"/>
  <c r="Z22" i="153"/>
  <c r="Z7" i="105"/>
  <c r="Y70" i="106"/>
  <c r="Y61" i="174"/>
  <c r="Y62" i="119"/>
  <c r="Y61" i="155"/>
  <c r="Y61" i="166"/>
  <c r="Y62" i="118"/>
  <c r="Y62" i="111"/>
  <c r="Y61" i="197"/>
  <c r="Y61" i="88"/>
  <c r="Y61" i="80"/>
  <c r="Y46" i="119"/>
  <c r="Y46" i="116" s="1"/>
  <c r="Y42" i="105"/>
  <c r="Y33" i="158"/>
  <c r="Y34" i="120"/>
  <c r="Y33" i="156"/>
  <c r="Y26" i="156" s="1"/>
  <c r="Y33" i="110"/>
  <c r="Y26" i="110" s="1"/>
  <c r="Y34" i="105"/>
  <c r="Y33" i="187"/>
  <c r="Y33" i="87"/>
  <c r="Y33" i="82"/>
  <c r="Y33" i="151"/>
  <c r="Y34" i="10"/>
  <c r="Y29" i="118"/>
  <c r="Y27" i="190"/>
  <c r="Y26" i="190" s="1"/>
  <c r="Y22" i="201"/>
  <c r="Y23" i="124"/>
  <c r="Y23" i="120"/>
  <c r="Y22" i="120" s="1"/>
  <c r="Y22" i="158"/>
  <c r="Y22" i="194"/>
  <c r="Y23" i="106"/>
  <c r="Y22" i="106" s="1"/>
  <c r="Y22" i="190"/>
  <c r="Y22" i="91"/>
  <c r="Y22" i="81"/>
  <c r="Y22" i="161"/>
  <c r="Y17" i="159"/>
  <c r="Y17" i="156"/>
  <c r="Y17" i="192"/>
  <c r="Y18" i="118"/>
  <c r="Y17" i="166"/>
  <c r="Y17" i="114"/>
  <c r="Y17" i="188"/>
  <c r="Y17" i="85"/>
  <c r="Y18" i="75"/>
  <c r="Y17" i="151"/>
  <c r="Y18" i="10"/>
  <c r="Y7" i="106"/>
  <c r="Z41" i="106"/>
  <c r="Z41" i="8"/>
  <c r="Z27" i="195"/>
  <c r="Z27" i="109"/>
  <c r="Z26" i="109" s="1"/>
  <c r="Z27" i="108"/>
  <c r="Z26" i="108" s="1"/>
  <c r="Z27" i="198"/>
  <c r="Z26" i="198" s="1"/>
  <c r="Z27" i="89"/>
  <c r="Z27" i="78"/>
  <c r="Z27" i="18"/>
  <c r="Z16" i="75"/>
  <c r="Z11" i="204"/>
  <c r="Z11" i="115"/>
  <c r="Z11" i="196"/>
  <c r="Z11" i="186"/>
  <c r="Z11" i="83"/>
  <c r="Z11" i="77"/>
  <c r="Z11" i="153"/>
  <c r="Z6" i="118"/>
  <c r="Y69" i="124"/>
  <c r="Y69" i="123" s="1"/>
  <c r="Y69" i="105"/>
  <c r="Y65" i="118"/>
  <c r="Y65" i="104"/>
  <c r="Y65" i="16"/>
  <c r="Y54" i="118"/>
  <c r="Y52" i="118" s="1"/>
  <c r="Y52" i="108"/>
  <c r="Y52" i="87"/>
  <c r="Y54" i="75"/>
  <c r="Y49" i="120"/>
  <c r="Y45" i="10"/>
  <c r="Y37" i="119"/>
  <c r="Y37" i="75"/>
  <c r="Y37" i="10"/>
  <c r="Y32" i="118"/>
  <c r="Y32" i="116" s="1"/>
  <c r="Y32" i="75"/>
  <c r="Y27" i="204"/>
  <c r="Y26" i="204" s="1"/>
  <c r="Y27" i="170"/>
  <c r="Y26" i="170" s="1"/>
  <c r="Y27" i="115"/>
  <c r="Y27" i="87"/>
  <c r="Y27" i="18"/>
  <c r="Y17" i="152"/>
  <c r="Y16" i="104"/>
  <c r="Y16" i="10"/>
  <c r="Y12" i="125"/>
  <c r="Y11" i="172"/>
  <c r="Y12" i="120"/>
  <c r="Y11" i="159"/>
  <c r="Y11" i="113"/>
  <c r="Y11" i="197"/>
  <c r="Y12" i="111"/>
  <c r="Y11" i="111" s="1"/>
  <c r="Y11" i="186"/>
  <c r="Y11" i="89"/>
  <c r="Y11" i="88"/>
  <c r="Y4" i="155"/>
  <c r="Y3" i="155" s="1"/>
  <c r="Y6" i="119"/>
  <c r="Y4" i="115"/>
  <c r="Y4" i="114"/>
  <c r="Y3" i="114" s="1"/>
  <c r="Y4" i="192"/>
  <c r="Z72" i="103"/>
  <c r="Z61" i="204"/>
  <c r="Z64" i="104"/>
  <c r="Z64" i="10"/>
  <c r="Z52" i="121"/>
  <c r="Z52" i="191"/>
  <c r="Z53" i="104"/>
  <c r="Z52" i="104" s="1"/>
  <c r="Z52" i="192"/>
  <c r="Z52" i="114"/>
  <c r="Z52" i="110"/>
  <c r="Z52" i="89"/>
  <c r="Z52" i="81"/>
  <c r="Z52" i="153"/>
  <c r="Z48" i="111"/>
  <c r="Z48" i="105"/>
  <c r="Z48" i="106"/>
  <c r="Z44" i="105"/>
  <c r="Z40" i="106"/>
  <c r="Z36" i="117"/>
  <c r="Z36" i="75"/>
  <c r="Z25" i="124"/>
  <c r="Z25" i="123" s="1"/>
  <c r="Z25" i="106"/>
  <c r="Z20" i="120"/>
  <c r="Z20" i="118"/>
  <c r="Z15" i="118"/>
  <c r="Z4" i="183"/>
  <c r="Z4" i="115"/>
  <c r="Z4" i="110"/>
  <c r="Z5" i="104"/>
  <c r="Z4" i="191"/>
  <c r="Z4" i="88"/>
  <c r="Z4" i="81"/>
  <c r="C5" i="119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Y26" i="108" l="1"/>
  <c r="Y13" i="123"/>
  <c r="Z17" i="106"/>
  <c r="Y4" i="119"/>
  <c r="Y3" i="85"/>
  <c r="Z3" i="168"/>
  <c r="Y3" i="196"/>
  <c r="Y7" i="123"/>
  <c r="Y36" i="123"/>
  <c r="Z7" i="102"/>
  <c r="Y7" i="116"/>
  <c r="Z3" i="203"/>
  <c r="Y65" i="102"/>
  <c r="Z26" i="17"/>
  <c r="Z43" i="116"/>
  <c r="Y37" i="116"/>
  <c r="Y35" i="123"/>
  <c r="Y39" i="116"/>
  <c r="Z3" i="183"/>
  <c r="Y31" i="102"/>
  <c r="Z43" i="102"/>
  <c r="Z43" i="93" s="1"/>
  <c r="Z43" i="11" s="1"/>
  <c r="Z43" i="9" s="1"/>
  <c r="Z43" i="7" s="1"/>
  <c r="Z71" i="123"/>
  <c r="Z30" i="116"/>
  <c r="Y3" i="110"/>
  <c r="Y2" i="110" s="1"/>
  <c r="Z11" i="120"/>
  <c r="Y36" i="102"/>
  <c r="Y3" i="161"/>
  <c r="Z49" i="116"/>
  <c r="Y4" i="111"/>
  <c r="Y27" i="104"/>
  <c r="Z27" i="104"/>
  <c r="Y8" i="125"/>
  <c r="Z44" i="116"/>
  <c r="Y4" i="124"/>
  <c r="Z13" i="123"/>
  <c r="Z26" i="196"/>
  <c r="Y26" i="201"/>
  <c r="Y20" i="123"/>
  <c r="Z21" i="116"/>
  <c r="Z26" i="174"/>
  <c r="Y26" i="159"/>
  <c r="Y3" i="83"/>
  <c r="Y66" i="102"/>
  <c r="Y6" i="123"/>
  <c r="Y44" i="123"/>
  <c r="Z3" i="172"/>
  <c r="Y3" i="160"/>
  <c r="Y2" i="160" s="1"/>
  <c r="Z52" i="75"/>
  <c r="Z27" i="106"/>
  <c r="Y11" i="106"/>
  <c r="Y26" i="169"/>
  <c r="Y2" i="169" s="1"/>
  <c r="Y3" i="154"/>
  <c r="Y2" i="154" s="1"/>
  <c r="Z45" i="123"/>
  <c r="Y3" i="185"/>
  <c r="Y3" i="78"/>
  <c r="Z20" i="102"/>
  <c r="Z20" i="93" s="1"/>
  <c r="Z20" i="11" s="1"/>
  <c r="Z20" i="9" s="1"/>
  <c r="Z20" i="7" s="1"/>
  <c r="Z11" i="104"/>
  <c r="Y3" i="107"/>
  <c r="Z16" i="102"/>
  <c r="Y43" i="102"/>
  <c r="Y43" i="93" s="1"/>
  <c r="Y43" i="11" s="1"/>
  <c r="Y43" i="9" s="1"/>
  <c r="Y43" i="7" s="1"/>
  <c r="Z26" i="110"/>
  <c r="Z66" i="102"/>
  <c r="Y31" i="116"/>
  <c r="Z26" i="202"/>
  <c r="Z8" i="105"/>
  <c r="Y26" i="166"/>
  <c r="Z26" i="173"/>
  <c r="Z26" i="163"/>
  <c r="Z17" i="111"/>
  <c r="Z64" i="116"/>
  <c r="Y26" i="115"/>
  <c r="Z26" i="78"/>
  <c r="Y3" i="153"/>
  <c r="Y66" i="116"/>
  <c r="Y3" i="203"/>
  <c r="Z20" i="116"/>
  <c r="Z3" i="17"/>
  <c r="Z2" i="17" s="1"/>
  <c r="Y26" i="78"/>
  <c r="Z40" i="116"/>
  <c r="Z26" i="159"/>
  <c r="Z26" i="112"/>
  <c r="Z2" i="112" s="1"/>
  <c r="Z10" i="116"/>
  <c r="Z26" i="170"/>
  <c r="Y26" i="121"/>
  <c r="Z50" i="116"/>
  <c r="Z26" i="114"/>
  <c r="Z8" i="104"/>
  <c r="Y26" i="199"/>
  <c r="Z17" i="119"/>
  <c r="Z3" i="197"/>
  <c r="Y26" i="195"/>
  <c r="Z26" i="91"/>
  <c r="Y3" i="84"/>
  <c r="Y26" i="198"/>
  <c r="Y2" i="198" s="1"/>
  <c r="Z67" i="123"/>
  <c r="Z26" i="89"/>
  <c r="Y11" i="75"/>
  <c r="Z3" i="173"/>
  <c r="Z2" i="173" s="1"/>
  <c r="Z26" i="115"/>
  <c r="Z26" i="165"/>
  <c r="Y3" i="168"/>
  <c r="Y3" i="183"/>
  <c r="Y3" i="82"/>
  <c r="Y8" i="120"/>
  <c r="Y45" i="123"/>
  <c r="Y26" i="161"/>
  <c r="Z27" i="119"/>
  <c r="Z8" i="118"/>
  <c r="Z52" i="105"/>
  <c r="Z26" i="167"/>
  <c r="Z3" i="110"/>
  <c r="Y69" i="116"/>
  <c r="Z15" i="102"/>
  <c r="Z26" i="172"/>
  <c r="Y3" i="109"/>
  <c r="Y3" i="90"/>
  <c r="Y2" i="90" s="1"/>
  <c r="Y3" i="167"/>
  <c r="Y2" i="167" s="1"/>
  <c r="Z31" i="102"/>
  <c r="Z69" i="102"/>
  <c r="Z69" i="93" s="1"/>
  <c r="Z69" i="11" s="1"/>
  <c r="Z69" i="9" s="1"/>
  <c r="Z69" i="7" s="1"/>
  <c r="Y65" i="123"/>
  <c r="Y15" i="116"/>
  <c r="Z3" i="113"/>
  <c r="Y19" i="116"/>
  <c r="Y26" i="203"/>
  <c r="Z3" i="159"/>
  <c r="Y70" i="116"/>
  <c r="Y3" i="170"/>
  <c r="Y2" i="170" s="1"/>
  <c r="Y64" i="102"/>
  <c r="Z26" i="90"/>
  <c r="Y26" i="191"/>
  <c r="Z36" i="116"/>
  <c r="Y67" i="116"/>
  <c r="Y42" i="116"/>
  <c r="Y14" i="116"/>
  <c r="Y48" i="116"/>
  <c r="Y26" i="91"/>
  <c r="Y8" i="105"/>
  <c r="Z66" i="116"/>
  <c r="Y61" i="111"/>
  <c r="Y24" i="102"/>
  <c r="Y17" i="106"/>
  <c r="Y22" i="104"/>
  <c r="Y32" i="102"/>
  <c r="Y32" i="93" s="1"/>
  <c r="Y32" i="11" s="1"/>
  <c r="Y32" i="9" s="1"/>
  <c r="Y32" i="7" s="1"/>
  <c r="Z72" i="102"/>
  <c r="Z41" i="116"/>
  <c r="Y20" i="102"/>
  <c r="Y11" i="119"/>
  <c r="Z3" i="156"/>
  <c r="Y10" i="102"/>
  <c r="Y3" i="192"/>
  <c r="Y42" i="102"/>
  <c r="Y51" i="123"/>
  <c r="Z50" i="102"/>
  <c r="Y26" i="107"/>
  <c r="Y67" i="102"/>
  <c r="Z26" i="121"/>
  <c r="Z49" i="123"/>
  <c r="Z27" i="111"/>
  <c r="Z68" i="102"/>
  <c r="Y21" i="102"/>
  <c r="Y13" i="116"/>
  <c r="Y13" i="93" s="1"/>
  <c r="Y13" i="11" s="1"/>
  <c r="Y13" i="9" s="1"/>
  <c r="Y13" i="7" s="1"/>
  <c r="Y2" i="80"/>
  <c r="Y71" i="123"/>
  <c r="Z30" i="102"/>
  <c r="Z48" i="116"/>
  <c r="Y27" i="119"/>
  <c r="Y22" i="118"/>
  <c r="Z71" i="116"/>
  <c r="Y42" i="123"/>
  <c r="Z51" i="102"/>
  <c r="Z51" i="93" s="1"/>
  <c r="Z51" i="11" s="1"/>
  <c r="Z51" i="9" s="1"/>
  <c r="Z51" i="7" s="1"/>
  <c r="Y3" i="77"/>
  <c r="Y25" i="102"/>
  <c r="Z3" i="196"/>
  <c r="Z26" i="169"/>
  <c r="Y17" i="75"/>
  <c r="Y3" i="89"/>
  <c r="Y16" i="102"/>
  <c r="Y26" i="197"/>
  <c r="Z26" i="156"/>
  <c r="Z45" i="102"/>
  <c r="Y61" i="106"/>
  <c r="Y30" i="102"/>
  <c r="Z3" i="189"/>
  <c r="Y26" i="192"/>
  <c r="Z16" i="116"/>
  <c r="Y29" i="102"/>
  <c r="Z48" i="102"/>
  <c r="Z42" i="116"/>
  <c r="Y35" i="93"/>
  <c r="Y35" i="11" s="1"/>
  <c r="Y35" i="9" s="1"/>
  <c r="Y35" i="7" s="1"/>
  <c r="Z25" i="116"/>
  <c r="Z64" i="102"/>
  <c r="Y26" i="168"/>
  <c r="Y49" i="102"/>
  <c r="Z3" i="107"/>
  <c r="Y3" i="152"/>
  <c r="Y22" i="75"/>
  <c r="Y20" i="116"/>
  <c r="Z67" i="116"/>
  <c r="Z3" i="84"/>
  <c r="Y11" i="105"/>
  <c r="Y21" i="116"/>
  <c r="Y52" i="125"/>
  <c r="Y26" i="171"/>
  <c r="Z4" i="119"/>
  <c r="Z3" i="153"/>
  <c r="Z4" i="118"/>
  <c r="Z37" i="102"/>
  <c r="Y30" i="116"/>
  <c r="Z26" i="191"/>
  <c r="Y17" i="125"/>
  <c r="Y37" i="123"/>
  <c r="Z26" i="161"/>
  <c r="Z6" i="123"/>
  <c r="Z35" i="116"/>
  <c r="Z22" i="125"/>
  <c r="Z71" i="102"/>
  <c r="Y3" i="81"/>
  <c r="Y3" i="201"/>
  <c r="Z26" i="201"/>
  <c r="Z4" i="106"/>
  <c r="Z26" i="154"/>
  <c r="Y3" i="113"/>
  <c r="Y26" i="89"/>
  <c r="Z70" i="116"/>
  <c r="Z54" i="102"/>
  <c r="Z54" i="93" s="1"/>
  <c r="Z54" i="11" s="1"/>
  <c r="Z54" i="9" s="1"/>
  <c r="Z54" i="7" s="1"/>
  <c r="Z17" i="120"/>
  <c r="Y3" i="187"/>
  <c r="Y3" i="191"/>
  <c r="Z3" i="199"/>
  <c r="Z3" i="194"/>
  <c r="Y26" i="85"/>
  <c r="Y2" i="85" s="1"/>
  <c r="Z6" i="102"/>
  <c r="Z26" i="84"/>
  <c r="Z7" i="116"/>
  <c r="Z7" i="93" s="1"/>
  <c r="Z7" i="11" s="1"/>
  <c r="Z7" i="9" s="1"/>
  <c r="Z7" i="7" s="1"/>
  <c r="Y3" i="186"/>
  <c r="Y2" i="186" s="1"/>
  <c r="Y33" i="120"/>
  <c r="Z26" i="152"/>
  <c r="Y3" i="159"/>
  <c r="Y2" i="159" s="1"/>
  <c r="Z3" i="167"/>
  <c r="Y4" i="104"/>
  <c r="Y44" i="102"/>
  <c r="Z3" i="81"/>
  <c r="Y61" i="118"/>
  <c r="Y2" i="190"/>
  <c r="Z4" i="75"/>
  <c r="Y37" i="102"/>
  <c r="Y3" i="171"/>
  <c r="Y49" i="116"/>
  <c r="Y61" i="120"/>
  <c r="Z19" i="123"/>
  <c r="Z39" i="102"/>
  <c r="Y16" i="116"/>
  <c r="Y41" i="123"/>
  <c r="Z45" i="116"/>
  <c r="Y3" i="121"/>
  <c r="Y68" i="116"/>
  <c r="Y3" i="88"/>
  <c r="Y2" i="88" s="1"/>
  <c r="Y27" i="105"/>
  <c r="Y40" i="123"/>
  <c r="Y3" i="115"/>
  <c r="Y2" i="204"/>
  <c r="Y66" i="123"/>
  <c r="Z26" i="190"/>
  <c r="Z47" i="102"/>
  <c r="Z47" i="93" s="1"/>
  <c r="Z47" i="11" s="1"/>
  <c r="Z47" i="9" s="1"/>
  <c r="Z47" i="7" s="1"/>
  <c r="Y3" i="189"/>
  <c r="Y3" i="18"/>
  <c r="Y47" i="123"/>
  <c r="Y52" i="104"/>
  <c r="Y26" i="155"/>
  <c r="Y2" i="155" s="1"/>
  <c r="Y54" i="116"/>
  <c r="Y54" i="93" s="1"/>
  <c r="Y54" i="11" s="1"/>
  <c r="Y54" i="9" s="1"/>
  <c r="Y54" i="7" s="1"/>
  <c r="Z65" i="93"/>
  <c r="Z65" i="11" s="1"/>
  <c r="Z65" i="9" s="1"/>
  <c r="Z65" i="7" s="1"/>
  <c r="Z11" i="106"/>
  <c r="Z52" i="118"/>
  <c r="Z63" i="123"/>
  <c r="Y26" i="87"/>
  <c r="Y38" i="123"/>
  <c r="Y3" i="199"/>
  <c r="Z26" i="186"/>
  <c r="Z3" i="79"/>
  <c r="Y3" i="193"/>
  <c r="Y52" i="105"/>
  <c r="Y21" i="123"/>
  <c r="Y19" i="123"/>
  <c r="Y4" i="8"/>
  <c r="Z13" i="102"/>
  <c r="Z3" i="88"/>
  <c r="Z3" i="191"/>
  <c r="Y26" i="18"/>
  <c r="Y23" i="123"/>
  <c r="Y22" i="124"/>
  <c r="Z33" i="125"/>
  <c r="Y33" i="125"/>
  <c r="Y26" i="125" s="1"/>
  <c r="Z3" i="18"/>
  <c r="Z3" i="114"/>
  <c r="Y26" i="165"/>
  <c r="Z12" i="102"/>
  <c r="Z11" i="103"/>
  <c r="Z26" i="87"/>
  <c r="Y26" i="158"/>
  <c r="Z61" i="120"/>
  <c r="Z3" i="90"/>
  <c r="Y26" i="152"/>
  <c r="Y38" i="102"/>
  <c r="Z23" i="123"/>
  <c r="Z22" i="124"/>
  <c r="Z17" i="105"/>
  <c r="Y8" i="75"/>
  <c r="Z10" i="123"/>
  <c r="Z3" i="166"/>
  <c r="Z2" i="166" s="1"/>
  <c r="Z11" i="105"/>
  <c r="Z26" i="80"/>
  <c r="Z2" i="80" s="1"/>
  <c r="Z29" i="116"/>
  <c r="Y47" i="116"/>
  <c r="Y52" i="16"/>
  <c r="Y72" i="116"/>
  <c r="Y72" i="93" s="1"/>
  <c r="Y72" i="11" s="1"/>
  <c r="Y72" i="9" s="1"/>
  <c r="Y72" i="7" s="1"/>
  <c r="Z3" i="190"/>
  <c r="Z44" i="102"/>
  <c r="Y11" i="104"/>
  <c r="Y26" i="83"/>
  <c r="Y2" i="83" s="1"/>
  <c r="Z3" i="201"/>
  <c r="Z26" i="19"/>
  <c r="Z26" i="155"/>
  <c r="Y17" i="120"/>
  <c r="Y62" i="102"/>
  <c r="Y61" i="103"/>
  <c r="Z22" i="75"/>
  <c r="Y24" i="123"/>
  <c r="Y10" i="116"/>
  <c r="Z4" i="10"/>
  <c r="Z11" i="10"/>
  <c r="Z26" i="86"/>
  <c r="Y17" i="103"/>
  <c r="Y18" i="102"/>
  <c r="Y22" i="10"/>
  <c r="Y26" i="183"/>
  <c r="Y62" i="123"/>
  <c r="Y61" i="124"/>
  <c r="Z17" i="117"/>
  <c r="Z18" i="116"/>
  <c r="Z3" i="86"/>
  <c r="Z3" i="158"/>
  <c r="Y3" i="195"/>
  <c r="Y26" i="187"/>
  <c r="Z28" i="123"/>
  <c r="Z27" i="124"/>
  <c r="Z22" i="117"/>
  <c r="Z23" i="116"/>
  <c r="Z22" i="116" s="1"/>
  <c r="Z66" i="123"/>
  <c r="Z33" i="75"/>
  <c r="Z3" i="204"/>
  <c r="Z72" i="123"/>
  <c r="Z27" i="103"/>
  <c r="Z28" i="102"/>
  <c r="Z32" i="116"/>
  <c r="Y26" i="77"/>
  <c r="Z70" i="123"/>
  <c r="Z26" i="79"/>
  <c r="Z11" i="16"/>
  <c r="Z23" i="102"/>
  <c r="Z22" i="103"/>
  <c r="Z8" i="117"/>
  <c r="Z9" i="116"/>
  <c r="Z27" i="75"/>
  <c r="Y7" i="102"/>
  <c r="Y7" i="93" s="1"/>
  <c r="Y7" i="11" s="1"/>
  <c r="Y7" i="9" s="1"/>
  <c r="Y7" i="7" s="1"/>
  <c r="Y62" i="116"/>
  <c r="Y61" i="117"/>
  <c r="Z33" i="120"/>
  <c r="Z3" i="186"/>
  <c r="Z12" i="123"/>
  <c r="Z11" i="124"/>
  <c r="Z26" i="81"/>
  <c r="Y17" i="16"/>
  <c r="Y22" i="117"/>
  <c r="Y23" i="116"/>
  <c r="Y70" i="102"/>
  <c r="Z33" i="104"/>
  <c r="Z62" i="123"/>
  <c r="Z61" i="124"/>
  <c r="Y26" i="82"/>
  <c r="Z3" i="154"/>
  <c r="Z11" i="125"/>
  <c r="Z26" i="188"/>
  <c r="Z37" i="116"/>
  <c r="Z26" i="18"/>
  <c r="Z50" i="123"/>
  <c r="Y4" i="16"/>
  <c r="Z3" i="192"/>
  <c r="Z3" i="202"/>
  <c r="Y6" i="116"/>
  <c r="Z26" i="153"/>
  <c r="Z22" i="16"/>
  <c r="Y4" i="106"/>
  <c r="Z3" i="87"/>
  <c r="Y26" i="112"/>
  <c r="Y2" i="112" s="1"/>
  <c r="Y45" i="102"/>
  <c r="Z26" i="185"/>
  <c r="Z41" i="102"/>
  <c r="Y33" i="117"/>
  <c r="Y34" i="116"/>
  <c r="Z62" i="102"/>
  <c r="Z61" i="103"/>
  <c r="Z63" i="116"/>
  <c r="Z48" i="123"/>
  <c r="Y33" i="16"/>
  <c r="Y5" i="116"/>
  <c r="Y4" i="117"/>
  <c r="Z3" i="85"/>
  <c r="Z61" i="10"/>
  <c r="Y3" i="156"/>
  <c r="Y2" i="156" s="1"/>
  <c r="Y52" i="124"/>
  <c r="Y53" i="123"/>
  <c r="Y52" i="123" s="1"/>
  <c r="Z3" i="165"/>
  <c r="Y12" i="102"/>
  <c r="Y11" i="103"/>
  <c r="Y26" i="114"/>
  <c r="Y2" i="114" s="1"/>
  <c r="Y61" i="105"/>
  <c r="Z13" i="116"/>
  <c r="Y8" i="124"/>
  <c r="Y9" i="123"/>
  <c r="Y8" i="123" s="1"/>
  <c r="Z9" i="102"/>
  <c r="Z8" i="103"/>
  <c r="Y11" i="8"/>
  <c r="Y27" i="118"/>
  <c r="Y33" i="75"/>
  <c r="Z17" i="124"/>
  <c r="Z18" i="123"/>
  <c r="Y24" i="116"/>
  <c r="Z61" i="104"/>
  <c r="Y3" i="17"/>
  <c r="Y36" i="116"/>
  <c r="Z5" i="123"/>
  <c r="Z4" i="124"/>
  <c r="Z52" i="119"/>
  <c r="Y27" i="8"/>
  <c r="Y26" i="109"/>
  <c r="Y14" i="123"/>
  <c r="Y67" i="123"/>
  <c r="Z35" i="102"/>
  <c r="Y3" i="194"/>
  <c r="Z3" i="193"/>
  <c r="Z15" i="123"/>
  <c r="Y26" i="113"/>
  <c r="Y45" i="116"/>
  <c r="Y22" i="111"/>
  <c r="Z33" i="117"/>
  <c r="Z34" i="116"/>
  <c r="Y17" i="104"/>
  <c r="Y11" i="120"/>
  <c r="Y3" i="111"/>
  <c r="Y12" i="116"/>
  <c r="Y11" i="117"/>
  <c r="Z27" i="105"/>
  <c r="Z3" i="115"/>
  <c r="Z17" i="75"/>
  <c r="Z17" i="118"/>
  <c r="Y3" i="197"/>
  <c r="Z52" i="106"/>
  <c r="Y49" i="123"/>
  <c r="Z26" i="187"/>
  <c r="Y9" i="102"/>
  <c r="Y8" i="103"/>
  <c r="Z3" i="121"/>
  <c r="Z52" i="16"/>
  <c r="Y26" i="19"/>
  <c r="Y2" i="19" s="1"/>
  <c r="Y17" i="119"/>
  <c r="Z34" i="123"/>
  <c r="Z33" i="124"/>
  <c r="Z61" i="16"/>
  <c r="Z61" i="125"/>
  <c r="Y61" i="125"/>
  <c r="Y3" i="163"/>
  <c r="Y2" i="163" s="1"/>
  <c r="Z3" i="188"/>
  <c r="Z4" i="125"/>
  <c r="Z27" i="16"/>
  <c r="Y33" i="111"/>
  <c r="Z17" i="125"/>
  <c r="Z70" i="102"/>
  <c r="Z26" i="183"/>
  <c r="Y3" i="151"/>
  <c r="Z3" i="170"/>
  <c r="Z52" i="10"/>
  <c r="Z52" i="124"/>
  <c r="Z53" i="123"/>
  <c r="Z52" i="123" s="1"/>
  <c r="Y11" i="10"/>
  <c r="Y28" i="102"/>
  <c r="Y27" i="103"/>
  <c r="Y65" i="116"/>
  <c r="Y34" i="102"/>
  <c r="Y33" i="103"/>
  <c r="Y33" i="105"/>
  <c r="Y68" i="123"/>
  <c r="Z3" i="187"/>
  <c r="Z26" i="192"/>
  <c r="Z61" i="118"/>
  <c r="Z3" i="163"/>
  <c r="Z2" i="163" s="1"/>
  <c r="Y26" i="193"/>
  <c r="Z14" i="116"/>
  <c r="Z14" i="93" s="1"/>
  <c r="Z14" i="11" s="1"/>
  <c r="Z14" i="9" s="1"/>
  <c r="Z14" i="7" s="1"/>
  <c r="Z35" i="123"/>
  <c r="Z3" i="109"/>
  <c r="Z2" i="109" s="1"/>
  <c r="Y3" i="166"/>
  <c r="Z3" i="152"/>
  <c r="Z26" i="197"/>
  <c r="Z2" i="197" s="1"/>
  <c r="Y22" i="8"/>
  <c r="Z17" i="16"/>
  <c r="Z29" i="102"/>
  <c r="Y51" i="102"/>
  <c r="Y71" i="102"/>
  <c r="Z27" i="125"/>
  <c r="Y4" i="103"/>
  <c r="Y5" i="102"/>
  <c r="Y25" i="123"/>
  <c r="Y64" i="116"/>
  <c r="Y33" i="8"/>
  <c r="Y11" i="125"/>
  <c r="Y69" i="102"/>
  <c r="Y17" i="118"/>
  <c r="Y61" i="119"/>
  <c r="Z33" i="111"/>
  <c r="Z3" i="77"/>
  <c r="Z2" i="77" s="1"/>
  <c r="Y52" i="119"/>
  <c r="Z26" i="113"/>
  <c r="Z2" i="113" s="1"/>
  <c r="Y33" i="106"/>
  <c r="Y4" i="75"/>
  <c r="Y15" i="123"/>
  <c r="Y68" i="102"/>
  <c r="Z3" i="171"/>
  <c r="Y3" i="87"/>
  <c r="Y2" i="87" s="1"/>
  <c r="Y26" i="81"/>
  <c r="Z11" i="118"/>
  <c r="Z26" i="194"/>
  <c r="Y17" i="8"/>
  <c r="Z11" i="75"/>
  <c r="Z26" i="204"/>
  <c r="Z4" i="111"/>
  <c r="Y26" i="188"/>
  <c r="Z26" i="189"/>
  <c r="Y18" i="123"/>
  <c r="Y17" i="124"/>
  <c r="Y50" i="116"/>
  <c r="Y50" i="93" s="1"/>
  <c r="Y50" i="11" s="1"/>
  <c r="Y50" i="9" s="1"/>
  <c r="Y50" i="7" s="1"/>
  <c r="Z33" i="105"/>
  <c r="Y4" i="10"/>
  <c r="Y3" i="202"/>
  <c r="Y40" i="116"/>
  <c r="Z3" i="78"/>
  <c r="Z3" i="174"/>
  <c r="Z2" i="174" s="1"/>
  <c r="Y26" i="185"/>
  <c r="Z11" i="111"/>
  <c r="Y19" i="102"/>
  <c r="Z24" i="123"/>
  <c r="Z24" i="93" s="1"/>
  <c r="Z24" i="11" s="1"/>
  <c r="Z24" i="9" s="1"/>
  <c r="Z24" i="7" s="1"/>
  <c r="Z31" i="123"/>
  <c r="Z4" i="105"/>
  <c r="Y26" i="202"/>
  <c r="Z26" i="168"/>
  <c r="Z2" i="168" s="1"/>
  <c r="Y61" i="104"/>
  <c r="Z26" i="193"/>
  <c r="Z33" i="119"/>
  <c r="Z4" i="117"/>
  <c r="Z5" i="116"/>
  <c r="Y26" i="84"/>
  <c r="Y26" i="173"/>
  <c r="Y2" i="173" s="1"/>
  <c r="Z26" i="199"/>
  <c r="Y26" i="86"/>
  <c r="Y2" i="86" s="1"/>
  <c r="Z33" i="106"/>
  <c r="Z61" i="75"/>
  <c r="Y4" i="120"/>
  <c r="Y53" i="116"/>
  <c r="Y52" i="117"/>
  <c r="Z3" i="169"/>
  <c r="Y3" i="108"/>
  <c r="Y2" i="108" s="1"/>
  <c r="Y27" i="10"/>
  <c r="Y26" i="174"/>
  <c r="Y2" i="174" s="1"/>
  <c r="Z21" i="123"/>
  <c r="Z21" i="93" s="1"/>
  <c r="Z21" i="11" s="1"/>
  <c r="Z21" i="9" s="1"/>
  <c r="Z21" i="7" s="1"/>
  <c r="Y3" i="79"/>
  <c r="Y2" i="79" s="1"/>
  <c r="Z27" i="120"/>
  <c r="Y8" i="104"/>
  <c r="Y39" i="102"/>
  <c r="Y39" i="93" s="1"/>
  <c r="Y39" i="11" s="1"/>
  <c r="Y39" i="9" s="1"/>
  <c r="Y39" i="7" s="1"/>
  <c r="Z26" i="171"/>
  <c r="Y48" i="123"/>
  <c r="Y64" i="123"/>
  <c r="Y33" i="10"/>
  <c r="Y11" i="124"/>
  <c r="Y12" i="123"/>
  <c r="Z22" i="10"/>
  <c r="Z17" i="8"/>
  <c r="Y52" i="8"/>
  <c r="Y3" i="165"/>
  <c r="Y61" i="10"/>
  <c r="Y26" i="196"/>
  <c r="Y2" i="196" s="1"/>
  <c r="Z17" i="10"/>
  <c r="Z8" i="124"/>
  <c r="Z9" i="123"/>
  <c r="Z5" i="102"/>
  <c r="Z4" i="103"/>
  <c r="Z3" i="108"/>
  <c r="Z2" i="108" s="1"/>
  <c r="Y61" i="8"/>
  <c r="Z22" i="118"/>
  <c r="Z17" i="103"/>
  <c r="Z18" i="102"/>
  <c r="Z61" i="106"/>
  <c r="Y27" i="111"/>
  <c r="Z3" i="198"/>
  <c r="Z2" i="198" s="1"/>
  <c r="Z33" i="10"/>
  <c r="Z27" i="8"/>
  <c r="Z61" i="111"/>
  <c r="Z3" i="160"/>
  <c r="Y26" i="194"/>
  <c r="Z27" i="118"/>
  <c r="Y17" i="111"/>
  <c r="Y61" i="16"/>
  <c r="Z26" i="107"/>
  <c r="Y3" i="158"/>
  <c r="Y3" i="172"/>
  <c r="Y2" i="172" s="1"/>
  <c r="Y26" i="151"/>
  <c r="Y17" i="117"/>
  <c r="Y18" i="116"/>
  <c r="Y22" i="16"/>
  <c r="Y22" i="125"/>
  <c r="Z26" i="158"/>
  <c r="Z61" i="119"/>
  <c r="Z8" i="16"/>
  <c r="Z8" i="119"/>
  <c r="Y40" i="102"/>
  <c r="Y52" i="75"/>
  <c r="Z61" i="8"/>
  <c r="Y9" i="116"/>
  <c r="Y8" i="117"/>
  <c r="Z3" i="83"/>
  <c r="Z2" i="83" s="1"/>
  <c r="Y27" i="117"/>
  <c r="Y28" i="116"/>
  <c r="Z33" i="8"/>
  <c r="Y8" i="8"/>
  <c r="Z15" i="116"/>
  <c r="Y2" i="192"/>
  <c r="Y8" i="10"/>
  <c r="Z63" i="102"/>
  <c r="Z31" i="116"/>
  <c r="Z3" i="185"/>
  <c r="Y28" i="123"/>
  <c r="Y27" i="123" s="1"/>
  <c r="Y27" i="124"/>
  <c r="Z27" i="10"/>
  <c r="Z27" i="117"/>
  <c r="Z28" i="116"/>
  <c r="Z40" i="102"/>
  <c r="Z64" i="123"/>
  <c r="Y27" i="16"/>
  <c r="Z26" i="160"/>
  <c r="Z33" i="16"/>
  <c r="Y33" i="104"/>
  <c r="Y52" i="103"/>
  <c r="Y53" i="102"/>
  <c r="Z4" i="8"/>
  <c r="Z36" i="102"/>
  <c r="Y3" i="91"/>
  <c r="Y27" i="106"/>
  <c r="Z2" i="161"/>
  <c r="Y23" i="102"/>
  <c r="Y22" i="103"/>
  <c r="Y33" i="124"/>
  <c r="Y34" i="123"/>
  <c r="Y70" i="123"/>
  <c r="Y63" i="102"/>
  <c r="Y8" i="119"/>
  <c r="Z10" i="102"/>
  <c r="Z25" i="102"/>
  <c r="Y11" i="16"/>
  <c r="Z26" i="203"/>
  <c r="Z2" i="203" s="1"/>
  <c r="Z49" i="102"/>
  <c r="Z38" i="102"/>
  <c r="Z38" i="93" s="1"/>
  <c r="Z38" i="11" s="1"/>
  <c r="Z38" i="9" s="1"/>
  <c r="Z38" i="7" s="1"/>
  <c r="Y17" i="10"/>
  <c r="Z61" i="117"/>
  <c r="Z62" i="116"/>
  <c r="Z26" i="195"/>
  <c r="Z2" i="195" s="1"/>
  <c r="Y5" i="123"/>
  <c r="Y4" i="125"/>
  <c r="Y52" i="10"/>
  <c r="Z4" i="16"/>
  <c r="Z33" i="118"/>
  <c r="Z8" i="8"/>
  <c r="Z3" i="89"/>
  <c r="Z2" i="89" s="1"/>
  <c r="Z52" i="8"/>
  <c r="Y27" i="120"/>
  <c r="Y33" i="119"/>
  <c r="Y46" i="93"/>
  <c r="Y46" i="11" s="1"/>
  <c r="Y46" i="9" s="1"/>
  <c r="Y46" i="7" s="1"/>
  <c r="Z52" i="103"/>
  <c r="Z53" i="102"/>
  <c r="Z11" i="119"/>
  <c r="Z19" i="102"/>
  <c r="Y15" i="102"/>
  <c r="Y29" i="116"/>
  <c r="Z4" i="104"/>
  <c r="Z42" i="102"/>
  <c r="Y47" i="102"/>
  <c r="Z8" i="10"/>
  <c r="Z39" i="123"/>
  <c r="Y4" i="105"/>
  <c r="Z3" i="91"/>
  <c r="Z11" i="8"/>
  <c r="Z11" i="117"/>
  <c r="Z12" i="116"/>
  <c r="Z26" i="151"/>
  <c r="Z22" i="8"/>
  <c r="Z33" i="103"/>
  <c r="Z34" i="102"/>
  <c r="Z3" i="151"/>
  <c r="Y11" i="118"/>
  <c r="Y26" i="17"/>
  <c r="Z3" i="155"/>
  <c r="Z26" i="82"/>
  <c r="Z2" i="82" s="1"/>
  <c r="Y61" i="75"/>
  <c r="Y63" i="116"/>
  <c r="Y4" i="118"/>
  <c r="Z3" i="19"/>
  <c r="Z2" i="19" s="1"/>
  <c r="Z3" i="120"/>
  <c r="Z36" i="123"/>
  <c r="Z53" i="116"/>
  <c r="Z52" i="116" s="1"/>
  <c r="Z52" i="117"/>
  <c r="Y3" i="188"/>
  <c r="Z26" i="88"/>
  <c r="Y26" i="153"/>
  <c r="Z17" i="104"/>
  <c r="Y8" i="16"/>
  <c r="Y26" i="189"/>
  <c r="Y41" i="102"/>
  <c r="Z6" i="116"/>
  <c r="Z26" i="85"/>
  <c r="Z32" i="102"/>
  <c r="Y17" i="105"/>
  <c r="Y27" i="75"/>
  <c r="Y33" i="118"/>
  <c r="Z46" i="102"/>
  <c r="Z46" i="93" s="1"/>
  <c r="Z46" i="11" s="1"/>
  <c r="Z46" i="9" s="1"/>
  <c r="Z46" i="7" s="1"/>
  <c r="Z61" i="105"/>
  <c r="Y63" i="123"/>
  <c r="Z8" i="125"/>
  <c r="Y44" i="116"/>
  <c r="Z68" i="116"/>
  <c r="R4" i="16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W11" i="161"/>
  <c r="O11" i="170"/>
  <c r="G11" i="161"/>
  <c r="T11" i="204"/>
  <c r="T11" i="170"/>
  <c r="L11" i="161"/>
  <c r="D11" i="170"/>
  <c r="Q11" i="16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Y51" i="93" l="1"/>
  <c r="Y51" i="11" s="1"/>
  <c r="Y51" i="9" s="1"/>
  <c r="Y51" i="7" s="1"/>
  <c r="Z2" i="183"/>
  <c r="Y4" i="123"/>
  <c r="Z2" i="107"/>
  <c r="Z19" i="93"/>
  <c r="Z19" i="11" s="1"/>
  <c r="Z19" i="9" s="1"/>
  <c r="Z19" i="7" s="1"/>
  <c r="Y26" i="104"/>
  <c r="Z2" i="196"/>
  <c r="Y31" i="93"/>
  <c r="Y31" i="11" s="1"/>
  <c r="Y31" i="9" s="1"/>
  <c r="Y31" i="7" s="1"/>
  <c r="Z29" i="93"/>
  <c r="Z29" i="11" s="1"/>
  <c r="Z29" i="9" s="1"/>
  <c r="Z29" i="7" s="1"/>
  <c r="Y2" i="84"/>
  <c r="Y2" i="161"/>
  <c r="Y65" i="93"/>
  <c r="Y65" i="11" s="1"/>
  <c r="Y65" i="9" s="1"/>
  <c r="Y65" i="7" s="1"/>
  <c r="Y2" i="91"/>
  <c r="Y36" i="93"/>
  <c r="Y36" i="11" s="1"/>
  <c r="Y36" i="9" s="1"/>
  <c r="Y36" i="7" s="1"/>
  <c r="Y42" i="93"/>
  <c r="Y42" i="11" s="1"/>
  <c r="Y42" i="9" s="1"/>
  <c r="Y42" i="7" s="1"/>
  <c r="Z44" i="93"/>
  <c r="Z44" i="11" s="1"/>
  <c r="Z44" i="9" s="1"/>
  <c r="Z44" i="7" s="1"/>
  <c r="Z3" i="104"/>
  <c r="Y48" i="93"/>
  <c r="Y48" i="11" s="1"/>
  <c r="Y48" i="9" s="1"/>
  <c r="Y48" i="7" s="1"/>
  <c r="Y15" i="93"/>
  <c r="Y15" i="11" s="1"/>
  <c r="Y15" i="9" s="1"/>
  <c r="Y15" i="7" s="1"/>
  <c r="Z30" i="93"/>
  <c r="Z30" i="11" s="1"/>
  <c r="Z30" i="9" s="1"/>
  <c r="Z30" i="7" s="1"/>
  <c r="Z68" i="93"/>
  <c r="Z68" i="11" s="1"/>
  <c r="Z68" i="9" s="1"/>
  <c r="Z68" i="7" s="1"/>
  <c r="Z26" i="104"/>
  <c r="Z2" i="104" s="1"/>
  <c r="Y66" i="93"/>
  <c r="Y66" i="11" s="1"/>
  <c r="Y66" i="9" s="1"/>
  <c r="Y66" i="7" s="1"/>
  <c r="Z2" i="199"/>
  <c r="Y47" i="93"/>
  <c r="Y47" i="11" s="1"/>
  <c r="Y47" i="9" s="1"/>
  <c r="Y47" i="7" s="1"/>
  <c r="Z3" i="106"/>
  <c r="Y2" i="153"/>
  <c r="Z42" i="93"/>
  <c r="Z42" i="11" s="1"/>
  <c r="Z42" i="9" s="1"/>
  <c r="Z42" i="7" s="1"/>
  <c r="Y2" i="201"/>
  <c r="Y2" i="185"/>
  <c r="Y26" i="119"/>
  <c r="Y44" i="93"/>
  <c r="Y44" i="11" s="1"/>
  <c r="Y44" i="9" s="1"/>
  <c r="Y44" i="7" s="1"/>
  <c r="Z49" i="93"/>
  <c r="Z49" i="11" s="1"/>
  <c r="Z49" i="9" s="1"/>
  <c r="Z49" i="7" s="1"/>
  <c r="Z2" i="194"/>
  <c r="Z3" i="118"/>
  <c r="Y6" i="93"/>
  <c r="Y6" i="11" s="1"/>
  <c r="Y6" i="9" s="1"/>
  <c r="Y6" i="7" s="1"/>
  <c r="Z2" i="185"/>
  <c r="Y2" i="158"/>
  <c r="Z26" i="119"/>
  <c r="Y2" i="81"/>
  <c r="Y2" i="166"/>
  <c r="Y2" i="78"/>
  <c r="Z2" i="172"/>
  <c r="Z92" i="149" s="1"/>
  <c r="Z2" i="191"/>
  <c r="Z2" i="115"/>
  <c r="Z26" i="106"/>
  <c r="Y2" i="121"/>
  <c r="Y83" i="149" s="1"/>
  <c r="Z2" i="110"/>
  <c r="Y3" i="106"/>
  <c r="Y3" i="119"/>
  <c r="Z2" i="202"/>
  <c r="Y2" i="199"/>
  <c r="Y2" i="77"/>
  <c r="Y2" i="109"/>
  <c r="Y69" i="93"/>
  <c r="Y69" i="11" s="1"/>
  <c r="Y69" i="9" s="1"/>
  <c r="Y69" i="7" s="1"/>
  <c r="Z2" i="114"/>
  <c r="Z2" i="169"/>
  <c r="Y57" i="149"/>
  <c r="Y52" i="116"/>
  <c r="Y2" i="107"/>
  <c r="Z41" i="93"/>
  <c r="Z41" i="11" s="1"/>
  <c r="Z41" i="9" s="1"/>
  <c r="Z41" i="7" s="1"/>
  <c r="Y71" i="93"/>
  <c r="Y71" i="11" s="1"/>
  <c r="Y71" i="9" s="1"/>
  <c r="Y71" i="7" s="1"/>
  <c r="Z2" i="170"/>
  <c r="Y2" i="195"/>
  <c r="Y2" i="115"/>
  <c r="Z39" i="93"/>
  <c r="Z39" i="11" s="1"/>
  <c r="Z39" i="9" s="1"/>
  <c r="Z39" i="7" s="1"/>
  <c r="Y2" i="165"/>
  <c r="Z3" i="75"/>
  <c r="Z17" i="116"/>
  <c r="Z67" i="93"/>
  <c r="Z67" i="11" s="1"/>
  <c r="Z67" i="9" s="1"/>
  <c r="Z67" i="7" s="1"/>
  <c r="Y20" i="93"/>
  <c r="Y20" i="11" s="1"/>
  <c r="Y20" i="9" s="1"/>
  <c r="Y20" i="7" s="1"/>
  <c r="Y26" i="120"/>
  <c r="Z2" i="78"/>
  <c r="Z72" i="93"/>
  <c r="Z72" i="11" s="1"/>
  <c r="Z72" i="9" s="1"/>
  <c r="Z72" i="7" s="1"/>
  <c r="Z71" i="93"/>
  <c r="Z71" i="11" s="1"/>
  <c r="Z71" i="9" s="1"/>
  <c r="Z71" i="7" s="1"/>
  <c r="Z64" i="93"/>
  <c r="Z64" i="11" s="1"/>
  <c r="Z64" i="9" s="1"/>
  <c r="Z64" i="7" s="1"/>
  <c r="Z66" i="93"/>
  <c r="Z66" i="11" s="1"/>
  <c r="Z66" i="9" s="1"/>
  <c r="Z66" i="7" s="1"/>
  <c r="Z2" i="201"/>
  <c r="Z2" i="167"/>
  <c r="Z16" i="93"/>
  <c r="Z16" i="11" s="1"/>
  <c r="Z16" i="9" s="1"/>
  <c r="Z16" i="7" s="1"/>
  <c r="Z2" i="91"/>
  <c r="Z16" i="149"/>
  <c r="Z25" i="93"/>
  <c r="Z25" i="11" s="1"/>
  <c r="Z25" i="9" s="1"/>
  <c r="Z25" i="7" s="1"/>
  <c r="Z10" i="93"/>
  <c r="Z10" i="11" s="1"/>
  <c r="Z10" i="9" s="1"/>
  <c r="Z10" i="7" s="1"/>
  <c r="Z8" i="116"/>
  <c r="Y23" i="149"/>
  <c r="Z2" i="159"/>
  <c r="Y2" i="203"/>
  <c r="Y2" i="191"/>
  <c r="Y16" i="93"/>
  <c r="Y16" i="11" s="1"/>
  <c r="Y16" i="9" s="1"/>
  <c r="Y16" i="7" s="1"/>
  <c r="Z2" i="90"/>
  <c r="Y14" i="93"/>
  <c r="Y14" i="11" s="1"/>
  <c r="Y14" i="9" s="1"/>
  <c r="Y14" i="7" s="1"/>
  <c r="Y2" i="82"/>
  <c r="Z3" i="103"/>
  <c r="Y4" i="116"/>
  <c r="Y37" i="93"/>
  <c r="Y37" i="11" s="1"/>
  <c r="Y37" i="9" s="1"/>
  <c r="Y37" i="7" s="1"/>
  <c r="Z40" i="93"/>
  <c r="Z40" i="11" s="1"/>
  <c r="Z40" i="9" s="1"/>
  <c r="Z40" i="7" s="1"/>
  <c r="Z4" i="123"/>
  <c r="Z8" i="123"/>
  <c r="Z48" i="93"/>
  <c r="Z48" i="11" s="1"/>
  <c r="Z48" i="9" s="1"/>
  <c r="Z48" i="7" s="1"/>
  <c r="Y2" i="189"/>
  <c r="Z2" i="189"/>
  <c r="Y2" i="197"/>
  <c r="Y17" i="116"/>
  <c r="Y10" i="93"/>
  <c r="Y10" i="11" s="1"/>
  <c r="Y10" i="9" s="1"/>
  <c r="Y10" i="7" s="1"/>
  <c r="Y89" i="149"/>
  <c r="Z2" i="186"/>
  <c r="Y55" i="149"/>
  <c r="Y73" i="149"/>
  <c r="Z2" i="79"/>
  <c r="Y2" i="171"/>
  <c r="Z2" i="87"/>
  <c r="Y26" i="117"/>
  <c r="Y2" i="168"/>
  <c r="Y8" i="116"/>
  <c r="Z32" i="93"/>
  <c r="Z32" i="11" s="1"/>
  <c r="Z32" i="9" s="1"/>
  <c r="Z32" i="7" s="1"/>
  <c r="Y2" i="183"/>
  <c r="Z26" i="111"/>
  <c r="Z2" i="165"/>
  <c r="Z50" i="93"/>
  <c r="Z50" i="11" s="1"/>
  <c r="Z50" i="9" s="1"/>
  <c r="Z50" i="7" s="1"/>
  <c r="Y82" i="149"/>
  <c r="Z6" i="93"/>
  <c r="Z6" i="11" s="1"/>
  <c r="Z6" i="9" s="1"/>
  <c r="Z6" i="7" s="1"/>
  <c r="Z37" i="93"/>
  <c r="Z37" i="11" s="1"/>
  <c r="Z37" i="9" s="1"/>
  <c r="Z37" i="7" s="1"/>
  <c r="Y41" i="93"/>
  <c r="Y41" i="11" s="1"/>
  <c r="Y41" i="9" s="1"/>
  <c r="Y41" i="7" s="1"/>
  <c r="Z52" i="149"/>
  <c r="Y13" i="149"/>
  <c r="Y3" i="105"/>
  <c r="Y26" i="105"/>
  <c r="Z2" i="84"/>
  <c r="Y31" i="149"/>
  <c r="Y2" i="89"/>
  <c r="Y2" i="113"/>
  <c r="Z2" i="156"/>
  <c r="Y24" i="93"/>
  <c r="Y24" i="11" s="1"/>
  <c r="Y24" i="9" s="1"/>
  <c r="Y24" i="7" s="1"/>
  <c r="Z33" i="116"/>
  <c r="Y39" i="149"/>
  <c r="Z2" i="190"/>
  <c r="Y86" i="149"/>
  <c r="Y33" i="123"/>
  <c r="Y26" i="123" s="1"/>
  <c r="Z31" i="93"/>
  <c r="Z31" i="11" s="1"/>
  <c r="Z31" i="9" s="1"/>
  <c r="Z31" i="7" s="1"/>
  <c r="Y3" i="104"/>
  <c r="Y2" i="104" s="1"/>
  <c r="Z2" i="154"/>
  <c r="Z26" i="120"/>
  <c r="Z2" i="120" s="1"/>
  <c r="Z2" i="121"/>
  <c r="Y29" i="93"/>
  <c r="Y29" i="11" s="1"/>
  <c r="Y29" i="9" s="1"/>
  <c r="Y29" i="7" s="1"/>
  <c r="Y19" i="93"/>
  <c r="Y19" i="11" s="1"/>
  <c r="Y19" i="9" s="1"/>
  <c r="Y19" i="7" s="1"/>
  <c r="Y67" i="93"/>
  <c r="Y67" i="11" s="1"/>
  <c r="Y67" i="9" s="1"/>
  <c r="Y67" i="7" s="1"/>
  <c r="Q3" i="161"/>
  <c r="Y3" i="118"/>
  <c r="Z15" i="93"/>
  <c r="Z15" i="11" s="1"/>
  <c r="Z15" i="9" s="1"/>
  <c r="Z15" i="7" s="1"/>
  <c r="Y3" i="125"/>
  <c r="Y2" i="125" s="1"/>
  <c r="Y25" i="93"/>
  <c r="Y25" i="11" s="1"/>
  <c r="Y25" i="9" s="1"/>
  <c r="Y25" i="7" s="1"/>
  <c r="Z2" i="153"/>
  <c r="Y22" i="116"/>
  <c r="Y2" i="152"/>
  <c r="Y2" i="18"/>
  <c r="Y44" i="149"/>
  <c r="Y75" i="149"/>
  <c r="Y2" i="193"/>
  <c r="Y11" i="116"/>
  <c r="Y3" i="124"/>
  <c r="Z70" i="93"/>
  <c r="Z70" i="11" s="1"/>
  <c r="Z70" i="9" s="1"/>
  <c r="Z70" i="7" s="1"/>
  <c r="Y7" i="149"/>
  <c r="Y30" i="93"/>
  <c r="Y30" i="11" s="1"/>
  <c r="Y30" i="9" s="1"/>
  <c r="Y30" i="7" s="1"/>
  <c r="Y40" i="93"/>
  <c r="Y40" i="11" s="1"/>
  <c r="Y40" i="9" s="1"/>
  <c r="Y40" i="7" s="1"/>
  <c r="Y68" i="93"/>
  <c r="Y68" i="11" s="1"/>
  <c r="Y68" i="9" s="1"/>
  <c r="Y68" i="7" s="1"/>
  <c r="Z2" i="187"/>
  <c r="Y38" i="93"/>
  <c r="Y38" i="11" s="1"/>
  <c r="Y38" i="9" s="1"/>
  <c r="Y38" i="7" s="1"/>
  <c r="Y2" i="187"/>
  <c r="Y26" i="124"/>
  <c r="Y17" i="123"/>
  <c r="Y21" i="93"/>
  <c r="Y21" i="11" s="1"/>
  <c r="Y21" i="9" s="1"/>
  <c r="Y21" i="7" s="1"/>
  <c r="Z45" i="93"/>
  <c r="Z45" i="11" s="1"/>
  <c r="Z45" i="9" s="1"/>
  <c r="Z45" i="7" s="1"/>
  <c r="Y28" i="149"/>
  <c r="Y26" i="16"/>
  <c r="Y3" i="103"/>
  <c r="Z2" i="152"/>
  <c r="Y26" i="103"/>
  <c r="Z3" i="119"/>
  <c r="Z2" i="119" s="1"/>
  <c r="Z61" i="116"/>
  <c r="Z26" i="124"/>
  <c r="Z27" i="116"/>
  <c r="Y64" i="93"/>
  <c r="Y64" i="11" s="1"/>
  <c r="Y64" i="9" s="1"/>
  <c r="Y64" i="7" s="1"/>
  <c r="Y49" i="93"/>
  <c r="Y49" i="11" s="1"/>
  <c r="Y49" i="9" s="1"/>
  <c r="Y49" i="7" s="1"/>
  <c r="Z27" i="123"/>
  <c r="Z2" i="151"/>
  <c r="Z3" i="8"/>
  <c r="Z26" i="16"/>
  <c r="Z26" i="117"/>
  <c r="Z4" i="116"/>
  <c r="Z3" i="105"/>
  <c r="Z2" i="188"/>
  <c r="Z2" i="81"/>
  <c r="Y63" i="93"/>
  <c r="Y63" i="11" s="1"/>
  <c r="Y63" i="9" s="1"/>
  <c r="Y63" i="7" s="1"/>
  <c r="Z26" i="10"/>
  <c r="Y2" i="188"/>
  <c r="Z13" i="93"/>
  <c r="Z13" i="11" s="1"/>
  <c r="Z13" i="9" s="1"/>
  <c r="Z13" i="7" s="1"/>
  <c r="Y27" i="149"/>
  <c r="Y93" i="149"/>
  <c r="Z58" i="149"/>
  <c r="Z63" i="149"/>
  <c r="Y22" i="149"/>
  <c r="Z51" i="149"/>
  <c r="Z88" i="149"/>
  <c r="Y34" i="149"/>
  <c r="Y94" i="149"/>
  <c r="Z25" i="149"/>
  <c r="Z26" i="149"/>
  <c r="Y52" i="149"/>
  <c r="Z18" i="149"/>
  <c r="Z53" i="93"/>
  <c r="Z52" i="102"/>
  <c r="Z32" i="149"/>
  <c r="Y29" i="149"/>
  <c r="Y11" i="123"/>
  <c r="Y3" i="123" s="1"/>
  <c r="Y2" i="202"/>
  <c r="Y26" i="106"/>
  <c r="Z68" i="149"/>
  <c r="Y34" i="93"/>
  <c r="Y33" i="102"/>
  <c r="Y3" i="117"/>
  <c r="Y70" i="93"/>
  <c r="Y70" i="11" s="1"/>
  <c r="Y70" i="9" s="1"/>
  <c r="Y70" i="7" s="1"/>
  <c r="Z11" i="123"/>
  <c r="Y61" i="116"/>
  <c r="Y22" i="123"/>
  <c r="Y3" i="8"/>
  <c r="Y23" i="93"/>
  <c r="Y22" i="102"/>
  <c r="Y52" i="102"/>
  <c r="Y53" i="93"/>
  <c r="Y92" i="149"/>
  <c r="Z26" i="118"/>
  <c r="Z17" i="102"/>
  <c r="Z18" i="93"/>
  <c r="Z2" i="193"/>
  <c r="Y26" i="8"/>
  <c r="Y3" i="16"/>
  <c r="Z23" i="149"/>
  <c r="Z2" i="158"/>
  <c r="Z62" i="149"/>
  <c r="Z3" i="16"/>
  <c r="Z74" i="149"/>
  <c r="Y27" i="116"/>
  <c r="Z26" i="8"/>
  <c r="Z4" i="102"/>
  <c r="Z5" i="93"/>
  <c r="Y26" i="10"/>
  <c r="Y3" i="10"/>
  <c r="Z3" i="111"/>
  <c r="Y2" i="194"/>
  <c r="Y79" i="149"/>
  <c r="Y78" i="149"/>
  <c r="Y45" i="93"/>
  <c r="Y45" i="11" s="1"/>
  <c r="Y45" i="9" s="1"/>
  <c r="Y45" i="7" s="1"/>
  <c r="Z26" i="75"/>
  <c r="Z2" i="86"/>
  <c r="Y18" i="93"/>
  <c r="Y17" i="102"/>
  <c r="Y33" i="149"/>
  <c r="Z11" i="116"/>
  <c r="Z7" i="149"/>
  <c r="Y59" i="149"/>
  <c r="Y30" i="149"/>
  <c r="Y27" i="102"/>
  <c r="Y28" i="93"/>
  <c r="Y2" i="151"/>
  <c r="Z33" i="123"/>
  <c r="Y8" i="102"/>
  <c r="Y9" i="93"/>
  <c r="Z35" i="93"/>
  <c r="Z35" i="11" s="1"/>
  <c r="Z35" i="9" s="1"/>
  <c r="Z35" i="7" s="1"/>
  <c r="Z3" i="124"/>
  <c r="Z17" i="123"/>
  <c r="Z63" i="93"/>
  <c r="Z63" i="11" s="1"/>
  <c r="Z63" i="9" s="1"/>
  <c r="Z63" i="7" s="1"/>
  <c r="Z2" i="88"/>
  <c r="Z33" i="102"/>
  <c r="Z34" i="93"/>
  <c r="Y18" i="149"/>
  <c r="Z2" i="171"/>
  <c r="Z20" i="149"/>
  <c r="Z95" i="149"/>
  <c r="Y76" i="149"/>
  <c r="Z8" i="102"/>
  <c r="Z9" i="93"/>
  <c r="Y12" i="93"/>
  <c r="Y11" i="102"/>
  <c r="Z23" i="93"/>
  <c r="Z22" i="102"/>
  <c r="Z27" i="102"/>
  <c r="Z28" i="93"/>
  <c r="Z22" i="123"/>
  <c r="Z2" i="18"/>
  <c r="Y47" i="149"/>
  <c r="Z2" i="160"/>
  <c r="Z55" i="149"/>
  <c r="Z54" i="149"/>
  <c r="Z94" i="149"/>
  <c r="Y5" i="93"/>
  <c r="Y4" i="102"/>
  <c r="Y68" i="149"/>
  <c r="Z56" i="149"/>
  <c r="Y26" i="75"/>
  <c r="Y26" i="149"/>
  <c r="Z62" i="93"/>
  <c r="Z61" i="102"/>
  <c r="Z61" i="123"/>
  <c r="Z26" i="103"/>
  <c r="Y6" i="149"/>
  <c r="Y61" i="149"/>
  <c r="Z36" i="93"/>
  <c r="Z36" i="11" s="1"/>
  <c r="Z36" i="9" s="1"/>
  <c r="Z36" i="7" s="1"/>
  <c r="Z26" i="105"/>
  <c r="Z93" i="149"/>
  <c r="Y33" i="116"/>
  <c r="Y61" i="123"/>
  <c r="Z3" i="10"/>
  <c r="Z12" i="93"/>
  <c r="Z11" i="102"/>
  <c r="Z2" i="155"/>
  <c r="Y60" i="149"/>
  <c r="Z61" i="149"/>
  <c r="Z59" i="149"/>
  <c r="Y3" i="120"/>
  <c r="Z3" i="117"/>
  <c r="Y3" i="75"/>
  <c r="Z26" i="125"/>
  <c r="Y26" i="111"/>
  <c r="Y2" i="111" s="1"/>
  <c r="Y2" i="17"/>
  <c r="Y26" i="118"/>
  <c r="Z2" i="85"/>
  <c r="Z2" i="192"/>
  <c r="Z3" i="125"/>
  <c r="Z2" i="204"/>
  <c r="Y61" i="102"/>
  <c r="Y62" i="93"/>
  <c r="Z72" i="149"/>
  <c r="R3" i="161"/>
  <c r="S3" i="16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Y81" i="149" l="1"/>
  <c r="Z2" i="106"/>
  <c r="Y58" i="149"/>
  <c r="Z2" i="118"/>
  <c r="Z50" i="149"/>
  <c r="Y12" i="149"/>
  <c r="Z82" i="149"/>
  <c r="Y38" i="149"/>
  <c r="Y2" i="119"/>
  <c r="Z3" i="123"/>
  <c r="Z38" i="149"/>
  <c r="Y24" i="149"/>
  <c r="Z64" i="149"/>
  <c r="Y64" i="149"/>
  <c r="Y72" i="149"/>
  <c r="Y2" i="106"/>
  <c r="Y20" i="149"/>
  <c r="Z57" i="149"/>
  <c r="Z86" i="149"/>
  <c r="Y62" i="149"/>
  <c r="Y56" i="149"/>
  <c r="Z87" i="149"/>
  <c r="Y17" i="149"/>
  <c r="Y21" i="149"/>
  <c r="Z46" i="149"/>
  <c r="Z3" i="116"/>
  <c r="Z75" i="149"/>
  <c r="Z60" i="149"/>
  <c r="Z22" i="149"/>
  <c r="Z30" i="149"/>
  <c r="Z34" i="149"/>
  <c r="Y70" i="149"/>
  <c r="Z2" i="75"/>
  <c r="Z21" i="149"/>
  <c r="Y2" i="120"/>
  <c r="Z76" i="149"/>
  <c r="Y51" i="149"/>
  <c r="Z43" i="149"/>
  <c r="Z83" i="149"/>
  <c r="Y48" i="149"/>
  <c r="Z41" i="149"/>
  <c r="Z13" i="149"/>
  <c r="Y74" i="149"/>
  <c r="Y2" i="117"/>
  <c r="Y46" i="149"/>
  <c r="Y95" i="149"/>
  <c r="Z2" i="103"/>
  <c r="Z73" i="149"/>
  <c r="Y43" i="149"/>
  <c r="Y25" i="149"/>
  <c r="Y88" i="149"/>
  <c r="Y54" i="149"/>
  <c r="Z2" i="111"/>
  <c r="Z33" i="149"/>
  <c r="Z26" i="123"/>
  <c r="Z39" i="149"/>
  <c r="Y2" i="105"/>
  <c r="Z12" i="149"/>
  <c r="Y63" i="149"/>
  <c r="Z11" i="149"/>
  <c r="Z27" i="149"/>
  <c r="Z77" i="149"/>
  <c r="Y3" i="116"/>
  <c r="Z70" i="149"/>
  <c r="Y91" i="149"/>
  <c r="Z2" i="105"/>
  <c r="Y2" i="118"/>
  <c r="Y2" i="124"/>
  <c r="Z26" i="102"/>
  <c r="Z42" i="149"/>
  <c r="Y26" i="102"/>
  <c r="Z26" i="116"/>
  <c r="Y32" i="149"/>
  <c r="Z79" i="149"/>
  <c r="Y2" i="10"/>
  <c r="Y2" i="103"/>
  <c r="Z2" i="125"/>
  <c r="Z44" i="149"/>
  <c r="Y11" i="149"/>
  <c r="Z2" i="8"/>
  <c r="Y41" i="149"/>
  <c r="Y42" i="149"/>
  <c r="Y2" i="16"/>
  <c r="Z45" i="149"/>
  <c r="Z24" i="149"/>
  <c r="Z10" i="149"/>
  <c r="Z2" i="10"/>
  <c r="Z2" i="117"/>
  <c r="Z2" i="16"/>
  <c r="Z2" i="124"/>
  <c r="Z3" i="102"/>
  <c r="Y2" i="123"/>
  <c r="Y53" i="149"/>
  <c r="Z78" i="149"/>
  <c r="Y4" i="93"/>
  <c r="Y5" i="11"/>
  <c r="Z8" i="93"/>
  <c r="Z9" i="11"/>
  <c r="Z47" i="149"/>
  <c r="Y2" i="75"/>
  <c r="Z27" i="93"/>
  <c r="Z28" i="11"/>
  <c r="Z31" i="149"/>
  <c r="Y50" i="149"/>
  <c r="Z4" i="93"/>
  <c r="Z5" i="11"/>
  <c r="Y3" i="102"/>
  <c r="Y27" i="93"/>
  <c r="Y28" i="11"/>
  <c r="Y90" i="149"/>
  <c r="Z6" i="149"/>
  <c r="Z28" i="149"/>
  <c r="Z11" i="93"/>
  <c r="Z12" i="11"/>
  <c r="Y52" i="93"/>
  <c r="Y53" i="11"/>
  <c r="Y87" i="149"/>
  <c r="Y61" i="93"/>
  <c r="Y62" i="11"/>
  <c r="Y17" i="93"/>
  <c r="Y18" i="11"/>
  <c r="Z89" i="149"/>
  <c r="Y8" i="93"/>
  <c r="Y9" i="11"/>
  <c r="Y16" i="149"/>
  <c r="Y49" i="149"/>
  <c r="Z61" i="93"/>
  <c r="Z62" i="11"/>
  <c r="Z22" i="93"/>
  <c r="Z23" i="11"/>
  <c r="Z91" i="149"/>
  <c r="Y45" i="149"/>
  <c r="Z29" i="149"/>
  <c r="Z49" i="149"/>
  <c r="Y33" i="93"/>
  <c r="Y34" i="11"/>
  <c r="Z52" i="93"/>
  <c r="Z53" i="11"/>
  <c r="Y10" i="149"/>
  <c r="Y26" i="116"/>
  <c r="Z17" i="93"/>
  <c r="Z18" i="11"/>
  <c r="Y22" i="93"/>
  <c r="Y23" i="11"/>
  <c r="Z71" i="149"/>
  <c r="Y11" i="93"/>
  <c r="Y12" i="11"/>
  <c r="Y2" i="8"/>
  <c r="Z17" i="149"/>
  <c r="Z33" i="93"/>
  <c r="Z34" i="11"/>
  <c r="Z81" i="149"/>
  <c r="Z48" i="149"/>
  <c r="Z80" i="149"/>
  <c r="Y77" i="149"/>
  <c r="X54" i="8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Z2" i="123" l="1"/>
  <c r="Y80" i="149"/>
  <c r="Z19" i="149"/>
  <c r="Z2" i="116"/>
  <c r="Y2" i="116"/>
  <c r="Y66" i="149"/>
  <c r="Z53" i="149"/>
  <c r="Z37" i="149"/>
  <c r="Z40" i="149"/>
  <c r="Y85" i="149"/>
  <c r="Y71" i="149"/>
  <c r="Y40" i="149"/>
  <c r="Y9" i="149"/>
  <c r="Z66" i="149"/>
  <c r="Z15" i="149"/>
  <c r="Z85" i="149"/>
  <c r="Z2" i="102"/>
  <c r="Z90" i="149"/>
  <c r="Y2" i="102"/>
  <c r="Y37" i="149"/>
  <c r="Y15" i="149"/>
  <c r="Z5" i="149"/>
  <c r="Z9" i="149"/>
  <c r="Y26" i="93"/>
  <c r="Y84" i="149"/>
  <c r="Z3" i="93"/>
  <c r="Z33" i="11"/>
  <c r="Z34" i="9"/>
  <c r="Z22" i="11"/>
  <c r="Z23" i="9"/>
  <c r="Y8" i="11"/>
  <c r="Y9" i="9"/>
  <c r="Z11" i="11"/>
  <c r="Z12" i="9"/>
  <c r="Y27" i="11"/>
  <c r="Y28" i="9"/>
  <c r="Y22" i="11"/>
  <c r="Y23" i="9"/>
  <c r="Y52" i="11"/>
  <c r="Y53" i="9"/>
  <c r="Z84" i="149"/>
  <c r="Z8" i="11"/>
  <c r="Z9" i="9"/>
  <c r="Z61" i="11"/>
  <c r="Z62" i="9"/>
  <c r="Z27" i="11"/>
  <c r="Z28" i="9"/>
  <c r="Y11" i="11"/>
  <c r="Y12" i="9"/>
  <c r="Z17" i="11"/>
  <c r="Z18" i="9"/>
  <c r="Y61" i="11"/>
  <c r="Y62" i="9"/>
  <c r="Z4" i="11"/>
  <c r="Z5" i="9"/>
  <c r="Z26" i="93"/>
  <c r="Y4" i="11"/>
  <c r="Y5" i="9"/>
  <c r="Z52" i="11"/>
  <c r="Z53" i="9"/>
  <c r="Y19" i="149"/>
  <c r="Y3" i="93"/>
  <c r="Y5" i="149"/>
  <c r="Y33" i="11"/>
  <c r="Y34" i="9"/>
  <c r="Y17" i="11"/>
  <c r="Y18" i="9"/>
  <c r="X3" i="164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Y65" i="149" l="1"/>
  <c r="Z65" i="149"/>
  <c r="Z36" i="149"/>
  <c r="Y36" i="149"/>
  <c r="Z2" i="93"/>
  <c r="Y2" i="93"/>
  <c r="Y26" i="11"/>
  <c r="Z35" i="149"/>
  <c r="Z4" i="9"/>
  <c r="Z5" i="7"/>
  <c r="Z4" i="7" s="1"/>
  <c r="Z27" i="9"/>
  <c r="Z28" i="7"/>
  <c r="Z27" i="7" s="1"/>
  <c r="Z11" i="9"/>
  <c r="Z12" i="7"/>
  <c r="Z11" i="7" s="1"/>
  <c r="Z3" i="11"/>
  <c r="Z26" i="11"/>
  <c r="Y61" i="9"/>
  <c r="Y62" i="7"/>
  <c r="Y61" i="7" s="1"/>
  <c r="Y52" i="9"/>
  <c r="Y53" i="7"/>
  <c r="Y52" i="7" s="1"/>
  <c r="Y8" i="9"/>
  <c r="Y9" i="7"/>
  <c r="Y8" i="7" s="1"/>
  <c r="Y33" i="9"/>
  <c r="Y34" i="7"/>
  <c r="Y33" i="7" s="1"/>
  <c r="Z52" i="9"/>
  <c r="Z53" i="7"/>
  <c r="Z52" i="7" s="1"/>
  <c r="Z17" i="9"/>
  <c r="Z18" i="7"/>
  <c r="Z17" i="7" s="1"/>
  <c r="Z61" i="9"/>
  <c r="Z62" i="7"/>
  <c r="Z61" i="7" s="1"/>
  <c r="Y22" i="9"/>
  <c r="Y23" i="7"/>
  <c r="Y22" i="7" s="1"/>
  <c r="Z22" i="9"/>
  <c r="Z23" i="7"/>
  <c r="Z22" i="7" s="1"/>
  <c r="Y17" i="9"/>
  <c r="Y18" i="7"/>
  <c r="Y17" i="7" s="1"/>
  <c r="Y4" i="9"/>
  <c r="Y5" i="7"/>
  <c r="Y4" i="7" s="1"/>
  <c r="Y3" i="11"/>
  <c r="Y11" i="9"/>
  <c r="Y12" i="7"/>
  <c r="Y11" i="7" s="1"/>
  <c r="Z8" i="9"/>
  <c r="Z9" i="7"/>
  <c r="Z8" i="7" s="1"/>
  <c r="Y27" i="9"/>
  <c r="Y28" i="7"/>
  <c r="Y27" i="7" s="1"/>
  <c r="Z33" i="9"/>
  <c r="Z34" i="7"/>
  <c r="Z33" i="7" s="1"/>
  <c r="X2" i="162"/>
  <c r="X2" i="164"/>
  <c r="X67" i="149"/>
  <c r="X3" i="120"/>
  <c r="X3" i="8"/>
  <c r="X3" i="118"/>
  <c r="X3" i="119"/>
  <c r="X3" i="10"/>
  <c r="Y35" i="149" l="1"/>
  <c r="Y2" i="11"/>
  <c r="Z26" i="9"/>
  <c r="Z2" i="11"/>
  <c r="Y26" i="7"/>
  <c r="Y3" i="9"/>
  <c r="Y26" i="9"/>
  <c r="Z26" i="7"/>
  <c r="Z3" i="7"/>
  <c r="Z3" i="9"/>
  <c r="Y14" i="149"/>
  <c r="Y3" i="7"/>
  <c r="Y2" i="7" s="1"/>
  <c r="Y4" i="149" s="1"/>
  <c r="X69" i="149"/>
  <c r="W4" i="204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R3" i="202"/>
  <c r="Z14" i="149" l="1"/>
  <c r="Z2" i="9"/>
  <c r="Y2" i="9"/>
  <c r="Z8" i="149"/>
  <c r="Z2" i="7"/>
  <c r="Z4" i="149" s="1"/>
  <c r="E3" i="204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Y8" i="149" l="1"/>
  <c r="W4" i="172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N3" i="118" s="1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V3" i="8" l="1"/>
  <c r="M3" i="8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V52" i="120"/>
  <c r="U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Q65" i="116" s="1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Q35" i="116" s="1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C65" i="116" s="1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V45" i="116" s="1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T19" i="123" s="1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R46" i="123" s="1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V54" i="123" s="1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X43" i="102" s="1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L49" i="102" s="1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X63" i="102" s="1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Q36" i="102" s="1"/>
  <c r="C37" i="106"/>
  <c r="C37" i="102" s="1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D19" i="102" s="1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N40" i="102" s="1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R50" i="102" s="1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V26" i="87" s="1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D20" i="123" s="1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E14" i="123" s="1"/>
  <c r="M14" i="124"/>
  <c r="U14" i="124"/>
  <c r="G15" i="124"/>
  <c r="O15" i="124"/>
  <c r="W15" i="124"/>
  <c r="I16" i="124"/>
  <c r="Q16" i="124"/>
  <c r="E19" i="124"/>
  <c r="M19" i="124"/>
  <c r="U19" i="124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U30" i="124"/>
  <c r="G31" i="124"/>
  <c r="O31" i="124"/>
  <c r="W31" i="124"/>
  <c r="I32" i="124"/>
  <c r="Q32" i="124"/>
  <c r="E35" i="124"/>
  <c r="M35" i="124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O44" i="124"/>
  <c r="W44" i="124"/>
  <c r="I45" i="124"/>
  <c r="Q45" i="124"/>
  <c r="C46" i="124"/>
  <c r="K46" i="124"/>
  <c r="S46" i="124"/>
  <c r="E47" i="124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N13" i="123" s="1"/>
  <c r="V13" i="124"/>
  <c r="H14" i="124"/>
  <c r="P14" i="124"/>
  <c r="X14" i="124"/>
  <c r="J15" i="124"/>
  <c r="R15" i="124"/>
  <c r="D16" i="124"/>
  <c r="L16" i="124"/>
  <c r="L16" i="123" s="1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P30" i="123" s="1"/>
  <c r="X30" i="124"/>
  <c r="J31" i="124"/>
  <c r="R31" i="124"/>
  <c r="D32" i="124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H43" i="123" s="1"/>
  <c r="P43" i="124"/>
  <c r="X43" i="124"/>
  <c r="J44" i="124"/>
  <c r="J44" i="123" s="1"/>
  <c r="R44" i="124"/>
  <c r="D45" i="124"/>
  <c r="L45" i="124"/>
  <c r="T45" i="124"/>
  <c r="F46" i="124"/>
  <c r="F46" i="123" s="1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N64" i="124"/>
  <c r="V64" i="124"/>
  <c r="H65" i="124"/>
  <c r="P65" i="124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W41" i="102" s="1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W26" i="190" s="1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C3" i="193" s="1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W20" i="102" s="1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K38" i="102" s="1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G44" i="102" s="1"/>
  <c r="O44" i="106"/>
  <c r="O44" i="102" s="1"/>
  <c r="W44" i="106"/>
  <c r="W44" i="102" s="1"/>
  <c r="I45" i="106"/>
  <c r="I45" i="102" s="1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J21" i="102" s="1"/>
  <c r="R21" i="106"/>
  <c r="R21" i="102" s="1"/>
  <c r="F24" i="106"/>
  <c r="N24" i="106"/>
  <c r="V24" i="106"/>
  <c r="H25" i="106"/>
  <c r="P25" i="106"/>
  <c r="X25" i="106"/>
  <c r="D29" i="106"/>
  <c r="D29" i="102" s="1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J32" i="102" s="1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X36" i="102" s="1"/>
  <c r="J37" i="106"/>
  <c r="J37" i="102" s="1"/>
  <c r="R37" i="106"/>
  <c r="R37" i="102" s="1"/>
  <c r="D38" i="106"/>
  <c r="D38" i="102" s="1"/>
  <c r="L38" i="106"/>
  <c r="L38" i="102" s="1"/>
  <c r="T38" i="106"/>
  <c r="T38" i="102" s="1"/>
  <c r="F39" i="106"/>
  <c r="F39" i="102" s="1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R45" i="102" s="1"/>
  <c r="D46" i="106"/>
  <c r="D46" i="102" s="1"/>
  <c r="L46" i="106"/>
  <c r="L46" i="102" s="1"/>
  <c r="T46" i="106"/>
  <c r="T46" i="102" s="1"/>
  <c r="F47" i="106"/>
  <c r="F47" i="102" s="1"/>
  <c r="N47" i="106"/>
  <c r="N47" i="102" s="1"/>
  <c r="V47" i="106"/>
  <c r="V47" i="102" s="1"/>
  <c r="H48" i="106"/>
  <c r="H48" i="102" s="1"/>
  <c r="P48" i="106"/>
  <c r="P48" i="102" s="1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N51" i="102" s="1"/>
  <c r="V51" i="106"/>
  <c r="V51" i="102" s="1"/>
  <c r="D62" i="106"/>
  <c r="D62" i="102" s="1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D66" i="102" s="1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I43" i="116" s="1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J71" i="116" s="1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K39" i="116" s="1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U36" i="116" s="1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D49" i="116" s="1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M42" i="116" s="1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V51" i="116" s="1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U45" i="116" s="1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E29" i="102"/>
  <c r="W30" i="102"/>
  <c r="C32" i="102"/>
  <c r="E33" i="185"/>
  <c r="E34" i="103"/>
  <c r="M33" i="185"/>
  <c r="M34" i="103"/>
  <c r="U33" i="185"/>
  <c r="U34" i="103"/>
  <c r="W35" i="102"/>
  <c r="U38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F33" i="201"/>
  <c r="F34" i="124"/>
  <c r="N33" i="201"/>
  <c r="N34" i="124"/>
  <c r="V34" i="124"/>
  <c r="V33" i="201"/>
  <c r="P35" i="123"/>
  <c r="N38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V46" i="102"/>
  <c r="X47" i="102"/>
  <c r="T49" i="102"/>
  <c r="J61" i="185"/>
  <c r="R61" i="185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C27" i="111" s="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G61" i="163"/>
  <c r="O61" i="163"/>
  <c r="W61" i="163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U25" i="103"/>
  <c r="G27" i="185"/>
  <c r="G28" i="103"/>
  <c r="O27" i="185"/>
  <c r="O28" i="103"/>
  <c r="W27" i="185"/>
  <c r="W28" i="103"/>
  <c r="I33" i="185"/>
  <c r="I34" i="103"/>
  <c r="Q33" i="185"/>
  <c r="Q34" i="103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G43" i="116"/>
  <c r="O43" i="116"/>
  <c r="W43" i="116"/>
  <c r="G51" i="116"/>
  <c r="O51" i="116"/>
  <c r="W51" i="116"/>
  <c r="I61" i="163"/>
  <c r="Q61" i="163"/>
  <c r="G63" i="116"/>
  <c r="O63" i="116"/>
  <c r="W63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F44" i="123"/>
  <c r="V44" i="123"/>
  <c r="H45" i="123"/>
  <c r="T47" i="123"/>
  <c r="F48" i="123"/>
  <c r="P49" i="123"/>
  <c r="X49" i="123"/>
  <c r="R50" i="123"/>
  <c r="N62" i="123"/>
  <c r="P63" i="123"/>
  <c r="L65" i="123"/>
  <c r="J68" i="123"/>
  <c r="R68" i="123"/>
  <c r="H71" i="123"/>
  <c r="X71" i="123"/>
  <c r="J72" i="123"/>
  <c r="D52" i="201"/>
  <c r="D53" i="124"/>
  <c r="L53" i="124"/>
  <c r="L52" i="201"/>
  <c r="T52" i="201"/>
  <c r="T53" i="124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X41" i="102"/>
  <c r="D43" i="102"/>
  <c r="L43" i="102"/>
  <c r="T43" i="102"/>
  <c r="X45" i="102"/>
  <c r="J46" i="102"/>
  <c r="V48" i="102"/>
  <c r="H49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V27" i="191"/>
  <c r="V28" i="104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H47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S8" i="187"/>
  <c r="S9" i="105"/>
  <c r="G11" i="187"/>
  <c r="G12" i="105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M4" i="191"/>
  <c r="M5" i="104"/>
  <c r="U4" i="191"/>
  <c r="U5" i="104"/>
  <c r="C8" i="191"/>
  <c r="C9" i="104"/>
  <c r="K8" i="191"/>
  <c r="K9" i="104"/>
  <c r="K8" i="104" s="1"/>
  <c r="S8" i="191"/>
  <c r="S9" i="104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I4" i="194"/>
  <c r="I5" i="106"/>
  <c r="Q4" i="194"/>
  <c r="Q5" i="106"/>
  <c r="G8" i="194"/>
  <c r="G9" i="106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Q17" i="197"/>
  <c r="Q18" i="111"/>
  <c r="I22" i="197"/>
  <c r="I23" i="11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K48" i="116"/>
  <c r="G50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I38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D22" i="185"/>
  <c r="D23" i="103"/>
  <c r="L22" i="185"/>
  <c r="L23" i="103"/>
  <c r="T22" i="185"/>
  <c r="T23" i="103"/>
  <c r="F24" i="103"/>
  <c r="N24" i="103"/>
  <c r="V24" i="103"/>
  <c r="V24" i="102" s="1"/>
  <c r="H25" i="103"/>
  <c r="P25" i="103"/>
  <c r="X25" i="103"/>
  <c r="J27" i="185"/>
  <c r="J28" i="103"/>
  <c r="R27" i="185"/>
  <c r="R28" i="103"/>
  <c r="N30" i="102"/>
  <c r="V30" i="102"/>
  <c r="X31" i="102"/>
  <c r="D33" i="185"/>
  <c r="D34" i="103"/>
  <c r="L33" i="185"/>
  <c r="L34" i="103"/>
  <c r="T33" i="185"/>
  <c r="T34" i="103"/>
  <c r="N35" i="102"/>
  <c r="V35" i="102"/>
  <c r="V39" i="102"/>
  <c r="J41" i="102"/>
  <c r="R41" i="102"/>
  <c r="T42" i="102"/>
  <c r="H44" i="102"/>
  <c r="P44" i="102"/>
  <c r="D50" i="102"/>
  <c r="L50" i="102"/>
  <c r="H61" i="185"/>
  <c r="P61" i="185"/>
  <c r="X61" i="185"/>
  <c r="T62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L8" i="187"/>
  <c r="L9" i="105"/>
  <c r="T8" i="187"/>
  <c r="T9" i="105"/>
  <c r="H11" i="187"/>
  <c r="H12" i="105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J33" i="191"/>
  <c r="J34" i="104"/>
  <c r="R33" i="191"/>
  <c r="R34" i="104"/>
  <c r="F61" i="191"/>
  <c r="N61" i="191"/>
  <c r="V61" i="191"/>
  <c r="J52" i="191"/>
  <c r="J53" i="104"/>
  <c r="R52" i="191"/>
  <c r="R53" i="104"/>
  <c r="J4" i="194"/>
  <c r="J5" i="106"/>
  <c r="R4" i="194"/>
  <c r="R5" i="106"/>
  <c r="H8" i="194"/>
  <c r="H9" i="106"/>
  <c r="H8" i="106" s="1"/>
  <c r="P8" i="194"/>
  <c r="P9" i="106"/>
  <c r="X8" i="194"/>
  <c r="X9" i="106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H47" i="123" l="1"/>
  <c r="O4" i="16"/>
  <c r="H25" i="102"/>
  <c r="V26" i="113"/>
  <c r="K17" i="111"/>
  <c r="F64" i="123"/>
  <c r="S8" i="104"/>
  <c r="Q52" i="105"/>
  <c r="P17" i="125"/>
  <c r="T52" i="16"/>
  <c r="R26" i="193"/>
  <c r="N3" i="186"/>
  <c r="I22" i="16"/>
  <c r="V26" i="196"/>
  <c r="E4" i="104"/>
  <c r="E26" i="89"/>
  <c r="K4" i="125"/>
  <c r="O26" i="17"/>
  <c r="S26" i="17"/>
  <c r="K3" i="203"/>
  <c r="F26" i="81"/>
  <c r="R26" i="191"/>
  <c r="L41" i="123"/>
  <c r="H3" i="19"/>
  <c r="Q50" i="102"/>
  <c r="W26" i="19"/>
  <c r="U68" i="102"/>
  <c r="V26" i="81"/>
  <c r="C26" i="17"/>
  <c r="N3" i="19"/>
  <c r="D26" i="187"/>
  <c r="S22" i="16"/>
  <c r="D17" i="106"/>
  <c r="N26" i="108"/>
  <c r="R22" i="16"/>
  <c r="H14" i="102"/>
  <c r="H11" i="105"/>
  <c r="M25" i="102"/>
  <c r="S8" i="111"/>
  <c r="K71" i="102"/>
  <c r="K71" i="93" s="1"/>
  <c r="K71" i="11" s="1"/>
  <c r="K71" i="9" s="1"/>
  <c r="K71" i="7" s="1"/>
  <c r="S3" i="85"/>
  <c r="O66" i="116"/>
  <c r="W26" i="194"/>
  <c r="T26" i="78"/>
  <c r="F66" i="116"/>
  <c r="F66" i="93" s="1"/>
  <c r="F66" i="11" s="1"/>
  <c r="F66" i="9" s="1"/>
  <c r="F66" i="7" s="1"/>
  <c r="L3" i="163"/>
  <c r="D27" i="106"/>
  <c r="U3" i="91"/>
  <c r="R52" i="104"/>
  <c r="P65" i="123"/>
  <c r="K3" i="190"/>
  <c r="T26" i="86"/>
  <c r="L17" i="106"/>
  <c r="N26" i="81"/>
  <c r="E36" i="102"/>
  <c r="G11" i="105"/>
  <c r="M3" i="17"/>
  <c r="J3" i="107"/>
  <c r="R26" i="91"/>
  <c r="N3" i="86"/>
  <c r="T3" i="83"/>
  <c r="V3" i="183"/>
  <c r="D50" i="123"/>
  <c r="S26" i="191"/>
  <c r="K26" i="191"/>
  <c r="X51" i="123"/>
  <c r="N29" i="123"/>
  <c r="N26" i="187"/>
  <c r="D71" i="123"/>
  <c r="R70" i="123"/>
  <c r="R70" i="93" s="1"/>
  <c r="R70" i="11" s="1"/>
  <c r="R70" i="9" s="1"/>
  <c r="R70" i="7" s="1"/>
  <c r="J40" i="123"/>
  <c r="J40" i="93" s="1"/>
  <c r="J40" i="11" s="1"/>
  <c r="J40" i="9" s="1"/>
  <c r="J40" i="7" s="1"/>
  <c r="L6" i="123"/>
  <c r="J70" i="123"/>
  <c r="J70" i="93" s="1"/>
  <c r="J70" i="11" s="1"/>
  <c r="J70" i="9" s="1"/>
  <c r="J70" i="7" s="1"/>
  <c r="X69" i="123"/>
  <c r="H26" i="185"/>
  <c r="P69" i="123"/>
  <c r="J26" i="86"/>
  <c r="H69" i="123"/>
  <c r="D49" i="123"/>
  <c r="L21" i="123"/>
  <c r="S26" i="186"/>
  <c r="N68" i="123"/>
  <c r="H3" i="112"/>
  <c r="X26" i="193"/>
  <c r="K26" i="186"/>
  <c r="F68" i="123"/>
  <c r="P26" i="193"/>
  <c r="L37" i="123"/>
  <c r="T3" i="186"/>
  <c r="D3" i="83"/>
  <c r="H26" i="193"/>
  <c r="D67" i="123"/>
  <c r="T26" i="191"/>
  <c r="M26" i="17"/>
  <c r="W26" i="201"/>
  <c r="H3" i="201"/>
  <c r="R27" i="104"/>
  <c r="L26" i="187"/>
  <c r="I26" i="89"/>
  <c r="K26" i="85"/>
  <c r="I3" i="80"/>
  <c r="F26" i="108"/>
  <c r="C36" i="116"/>
  <c r="P26" i="163"/>
  <c r="I26" i="201"/>
  <c r="S3" i="115"/>
  <c r="S26" i="187"/>
  <c r="U3" i="88"/>
  <c r="U26" i="185"/>
  <c r="F26" i="173"/>
  <c r="D36" i="123"/>
  <c r="N4" i="105"/>
  <c r="P11" i="16"/>
  <c r="P22" i="105"/>
  <c r="F26" i="196"/>
  <c r="G26" i="186"/>
  <c r="V4" i="16"/>
  <c r="C26" i="187"/>
  <c r="I26" i="193"/>
  <c r="C51" i="102"/>
  <c r="E48" i="102"/>
  <c r="K39" i="102"/>
  <c r="K39" i="93" s="1"/>
  <c r="K39" i="11" s="1"/>
  <c r="K39" i="9" s="1"/>
  <c r="K39" i="7" s="1"/>
  <c r="U31" i="102"/>
  <c r="U31" i="93" s="1"/>
  <c r="U31" i="11" s="1"/>
  <c r="U31" i="9" s="1"/>
  <c r="U31" i="7" s="1"/>
  <c r="O52" i="106"/>
  <c r="L3" i="113"/>
  <c r="G26" i="110"/>
  <c r="V26" i="115"/>
  <c r="X4" i="16"/>
  <c r="K70" i="116"/>
  <c r="K70" i="93" s="1"/>
  <c r="K70" i="11" s="1"/>
  <c r="K70" i="9" s="1"/>
  <c r="K70" i="7" s="1"/>
  <c r="M67" i="116"/>
  <c r="M67" i="93" s="1"/>
  <c r="M67" i="11" s="1"/>
  <c r="M67" i="9" s="1"/>
  <c r="M67" i="7" s="1"/>
  <c r="T26" i="107"/>
  <c r="I52" i="111"/>
  <c r="Q26" i="82"/>
  <c r="Q68" i="116"/>
  <c r="R26" i="195"/>
  <c r="J26" i="189"/>
  <c r="J26" i="109"/>
  <c r="V3" i="88"/>
  <c r="K20" i="102"/>
  <c r="K20" i="93" s="1"/>
  <c r="K20" i="11" s="1"/>
  <c r="K20" i="9" s="1"/>
  <c r="K20" i="7" s="1"/>
  <c r="W65" i="123"/>
  <c r="W61" i="123" s="1"/>
  <c r="L26" i="78"/>
  <c r="X27" i="104"/>
  <c r="Q2" i="119"/>
  <c r="V27" i="104"/>
  <c r="D33" i="125"/>
  <c r="U14" i="102"/>
  <c r="P26" i="114"/>
  <c r="M27" i="125"/>
  <c r="C26" i="82"/>
  <c r="K37" i="116"/>
  <c r="K37" i="93" s="1"/>
  <c r="K37" i="11" s="1"/>
  <c r="K37" i="9" s="1"/>
  <c r="K37" i="7" s="1"/>
  <c r="X26" i="77"/>
  <c r="G3" i="198"/>
  <c r="W26" i="189"/>
  <c r="R3" i="18"/>
  <c r="E26" i="173"/>
  <c r="X8" i="106"/>
  <c r="T26" i="188"/>
  <c r="Q52" i="104"/>
  <c r="C26" i="79"/>
  <c r="D26" i="114"/>
  <c r="K11" i="105"/>
  <c r="W26" i="88"/>
  <c r="C17" i="111"/>
  <c r="U17" i="125"/>
  <c r="G8" i="125"/>
  <c r="P26" i="77"/>
  <c r="N37" i="102"/>
  <c r="L26" i="188"/>
  <c r="I26" i="19"/>
  <c r="P51" i="123"/>
  <c r="R48" i="123"/>
  <c r="R48" i="93" s="1"/>
  <c r="R48" i="11" s="1"/>
  <c r="R48" i="9" s="1"/>
  <c r="R48" i="7" s="1"/>
  <c r="T45" i="123"/>
  <c r="T45" i="93" s="1"/>
  <c r="T45" i="11" s="1"/>
  <c r="T45" i="9" s="1"/>
  <c r="T45" i="7" s="1"/>
  <c r="V42" i="123"/>
  <c r="X39" i="123"/>
  <c r="D37" i="123"/>
  <c r="D32" i="123"/>
  <c r="F29" i="123"/>
  <c r="F29" i="93" s="1"/>
  <c r="F29" i="11" s="1"/>
  <c r="F29" i="9" s="1"/>
  <c r="F29" i="7" s="1"/>
  <c r="D21" i="123"/>
  <c r="D21" i="93" s="1"/>
  <c r="D21" i="11" s="1"/>
  <c r="D21" i="9" s="1"/>
  <c r="D21" i="7" s="1"/>
  <c r="D16" i="123"/>
  <c r="F13" i="123"/>
  <c r="D6" i="123"/>
  <c r="R49" i="123"/>
  <c r="R49" i="93" s="1"/>
  <c r="R49" i="11" s="1"/>
  <c r="R49" i="9" s="1"/>
  <c r="R49" i="7" s="1"/>
  <c r="C50" i="123"/>
  <c r="C50" i="93" s="1"/>
  <c r="C50" i="11" s="1"/>
  <c r="C50" i="9" s="1"/>
  <c r="C50" i="7" s="1"/>
  <c r="E47" i="123"/>
  <c r="G44" i="123"/>
  <c r="G44" i="93" s="1"/>
  <c r="G44" i="11" s="1"/>
  <c r="G44" i="9" s="1"/>
  <c r="G44" i="7" s="1"/>
  <c r="I41" i="123"/>
  <c r="K38" i="123"/>
  <c r="K38" i="93" s="1"/>
  <c r="K38" i="11" s="1"/>
  <c r="K38" i="9" s="1"/>
  <c r="K38" i="7" s="1"/>
  <c r="M35" i="123"/>
  <c r="M35" i="93" s="1"/>
  <c r="M35" i="11" s="1"/>
  <c r="M35" i="9" s="1"/>
  <c r="M35" i="7" s="1"/>
  <c r="M30" i="123"/>
  <c r="M30" i="93" s="1"/>
  <c r="M30" i="11" s="1"/>
  <c r="M30" i="9" s="1"/>
  <c r="M30" i="7" s="1"/>
  <c r="U24" i="123"/>
  <c r="U19" i="123"/>
  <c r="U19" i="93" s="1"/>
  <c r="U19" i="11" s="1"/>
  <c r="U19" i="9" s="1"/>
  <c r="U19" i="7" s="1"/>
  <c r="U14" i="123"/>
  <c r="G10" i="123"/>
  <c r="X3" i="107"/>
  <c r="I51" i="116"/>
  <c r="T3" i="79"/>
  <c r="T2" i="79" s="1"/>
  <c r="W26" i="107"/>
  <c r="O26" i="84"/>
  <c r="H4" i="104"/>
  <c r="L52" i="125"/>
  <c r="K17" i="105"/>
  <c r="G8" i="106"/>
  <c r="C26" i="87"/>
  <c r="G3" i="84"/>
  <c r="V17" i="104"/>
  <c r="M26" i="108"/>
  <c r="M26" i="85"/>
  <c r="V51" i="123"/>
  <c r="V51" i="93" s="1"/>
  <c r="V51" i="11" s="1"/>
  <c r="V51" i="9" s="1"/>
  <c r="V51" i="7" s="1"/>
  <c r="X48" i="123"/>
  <c r="X48" i="93" s="1"/>
  <c r="X48" i="11" s="1"/>
  <c r="X48" i="9" s="1"/>
  <c r="X48" i="7" s="1"/>
  <c r="I49" i="123"/>
  <c r="K46" i="123"/>
  <c r="M43" i="123"/>
  <c r="M43" i="93" s="1"/>
  <c r="M43" i="11" s="1"/>
  <c r="M43" i="9" s="1"/>
  <c r="M43" i="7" s="1"/>
  <c r="O40" i="123"/>
  <c r="O40" i="93" s="1"/>
  <c r="O40" i="11" s="1"/>
  <c r="O40" i="9" s="1"/>
  <c r="O40" i="7" s="1"/>
  <c r="Q32" i="123"/>
  <c r="E24" i="123"/>
  <c r="E19" i="123"/>
  <c r="I17" i="111"/>
  <c r="X11" i="104"/>
  <c r="J26" i="171"/>
  <c r="W26" i="112"/>
  <c r="F26" i="187"/>
  <c r="R26" i="108"/>
  <c r="M26" i="187"/>
  <c r="W26" i="171"/>
  <c r="I26" i="163"/>
  <c r="U26" i="171"/>
  <c r="U26" i="81"/>
  <c r="S27" i="103"/>
  <c r="F3" i="174"/>
  <c r="C63" i="123"/>
  <c r="C63" i="93" s="1"/>
  <c r="C63" i="11" s="1"/>
  <c r="C63" i="9" s="1"/>
  <c r="C63" i="7" s="1"/>
  <c r="W26" i="173"/>
  <c r="T26" i="113"/>
  <c r="V26" i="107"/>
  <c r="K26" i="188"/>
  <c r="D8" i="105"/>
  <c r="U22" i="106"/>
  <c r="K8" i="105"/>
  <c r="E26" i="86"/>
  <c r="O3" i="80"/>
  <c r="K26" i="197"/>
  <c r="E17" i="104"/>
  <c r="W26" i="80"/>
  <c r="U3" i="83"/>
  <c r="Q3" i="19"/>
  <c r="C2" i="204"/>
  <c r="I22" i="111"/>
  <c r="U11" i="125"/>
  <c r="T3" i="115"/>
  <c r="I3" i="107"/>
  <c r="N27" i="104"/>
  <c r="P46" i="102"/>
  <c r="P46" i="93" s="1"/>
  <c r="P46" i="11" s="1"/>
  <c r="P46" i="9" s="1"/>
  <c r="P46" i="7" s="1"/>
  <c r="R43" i="102"/>
  <c r="R43" i="93" s="1"/>
  <c r="R43" i="11" s="1"/>
  <c r="R43" i="9" s="1"/>
  <c r="R43" i="7" s="1"/>
  <c r="X29" i="102"/>
  <c r="X29" i="93" s="1"/>
  <c r="X29" i="11" s="1"/>
  <c r="X29" i="9" s="1"/>
  <c r="X29" i="7" s="1"/>
  <c r="J49" i="123"/>
  <c r="J49" i="93" s="1"/>
  <c r="J49" i="11" s="1"/>
  <c r="J49" i="9" s="1"/>
  <c r="J49" i="7" s="1"/>
  <c r="M47" i="123"/>
  <c r="O10" i="123"/>
  <c r="T26" i="194"/>
  <c r="V4" i="125"/>
  <c r="M26" i="191"/>
  <c r="F26" i="197"/>
  <c r="G26" i="108"/>
  <c r="I26" i="107"/>
  <c r="X11" i="125"/>
  <c r="N17" i="104"/>
  <c r="E3" i="109"/>
  <c r="M3" i="114"/>
  <c r="X22" i="125"/>
  <c r="S3" i="84"/>
  <c r="E41" i="116"/>
  <c r="G38" i="116"/>
  <c r="F26" i="190"/>
  <c r="M26" i="186"/>
  <c r="O26" i="19"/>
  <c r="N51" i="123"/>
  <c r="P48" i="123"/>
  <c r="P48" i="93" s="1"/>
  <c r="P48" i="11" s="1"/>
  <c r="P48" i="9" s="1"/>
  <c r="P48" i="7" s="1"/>
  <c r="N3" i="109"/>
  <c r="M14" i="102"/>
  <c r="E26" i="108"/>
  <c r="E26" i="85"/>
  <c r="O26" i="115"/>
  <c r="O2" i="115" s="1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T50" i="93" s="1"/>
  <c r="T50" i="11" s="1"/>
  <c r="T50" i="9" s="1"/>
  <c r="T50" i="7" s="1"/>
  <c r="J26" i="83"/>
  <c r="H3" i="171"/>
  <c r="I3" i="91"/>
  <c r="S3" i="90"/>
  <c r="R22" i="75"/>
  <c r="E4" i="105"/>
  <c r="C54" i="102"/>
  <c r="C54" i="93" s="1"/>
  <c r="C54" i="11" s="1"/>
  <c r="C54" i="9" s="1"/>
  <c r="C54" i="7" s="1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20" i="93" s="1"/>
  <c r="G20" i="11" s="1"/>
  <c r="G20" i="9" s="1"/>
  <c r="G20" i="7" s="1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Q49" i="93" s="1"/>
  <c r="Q49" i="11" s="1"/>
  <c r="Q49" i="9" s="1"/>
  <c r="Q49" i="7" s="1"/>
  <c r="S46" i="123"/>
  <c r="S46" i="93" s="1"/>
  <c r="S46" i="11" s="1"/>
  <c r="S46" i="9" s="1"/>
  <c r="S46" i="7" s="1"/>
  <c r="U43" i="123"/>
  <c r="U43" i="93" s="1"/>
  <c r="U43" i="11" s="1"/>
  <c r="U43" i="9" s="1"/>
  <c r="U43" i="7" s="1"/>
  <c r="W40" i="123"/>
  <c r="C38" i="123"/>
  <c r="C38" i="93" s="1"/>
  <c r="C38" i="11" s="1"/>
  <c r="C38" i="9" s="1"/>
  <c r="C38" i="7" s="1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9" i="93" s="1"/>
  <c r="M19" i="11" s="1"/>
  <c r="M19" i="9" s="1"/>
  <c r="M19" i="7" s="1"/>
  <c r="M14" i="123"/>
  <c r="S7" i="123"/>
  <c r="J22" i="104"/>
  <c r="X15" i="102"/>
  <c r="X15" i="93" s="1"/>
  <c r="X15" i="11" s="1"/>
  <c r="X15" i="9" s="1"/>
  <c r="X15" i="7" s="1"/>
  <c r="D13" i="102"/>
  <c r="D13" i="93" s="1"/>
  <c r="D13" i="11" s="1"/>
  <c r="D13" i="9" s="1"/>
  <c r="D13" i="7" s="1"/>
  <c r="L52" i="16"/>
  <c r="O8" i="106"/>
  <c r="V26" i="114"/>
  <c r="W6" i="102"/>
  <c r="V16" i="102"/>
  <c r="V16" i="93" s="1"/>
  <c r="V16" i="11" s="1"/>
  <c r="V16" i="9" s="1"/>
  <c r="V16" i="7" s="1"/>
  <c r="X13" i="102"/>
  <c r="X13" i="93" s="1"/>
  <c r="X13" i="11" s="1"/>
  <c r="X13" i="9" s="1"/>
  <c r="X13" i="7" s="1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C69" i="93" s="1"/>
  <c r="C69" i="11" s="1"/>
  <c r="C69" i="9" s="1"/>
  <c r="C69" i="7" s="1"/>
  <c r="O26" i="165"/>
  <c r="O26" i="199"/>
  <c r="U67" i="116"/>
  <c r="L26" i="186"/>
  <c r="P29" i="102"/>
  <c r="P29" i="93" s="1"/>
  <c r="P29" i="11" s="1"/>
  <c r="P29" i="9" s="1"/>
  <c r="P29" i="7" s="1"/>
  <c r="U51" i="123"/>
  <c r="W48" i="123"/>
  <c r="W48" i="93" s="1"/>
  <c r="W48" i="11" s="1"/>
  <c r="W48" i="9" s="1"/>
  <c r="W48" i="7" s="1"/>
  <c r="C46" i="123"/>
  <c r="E43" i="123"/>
  <c r="E43" i="93" s="1"/>
  <c r="E43" i="11" s="1"/>
  <c r="E43" i="9" s="1"/>
  <c r="E43" i="7" s="1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K29" i="93" s="1"/>
  <c r="K29" i="11" s="1"/>
  <c r="K29" i="9" s="1"/>
  <c r="K29" i="7" s="1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N2" i="108" s="1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P25" i="93" s="1"/>
  <c r="P25" i="11" s="1"/>
  <c r="P25" i="9" s="1"/>
  <c r="P25" i="7" s="1"/>
  <c r="R16" i="102"/>
  <c r="R16" i="93" s="1"/>
  <c r="R16" i="11" s="1"/>
  <c r="R16" i="9" s="1"/>
  <c r="R16" i="7" s="1"/>
  <c r="W11" i="111"/>
  <c r="C8" i="104"/>
  <c r="G27" i="105"/>
  <c r="S23" i="102"/>
  <c r="S7" i="102"/>
  <c r="M3" i="85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E3" i="111" s="1"/>
  <c r="M3" i="187"/>
  <c r="L27" i="106"/>
  <c r="X11" i="105"/>
  <c r="W27" i="111"/>
  <c r="Q17" i="104"/>
  <c r="C3" i="114"/>
  <c r="I3" i="82"/>
  <c r="U3" i="8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10" i="93" s="1"/>
  <c r="Q10" i="11" s="1"/>
  <c r="Q10" i="9" s="1"/>
  <c r="Q10" i="7" s="1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D64" i="93" s="1"/>
  <c r="D64" i="11" s="1"/>
  <c r="D64" i="9" s="1"/>
  <c r="D64" i="7" s="1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G32" i="93" s="1"/>
  <c r="G32" i="11" s="1"/>
  <c r="G32" i="9" s="1"/>
  <c r="G32" i="7" s="1"/>
  <c r="X10" i="102"/>
  <c r="X11" i="16"/>
  <c r="F3" i="17"/>
  <c r="O11" i="111"/>
  <c r="W11" i="105"/>
  <c r="I52" i="125"/>
  <c r="I52" i="75"/>
  <c r="O6" i="102"/>
  <c r="O6" i="93" s="1"/>
  <c r="O6" i="11" s="1"/>
  <c r="O6" i="9" s="1"/>
  <c r="O6" i="7" s="1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D20" i="93" s="1"/>
  <c r="D20" i="11" s="1"/>
  <c r="D20" i="9" s="1"/>
  <c r="D20" i="7" s="1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G39" i="11" s="1"/>
  <c r="G39" i="9" s="1"/>
  <c r="G39" i="7" s="1"/>
  <c r="J26" i="193"/>
  <c r="H3" i="165"/>
  <c r="M36" i="102"/>
  <c r="M36" i="93" s="1"/>
  <c r="M36" i="11" s="1"/>
  <c r="M36" i="9" s="1"/>
  <c r="M36" i="7" s="1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R65" i="93" s="1"/>
  <c r="R65" i="11" s="1"/>
  <c r="R65" i="9" s="1"/>
  <c r="R65" i="7" s="1"/>
  <c r="Q51" i="116"/>
  <c r="U40" i="102"/>
  <c r="U40" i="93" s="1"/>
  <c r="U40" i="11" s="1"/>
  <c r="U40" i="9" s="1"/>
  <c r="U40" i="7" s="1"/>
  <c r="K30" i="102"/>
  <c r="S19" i="102"/>
  <c r="S19" i="93" s="1"/>
  <c r="S19" i="11" s="1"/>
  <c r="S19" i="9" s="1"/>
  <c r="S19" i="7" s="1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X19" i="93" s="1"/>
  <c r="X19" i="11" s="1"/>
  <c r="X19" i="9" s="1"/>
  <c r="X19" i="7" s="1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O21" i="93" s="1"/>
  <c r="O21" i="11" s="1"/>
  <c r="O21" i="9" s="1"/>
  <c r="O21" i="7" s="1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T3" i="106" s="1"/>
  <c r="P24" i="102"/>
  <c r="P24" i="93" s="1"/>
  <c r="P24" i="11" s="1"/>
  <c r="J15" i="102"/>
  <c r="J27" i="16"/>
  <c r="J11" i="16"/>
  <c r="U8" i="104"/>
  <c r="E8" i="105"/>
  <c r="K16" i="102"/>
  <c r="K16" i="93" s="1"/>
  <c r="K16" i="11" s="1"/>
  <c r="W2" i="10"/>
  <c r="D11" i="75"/>
  <c r="C3" i="113"/>
  <c r="M3" i="109"/>
  <c r="T3" i="165"/>
  <c r="G26" i="165"/>
  <c r="R26" i="165"/>
  <c r="C26" i="193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V38" i="93" s="1"/>
  <c r="V38" i="11" s="1"/>
  <c r="V38" i="9" s="1"/>
  <c r="V38" i="7" s="1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V3" i="198"/>
  <c r="D11" i="16"/>
  <c r="D3" i="16" s="1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F3" i="106" s="1"/>
  <c r="P14" i="102"/>
  <c r="P14" i="93" s="1"/>
  <c r="P14" i="11" s="1"/>
  <c r="P14" i="9" s="1"/>
  <c r="P14" i="7" s="1"/>
  <c r="V52" i="16"/>
  <c r="S2" i="119"/>
  <c r="G52" i="106"/>
  <c r="M27" i="106"/>
  <c r="I8" i="106"/>
  <c r="I27" i="105"/>
  <c r="S17" i="105"/>
  <c r="I11" i="105"/>
  <c r="I3" i="105" s="1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Q72" i="93" s="1"/>
  <c r="Q72" i="11" s="1"/>
  <c r="Q72" i="9" s="1"/>
  <c r="Q72" i="7" s="1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R39" i="93" s="1"/>
  <c r="R39" i="11" s="1"/>
  <c r="R39" i="9" s="1"/>
  <c r="R39" i="7" s="1"/>
  <c r="T36" i="102"/>
  <c r="U49" i="102"/>
  <c r="U49" i="93" s="1"/>
  <c r="U49" i="11" s="1"/>
  <c r="U49" i="9" s="1"/>
  <c r="U49" i="7" s="1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S67" i="93" s="1"/>
  <c r="S67" i="11" s="1"/>
  <c r="S67" i="9" s="1"/>
  <c r="S67" i="7" s="1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E44" i="93" s="1"/>
  <c r="E44" i="11" s="1"/>
  <c r="E44" i="9" s="1"/>
  <c r="E44" i="7" s="1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G50" i="93" s="1"/>
  <c r="G50" i="11" s="1"/>
  <c r="G50" i="9" s="1"/>
  <c r="G50" i="7" s="1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C10" i="93" s="1"/>
  <c r="C10" i="11" s="1"/>
  <c r="C10" i="9" s="1"/>
  <c r="C10" i="7" s="1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H26" i="198"/>
  <c r="I3" i="109"/>
  <c r="F61" i="104"/>
  <c r="P3" i="125"/>
  <c r="E3" i="108"/>
  <c r="T11" i="104"/>
  <c r="I16" i="102"/>
  <c r="O11" i="16"/>
  <c r="O3" i="16" s="1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F25" i="93" s="1"/>
  <c r="F25" i="11" s="1"/>
  <c r="F25" i="9" s="1"/>
  <c r="F25" i="7" s="1"/>
  <c r="N3" i="114"/>
  <c r="Q27" i="106"/>
  <c r="M15" i="102"/>
  <c r="H27" i="106"/>
  <c r="N33" i="104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C26" i="125" s="1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W51" i="11" s="1"/>
  <c r="W51" i="9" s="1"/>
  <c r="W51" i="7" s="1"/>
  <c r="C61" i="111"/>
  <c r="W22" i="16"/>
  <c r="O27" i="125"/>
  <c r="J61" i="104"/>
  <c r="T27" i="104"/>
  <c r="D11" i="105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Q45" i="93" s="1"/>
  <c r="Q45" i="11" s="1"/>
  <c r="Q45" i="9" s="1"/>
  <c r="Q45" i="7" s="1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J67" i="93" s="1"/>
  <c r="J67" i="11" s="1"/>
  <c r="J67" i="9" s="1"/>
  <c r="J67" i="7" s="1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V45" i="93" s="1"/>
  <c r="V45" i="11" s="1"/>
  <c r="V45" i="9" s="1"/>
  <c r="V45" i="7" s="1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24" i="93" s="1"/>
  <c r="H24" i="11" s="1"/>
  <c r="H24" i="9" s="1"/>
  <c r="H24" i="7" s="1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S35" i="93" s="1"/>
  <c r="S35" i="11" s="1"/>
  <c r="S35" i="9" s="1"/>
  <c r="S35" i="7" s="1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T2" i="115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H16" i="102"/>
  <c r="H16" i="93" s="1"/>
  <c r="H16" i="11" s="1"/>
  <c r="H16" i="9" s="1"/>
  <c r="H16" i="7" s="1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C2" i="193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M40" i="93" s="1"/>
  <c r="M40" i="11" s="1"/>
  <c r="M40" i="9" s="1"/>
  <c r="M40" i="7" s="1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U54" i="11" s="1"/>
  <c r="U54" i="9" s="1"/>
  <c r="U54" i="7" s="1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G24" i="102"/>
  <c r="G24" i="93" s="1"/>
  <c r="G24" i="11" s="1"/>
  <c r="G24" i="9" s="1"/>
  <c r="G24" i="7" s="1"/>
  <c r="E7" i="102"/>
  <c r="E7" i="93" s="1"/>
  <c r="E7" i="11" s="1"/>
  <c r="E7" i="9" s="1"/>
  <c r="E7" i="7" s="1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N69" i="93" s="1"/>
  <c r="N69" i="11" s="1"/>
  <c r="N69" i="9" s="1"/>
  <c r="N69" i="7" s="1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H29" i="93" s="1"/>
  <c r="H29" i="11" s="1"/>
  <c r="H29" i="9" s="1"/>
  <c r="H29" i="7" s="1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O29" i="93" s="1"/>
  <c r="O29" i="11" s="1"/>
  <c r="O29" i="9" s="1"/>
  <c r="O29" i="7" s="1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D31" i="93" s="1"/>
  <c r="D31" i="11" s="1"/>
  <c r="D31" i="9" s="1"/>
  <c r="D31" i="7" s="1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E87" i="149"/>
  <c r="U26" i="173"/>
  <c r="G87" i="149"/>
  <c r="V3" i="191"/>
  <c r="W26" i="114"/>
  <c r="K3" i="81"/>
  <c r="I49" i="116"/>
  <c r="K46" i="116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P7" i="93" s="1"/>
  <c r="P7" i="11" s="1"/>
  <c r="P7" i="9" s="1"/>
  <c r="P7" i="7" s="1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K3" i="104" s="1"/>
  <c r="U33" i="105"/>
  <c r="S11" i="105"/>
  <c r="C26" i="110"/>
  <c r="S26" i="90"/>
  <c r="R11" i="104"/>
  <c r="T3" i="188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S51" i="93" s="1"/>
  <c r="S51" i="11" s="1"/>
  <c r="S51" i="9" s="1"/>
  <c r="S51" i="7" s="1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C43" i="93" s="1"/>
  <c r="C43" i="11" s="1"/>
  <c r="C43" i="9" s="1"/>
  <c r="C43" i="7" s="1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X3" i="114"/>
  <c r="O22" i="106"/>
  <c r="C22" i="105"/>
  <c r="C26" i="198"/>
  <c r="P3" i="198"/>
  <c r="K3" i="188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T17" i="75"/>
  <c r="X8" i="75"/>
  <c r="Q3" i="196"/>
  <c r="F3" i="198"/>
  <c r="F2" i="198" s="1"/>
  <c r="U3" i="174"/>
  <c r="N26" i="196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3" i="106" s="1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H2" i="203" s="1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54" i="93" s="1"/>
  <c r="R54" i="11" s="1"/>
  <c r="R54" i="9" s="1"/>
  <c r="R54" i="7" s="1"/>
  <c r="R71" i="102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H42" i="93" s="1"/>
  <c r="H42" i="11" s="1"/>
  <c r="H42" i="9" s="1"/>
  <c r="H42" i="7" s="1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V2" i="198" s="1"/>
  <c r="W69" i="116"/>
  <c r="I26" i="171"/>
  <c r="U3" i="108"/>
  <c r="G3" i="91"/>
  <c r="Q3" i="90"/>
  <c r="N61" i="118"/>
  <c r="N8" i="106"/>
  <c r="T61" i="104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N61" i="106"/>
  <c r="X27" i="106"/>
  <c r="P11" i="106"/>
  <c r="R61" i="75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W26" i="87"/>
  <c r="W3" i="86"/>
  <c r="S26" i="85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P3" i="193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D67" i="93"/>
  <c r="D67" i="11" s="1"/>
  <c r="D67" i="9" s="1"/>
  <c r="D67" i="7" s="1"/>
  <c r="N26" i="114"/>
  <c r="O33" i="118"/>
  <c r="O26" i="118" s="1"/>
  <c r="O2" i="118" s="1"/>
  <c r="F17" i="104"/>
  <c r="K4" i="106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P61" i="118"/>
  <c r="T3" i="163"/>
  <c r="X26" i="187"/>
  <c r="N71" i="93"/>
  <c r="N71" i="11" s="1"/>
  <c r="N71" i="9" s="1"/>
  <c r="N71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F6" i="102"/>
  <c r="F6" i="93" s="1"/>
  <c r="F6" i="11" s="1"/>
  <c r="X61" i="8"/>
  <c r="N89" i="149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G68" i="93"/>
  <c r="G68" i="11" s="1"/>
  <c r="G68" i="9" s="1"/>
  <c r="G68" i="7" s="1"/>
  <c r="E9" i="102"/>
  <c r="I3" i="112"/>
  <c r="W3" i="107"/>
  <c r="W3" i="88"/>
  <c r="C26" i="83"/>
  <c r="L33" i="106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R21" i="93"/>
  <c r="R21" i="11" s="1"/>
  <c r="R21" i="9" s="1"/>
  <c r="R21" i="7" s="1"/>
  <c r="D7" i="93"/>
  <c r="D7" i="11" s="1"/>
  <c r="D7" i="9" s="1"/>
  <c r="D7" i="7" s="1"/>
  <c r="T33" i="125"/>
  <c r="G61" i="118"/>
  <c r="G52" i="116"/>
  <c r="G26" i="163"/>
  <c r="E33" i="106"/>
  <c r="Q33" i="104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J8" i="75"/>
  <c r="R61" i="16"/>
  <c r="F33" i="75"/>
  <c r="I4" i="75"/>
  <c r="K3" i="174"/>
  <c r="S3" i="113"/>
  <c r="G26" i="115"/>
  <c r="G3" i="109"/>
  <c r="E26" i="203"/>
  <c r="I3" i="165"/>
  <c r="J26" i="196"/>
  <c r="J2" i="196" s="1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W26" i="84"/>
  <c r="W2" i="84" s="1"/>
  <c r="C3" i="80"/>
  <c r="L33" i="118"/>
  <c r="L26" i="118" s="1"/>
  <c r="L3" i="188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R26" i="114"/>
  <c r="T26" i="108"/>
  <c r="J3" i="108"/>
  <c r="G61" i="111"/>
  <c r="Q27" i="11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T26" i="77"/>
  <c r="K3" i="195"/>
  <c r="W3" i="188"/>
  <c r="S26" i="115"/>
  <c r="E26" i="113"/>
  <c r="L61" i="125"/>
  <c r="W66" i="116"/>
  <c r="C3" i="89"/>
  <c r="M3" i="88"/>
  <c r="W3" i="80"/>
  <c r="W2" i="80" s="1"/>
  <c r="D37" i="93"/>
  <c r="D37" i="11" s="1"/>
  <c r="D37" i="9" s="1"/>
  <c r="D37" i="7" s="1"/>
  <c r="V26" i="11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D73" i="149"/>
  <c r="X73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G52" i="117"/>
  <c r="C12" i="116"/>
  <c r="C11" i="116" s="1"/>
  <c r="C11" i="117"/>
  <c r="G8" i="117"/>
  <c r="G9" i="116"/>
  <c r="G8" i="116" s="1"/>
  <c r="Q4" i="117"/>
  <c r="Q5" i="116"/>
  <c r="Q4" i="116" s="1"/>
  <c r="K3" i="111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D49" i="93"/>
  <c r="D49" i="11" s="1"/>
  <c r="D49" i="9" s="1"/>
  <c r="D49" i="7" s="1"/>
  <c r="F46" i="93"/>
  <c r="F46" i="11" s="1"/>
  <c r="F46" i="9" s="1"/>
  <c r="F46" i="7" s="1"/>
  <c r="V26" i="185"/>
  <c r="T27" i="103"/>
  <c r="T28" i="102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D61" i="103"/>
  <c r="X33" i="103"/>
  <c r="X34" i="102"/>
  <c r="H22" i="103"/>
  <c r="H23" i="102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G52" i="103"/>
  <c r="G53" i="102"/>
  <c r="K61" i="103"/>
  <c r="U32" i="93"/>
  <c r="U32" i="11" s="1"/>
  <c r="U32" i="9" s="1"/>
  <c r="U32" i="7" s="1"/>
  <c r="O23" i="102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T21" i="93"/>
  <c r="T21" i="11" s="1"/>
  <c r="T21" i="9" s="1"/>
  <c r="T21" i="7" s="1"/>
  <c r="V17" i="103"/>
  <c r="V18" i="102"/>
  <c r="J3" i="185"/>
  <c r="P13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K11" i="124"/>
  <c r="K12" i="123"/>
  <c r="M61" i="125"/>
  <c r="M3" i="112"/>
  <c r="Q26" i="114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L3" i="185"/>
  <c r="R3" i="17"/>
  <c r="J11" i="149"/>
  <c r="R33" i="10"/>
  <c r="R26" i="10" s="1"/>
  <c r="R2" i="10" s="1"/>
  <c r="F27" i="124"/>
  <c r="F28" i="123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I3" i="191"/>
  <c r="I3" i="187"/>
  <c r="G17" i="103"/>
  <c r="G18" i="102"/>
  <c r="Q14" i="93"/>
  <c r="Q14" i="11" s="1"/>
  <c r="Q14" i="9" s="1"/>
  <c r="Q14" i="7" s="1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F8" i="124"/>
  <c r="F9" i="123"/>
  <c r="F8" i="123" s="1"/>
  <c r="O33" i="117"/>
  <c r="O34" i="116"/>
  <c r="W17" i="117"/>
  <c r="W18" i="116"/>
  <c r="W17" i="116" s="1"/>
  <c r="C5" i="116"/>
  <c r="C4" i="116" s="1"/>
  <c r="C4" i="117"/>
  <c r="G61" i="103"/>
  <c r="K22" i="103"/>
  <c r="K23" i="102"/>
  <c r="C18" i="102"/>
  <c r="C17" i="103"/>
  <c r="M14" i="93"/>
  <c r="M14" i="11" s="1"/>
  <c r="M14" i="9" s="1"/>
  <c r="M14" i="7" s="1"/>
  <c r="M13" i="149"/>
  <c r="U10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O27" i="103"/>
  <c r="O28" i="102"/>
  <c r="E11" i="103"/>
  <c r="E15" i="102"/>
  <c r="E15" i="93" s="1"/>
  <c r="E15" i="11" s="1"/>
  <c r="E15" i="9" s="1"/>
  <c r="E15" i="7" s="1"/>
  <c r="O11" i="103"/>
  <c r="O12" i="102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X53" i="102"/>
  <c r="X52" i="103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I52" i="117"/>
  <c r="I53" i="116"/>
  <c r="I52" i="116" s="1"/>
  <c r="M64" i="116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F11" i="124"/>
  <c r="F12" i="123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M26" i="11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P47" i="93"/>
  <c r="P47" i="11" s="1"/>
  <c r="P47" i="9" s="1"/>
  <c r="P47" i="7" s="1"/>
  <c r="H30" i="93"/>
  <c r="H30" i="11" s="1"/>
  <c r="H30" i="9" s="1"/>
  <c r="H30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W3" i="104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C12" i="123"/>
  <c r="C11" i="123" s="1"/>
  <c r="C11" i="124"/>
  <c r="G8" i="124"/>
  <c r="G9" i="123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N3" i="16" s="1"/>
  <c r="L3" i="17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G12" i="149"/>
  <c r="G33" i="10"/>
  <c r="G26" i="10" s="1"/>
  <c r="M33" i="124"/>
  <c r="M34" i="123"/>
  <c r="S27" i="124"/>
  <c r="S28" i="123"/>
  <c r="S27" i="123" s="1"/>
  <c r="I3" i="201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S42" i="93"/>
  <c r="S42" i="11" s="1"/>
  <c r="S42" i="9" s="1"/>
  <c r="S42" i="7" s="1"/>
  <c r="K33" i="103"/>
  <c r="K34" i="102"/>
  <c r="K11" i="103"/>
  <c r="K13" i="102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O4" i="117"/>
  <c r="O5" i="116"/>
  <c r="O4" i="116" s="1"/>
  <c r="E3" i="194"/>
  <c r="C31" i="93"/>
  <c r="C31" i="11" s="1"/>
  <c r="C31" i="9" s="1"/>
  <c r="C31" i="7" s="1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I41" i="93"/>
  <c r="I41" i="11" s="1"/>
  <c r="I41" i="9" s="1"/>
  <c r="I41" i="7" s="1"/>
  <c r="W40" i="93"/>
  <c r="W40" i="11" s="1"/>
  <c r="W40" i="9" s="1"/>
  <c r="W40" i="7" s="1"/>
  <c r="U74" i="149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K21" i="93"/>
  <c r="K21" i="11" s="1"/>
  <c r="K21" i="9" s="1"/>
  <c r="K21" i="7" s="1"/>
  <c r="S12" i="102"/>
  <c r="W9" i="102"/>
  <c r="G3" i="17"/>
  <c r="W11" i="149"/>
  <c r="K26" i="201"/>
  <c r="U17" i="124"/>
  <c r="U18" i="123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U25" i="93"/>
  <c r="U25" i="11" s="1"/>
  <c r="U25" i="9" s="1"/>
  <c r="U25" i="7" s="1"/>
  <c r="I22" i="103"/>
  <c r="I23" i="102"/>
  <c r="U8" i="103"/>
  <c r="U10" i="102"/>
  <c r="U10" i="93" s="1"/>
  <c r="U10" i="11" s="1"/>
  <c r="U10" i="9" s="1"/>
  <c r="U10" i="7" s="1"/>
  <c r="M5" i="102"/>
  <c r="W33" i="16"/>
  <c r="U26" i="17"/>
  <c r="U11" i="16"/>
  <c r="C3" i="17"/>
  <c r="K11" i="149"/>
  <c r="Q33" i="124"/>
  <c r="Q34" i="123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J3" i="191"/>
  <c r="H53" i="102"/>
  <c r="R71" i="93"/>
  <c r="R71" i="11" s="1"/>
  <c r="R71" i="9" s="1"/>
  <c r="R71" i="7" s="1"/>
  <c r="V65" i="93"/>
  <c r="V65" i="11" s="1"/>
  <c r="V65" i="9" s="1"/>
  <c r="V65" i="7" s="1"/>
  <c r="L61" i="103"/>
  <c r="H50" i="93"/>
  <c r="H50" i="11" s="1"/>
  <c r="H50" i="9" s="1"/>
  <c r="H50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23" i="116"/>
  <c r="C22" i="116" s="1"/>
  <c r="C22" i="117"/>
  <c r="O3" i="163"/>
  <c r="Q3" i="197"/>
  <c r="O52" i="103"/>
  <c r="O53" i="102"/>
  <c r="Q63" i="93"/>
  <c r="Q63" i="11" s="1"/>
  <c r="Q63" i="9" s="1"/>
  <c r="Q63" i="7" s="1"/>
  <c r="S61" i="103"/>
  <c r="C48" i="93"/>
  <c r="C48" i="11" s="1"/>
  <c r="C48" i="9" s="1"/>
  <c r="C48" i="7" s="1"/>
  <c r="G33" i="103"/>
  <c r="G26" i="103" s="1"/>
  <c r="G34" i="102"/>
  <c r="W22" i="103"/>
  <c r="W23" i="102"/>
  <c r="E21" i="93"/>
  <c r="E21" i="11" s="1"/>
  <c r="E21" i="9" s="1"/>
  <c r="E21" i="7" s="1"/>
  <c r="U12" i="102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O22" i="124"/>
  <c r="O23" i="123"/>
  <c r="O22" i="123" s="1"/>
  <c r="S3" i="201"/>
  <c r="K3" i="171"/>
  <c r="U33" i="75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M74" i="149"/>
  <c r="I22" i="117"/>
  <c r="I23" i="116"/>
  <c r="I22" i="116" s="1"/>
  <c r="M4" i="117"/>
  <c r="M5" i="116"/>
  <c r="M4" i="116" s="1"/>
  <c r="O26" i="194"/>
  <c r="E26" i="194"/>
  <c r="S3" i="194"/>
  <c r="O3" i="19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S11" i="124"/>
  <c r="S12" i="123"/>
  <c r="S11" i="123" s="1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V2" i="81" l="1"/>
  <c r="W2" i="171"/>
  <c r="L2" i="188"/>
  <c r="K2" i="112"/>
  <c r="P3" i="105"/>
  <c r="P64" i="93"/>
  <c r="P64" i="11" s="1"/>
  <c r="P64" i="9" s="1"/>
  <c r="N3" i="105"/>
  <c r="L2" i="78"/>
  <c r="L26" i="106"/>
  <c r="K2" i="203"/>
  <c r="I27" i="123"/>
  <c r="N18" i="149"/>
  <c r="X26" i="16"/>
  <c r="P3" i="16"/>
  <c r="J2" i="189"/>
  <c r="H3" i="104"/>
  <c r="L12" i="149"/>
  <c r="Q77" i="149"/>
  <c r="T7" i="149"/>
  <c r="P2" i="193"/>
  <c r="G2" i="185"/>
  <c r="U41" i="93"/>
  <c r="U41" i="11" s="1"/>
  <c r="U41" i="9" s="1"/>
  <c r="U41" i="7" s="1"/>
  <c r="G3" i="125"/>
  <c r="M2" i="17"/>
  <c r="R3" i="125"/>
  <c r="M3" i="106"/>
  <c r="K26" i="104"/>
  <c r="K2" i="104" s="1"/>
  <c r="G3" i="104"/>
  <c r="K26" i="117"/>
  <c r="X24" i="93"/>
  <c r="X24" i="11" s="1"/>
  <c r="X24" i="9" s="1"/>
  <c r="X24" i="7" s="1"/>
  <c r="E41" i="93"/>
  <c r="E41" i="11" s="1"/>
  <c r="E41" i="9" s="1"/>
  <c r="E41" i="7" s="1"/>
  <c r="W2" i="115"/>
  <c r="W2" i="18"/>
  <c r="T2" i="188"/>
  <c r="H79" i="149"/>
  <c r="J3" i="106"/>
  <c r="I2" i="80"/>
  <c r="E47" i="93"/>
  <c r="E47" i="11" s="1"/>
  <c r="E47" i="9" s="1"/>
  <c r="E47" i="7" s="1"/>
  <c r="O66" i="93"/>
  <c r="O66" i="11" s="1"/>
  <c r="O66" i="9" s="1"/>
  <c r="O66" i="7" s="1"/>
  <c r="R26" i="104"/>
  <c r="R2" i="104" s="1"/>
  <c r="X3" i="16"/>
  <c r="K3" i="106"/>
  <c r="R2" i="198"/>
  <c r="G17" i="123"/>
  <c r="D6" i="93"/>
  <c r="D6" i="11" s="1"/>
  <c r="D6" i="9" s="1"/>
  <c r="D6" i="7" s="1"/>
  <c r="V2" i="115"/>
  <c r="L4" i="123"/>
  <c r="P80" i="149"/>
  <c r="O26" i="104"/>
  <c r="D26" i="149"/>
  <c r="X26" i="75"/>
  <c r="D2" i="108"/>
  <c r="Q26" i="111"/>
  <c r="Q2" i="111" s="1"/>
  <c r="I2" i="195"/>
  <c r="G2" i="108"/>
  <c r="T2" i="78"/>
  <c r="R2" i="18"/>
  <c r="S2" i="85"/>
  <c r="I49" i="93"/>
  <c r="I49" i="11" s="1"/>
  <c r="I49" i="9" s="1"/>
  <c r="I49" i="7" s="1"/>
  <c r="K10" i="149"/>
  <c r="L6" i="149"/>
  <c r="H2" i="183"/>
  <c r="H2" i="201"/>
  <c r="L6" i="93"/>
  <c r="L6" i="11" s="1"/>
  <c r="L6" i="9" s="1"/>
  <c r="L6" i="7" s="1"/>
  <c r="J2" i="194"/>
  <c r="I2" i="91"/>
  <c r="C2" i="86"/>
  <c r="V2" i="19"/>
  <c r="W65" i="93"/>
  <c r="W65" i="11" s="1"/>
  <c r="W65" i="9" s="1"/>
  <c r="W65" i="7" s="1"/>
  <c r="H26" i="125"/>
  <c r="H2" i="125" s="1"/>
  <c r="E27" i="123"/>
  <c r="G48" i="93"/>
  <c r="G48" i="11" s="1"/>
  <c r="G48" i="9" s="1"/>
  <c r="G48" i="7" s="1"/>
  <c r="T16" i="93"/>
  <c r="T16" i="11" s="1"/>
  <c r="T16" i="9" s="1"/>
  <c r="T16" i="7" s="1"/>
  <c r="X51" i="93"/>
  <c r="X51" i="11" s="1"/>
  <c r="X51" i="9" s="1"/>
  <c r="X51" i="7" s="1"/>
  <c r="K2" i="189"/>
  <c r="W37" i="93"/>
  <c r="W37" i="11" s="1"/>
  <c r="W37" i="9" s="1"/>
  <c r="W37" i="7" s="1"/>
  <c r="G2" i="110"/>
  <c r="N2" i="112"/>
  <c r="G2" i="19"/>
  <c r="G78" i="149"/>
  <c r="N61" i="102"/>
  <c r="G2" i="81"/>
  <c r="D17" i="123"/>
  <c r="Q4" i="123"/>
  <c r="Q3" i="123" s="1"/>
  <c r="K2" i="188"/>
  <c r="M3" i="111"/>
  <c r="M2" i="111" s="1"/>
  <c r="K2" i="165"/>
  <c r="X2" i="121"/>
  <c r="L2" i="191"/>
  <c r="C26" i="117"/>
  <c r="T2" i="163"/>
  <c r="V26" i="106"/>
  <c r="N65" i="93"/>
  <c r="N65" i="11" s="1"/>
  <c r="N65" i="9" s="1"/>
  <c r="N65" i="7" s="1"/>
  <c r="T26" i="125"/>
  <c r="T11" i="123"/>
  <c r="D2" i="91"/>
  <c r="G3" i="105"/>
  <c r="L2" i="19"/>
  <c r="Q2" i="82"/>
  <c r="E3" i="105"/>
  <c r="I2" i="110"/>
  <c r="X17" i="123"/>
  <c r="O3" i="111"/>
  <c r="M27" i="123"/>
  <c r="M2" i="186"/>
  <c r="M72" i="93"/>
  <c r="M72" i="11" s="1"/>
  <c r="M72" i="9" s="1"/>
  <c r="M72" i="7" s="1"/>
  <c r="Q2" i="19"/>
  <c r="W25" i="93"/>
  <c r="W25" i="11" s="1"/>
  <c r="W25" i="9" s="1"/>
  <c r="W25" i="7" s="1"/>
  <c r="J27" i="123"/>
  <c r="D16" i="93"/>
  <c r="D16" i="11" s="1"/>
  <c r="D16" i="9" s="1"/>
  <c r="D16" i="7" s="1"/>
  <c r="J2" i="192"/>
  <c r="J26" i="105"/>
  <c r="J2" i="105" s="1"/>
  <c r="K2" i="85"/>
  <c r="V2" i="183"/>
  <c r="T2" i="113"/>
  <c r="W2" i="108"/>
  <c r="W3" i="16"/>
  <c r="M47" i="93"/>
  <c r="M47" i="11" s="1"/>
  <c r="M47" i="9" s="1"/>
  <c r="M47" i="7" s="1"/>
  <c r="N2" i="188"/>
  <c r="O2" i="186"/>
  <c r="J3" i="16"/>
  <c r="M26" i="16"/>
  <c r="T2" i="186"/>
  <c r="U24" i="93"/>
  <c r="U24" i="11" s="1"/>
  <c r="U24" i="9" s="1"/>
  <c r="U24" i="7" s="1"/>
  <c r="U26" i="111"/>
  <c r="Q26" i="16"/>
  <c r="W15" i="93"/>
  <c r="W15" i="11" s="1"/>
  <c r="W15" i="9" s="1"/>
  <c r="W15" i="7" s="1"/>
  <c r="O2" i="80"/>
  <c r="S26" i="105"/>
  <c r="R2" i="195"/>
  <c r="U2" i="81"/>
  <c r="Q11" i="123"/>
  <c r="P81" i="149"/>
  <c r="H26" i="104"/>
  <c r="V2" i="163"/>
  <c r="E2" i="173"/>
  <c r="P2" i="114"/>
  <c r="I2" i="89"/>
  <c r="V2" i="193"/>
  <c r="I51" i="93"/>
  <c r="I51" i="11" s="1"/>
  <c r="I51" i="9" s="1"/>
  <c r="I51" i="7" s="1"/>
  <c r="N26" i="104"/>
  <c r="D11" i="123"/>
  <c r="D3" i="123" s="1"/>
  <c r="O37" i="93"/>
  <c r="O37" i="11" s="1"/>
  <c r="O37" i="9" s="1"/>
  <c r="O37" i="7" s="1"/>
  <c r="V3" i="106"/>
  <c r="M2" i="114"/>
  <c r="R26" i="105"/>
  <c r="R2" i="105" s="1"/>
  <c r="K46" i="93"/>
  <c r="K46" i="11" s="1"/>
  <c r="K46" i="9" s="1"/>
  <c r="K46" i="7" s="1"/>
  <c r="P51" i="93"/>
  <c r="P51" i="11" s="1"/>
  <c r="P51" i="9" s="1"/>
  <c r="P51" i="7" s="1"/>
  <c r="M26" i="103"/>
  <c r="C2" i="192"/>
  <c r="T61" i="149"/>
  <c r="H3" i="16"/>
  <c r="O27" i="123"/>
  <c r="E26" i="105"/>
  <c r="F2" i="17"/>
  <c r="P39" i="149"/>
  <c r="F2" i="109"/>
  <c r="O2" i="114"/>
  <c r="X2" i="183"/>
  <c r="O3" i="125"/>
  <c r="I25" i="149"/>
  <c r="R66" i="93"/>
  <c r="R66" i="11" s="1"/>
  <c r="R66" i="9" s="1"/>
  <c r="R66" i="7" s="1"/>
  <c r="J26" i="125"/>
  <c r="I2" i="109"/>
  <c r="G15" i="93"/>
  <c r="G15" i="11" s="1"/>
  <c r="G15" i="9" s="1"/>
  <c r="G15" i="7" s="1"/>
  <c r="V26" i="105"/>
  <c r="P62" i="93"/>
  <c r="P62" i="11" s="1"/>
  <c r="P62" i="9" s="1"/>
  <c r="P62" i="7" s="1"/>
  <c r="O69" i="93"/>
  <c r="O69" i="11" s="1"/>
  <c r="O69" i="9" s="1"/>
  <c r="O69" i="7" s="1"/>
  <c r="Q3" i="125"/>
  <c r="Q2" i="125" s="1"/>
  <c r="K3" i="105"/>
  <c r="F27" i="123"/>
  <c r="H2" i="171"/>
  <c r="H2" i="173"/>
  <c r="N57" i="149"/>
  <c r="E2" i="109"/>
  <c r="V2" i="107"/>
  <c r="D87" i="149"/>
  <c r="R87" i="149"/>
  <c r="L82" i="149"/>
  <c r="T82" i="149"/>
  <c r="T56" i="149"/>
  <c r="L89" i="149"/>
  <c r="R2" i="109"/>
  <c r="V33" i="116"/>
  <c r="V26" i="116" s="1"/>
  <c r="F26" i="124"/>
  <c r="Q2" i="114"/>
  <c r="I2" i="192"/>
  <c r="Q89" i="149"/>
  <c r="J87" i="149"/>
  <c r="S87" i="149"/>
  <c r="R64" i="149"/>
  <c r="N87" i="149"/>
  <c r="X24" i="149"/>
  <c r="K40" i="93"/>
  <c r="K40" i="11" s="1"/>
  <c r="K40" i="9" s="1"/>
  <c r="K40" i="7" s="1"/>
  <c r="N2" i="196"/>
  <c r="W26" i="105"/>
  <c r="Q87" i="149"/>
  <c r="L56" i="149"/>
  <c r="H74" i="149"/>
  <c r="J2" i="195"/>
  <c r="K2" i="89"/>
  <c r="I2" i="107"/>
  <c r="K89" i="149"/>
  <c r="K27" i="123"/>
  <c r="G26" i="117"/>
  <c r="E7" i="149"/>
  <c r="V3" i="75"/>
  <c r="W44" i="149"/>
  <c r="P74" i="149"/>
  <c r="K87" i="149"/>
  <c r="V63" i="149"/>
  <c r="K95" i="149"/>
  <c r="F17" i="149"/>
  <c r="G2" i="115"/>
  <c r="Q26" i="104"/>
  <c r="M87" i="149"/>
  <c r="I87" i="149"/>
  <c r="T87" i="149"/>
  <c r="D82" i="149"/>
  <c r="D56" i="149"/>
  <c r="N41" i="149"/>
  <c r="W26" i="124"/>
  <c r="G8" i="123"/>
  <c r="U37" i="93"/>
  <c r="U37" i="11" s="1"/>
  <c r="U37" i="9" s="1"/>
  <c r="U37" i="7" s="1"/>
  <c r="I89" i="149"/>
  <c r="F87" i="149"/>
  <c r="C87" i="149"/>
  <c r="V42" i="149"/>
  <c r="V87" i="149"/>
  <c r="P87" i="149"/>
  <c r="U47" i="93"/>
  <c r="U47" i="11" s="1"/>
  <c r="U47" i="9" s="1"/>
  <c r="U47" i="7" s="1"/>
  <c r="E51" i="93"/>
  <c r="E51" i="11" s="1"/>
  <c r="E51" i="9" s="1"/>
  <c r="E51" i="7" s="1"/>
  <c r="O44" i="149"/>
  <c r="M76" i="149"/>
  <c r="M17" i="123"/>
  <c r="F3" i="104"/>
  <c r="V57" i="149"/>
  <c r="D26" i="125"/>
  <c r="S3" i="105"/>
  <c r="X2" i="115"/>
  <c r="R89" i="149"/>
  <c r="W87" i="149"/>
  <c r="L87" i="149"/>
  <c r="U87" i="149"/>
  <c r="X87" i="149"/>
  <c r="J89" i="149"/>
  <c r="G2" i="186"/>
  <c r="D57" i="149"/>
  <c r="I2" i="19"/>
  <c r="G25" i="93"/>
  <c r="G25" i="11" s="1"/>
  <c r="G25" i="9" s="1"/>
  <c r="G25" i="7" s="1"/>
  <c r="U33" i="116"/>
  <c r="U26" i="116" s="1"/>
  <c r="S2" i="113"/>
  <c r="Q26" i="106"/>
  <c r="R27" i="123"/>
  <c r="G55" i="149"/>
  <c r="E22" i="123"/>
  <c r="I3" i="16"/>
  <c r="V2" i="191"/>
  <c r="C26" i="104"/>
  <c r="Q2" i="197"/>
  <c r="H22" i="123"/>
  <c r="I81" i="149"/>
  <c r="O11" i="123"/>
  <c r="O3" i="123" s="1"/>
  <c r="M2" i="187"/>
  <c r="C3" i="105"/>
  <c r="U17" i="123"/>
  <c r="N26" i="16"/>
  <c r="N2" i="16" s="1"/>
  <c r="V26" i="104"/>
  <c r="V2" i="104" s="1"/>
  <c r="D89" i="149"/>
  <c r="O61" i="102"/>
  <c r="H2" i="113"/>
  <c r="R26" i="16"/>
  <c r="R2" i="16" s="1"/>
  <c r="T3" i="16"/>
  <c r="X3" i="106"/>
  <c r="X80" i="149"/>
  <c r="G2" i="183"/>
  <c r="O48" i="93"/>
  <c r="O48" i="11" s="1"/>
  <c r="O48" i="9" s="1"/>
  <c r="O48" i="7" s="1"/>
  <c r="M3" i="16"/>
  <c r="E24" i="93"/>
  <c r="E24" i="11" s="1"/>
  <c r="E24" i="9" s="1"/>
  <c r="E24" i="7" s="1"/>
  <c r="C2" i="165"/>
  <c r="M2" i="85"/>
  <c r="X2" i="19"/>
  <c r="H18" i="149"/>
  <c r="H33" i="116"/>
  <c r="H26" i="116" s="1"/>
  <c r="D2" i="194"/>
  <c r="E26" i="16"/>
  <c r="S4" i="123"/>
  <c r="U26" i="106"/>
  <c r="U2" i="106" s="1"/>
  <c r="C2" i="82"/>
  <c r="U3" i="16"/>
  <c r="F26" i="106"/>
  <c r="F2" i="106" s="1"/>
  <c r="I6" i="93"/>
  <c r="I6" i="11" s="1"/>
  <c r="I6" i="9" s="1"/>
  <c r="I6" i="7" s="1"/>
  <c r="K63" i="93"/>
  <c r="K63" i="11" s="1"/>
  <c r="K63" i="9" s="1"/>
  <c r="K63" i="7" s="1"/>
  <c r="O26" i="103"/>
  <c r="G11" i="123"/>
  <c r="I2" i="186"/>
  <c r="U72" i="93"/>
  <c r="U72" i="11" s="1"/>
  <c r="U72" i="9" s="1"/>
  <c r="U72" i="7" s="1"/>
  <c r="I2" i="79"/>
  <c r="F13" i="93"/>
  <c r="F13" i="11" s="1"/>
  <c r="F13" i="9" s="1"/>
  <c r="F13" i="7" s="1"/>
  <c r="F2" i="111"/>
  <c r="S7" i="93"/>
  <c r="S7" i="11" s="1"/>
  <c r="S7" i="9" s="1"/>
  <c r="S7" i="7" s="1"/>
  <c r="R33" i="116"/>
  <c r="R26" i="116" s="1"/>
  <c r="F11" i="123"/>
  <c r="W8" i="123"/>
  <c r="S2" i="90"/>
  <c r="M2" i="191"/>
  <c r="J3" i="125"/>
  <c r="U3" i="111"/>
  <c r="I2" i="87"/>
  <c r="H88" i="149"/>
  <c r="G2" i="203"/>
  <c r="W2" i="112"/>
  <c r="M51" i="93"/>
  <c r="M51" i="11" s="1"/>
  <c r="M51" i="9" s="1"/>
  <c r="M51" i="7" s="1"/>
  <c r="D26" i="105"/>
  <c r="D2" i="18"/>
  <c r="C7" i="93"/>
  <c r="C7" i="11" s="1"/>
  <c r="C7" i="9" s="1"/>
  <c r="C7" i="7" s="1"/>
  <c r="M55" i="149"/>
  <c r="N77" i="149"/>
  <c r="Q17" i="123"/>
  <c r="E26" i="106"/>
  <c r="K2" i="109"/>
  <c r="D3" i="105"/>
  <c r="I3" i="125"/>
  <c r="I2" i="125" s="1"/>
  <c r="K50" i="93"/>
  <c r="K50" i="11" s="1"/>
  <c r="K50" i="9" s="1"/>
  <c r="K50" i="7" s="1"/>
  <c r="C2" i="111"/>
  <c r="Q56" i="149"/>
  <c r="I2" i="112"/>
  <c r="I39" i="93"/>
  <c r="I39" i="11" s="1"/>
  <c r="I39" i="9" s="1"/>
  <c r="I39" i="7" s="1"/>
  <c r="U26" i="105"/>
  <c r="G2" i="84"/>
  <c r="Q16" i="93"/>
  <c r="Q16" i="11" s="1"/>
  <c r="Q16" i="9" s="1"/>
  <c r="Q16" i="7" s="1"/>
  <c r="X14" i="93"/>
  <c r="X14" i="11" s="1"/>
  <c r="X14" i="9" s="1"/>
  <c r="X14" i="7" s="1"/>
  <c r="Q33" i="123"/>
  <c r="Q26" i="123" s="1"/>
  <c r="C4" i="123"/>
  <c r="C3" i="123" s="1"/>
  <c r="S2" i="86"/>
  <c r="I66" i="93"/>
  <c r="I66" i="11" s="1"/>
  <c r="I66" i="9" s="1"/>
  <c r="I66" i="7" s="1"/>
  <c r="E72" i="93"/>
  <c r="E72" i="11" s="1"/>
  <c r="E72" i="9" s="1"/>
  <c r="E72" i="7" s="1"/>
  <c r="J26" i="104"/>
  <c r="J2" i="104" s="1"/>
  <c r="K32" i="149"/>
  <c r="D2" i="81"/>
  <c r="H2" i="108"/>
  <c r="V3" i="16"/>
  <c r="G38" i="93"/>
  <c r="G38" i="11" s="1"/>
  <c r="G38" i="9" s="1"/>
  <c r="G38" i="7" s="1"/>
  <c r="K11" i="123"/>
  <c r="K3" i="123" s="1"/>
  <c r="H2" i="121"/>
  <c r="J2" i="17"/>
  <c r="M3" i="104"/>
  <c r="O10" i="93"/>
  <c r="O10" i="11" s="1"/>
  <c r="O10" i="9" s="1"/>
  <c r="O10" i="7" s="1"/>
  <c r="P63" i="149"/>
  <c r="X2" i="87"/>
  <c r="Q82" i="149"/>
  <c r="X2" i="201"/>
  <c r="S26" i="124"/>
  <c r="N6" i="149"/>
  <c r="G26" i="125"/>
  <c r="G2" i="125" s="1"/>
  <c r="J2" i="193"/>
  <c r="K13" i="93"/>
  <c r="K13" i="11" s="1"/>
  <c r="K13" i="9" s="1"/>
  <c r="K13" i="7" s="1"/>
  <c r="X32" i="149"/>
  <c r="F2" i="91"/>
  <c r="W3" i="105"/>
  <c r="X66" i="93"/>
  <c r="X66" i="11" s="1"/>
  <c r="X66" i="9" s="1"/>
  <c r="X66" i="7" s="1"/>
  <c r="E2" i="108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W11" i="123"/>
  <c r="D13" i="149"/>
  <c r="C12" i="102"/>
  <c r="C12" i="93" s="1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U64" i="93"/>
  <c r="U64" i="11" s="1"/>
  <c r="U64" i="9" s="1"/>
  <c r="U64" i="7" s="1"/>
  <c r="K2" i="110"/>
  <c r="L26" i="104"/>
  <c r="L2" i="104" s="1"/>
  <c r="O26" i="106"/>
  <c r="S94" i="149"/>
  <c r="Q61" i="102"/>
  <c r="C3" i="103"/>
  <c r="W27" i="123"/>
  <c r="I78" i="149"/>
  <c r="T17" i="123"/>
  <c r="R26" i="103"/>
  <c r="I5" i="102"/>
  <c r="I4" i="102" s="1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W26" i="106"/>
  <c r="W2" i="106" s="1"/>
  <c r="P2" i="125"/>
  <c r="I26" i="16"/>
  <c r="S2" i="110"/>
  <c r="N3" i="106"/>
  <c r="V26" i="75"/>
  <c r="V2" i="75" s="1"/>
  <c r="P2" i="19"/>
  <c r="T2" i="16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F26" i="104"/>
  <c r="T26" i="16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C2" i="18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J2" i="90"/>
  <c r="J2" i="79"/>
  <c r="C26" i="105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P26" i="106"/>
  <c r="H17" i="149"/>
  <c r="I77" i="149"/>
  <c r="G33" i="123"/>
  <c r="P26" i="124"/>
  <c r="U26" i="103"/>
  <c r="O55" i="149"/>
  <c r="F3" i="103"/>
  <c r="F33" i="123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K3" i="124"/>
  <c r="G2" i="163"/>
  <c r="C2" i="77"/>
  <c r="Q42" i="149"/>
  <c r="J3" i="75"/>
  <c r="W80" i="149"/>
  <c r="M77" i="149"/>
  <c r="R6" i="149"/>
  <c r="S2" i="188"/>
  <c r="F26" i="103"/>
  <c r="U26" i="16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H2" i="79"/>
  <c r="N2" i="173"/>
  <c r="V2" i="18"/>
  <c r="R2" i="188"/>
  <c r="T2" i="193"/>
  <c r="I2" i="113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M2" i="201"/>
  <c r="L2" i="10"/>
  <c r="S2" i="77"/>
  <c r="M2" i="82"/>
  <c r="L2" i="125"/>
  <c r="P2" i="163"/>
  <c r="O2" i="81"/>
  <c r="G2" i="8"/>
  <c r="C2" i="194"/>
  <c r="R2" i="171"/>
  <c r="P2" i="197"/>
  <c r="W2" i="81"/>
  <c r="W2" i="194"/>
  <c r="K2" i="83"/>
  <c r="W2" i="114"/>
  <c r="T2" i="185"/>
  <c r="R2" i="111"/>
  <c r="N2" i="10"/>
  <c r="S2" i="115"/>
  <c r="S2" i="195"/>
  <c r="U2" i="17"/>
  <c r="P2" i="201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X2" i="75"/>
  <c r="K2" i="108"/>
  <c r="E2" i="89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S42" i="149"/>
  <c r="X95" i="149"/>
  <c r="P33" i="149"/>
  <c r="G95" i="149"/>
  <c r="U77" i="149"/>
  <c r="P77" i="149"/>
  <c r="F77" i="149"/>
  <c r="N94" i="149"/>
  <c r="I22" i="149"/>
  <c r="X28" i="149"/>
  <c r="O80" i="149"/>
  <c r="D30" i="149"/>
  <c r="W86" i="149"/>
  <c r="D59" i="149"/>
  <c r="R26" i="106"/>
  <c r="T57" i="149"/>
  <c r="T3" i="125"/>
  <c r="T2" i="125" s="1"/>
  <c r="P56" i="149"/>
  <c r="L63" i="149"/>
  <c r="W64" i="149"/>
  <c r="I57" i="149"/>
  <c r="P21" i="149"/>
  <c r="G88" i="149"/>
  <c r="H59" i="149"/>
  <c r="L57" i="149"/>
  <c r="P83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H39" i="149"/>
  <c r="I82" i="149"/>
  <c r="P61" i="123"/>
  <c r="T26" i="117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V30" i="149"/>
  <c r="O3" i="105"/>
  <c r="J61" i="123"/>
  <c r="C5" i="149"/>
  <c r="L61" i="116"/>
  <c r="H3" i="124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O7" i="149"/>
  <c r="J62" i="93"/>
  <c r="J62" i="11" s="1"/>
  <c r="J62" i="9" s="1"/>
  <c r="J62" i="7" s="1"/>
  <c r="U3" i="103"/>
  <c r="W61" i="116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E78" i="149"/>
  <c r="W39" i="149"/>
  <c r="C61" i="116"/>
  <c r="U78" i="149"/>
  <c r="L10" i="149"/>
  <c r="F61" i="102"/>
  <c r="O75" i="149"/>
  <c r="S56" i="149"/>
  <c r="Q51" i="149"/>
  <c r="C3" i="75"/>
  <c r="J26" i="124"/>
  <c r="G79" i="149"/>
  <c r="L3" i="123"/>
  <c r="G26" i="75"/>
  <c r="X13" i="149"/>
  <c r="U11" i="102"/>
  <c r="X61" i="123"/>
  <c r="T93" i="149"/>
  <c r="M3" i="75"/>
  <c r="Q78" i="149"/>
  <c r="W26" i="103"/>
  <c r="T4" i="123"/>
  <c r="R17" i="123"/>
  <c r="U89" i="149"/>
  <c r="V56" i="149"/>
  <c r="K26" i="124"/>
  <c r="T27" i="123"/>
  <c r="X3" i="103"/>
  <c r="G44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R2" i="103" s="1"/>
  <c r="X63" i="149"/>
  <c r="P94" i="149"/>
  <c r="O89" i="149"/>
  <c r="E26" i="104"/>
  <c r="M83" i="149"/>
  <c r="G80" i="149"/>
  <c r="I71" i="149"/>
  <c r="W17" i="149"/>
  <c r="J52" i="149"/>
  <c r="J27" i="149"/>
  <c r="K70" i="149"/>
  <c r="O76" i="149"/>
  <c r="H28" i="149"/>
  <c r="I75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O70" i="149"/>
  <c r="X83" i="149"/>
  <c r="P75" i="149"/>
  <c r="N31" i="149"/>
  <c r="T94" i="149"/>
  <c r="L26" i="149"/>
  <c r="L62" i="149"/>
  <c r="I83" i="149"/>
  <c r="T32" i="149"/>
  <c r="V48" i="149"/>
  <c r="X47" i="149"/>
  <c r="K56" i="149"/>
  <c r="T74" i="149"/>
  <c r="F21" i="149"/>
  <c r="L32" i="149"/>
  <c r="T70" i="149"/>
  <c r="V33" i="149"/>
  <c r="J22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G76" i="149"/>
  <c r="R51" i="149"/>
  <c r="X39" i="149"/>
  <c r="H24" i="149"/>
  <c r="V29" i="149"/>
  <c r="X29" i="149"/>
  <c r="J23" i="149"/>
  <c r="X75" i="149"/>
  <c r="P48" i="149"/>
  <c r="U56" i="149"/>
  <c r="O56" i="149"/>
  <c r="U26" i="104"/>
  <c r="H47" i="149"/>
  <c r="I51" i="149"/>
  <c r="P27" i="149"/>
  <c r="F29" i="149"/>
  <c r="H63" i="149"/>
  <c r="G89" i="149"/>
  <c r="H76" i="149"/>
  <c r="D31" i="149"/>
  <c r="T31" i="149"/>
  <c r="I47" i="149"/>
  <c r="T63" i="149"/>
  <c r="J58" i="149"/>
  <c r="V21" i="149"/>
  <c r="E61" i="116"/>
  <c r="H32" i="149"/>
  <c r="V89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F5" i="149"/>
  <c r="L68" i="149"/>
  <c r="K16" i="9"/>
  <c r="K16" i="7" s="1"/>
  <c r="P90" i="149"/>
  <c r="N5" i="149"/>
  <c r="K72" i="149"/>
  <c r="V34" i="93"/>
  <c r="V33" i="102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O23" i="93"/>
  <c r="H23" i="93"/>
  <c r="H22" i="102"/>
  <c r="W28" i="93"/>
  <c r="W27" i="102"/>
  <c r="L26" i="117"/>
  <c r="I26" i="103"/>
  <c r="K3" i="116"/>
  <c r="J12" i="93"/>
  <c r="J11" i="102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V3" i="123"/>
  <c r="T14" i="9"/>
  <c r="T14" i="7" s="1"/>
  <c r="P72" i="149"/>
  <c r="G3" i="103"/>
  <c r="H16" i="149"/>
  <c r="R28" i="93"/>
  <c r="R27" i="102"/>
  <c r="L18" i="93"/>
  <c r="L17" i="102"/>
  <c r="S72" i="149"/>
  <c r="R3" i="116"/>
  <c r="E28" i="149"/>
  <c r="V24" i="9"/>
  <c r="V24" i="7" s="1"/>
  <c r="S77" i="149"/>
  <c r="P9" i="93"/>
  <c r="P8" i="102"/>
  <c r="N3" i="117"/>
  <c r="I19" i="9"/>
  <c r="I19" i="7" s="1"/>
  <c r="H3" i="116"/>
  <c r="I34" i="93"/>
  <c r="I33" i="102"/>
  <c r="J26" i="103"/>
  <c r="L77" i="149"/>
  <c r="I26" i="117"/>
  <c r="T26" i="116"/>
  <c r="U3" i="124"/>
  <c r="K24" i="9"/>
  <c r="K24" i="7" s="1"/>
  <c r="C3" i="117"/>
  <c r="P3" i="103"/>
  <c r="P23" i="93"/>
  <c r="P22" i="116"/>
  <c r="M61" i="116"/>
  <c r="V3" i="117"/>
  <c r="K26" i="75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N28" i="93"/>
  <c r="N27" i="102"/>
  <c r="H3" i="117"/>
  <c r="H64" i="9"/>
  <c r="Q64" i="7"/>
  <c r="R18" i="93"/>
  <c r="R17" i="102"/>
  <c r="C21" i="149"/>
  <c r="G6" i="149"/>
  <c r="U34" i="93"/>
  <c r="U33" i="102"/>
  <c r="V23" i="93"/>
  <c r="V22" i="102"/>
  <c r="D5" i="93"/>
  <c r="D4" i="102"/>
  <c r="V80" i="149"/>
  <c r="O28" i="93"/>
  <c r="O27" i="102"/>
  <c r="G72" i="149"/>
  <c r="J61" i="102"/>
  <c r="K23" i="93"/>
  <c r="K22" i="102"/>
  <c r="C3" i="116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O61" i="116"/>
  <c r="Q12" i="93"/>
  <c r="Q11" i="102"/>
  <c r="I34" i="149"/>
  <c r="S26" i="149"/>
  <c r="W6" i="149"/>
  <c r="K78" i="149"/>
  <c r="F23" i="93"/>
  <c r="F22" i="102"/>
  <c r="L72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T53" i="93"/>
  <c r="T52" i="102"/>
  <c r="U18" i="93"/>
  <c r="U17" i="102"/>
  <c r="F18" i="93"/>
  <c r="F17" i="102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P5" i="149"/>
  <c r="G64" i="9"/>
  <c r="M60" i="149"/>
  <c r="X33" i="116"/>
  <c r="X26" i="116" s="1"/>
  <c r="U3" i="75"/>
  <c r="E3" i="103"/>
  <c r="L3" i="103"/>
  <c r="O26" i="124"/>
  <c r="K18" i="93"/>
  <c r="K17" i="102"/>
  <c r="D34" i="93"/>
  <c r="D33" i="102"/>
  <c r="J5" i="93"/>
  <c r="J4" i="102"/>
  <c r="T26" i="103"/>
  <c r="G3" i="116"/>
  <c r="E24" i="149"/>
  <c r="C61" i="102"/>
  <c r="R59" i="149"/>
  <c r="G34" i="93"/>
  <c r="G33" i="102"/>
  <c r="T5" i="93"/>
  <c r="T4" i="102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S34" i="93"/>
  <c r="S33" i="102"/>
  <c r="U12" i="93"/>
  <c r="U11" i="116"/>
  <c r="U3" i="116" s="1"/>
  <c r="Q71" i="149"/>
  <c r="G24" i="149"/>
  <c r="W34" i="93"/>
  <c r="W33" i="102"/>
  <c r="R60" i="149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R61" i="102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L8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P3" i="124"/>
  <c r="E22" i="102"/>
  <c r="E23" i="93"/>
  <c r="P34" i="93"/>
  <c r="P33" i="102"/>
  <c r="P64" i="7"/>
  <c r="M26" i="116"/>
  <c r="O59" i="149"/>
  <c r="E9" i="93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T3" i="116"/>
  <c r="H10" i="149"/>
  <c r="S3" i="124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W28" i="149"/>
  <c r="N22" i="102"/>
  <c r="N23" i="93"/>
  <c r="M3" i="124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G50" i="149"/>
  <c r="L53" i="93"/>
  <c r="L52" i="102"/>
  <c r="S28" i="93"/>
  <c r="S27" i="102"/>
  <c r="T71" i="149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X26" i="124"/>
  <c r="I11" i="102"/>
  <c r="L3" i="116"/>
  <c r="O14" i="9"/>
  <c r="O14" i="7" s="1"/>
  <c r="P24" i="9"/>
  <c r="P24" i="7" s="1"/>
  <c r="E72" i="149"/>
  <c r="J23" i="93"/>
  <c r="J22" i="102"/>
  <c r="I28" i="93"/>
  <c r="I27" i="102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X45" i="149" l="1"/>
  <c r="K42" i="149"/>
  <c r="S2" i="105"/>
  <c r="V64" i="149"/>
  <c r="S29" i="149"/>
  <c r="O54" i="149"/>
  <c r="K88" i="149"/>
  <c r="M16" i="149"/>
  <c r="R17" i="149"/>
  <c r="J3" i="123"/>
  <c r="G2" i="104"/>
  <c r="I26" i="123"/>
  <c r="M2" i="106"/>
  <c r="H90" i="149"/>
  <c r="L47" i="149"/>
  <c r="L18" i="149"/>
  <c r="W32" i="149"/>
  <c r="C11" i="102"/>
  <c r="T41" i="149"/>
  <c r="Q26" i="149"/>
  <c r="D2" i="125"/>
  <c r="K26" i="149"/>
  <c r="E33" i="149"/>
  <c r="D48" i="149"/>
  <c r="S61" i="149"/>
  <c r="E26" i="123"/>
  <c r="E2" i="123" s="1"/>
  <c r="R55" i="149"/>
  <c r="J33" i="149"/>
  <c r="R62" i="149"/>
  <c r="K9" i="149"/>
  <c r="K48" i="149"/>
  <c r="Q25" i="149"/>
  <c r="R3" i="123"/>
  <c r="G60" i="149"/>
  <c r="D28" i="149"/>
  <c r="K2" i="106"/>
  <c r="I21" i="149"/>
  <c r="T21" i="149"/>
  <c r="F38" i="149"/>
  <c r="D54" i="149"/>
  <c r="F43" i="149"/>
  <c r="J48" i="149"/>
  <c r="L50" i="149"/>
  <c r="M2" i="16"/>
  <c r="H95" i="149"/>
  <c r="V45" i="149"/>
  <c r="S28" i="149"/>
  <c r="V95" i="149"/>
  <c r="P41" i="149"/>
  <c r="F2" i="75"/>
  <c r="F19" i="149" s="1"/>
  <c r="G18" i="149"/>
  <c r="X41" i="149"/>
  <c r="C38" i="149"/>
  <c r="W41" i="149"/>
  <c r="X88" i="149"/>
  <c r="M46" i="149"/>
  <c r="J61" i="149"/>
  <c r="K43" i="149"/>
  <c r="J25" i="149"/>
  <c r="J24" i="149"/>
  <c r="Q28" i="149"/>
  <c r="W22" i="149"/>
  <c r="U91" i="149"/>
  <c r="G26" i="123"/>
  <c r="G2" i="123" s="1"/>
  <c r="T3" i="123"/>
  <c r="V18" i="149"/>
  <c r="J2" i="16"/>
  <c r="G26" i="149"/>
  <c r="J50" i="149"/>
  <c r="Q27" i="149"/>
  <c r="C29" i="149"/>
  <c r="V44" i="149"/>
  <c r="U68" i="149"/>
  <c r="X9" i="149"/>
  <c r="L93" i="149"/>
  <c r="K91" i="149"/>
  <c r="W42" i="149"/>
  <c r="L24" i="149"/>
  <c r="I50" i="149"/>
  <c r="T54" i="149"/>
  <c r="H68" i="149"/>
  <c r="M70" i="149"/>
  <c r="M2" i="103"/>
  <c r="C86" i="149"/>
  <c r="K26" i="123"/>
  <c r="K2" i="123" s="1"/>
  <c r="U2" i="111"/>
  <c r="O23" i="149"/>
  <c r="O39" i="149"/>
  <c r="J16" i="149"/>
  <c r="I5" i="93"/>
  <c r="G21" i="149"/>
  <c r="O30" i="149"/>
  <c r="C41" i="149"/>
  <c r="F16" i="149"/>
  <c r="X91" i="149"/>
  <c r="I17" i="149"/>
  <c r="C16" i="149"/>
  <c r="G2" i="105"/>
  <c r="D2" i="105"/>
  <c r="H2" i="16"/>
  <c r="T39" i="149"/>
  <c r="Q2" i="16"/>
  <c r="U33" i="149"/>
  <c r="R2" i="106"/>
  <c r="Q2" i="106"/>
  <c r="F91" i="149"/>
  <c r="H64" i="149"/>
  <c r="O95" i="149"/>
  <c r="T17" i="149"/>
  <c r="I3" i="123"/>
  <c r="I62" i="149"/>
  <c r="O22" i="102"/>
  <c r="L70" i="149"/>
  <c r="I59" i="149"/>
  <c r="J34" i="149"/>
  <c r="V2" i="106"/>
  <c r="O2" i="125"/>
  <c r="E2" i="16"/>
  <c r="E93" i="149"/>
  <c r="U5" i="149"/>
  <c r="U61" i="93"/>
  <c r="E44" i="149"/>
  <c r="F26" i="123"/>
  <c r="U46" i="149"/>
  <c r="K83" i="149"/>
  <c r="D51" i="149"/>
  <c r="G54" i="149"/>
  <c r="O57" i="149"/>
  <c r="E2" i="124"/>
  <c r="G47" i="149"/>
  <c r="F24" i="149"/>
  <c r="J2" i="125"/>
  <c r="Q18" i="149"/>
  <c r="I9" i="149"/>
  <c r="D70" i="149"/>
  <c r="D88" i="149"/>
  <c r="F2" i="16"/>
  <c r="W2" i="16"/>
  <c r="K2" i="16"/>
  <c r="W68" i="149"/>
  <c r="D2" i="104"/>
  <c r="P93" i="149"/>
  <c r="I2" i="106"/>
  <c r="I30" i="149"/>
  <c r="C30" i="149"/>
  <c r="W24" i="149"/>
  <c r="C33" i="149"/>
  <c r="Q52" i="149"/>
  <c r="N83" i="149"/>
  <c r="I2" i="16"/>
  <c r="J51" i="149"/>
  <c r="V59" i="149"/>
  <c r="F32" i="149"/>
  <c r="M61" i="149"/>
  <c r="P20" i="149"/>
  <c r="N53" i="149"/>
  <c r="K28" i="149"/>
  <c r="P9" i="149"/>
  <c r="U44" i="149"/>
  <c r="U18" i="149"/>
  <c r="M18" i="149"/>
  <c r="I58" i="149"/>
  <c r="O31" i="149"/>
  <c r="X43" i="149"/>
  <c r="T47" i="149"/>
  <c r="E2" i="105"/>
  <c r="O93" i="149"/>
  <c r="I61" i="149"/>
  <c r="N2" i="104"/>
  <c r="J5" i="149"/>
  <c r="O41" i="149"/>
  <c r="N32" i="149"/>
  <c r="C2" i="104"/>
  <c r="R2" i="116"/>
  <c r="O2" i="103"/>
  <c r="Q2" i="104"/>
  <c r="S2" i="16"/>
  <c r="K17" i="149"/>
  <c r="W30" i="149"/>
  <c r="U2" i="117"/>
  <c r="P91" i="149"/>
  <c r="P2" i="104"/>
  <c r="S2" i="75"/>
  <c r="S83" i="149"/>
  <c r="U2" i="16"/>
  <c r="J93" i="149"/>
  <c r="I18" i="149"/>
  <c r="W2" i="105"/>
  <c r="K68" i="149"/>
  <c r="D26" i="102"/>
  <c r="C80" i="149"/>
  <c r="Q88" i="149"/>
  <c r="U2" i="105"/>
  <c r="U26" i="123"/>
  <c r="U2" i="123" s="1"/>
  <c r="C25" i="149"/>
  <c r="D83" i="149"/>
  <c r="K33" i="149"/>
  <c r="L59" i="149"/>
  <c r="T83" i="149"/>
  <c r="D39" i="149"/>
  <c r="G64" i="149"/>
  <c r="O26" i="123"/>
  <c r="O2" i="123" s="1"/>
  <c r="C2" i="105"/>
  <c r="Q54" i="149"/>
  <c r="J68" i="149"/>
  <c r="T50" i="149"/>
  <c r="G32" i="149"/>
  <c r="R25" i="149"/>
  <c r="X42" i="149"/>
  <c r="P61" i="149"/>
  <c r="T2" i="16"/>
  <c r="X53" i="149"/>
  <c r="F42" i="149"/>
  <c r="U32" i="149"/>
  <c r="V54" i="149"/>
  <c r="M29" i="149"/>
  <c r="Q60" i="149"/>
  <c r="U54" i="149"/>
  <c r="C31" i="149"/>
  <c r="E47" i="149"/>
  <c r="R18" i="149"/>
  <c r="M54" i="149"/>
  <c r="P2" i="117"/>
  <c r="S2" i="124"/>
  <c r="F86" i="149"/>
  <c r="I32" i="149"/>
  <c r="S33" i="149"/>
  <c r="R46" i="149"/>
  <c r="K62" i="149"/>
  <c r="S70" i="149"/>
  <c r="J83" i="149"/>
  <c r="J28" i="149"/>
  <c r="H30" i="149"/>
  <c r="H83" i="149"/>
  <c r="C70" i="149"/>
  <c r="K2" i="105"/>
  <c r="S2" i="116"/>
  <c r="N3" i="102"/>
  <c r="X19" i="149"/>
  <c r="C54" i="149"/>
  <c r="I64" i="149"/>
  <c r="I2" i="124"/>
  <c r="I38" i="149"/>
  <c r="H53" i="149"/>
  <c r="H42" i="149"/>
  <c r="J30" i="149"/>
  <c r="E46" i="149"/>
  <c r="M86" i="149"/>
  <c r="G5" i="149"/>
  <c r="V58" i="149"/>
  <c r="R34" i="149"/>
  <c r="I42" i="149"/>
  <c r="M41" i="149"/>
  <c r="J2" i="75"/>
  <c r="G23" i="149"/>
  <c r="M28" i="149"/>
  <c r="V9" i="149"/>
  <c r="S45" i="149"/>
  <c r="J45" i="149"/>
  <c r="O21" i="149"/>
  <c r="G30" i="149"/>
  <c r="K2" i="124"/>
  <c r="P58" i="149"/>
  <c r="W48" i="149"/>
  <c r="R29" i="149"/>
  <c r="X21" i="149"/>
  <c r="S43" i="149"/>
  <c r="U47" i="149"/>
  <c r="O52" i="149"/>
  <c r="R56" i="149"/>
  <c r="X46" i="149"/>
  <c r="J20" i="149"/>
  <c r="X18" i="149"/>
  <c r="W93" i="149"/>
  <c r="H2" i="116"/>
  <c r="D23" i="149"/>
  <c r="J88" i="149"/>
  <c r="X27" i="149"/>
  <c r="L25" i="149"/>
  <c r="E27" i="149"/>
  <c r="W58" i="149"/>
  <c r="U94" i="149"/>
  <c r="F61" i="149"/>
  <c r="O22" i="149"/>
  <c r="X57" i="149"/>
  <c r="L60" i="149"/>
  <c r="P86" i="149"/>
  <c r="M31" i="149"/>
  <c r="W16" i="149"/>
  <c r="C83" i="149"/>
  <c r="L83" i="149"/>
  <c r="S93" i="149"/>
  <c r="U95" i="149"/>
  <c r="E57" i="149"/>
  <c r="L49" i="149"/>
  <c r="S63" i="149"/>
  <c r="V27" i="149"/>
  <c r="Q57" i="149"/>
  <c r="P38" i="149"/>
  <c r="Q64" i="149"/>
  <c r="F60" i="149"/>
  <c r="X59" i="149"/>
  <c r="K31" i="149"/>
  <c r="X34" i="149"/>
  <c r="R57" i="149"/>
  <c r="D15" i="149"/>
  <c r="E2" i="106"/>
  <c r="R38" i="149"/>
  <c r="C32" i="149"/>
  <c r="R26" i="149"/>
  <c r="E62" i="149"/>
  <c r="M62" i="149"/>
  <c r="G93" i="149"/>
  <c r="L88" i="149"/>
  <c r="N24" i="149"/>
  <c r="V60" i="149"/>
  <c r="J17" i="149"/>
  <c r="D27" i="149"/>
  <c r="H21" i="149"/>
  <c r="Q55" i="149"/>
  <c r="L52" i="149"/>
  <c r="H46" i="149"/>
  <c r="J18" i="149"/>
  <c r="L16" i="149"/>
  <c r="F2" i="104"/>
  <c r="V46" i="149"/>
  <c r="U93" i="149"/>
  <c r="P31" i="149"/>
  <c r="U29" i="149"/>
  <c r="S46" i="149"/>
  <c r="O91" i="149"/>
  <c r="W61" i="149"/>
  <c r="I39" i="149"/>
  <c r="Q29" i="149"/>
  <c r="T88" i="149"/>
  <c r="P42" i="149"/>
  <c r="G42" i="149"/>
  <c r="O88" i="149"/>
  <c r="C55" i="149"/>
  <c r="D47" i="149"/>
  <c r="S60" i="149"/>
  <c r="V22" i="149"/>
  <c r="F18" i="149"/>
  <c r="E63" i="149"/>
  <c r="F93" i="149"/>
  <c r="R22" i="149"/>
  <c r="D25" i="149"/>
  <c r="C63" i="149"/>
  <c r="G51" i="149"/>
  <c r="X64" i="149"/>
  <c r="H93" i="149"/>
  <c r="Q47" i="149"/>
  <c r="U64" i="149"/>
  <c r="N54" i="149"/>
  <c r="Q58" i="149"/>
  <c r="N55" i="149"/>
  <c r="P25" i="149"/>
  <c r="R30" i="149"/>
  <c r="P17" i="149"/>
  <c r="L55" i="149"/>
  <c r="T18" i="149"/>
  <c r="W18" i="149"/>
  <c r="U23" i="149"/>
  <c r="L64" i="149"/>
  <c r="D95" i="149"/>
  <c r="P16" i="149"/>
  <c r="K25" i="149"/>
  <c r="P95" i="149"/>
  <c r="N2" i="75"/>
  <c r="T60" i="149"/>
  <c r="C43" i="149"/>
  <c r="L54" i="149"/>
  <c r="C61" i="149"/>
  <c r="H40" i="149"/>
  <c r="K21" i="149"/>
  <c r="P52" i="149"/>
  <c r="P30" i="149"/>
  <c r="J32" i="149"/>
  <c r="P23" i="149"/>
  <c r="X31" i="149"/>
  <c r="E23" i="149"/>
  <c r="K93" i="149"/>
  <c r="E55" i="149"/>
  <c r="M91" i="149"/>
  <c r="X86" i="149"/>
  <c r="G70" i="149"/>
  <c r="X2" i="105"/>
  <c r="I2" i="75"/>
  <c r="O2" i="106"/>
  <c r="T2" i="104"/>
  <c r="F40" i="149"/>
  <c r="P2" i="75"/>
  <c r="L2" i="105"/>
  <c r="W3" i="123"/>
  <c r="M2" i="104"/>
  <c r="W2" i="75"/>
  <c r="F3" i="123"/>
  <c r="W2" i="111"/>
  <c r="K24" i="149"/>
  <c r="T2" i="105"/>
  <c r="V2" i="16"/>
  <c r="V16" i="149"/>
  <c r="D64" i="149"/>
  <c r="E91" i="149"/>
  <c r="X48" i="149"/>
  <c r="O29" i="149"/>
  <c r="L43" i="149"/>
  <c r="E59" i="149"/>
  <c r="I2" i="104"/>
  <c r="J61" i="93"/>
  <c r="U21" i="149"/>
  <c r="P2" i="123"/>
  <c r="R70" i="149"/>
  <c r="Q9" i="149"/>
  <c r="P50" i="149"/>
  <c r="M26" i="149"/>
  <c r="V32" i="149"/>
  <c r="X30" i="149"/>
  <c r="J38" i="149"/>
  <c r="N2" i="124"/>
  <c r="R50" i="149"/>
  <c r="M22" i="149"/>
  <c r="M94" i="149"/>
  <c r="J95" i="149"/>
  <c r="N56" i="149"/>
  <c r="L17" i="149"/>
  <c r="V61" i="149"/>
  <c r="Q33" i="149"/>
  <c r="Q41" i="149"/>
  <c r="O68" i="149"/>
  <c r="J46" i="149"/>
  <c r="U22" i="149"/>
  <c r="M30" i="149"/>
  <c r="J44" i="149"/>
  <c r="N48" i="149"/>
  <c r="O17" i="149"/>
  <c r="T59" i="149"/>
  <c r="T2" i="75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W26" i="149"/>
  <c r="F56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J2" i="123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K47" i="149"/>
  <c r="G58" i="149"/>
  <c r="W29" i="149"/>
  <c r="H20" i="149"/>
  <c r="S47" i="149"/>
  <c r="E53" i="149"/>
  <c r="R90" i="149"/>
  <c r="M40" i="149"/>
  <c r="F34" i="149"/>
  <c r="H54" i="149"/>
  <c r="C53" i="149"/>
  <c r="E90" i="149"/>
  <c r="L15" i="149"/>
  <c r="E20" i="149"/>
  <c r="Q62" i="149"/>
  <c r="C59" i="149"/>
  <c r="X90" i="149"/>
  <c r="Q53" i="149"/>
  <c r="G34" i="149"/>
  <c r="D55" i="149"/>
  <c r="I53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O9" i="11"/>
  <c r="O8" i="93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53" i="11"/>
  <c r="S52" i="93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T61" i="11"/>
  <c r="W61" i="93"/>
  <c r="L34" i="11"/>
  <c r="L33" i="93"/>
  <c r="H23" i="11"/>
  <c r="H22" i="93"/>
  <c r="C52" i="93"/>
  <c r="C53" i="11"/>
  <c r="P3" i="102"/>
  <c r="S61" i="11"/>
  <c r="R41" i="149"/>
  <c r="N9" i="11"/>
  <c r="N8" i="93"/>
  <c r="I40" i="149"/>
  <c r="V20" i="149"/>
  <c r="I3" i="102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I2" i="123" l="1"/>
  <c r="D90" i="149"/>
  <c r="R49" i="149"/>
  <c r="T2" i="123"/>
  <c r="W40" i="149"/>
  <c r="Q49" i="149"/>
  <c r="M15" i="149"/>
  <c r="E15" i="149"/>
  <c r="K49" i="149"/>
  <c r="M37" i="149"/>
  <c r="F2" i="123"/>
  <c r="I15" i="149"/>
  <c r="G40" i="149"/>
  <c r="J15" i="149"/>
  <c r="O37" i="149"/>
  <c r="O90" i="149"/>
  <c r="W53" i="149"/>
  <c r="N45" i="149"/>
  <c r="E40" i="149"/>
  <c r="V49" i="149"/>
  <c r="U66" i="149"/>
  <c r="Q15" i="149"/>
  <c r="T15" i="149"/>
  <c r="U53" i="149"/>
  <c r="W15" i="149"/>
  <c r="I19" i="149"/>
  <c r="D40" i="149"/>
  <c r="F15" i="149"/>
  <c r="H15" i="149"/>
  <c r="E85" i="149"/>
  <c r="U15" i="149"/>
  <c r="J90" i="149"/>
  <c r="I49" i="149"/>
  <c r="P84" i="149"/>
  <c r="M45" i="149"/>
  <c r="C45" i="149"/>
  <c r="S19" i="149"/>
  <c r="H84" i="149"/>
  <c r="S15" i="149"/>
  <c r="K15" i="149"/>
  <c r="C40" i="149"/>
  <c r="D45" i="149"/>
  <c r="Q45" i="149"/>
  <c r="I85" i="149"/>
  <c r="P45" i="149"/>
  <c r="H65" i="149"/>
  <c r="K40" i="149"/>
  <c r="I45" i="149"/>
  <c r="X37" i="149"/>
  <c r="W2" i="123"/>
  <c r="N19" i="149"/>
  <c r="S85" i="149"/>
  <c r="P49" i="149"/>
  <c r="U40" i="149"/>
  <c r="W85" i="149"/>
  <c r="T45" i="149"/>
  <c r="J19" i="149"/>
  <c r="L19" i="149"/>
  <c r="K85" i="149"/>
  <c r="D19" i="149"/>
  <c r="N49" i="149"/>
  <c r="S49" i="149"/>
  <c r="C19" i="149"/>
  <c r="X40" i="149"/>
  <c r="G19" i="149"/>
  <c r="E49" i="149"/>
  <c r="C37" i="149"/>
  <c r="J66" i="149"/>
  <c r="C84" i="149"/>
  <c r="H49" i="149"/>
  <c r="F45" i="149"/>
  <c r="T19" i="149"/>
  <c r="E19" i="149"/>
  <c r="D85" i="149"/>
  <c r="O49" i="149"/>
  <c r="E45" i="149"/>
  <c r="M66" i="149"/>
  <c r="L40" i="149"/>
  <c r="X49" i="149"/>
  <c r="F66" i="149"/>
  <c r="N66" i="149"/>
  <c r="H19" i="149"/>
  <c r="W90" i="149"/>
  <c r="W19" i="149"/>
  <c r="I37" i="149"/>
  <c r="S37" i="149"/>
  <c r="U2" i="102"/>
  <c r="X84" i="149"/>
  <c r="K84" i="149"/>
  <c r="V15" i="149"/>
  <c r="T40" i="149"/>
  <c r="P19" i="149"/>
  <c r="T37" i="149"/>
  <c r="G84" i="149"/>
  <c r="L85" i="149"/>
  <c r="F37" i="149"/>
  <c r="R19" i="149"/>
  <c r="G85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K2" i="93"/>
  <c r="V26" i="11"/>
  <c r="F36" i="149"/>
  <c r="W36" i="149"/>
  <c r="G36" i="149"/>
  <c r="H36" i="149"/>
  <c r="K36" i="149"/>
  <c r="R2" i="93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S2" i="11" s="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V35" i="14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I35" i="149" l="1"/>
  <c r="D35" i="149"/>
  <c r="J26" i="9"/>
  <c r="W35" i="149"/>
  <c r="M35" i="149"/>
  <c r="N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E14" i="149"/>
  <c r="L14" i="149"/>
  <c r="R2" i="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P14" i="149"/>
  <c r="U14" i="149"/>
  <c r="C14" i="149"/>
  <c r="I14" i="149"/>
  <c r="J14" i="149"/>
  <c r="W14" i="149"/>
  <c r="K14" i="149"/>
  <c r="X14" i="149"/>
  <c r="S14" i="149"/>
  <c r="T14" i="149"/>
  <c r="J8" i="149" l="1"/>
  <c r="W8" i="149"/>
  <c r="G8" i="149"/>
  <c r="R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<sst xmlns="http://schemas.openxmlformats.org/spreadsheetml/2006/main" count="12477" uniqueCount="330">
  <si>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</si>
  <si>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</si>
  <si>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</si>
  <si>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</si>
  <si>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</si>
  <si>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</si>
  <si>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</si>
  <si>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</si>
  <si>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</si>
  <si>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</si>
  <si>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</si>
  <si>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</si>
  <si>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</si>
  <si>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</si>
  <si>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</si>
  <si>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</si>
  <si>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</si>
  <si>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</si>
  <si>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</si>
  <si>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</si>
  <si>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</si>
  <si>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</si>
  <si>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</si>
  <si>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</si>
  <si>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</si>
  <si>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</si>
  <si>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</si>
  <si>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</si>
  <si>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</si>
  <si>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</si>
  <si>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</si>
  <si>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</si>
  <si>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</si>
  <si>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</si>
  <si>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</si>
  <si>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</si>
  <si>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</si>
  <si>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</si>
  <si>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</si>
  <si>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</si>
  <si>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</si>
  <si>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</si>
  <si>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</si>
  <si>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</si>
  <si>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</si>
  <si>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</si>
  <si>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</si>
  <si>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</si>
  <si>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</si>
  <si>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</si>
  <si>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</si>
  <si>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</si>
  <si>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</si>
  <si>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</si>
  <si>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</si>
  <si>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</si>
  <si>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</si>
  <si>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</si>
  <si>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</si>
  <si>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</si>
  <si>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</si>
  <si>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</si>
  <si>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</si>
  <si>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</si>
  <si>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</si>
  <si>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</si>
  <si>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</si>
  <si>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</si>
  <si>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</si>
  <si>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</si>
  <si>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</si>
  <si>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</si>
  <si>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</si>
  <si>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</si>
  <si>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</si>
  <si>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</si>
  <si>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</si>
  <si>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</si>
  <si>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</si>
  <si>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</si>
  <si>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</si>
  <si>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</si>
  <si>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</si>
  <si>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</si>
  <si>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</si>
  <si>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</si>
  <si>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</si>
  <si>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</si>
  <si>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</si>
  <si>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</si>
  <si>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</si>
  <si>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</si>
  <si>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</si>
  <si>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</si>
  <si>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</si>
  <si>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</si>
  <si>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</si>
  <si>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</si>
  <si>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</si>
  <si>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</si>
  <si>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</si>
  <si>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</si>
  <si>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</si>
  <si>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</si>
  <si>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</si>
  <si>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</si>
  <si>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</si>
  <si>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</si>
  <si>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</si>
  <si>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</si>
  <si>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</si>
  <si>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</si>
  <si>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</si>
  <si>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</si>
  <si>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</si>
  <si>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</si>
  <si>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</si>
  <si>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</si>
  <si>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</si>
  <si>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</si>
  <si>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</si>
  <si>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</si>
  <si>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</si>
  <si>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</si>
  <si>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</si>
  <si>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</si>
  <si>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</si>
  <si>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</si>
  <si>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</si>
  <si>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</si>
  <si>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</si>
  <si>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</si>
  <si>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</si>
  <si>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</si>
  <si>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</si>
  <si>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</si>
  <si>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</si>
  <si>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</si>
  <si>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</si>
  <si>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</si>
  <si>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</si>
  <si>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</si>
  <si>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</si>
  <si>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</si>
  <si>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</si>
  <si>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</si>
  <si>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</si>
  <si>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</si>
  <si>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</si>
  <si>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</si>
  <si>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</si>
  <si>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</si>
  <si>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</si>
  <si>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</si>
  <si>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</si>
  <si>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</si>
  <si>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</si>
  <si>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</si>
  <si>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</si>
  <si>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</si>
  <si>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</si>
  <si>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</si>
  <si>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</si>
  <si>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</si>
  <si>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</si>
  <si>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</si>
  <si>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</si>
  <si>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</si>
  <si>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</si>
  <si>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</si>
  <si>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</si>
  <si>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</si>
  <si>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</si>
  <si>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</si>
  <si>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</si>
  <si>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</si>
  <si>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</si>
  <si>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</si>
  <si>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</si>
  <si>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</si>
  <si>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</si>
  <si>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</si>
  <si>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</si>
  <si>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</si>
  <si>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</si>
  <si>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</si>
  <si>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</si>
  <si>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</si>
  <si>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</si>
  <si>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</si>
  <si>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</si>
  <si>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</si>
  <si>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</si>
  <si>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</si>
  <si>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</si>
  <si>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</si>
  <si>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</si>
  <si>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</si>
  <si>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</si>
  <si>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</si>
  <si>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</si>
  <si>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</si>
  <si>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</si>
  <si>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</si>
  <si>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</si>
  <si>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</si>
  <si>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</si>
  <si>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</si>
  <si>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</si>
  <si>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</si>
  <si>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</si>
  <si>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</si>
  <si>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</si>
  <si>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</si>
  <si>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</si>
  <si>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</si>
  <si>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</si>
  <si>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</si>
  <si>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</si>
  <si>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</si>
  <si>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</si>
  <si>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</si>
  <si>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</si>
  <si>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</si>
  <si>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</si>
  <si>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</si>
  <si>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</si>
  <si>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</si>
  <si>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</si>
  <si>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</si>
  <si>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</si>
  <si>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</si>
  <si>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</si>
  <si>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</si>
  <si>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</si>
  <si>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</si>
  <si>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</si>
  <si>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</si>
  <si>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</si>
  <si>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</si>
  <si>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</si>
  <si>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</si>
  <si>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</si>
  <si>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</si>
  <si>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</si>
  <si>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</si>
  <si>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</si>
  <si>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</si>
  <si>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</si>
  <si>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</si>
  <si>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</si>
  <si>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</si>
  <si>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</si>
  <si>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</si>
  <si>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</si>
  <si>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</si>
  <si>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</si>
  <si>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</si>
  <si>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</si>
  <si>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</si>
  <si>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</si>
  <si>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</si>
  <si>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</si>
  <si>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</si>
  <si>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</si>
  <si>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</si>
  <si>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</si>
  <si>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</si>
  <si>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</si>
  <si>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</si>
  <si>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</si>
  <si>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</si>
  <si>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</si>
  <si>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</si>
  <si>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</si>
  <si>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</si>
  <si>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</si>
  <si>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</si>
  <si>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</si>
  <si>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</si>
  <si>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</si>
  <si>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</si>
  <si>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</si>
  <si>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</si>
  <si>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</si>
  <si>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</si>
  <si>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</si>
  <si>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</si>
  <si>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</si>
  <si>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</si>
  <si>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</si>
  <si>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</si>
  <si>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</si>
  <si>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</si>
  <si>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</si>
  <si>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</si>
  <si>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</si>
  <si>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</si>
  <si>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</si>
  <si>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</si>
  <si>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</si>
  <si>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</si>
  <si>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</si>
  <si>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</si>
  <si>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</si>
  <si>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</si>
  <si>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</si>
  <si>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</si>
  <si>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</si>
  <si>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</si>
  <si>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</si>
  <si>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</si>
  <si>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</si>
  <si>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</si>
  <si>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</si>
  <si>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</si>
  <si>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</si>
  <si>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</si>
  <si>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</si>
  <si>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</si>
  <si>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</si>
  <si>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</si>
  <si>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</si>
  <si>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</si>
  <si>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</si>
  <si>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</si>
  <si>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JRC-IDEES-2023 - Integrated Database of the European Energy System</t>
  </si>
  <si>
    <t>v2023-1.00</t>
  </si>
  <si>
    <t>Finland</t>
  </si>
  <si>
    <t>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</si>
</sst>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7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70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  <xf numFmtId="0" fontId="26" fillId="0" borderId="0" xfId="2" applyFont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  <c r="B2" s="69"/>
      <c r="C2" s="69"/>
      <c r="D2" s="69"/>
      <c r="E2" s="69"/>
      <c r="F2" s="69"/>
      <c r="G2" s="69"/>
      <c r="H2" s="69"/>
      <c r="I2" s="69"/>
      <c r="J2" s="69"/>
      <c r="K2" s="69"/>
    </row>
    <row r="3" spans="1:23" ht="15" customHeight="1" x14ac:dyDescent="0.25">
      <c r="B3" s="69"/>
      <c r="C3" s="69"/>
      <c r="D3" s="69"/>
      <c r="E3" s="69"/>
      <c r="F3" s="69"/>
      <c r="G3" s="69"/>
      <c r="H3" s="69"/>
      <c r="I3" s="69"/>
      <c r="J3" s="69"/>
      <c r="K3" s="69"/>
    </row>
    <row r="6" spans="1:23" ht="31.5" x14ac:dyDescent="0.25">
      <c r="A6" s="59"/>
      <c r="B6" s="60" t="s">
        <v>326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323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45967.475092592591</v>
      </c>
      <c r="M30" s="68"/>
      <c r="N30" s="68"/>
      <c r="O30" s="68"/>
      <c r="V30" s="57"/>
    </row>
    <row r="31" spans="12:32" ht="15" customHeight="1" x14ac:dyDescent="0.25">
      <c r="L31" s="63" t="s">
        <v>327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Z95"/>
  <sheetViews>
    <sheetView showGridLines="0" workbookViewId="0">
      <pane xSplit="2" ySplit="1" topLeftCell="F2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6" width="9.7109375" style="5" customWidth="1"/>
    <col min="27" max="16384" width="9.140625" style="5"/>
  </cols>
  <sheetData>
    <row r="1" spans="1:26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B2" s="6" t="s">
        <v>229</v>
      </c>
    </row>
    <row r="3" spans="1:26" ht="11.25" customHeight="1" x14ac:dyDescent="0.2">
      <c r="A3" s="2" t="s">
        <v>0</v>
      </c>
      <c r="B3" s="2" t="s">
        <v>325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.25" customHeight="1" x14ac:dyDescent="0.2">
      <c r="A4" s="7" t="s">
        <v>120</v>
      </c>
      <c r="B4" s="7" t="str">
        <f ca="1">HYPERLINK("#"&amp;CELL("address",GAE!$Z$2),"GAE")</f>
        <v>GAE</v>
      </c>
      <c r="C4" s="8">
        <f>GAE!C$2</f>
        <v>57258.598182735557</v>
      </c>
      <c r="D4" s="8">
        <f>GAE!D$2</f>
        <v>62806.846363421006</v>
      </c>
      <c r="E4" s="8">
        <f>GAE!E$2</f>
        <v>65530.172397796116</v>
      </c>
      <c r="F4" s="8">
        <f>GAE!F$2</f>
        <v>73628.423775203744</v>
      </c>
      <c r="G4" s="8">
        <f>GAE!G$2</f>
        <v>69318.979121971512</v>
      </c>
      <c r="H4" s="8">
        <f>GAE!H$2</f>
        <v>57205.093168391177</v>
      </c>
      <c r="I4" s="8">
        <f>GAE!I$2</f>
        <v>68832.936281604809</v>
      </c>
      <c r="J4" s="8">
        <f>GAE!J$2</f>
        <v>67057.192164833585</v>
      </c>
      <c r="K4" s="8">
        <f>GAE!K$2</f>
        <v>58529.305955559823</v>
      </c>
      <c r="L4" s="8">
        <f>GAE!L$2</f>
        <v>55512.642415124661</v>
      </c>
      <c r="M4" s="8">
        <f>GAE!M$2</f>
        <v>63351.507268860529</v>
      </c>
      <c r="N4" s="8">
        <f>GAE!N$2</f>
        <v>56483.603193137489</v>
      </c>
      <c r="O4" s="8">
        <f>GAE!O$2</f>
        <v>50571.909996256873</v>
      </c>
      <c r="P4" s="8">
        <f>GAE!P$2</f>
        <v>51365.716044191766</v>
      </c>
      <c r="Q4" s="8">
        <f>GAE!Q$2</f>
        <v>47344.209101103188</v>
      </c>
      <c r="R4" s="8">
        <f>GAE!R$2</f>
        <v>44640.425907973484</v>
      </c>
      <c r="S4" s="8">
        <f>GAE!S$2</f>
        <v>47452.913516395631</v>
      </c>
      <c r="T4" s="8">
        <f>GAE!T$2</f>
        <v>45073.380623752171</v>
      </c>
      <c r="U4" s="8">
        <f>GAE!U$2</f>
        <v>46471.77797283879</v>
      </c>
      <c r="V4" s="8">
        <f>GAE!V$2</f>
        <v>43553.260281460534</v>
      </c>
      <c r="W4" s="8">
        <f>GAE!W$2</f>
        <v>37276.489739086785</v>
      </c>
      <c r="X4" s="8">
        <f>GAE!X$2</f>
        <v>36993.815603172865</v>
      </c>
      <c r="Y4" s="8">
        <f>GAE!Y$2</f>
        <v>36074.896566940166</v>
      </c>
      <c r="Z4" s="8">
        <f>GAE!Z$2</f>
        <v>31981.116222612865</v>
      </c>
    </row>
    <row r="5" spans="1:26" ht="11.25" customHeight="1" x14ac:dyDescent="0.2">
      <c r="A5" s="30" t="s">
        <v>121</v>
      </c>
      <c r="B5" s="9" t="str">
        <f ca="1">HYPERLINK("#"&amp;CELL("address",INTMARB!$Z$2),"INTMARB")</f>
        <v>INTMARB</v>
      </c>
      <c r="C5" s="10">
        <f>INTMARB!C$2</f>
        <v>2170.5075856800004</v>
      </c>
      <c r="D5" s="10">
        <f>INTMARB!D$2</f>
        <v>1858.5185432400003</v>
      </c>
      <c r="E5" s="10">
        <f>INTMARB!E$2</f>
        <v>2093.7164439600001</v>
      </c>
      <c r="F5" s="10">
        <f>INTMARB!F$2</f>
        <v>2080.9505663999998</v>
      </c>
      <c r="G5" s="10">
        <f>INTMARB!G$2</f>
        <v>1675.9876514400005</v>
      </c>
      <c r="H5" s="10">
        <f>INTMARB!H$2</f>
        <v>1647.3573914400004</v>
      </c>
      <c r="I5" s="10">
        <f>INTMARB!I$2</f>
        <v>1812.5384785200001</v>
      </c>
      <c r="J5" s="10">
        <f>INTMARB!J$2</f>
        <v>1484.7231841200003</v>
      </c>
      <c r="K5" s="10">
        <f>INTMARB!K$2</f>
        <v>1295.9669703599998</v>
      </c>
      <c r="L5" s="10">
        <f>INTMARB!L$2</f>
        <v>804.84747875999994</v>
      </c>
      <c r="M5" s="10">
        <f>INTMARB!M$2</f>
        <v>681.33006468000008</v>
      </c>
      <c r="N5" s="10">
        <f>INTMARB!N$2</f>
        <v>643.46506164000016</v>
      </c>
      <c r="O5" s="10">
        <f>INTMARB!O$2</f>
        <v>393.40305072000001</v>
      </c>
      <c r="P5" s="10">
        <f>INTMARB!P$2</f>
        <v>416.07987336000002</v>
      </c>
      <c r="Q5" s="10">
        <f>INTMARB!Q$2</f>
        <v>308.77360055999998</v>
      </c>
      <c r="R5" s="10">
        <f>INTMARB!R$2</f>
        <v>952.81102223999983</v>
      </c>
      <c r="S5" s="10">
        <f>INTMARB!S$2</f>
        <v>922.55864581761534</v>
      </c>
      <c r="T5" s="10">
        <f>INTMARB!T$2</f>
        <v>1134.5154377281578</v>
      </c>
      <c r="U5" s="10">
        <f>INTMARB!U$2</f>
        <v>1047.4333424809972</v>
      </c>
      <c r="V5" s="10">
        <f>INTMARB!V$2</f>
        <v>1077.6573172001335</v>
      </c>
      <c r="W5" s="10">
        <f>INTMARB!W$2</f>
        <v>989.41660720378127</v>
      </c>
      <c r="X5" s="10">
        <f>INTMARB!X$2</f>
        <v>893.81261930177561</v>
      </c>
      <c r="Y5" s="10">
        <f>INTMARB!Y$2</f>
        <v>1071.9851327318831</v>
      </c>
      <c r="Z5" s="10">
        <f>INTMARB!Z$2</f>
        <v>894.34573539116229</v>
      </c>
    </row>
    <row r="6" spans="1:26" ht="11.25" customHeight="1" x14ac:dyDescent="0.2">
      <c r="A6" s="31" t="s">
        <v>308</v>
      </c>
      <c r="B6" s="11" t="str">
        <f ca="1">HYPERLINK("#"&amp;CELL("address",INTMARB_IN!$Z$2),"INTMARB_IN")</f>
        <v>INTMARB_IN</v>
      </c>
      <c r="C6" s="12">
        <f>INTMARB_IN!C$2</f>
        <v>1282.0454800133812</v>
      </c>
      <c r="D6" s="12">
        <f>INTMARB_IN!D$2</f>
        <v>1051.2175256166386</v>
      </c>
      <c r="E6" s="12">
        <f>INTMARB_IN!E$2</f>
        <v>1168.6216115173293</v>
      </c>
      <c r="F6" s="12">
        <f>INTMARB_IN!F$2</f>
        <v>1133.4862944920135</v>
      </c>
      <c r="G6" s="12">
        <f>INTMARB_IN!G$2</f>
        <v>920.1365720473417</v>
      </c>
      <c r="H6" s="12">
        <f>INTMARB_IN!H$2</f>
        <v>912.64265096588929</v>
      </c>
      <c r="I6" s="12">
        <f>INTMARB_IN!I$2</f>
        <v>1023.192270411664</v>
      </c>
      <c r="J6" s="12">
        <f>INTMARB_IN!J$2</f>
        <v>833.32023660626282</v>
      </c>
      <c r="K6" s="12">
        <f>INTMARB_IN!K$2</f>
        <v>724.04447081258536</v>
      </c>
      <c r="L6" s="12">
        <f>INTMARB_IN!L$2</f>
        <v>430.81397222776639</v>
      </c>
      <c r="M6" s="12">
        <f>INTMARB_IN!M$2</f>
        <v>374.62026316760847</v>
      </c>
      <c r="N6" s="12">
        <f>INTMARB_IN!N$2</f>
        <v>347.42033935913855</v>
      </c>
      <c r="O6" s="12">
        <f>INTMARB_IN!O$2</f>
        <v>215.58753688825391</v>
      </c>
      <c r="P6" s="12">
        <f>INTMARB_IN!P$2</f>
        <v>225.28964406583316</v>
      </c>
      <c r="Q6" s="12">
        <f>INTMARB_IN!Q$2</f>
        <v>164.54781470719936</v>
      </c>
      <c r="R6" s="12">
        <f>INTMARB_IN!R$2</f>
        <v>539.4954321193768</v>
      </c>
      <c r="S6" s="12">
        <f>INTMARB_IN!S$2</f>
        <v>511.57388395980018</v>
      </c>
      <c r="T6" s="12">
        <f>INTMARB_IN!T$2</f>
        <v>637.3405370005363</v>
      </c>
      <c r="U6" s="12">
        <f>INTMARB_IN!U$2</f>
        <v>583.50734001810167</v>
      </c>
      <c r="V6" s="12">
        <f>INTMARB_IN!V$2</f>
        <v>593.62909745693207</v>
      </c>
      <c r="W6" s="12">
        <f>INTMARB_IN!W$2</f>
        <v>511.83802370693036</v>
      </c>
      <c r="X6" s="12">
        <f>INTMARB_IN!X$2</f>
        <v>463.65493072553818</v>
      </c>
      <c r="Y6" s="12">
        <f>INTMARB_IN!Y$2</f>
        <v>617.41426952431652</v>
      </c>
      <c r="Z6" s="12">
        <f>INTMARB_IN!Z$2</f>
        <v>551.89975358197921</v>
      </c>
    </row>
    <row r="7" spans="1:26" ht="11.25" customHeight="1" x14ac:dyDescent="0.2">
      <c r="A7" s="31" t="s">
        <v>309</v>
      </c>
      <c r="B7" s="11" t="str">
        <f ca="1">HYPERLINK("#"&amp;CELL("address",INTMARB_EX!$Z$2),"INTMARB_EX")</f>
        <v>INTMARB_EX</v>
      </c>
      <c r="C7" s="12">
        <f>INTMARB_EX!C$2</f>
        <v>888.4621056666191</v>
      </c>
      <c r="D7" s="12">
        <f>INTMARB_EX!D$2</f>
        <v>807.30101762336176</v>
      </c>
      <c r="E7" s="12">
        <f>INTMARB_EX!E$2</f>
        <v>925.09483244267085</v>
      </c>
      <c r="F7" s="12">
        <f>INTMARB_EX!F$2</f>
        <v>947.46427190798647</v>
      </c>
      <c r="G7" s="12">
        <f>INTMARB_EX!G$2</f>
        <v>755.85107939265879</v>
      </c>
      <c r="H7" s="12">
        <f>INTMARB_EX!H$2</f>
        <v>734.71474047411095</v>
      </c>
      <c r="I7" s="12">
        <f>INTMARB_EX!I$2</f>
        <v>789.34620810833599</v>
      </c>
      <c r="J7" s="12">
        <f>INTMARB_EX!J$2</f>
        <v>651.40294751373733</v>
      </c>
      <c r="K7" s="12">
        <f>INTMARB_EX!K$2</f>
        <v>571.92249954741453</v>
      </c>
      <c r="L7" s="12">
        <f>INTMARB_EX!L$2</f>
        <v>374.03350653223356</v>
      </c>
      <c r="M7" s="12">
        <f>INTMARB_EX!M$2</f>
        <v>306.70980151239166</v>
      </c>
      <c r="N7" s="12">
        <f>INTMARB_EX!N$2</f>
        <v>296.04472228086155</v>
      </c>
      <c r="O7" s="12">
        <f>INTMARB_EX!O$2</f>
        <v>177.8155138317461</v>
      </c>
      <c r="P7" s="12">
        <f>INTMARB_EX!P$2</f>
        <v>190.79022929416686</v>
      </c>
      <c r="Q7" s="12">
        <f>INTMARB_EX!Q$2</f>
        <v>144.22578585280064</v>
      </c>
      <c r="R7" s="12">
        <f>INTMARB_EX!R$2</f>
        <v>413.31559012062314</v>
      </c>
      <c r="S7" s="12">
        <f>INTMARB_EX!S$2</f>
        <v>410.98476185781522</v>
      </c>
      <c r="T7" s="12">
        <f>INTMARB_EX!T$2</f>
        <v>497.17490072762166</v>
      </c>
      <c r="U7" s="12">
        <f>INTMARB_EX!U$2</f>
        <v>463.92600246289578</v>
      </c>
      <c r="V7" s="12">
        <f>INTMARB_EX!V$2</f>
        <v>484.02821974320165</v>
      </c>
      <c r="W7" s="12">
        <f>INTMARB_EX!W$2</f>
        <v>477.57858349685102</v>
      </c>
      <c r="X7" s="12">
        <f>INTMARB_EX!X$2</f>
        <v>430.15768857623743</v>
      </c>
      <c r="Y7" s="12">
        <f>INTMARB_EX!Y$2</f>
        <v>454.57086320756667</v>
      </c>
      <c r="Z7" s="12">
        <f>INTMARB_EX!Z$2</f>
        <v>342.44598180918308</v>
      </c>
    </row>
    <row r="8" spans="1:26" ht="11.25" customHeight="1" x14ac:dyDescent="0.2">
      <c r="A8" s="34" t="s">
        <v>122</v>
      </c>
      <c r="B8" s="7" t="str">
        <f ca="1">HYPERLINK("#"&amp;CELL("address",GIC!$Z$2),"GIC")</f>
        <v>GIC</v>
      </c>
      <c r="C8" s="8">
        <f>GIC!C$2</f>
        <v>55088.090597055561</v>
      </c>
      <c r="D8" s="8">
        <f>GIC!D$2</f>
        <v>60948.327820181003</v>
      </c>
      <c r="E8" s="8">
        <f>GIC!E$2</f>
        <v>63436.455953836114</v>
      </c>
      <c r="F8" s="8">
        <f>GIC!F$2</f>
        <v>71547.473208803742</v>
      </c>
      <c r="G8" s="8">
        <f>GIC!G$2</f>
        <v>67642.991470531517</v>
      </c>
      <c r="H8" s="8">
        <f>GIC!H$2</f>
        <v>55557.735776951187</v>
      </c>
      <c r="I8" s="8">
        <f>GIC!I$2</f>
        <v>67020.397803084808</v>
      </c>
      <c r="J8" s="8">
        <f>GIC!J$2</f>
        <v>65572.468980713587</v>
      </c>
      <c r="K8" s="8">
        <f>GIC!K$2</f>
        <v>57233.338985199814</v>
      </c>
      <c r="L8" s="8">
        <f>GIC!L$2</f>
        <v>54707.794936364655</v>
      </c>
      <c r="M8" s="8">
        <f>GIC!M$2</f>
        <v>62670.177204180523</v>
      </c>
      <c r="N8" s="8">
        <f>GIC!N$2</f>
        <v>55840.138131497486</v>
      </c>
      <c r="O8" s="8">
        <f>GIC!O$2</f>
        <v>50178.506945536865</v>
      </c>
      <c r="P8" s="8">
        <f>GIC!P$2</f>
        <v>50949.636170831771</v>
      </c>
      <c r="Q8" s="8">
        <f>GIC!Q$2</f>
        <v>47035.435500543186</v>
      </c>
      <c r="R8" s="8">
        <f>GIC!R$2</f>
        <v>43687.614885733477</v>
      </c>
      <c r="S8" s="8">
        <f>GIC!S$2</f>
        <v>46530.354870578012</v>
      </c>
      <c r="T8" s="8">
        <f>GIC!T$2</f>
        <v>43938.865186024013</v>
      </c>
      <c r="U8" s="8">
        <f>GIC!U$2</f>
        <v>45424.344630357788</v>
      </c>
      <c r="V8" s="8">
        <f>GIC!V$2</f>
        <v>42475.602964260397</v>
      </c>
      <c r="W8" s="8">
        <f>GIC!W$2</f>
        <v>36287.073131883</v>
      </c>
      <c r="X8" s="8">
        <f>GIC!X$2</f>
        <v>36100.002983871083</v>
      </c>
      <c r="Y8" s="8">
        <f>GIC!Y$2</f>
        <v>35002.911434208283</v>
      </c>
      <c r="Z8" s="8">
        <f>GIC!Z$2</f>
        <v>31086.770487221704</v>
      </c>
    </row>
    <row r="9" spans="1:26" ht="11.25" customHeight="1" x14ac:dyDescent="0.2">
      <c r="A9" s="35" t="s">
        <v>123</v>
      </c>
      <c r="B9" s="9" t="str">
        <f ca="1">HYPERLINK("#"&amp;CELL("address",INTAVI!$Z$2),"INTAVI")</f>
        <v>INTAVI</v>
      </c>
      <c r="C9" s="10">
        <f>INTAVI!C$2</f>
        <v>1042.9455650400002</v>
      </c>
      <c r="D9" s="10">
        <f>INTAVI!D$2</f>
        <v>1070.9649950399998</v>
      </c>
      <c r="E9" s="10">
        <f>INTAVI!E$2</f>
        <v>1058.5116849600004</v>
      </c>
      <c r="F9" s="10">
        <f>INTAVI!F$2</f>
        <v>1092.7577699999999</v>
      </c>
      <c r="G9" s="10">
        <f>INTAVI!G$2</f>
        <v>1260.8743499999996</v>
      </c>
      <c r="H9" s="10">
        <f>INTAVI!H$2</f>
        <v>1267.1010050400002</v>
      </c>
      <c r="I9" s="10">
        <f>INTAVI!I$2</f>
        <v>1410.3112237200003</v>
      </c>
      <c r="J9" s="10">
        <f>INTAVI!J$2</f>
        <v>1625.1269400000003</v>
      </c>
      <c r="K9" s="10">
        <f>INTAVI!K$2</f>
        <v>1758.9974349600009</v>
      </c>
      <c r="L9" s="10">
        <f>INTAVI!L$2</f>
        <v>1541.0686499999995</v>
      </c>
      <c r="M9" s="10">
        <f>INTAVI!M$2</f>
        <v>1625.1269400000003</v>
      </c>
      <c r="N9" s="10">
        <f>INTAVI!N$2</f>
        <v>1920.8876187599999</v>
      </c>
      <c r="O9" s="10">
        <f>INTAVI!O$2</f>
        <v>1855.5090350400001</v>
      </c>
      <c r="P9" s="10">
        <f>INTAVI!P$2</f>
        <v>1914.6609637199999</v>
      </c>
      <c r="Q9" s="10">
        <f>INTAVI!Q$2</f>
        <v>1886.6415337200001</v>
      </c>
      <c r="R9" s="10">
        <f>INTAVI!R$2</f>
        <v>1927.1140149600001</v>
      </c>
      <c r="S9" s="10">
        <f>INTAVI!S$2</f>
        <v>1933.3406699999998</v>
      </c>
      <c r="T9" s="10">
        <f>INTAVI!T$2</f>
        <v>2048.5317175200003</v>
      </c>
      <c r="U9" s="10">
        <f>INTAVI!U$2</f>
        <v>2344.2923962800005</v>
      </c>
      <c r="V9" s="10">
        <f>INTAVI!V$2</f>
        <v>2527.975355040001</v>
      </c>
      <c r="W9" s="10">
        <f>INTAVI!W$2</f>
        <v>853.03595123999992</v>
      </c>
      <c r="X9" s="10">
        <f>INTAVI!X$2</f>
        <v>834.3562449599998</v>
      </c>
      <c r="Y9" s="10">
        <f>INTAVI!Y$2</f>
        <v>1600.2208375200003</v>
      </c>
      <c r="Z9" s="10">
        <f>INTAVI!Z$2</f>
        <v>1889.7548612399999</v>
      </c>
    </row>
    <row r="10" spans="1:26" ht="11.25" customHeight="1" x14ac:dyDescent="0.2">
      <c r="A10" s="36" t="s">
        <v>318</v>
      </c>
      <c r="B10" s="11" t="str">
        <f ca="1">HYPERLINK("#"&amp;CELL("address",INTAVI_PA_IN!$Z$2),"INTAVI_PA_IN")</f>
        <v>INTAVI_PA_IN</v>
      </c>
      <c r="C10" s="12">
        <f>INTAVI_PA_IN!C$2</f>
        <v>691.96082607925268</v>
      </c>
      <c r="D10" s="12">
        <f>INTAVI_PA_IN!D$2</f>
        <v>719.83610518440616</v>
      </c>
      <c r="E10" s="12">
        <f>INTAVI_PA_IN!E$2</f>
        <v>675.64270187179125</v>
      </c>
      <c r="F10" s="12">
        <f>INTAVI_PA_IN!F$2</f>
        <v>709.18907464831841</v>
      </c>
      <c r="G10" s="12">
        <f>INTAVI_PA_IN!G$2</f>
        <v>800.97626427806836</v>
      </c>
      <c r="H10" s="12">
        <f>INTAVI_PA_IN!H$2</f>
        <v>799.49888185724228</v>
      </c>
      <c r="I10" s="12">
        <f>INTAVI_PA_IN!I$2</f>
        <v>908.3195618623688</v>
      </c>
      <c r="J10" s="12">
        <f>INTAVI_PA_IN!J$2</f>
        <v>1060.4646997145105</v>
      </c>
      <c r="K10" s="12">
        <f>INTAVI_PA_IN!K$2</f>
        <v>1150.975819716027</v>
      </c>
      <c r="L10" s="12">
        <f>INTAVI_PA_IN!L$2</f>
        <v>993.57796083454548</v>
      </c>
      <c r="M10" s="12">
        <f>INTAVI_PA_IN!M$2</f>
        <v>1048.7829338287959</v>
      </c>
      <c r="N10" s="12">
        <f>INTAVI_PA_IN!N$2</f>
        <v>1246.7332905045143</v>
      </c>
      <c r="O10" s="12">
        <f>INTAVI_PA_IN!O$2</f>
        <v>1178.2488804323643</v>
      </c>
      <c r="P10" s="12">
        <f>INTAVI_PA_IN!P$2</f>
        <v>1214.2904738123771</v>
      </c>
      <c r="Q10" s="12">
        <f>INTAVI_PA_IN!Q$2</f>
        <v>1209.3739251502398</v>
      </c>
      <c r="R10" s="12">
        <f>INTAVI_PA_IN!R$2</f>
        <v>1243.624611671984</v>
      </c>
      <c r="S10" s="12">
        <f>INTAVI_PA_IN!S$2</f>
        <v>1272.6646254173618</v>
      </c>
      <c r="T10" s="12">
        <f>INTAVI_PA_IN!T$2</f>
        <v>1368.0355981080604</v>
      </c>
      <c r="U10" s="12">
        <f>INTAVI_PA_IN!U$2</f>
        <v>1567.5104522143333</v>
      </c>
      <c r="V10" s="12">
        <f>INTAVI_PA_IN!V$2</f>
        <v>1668.2637650000222</v>
      </c>
      <c r="W10" s="12">
        <f>INTAVI_PA_IN!W$2</f>
        <v>499.94653636010889</v>
      </c>
      <c r="X10" s="12">
        <f>INTAVI_PA_IN!X$2</f>
        <v>514.88128572700646</v>
      </c>
      <c r="Y10" s="12">
        <f>INTAVI_PA_IN!Y$2</f>
        <v>1078.5160683755082</v>
      </c>
      <c r="Z10" s="12">
        <f>INTAVI_PA_IN!Z$2</f>
        <v>1242.3577403360689</v>
      </c>
    </row>
    <row r="11" spans="1:26" ht="11.25" customHeight="1" x14ac:dyDescent="0.2">
      <c r="A11" s="36" t="s">
        <v>316</v>
      </c>
      <c r="B11" s="11" t="str">
        <f ca="1">HYPERLINK("#"&amp;CELL("address",INTAVI_PA_EX!$Z$2),"INTAVI_PA_EX")</f>
        <v>INTAVI_PA_EX</v>
      </c>
      <c r="C11" s="12">
        <f>INTAVI_PA_EX!C$2</f>
        <v>323.899171749978</v>
      </c>
      <c r="D11" s="12">
        <f>INTAVI_PA_EX!D$2</f>
        <v>328.67441368456565</v>
      </c>
      <c r="E11" s="12">
        <f>INTAVI_PA_EX!E$2</f>
        <v>360.58597973253444</v>
      </c>
      <c r="F11" s="12">
        <f>INTAVI_PA_EX!F$2</f>
        <v>355.62190482723071</v>
      </c>
      <c r="G11" s="12">
        <f>INTAVI_PA_EX!G$2</f>
        <v>421.36692637528893</v>
      </c>
      <c r="H11" s="12">
        <f>INTAVI_PA_EX!H$2</f>
        <v>427.0448022631964</v>
      </c>
      <c r="I11" s="12">
        <f>INTAVI_PA_EX!I$2</f>
        <v>458.44431676917844</v>
      </c>
      <c r="J11" s="12">
        <f>INTAVI_PA_EX!J$2</f>
        <v>516.70959622296766</v>
      </c>
      <c r="K11" s="12">
        <f>INTAVI_PA_EX!K$2</f>
        <v>567.28985196890073</v>
      </c>
      <c r="L11" s="12">
        <f>INTAVI_PA_EX!L$2</f>
        <v>516.59307028320632</v>
      </c>
      <c r="M11" s="12">
        <f>INTAVI_PA_EX!M$2</f>
        <v>543.58525900562938</v>
      </c>
      <c r="N11" s="12">
        <f>INTAVI_PA_EX!N$2</f>
        <v>639.4377362949183</v>
      </c>
      <c r="O11" s="12">
        <f>INTAVI_PA_EX!O$2</f>
        <v>639.56464273412462</v>
      </c>
      <c r="P11" s="12">
        <f>INTAVI_PA_EX!P$2</f>
        <v>660.03758498926732</v>
      </c>
      <c r="Q11" s="12">
        <f>INTAVI_PA_EX!Q$2</f>
        <v>641.77423006088645</v>
      </c>
      <c r="R11" s="12">
        <f>INTAVI_PA_EX!R$2</f>
        <v>646.0084862315905</v>
      </c>
      <c r="S11" s="12">
        <f>INTAVI_PA_EX!S$2</f>
        <v>624.6295534241118</v>
      </c>
      <c r="T11" s="12">
        <f>INTAVI_PA_EX!T$2</f>
        <v>641.49016701998892</v>
      </c>
      <c r="U11" s="12">
        <f>INTAVI_PA_EX!U$2</f>
        <v>739.08228043800978</v>
      </c>
      <c r="V11" s="12">
        <f>INTAVI_PA_EX!V$2</f>
        <v>806.6958152692514</v>
      </c>
      <c r="W11" s="12">
        <f>INTAVI_PA_EX!W$2</f>
        <v>324.38951397956072</v>
      </c>
      <c r="X11" s="12">
        <f>INTAVI_PA_EX!X$2</f>
        <v>290.8902756293291</v>
      </c>
      <c r="Y11" s="12">
        <f>INTAVI_PA_EX!Y$2</f>
        <v>488.6796647566178</v>
      </c>
      <c r="Z11" s="12">
        <f>INTAVI_PA_EX!Z$2</f>
        <v>586.67172256699848</v>
      </c>
    </row>
    <row r="12" spans="1:26" ht="11.25" customHeight="1" x14ac:dyDescent="0.2">
      <c r="A12" s="36" t="s">
        <v>314</v>
      </c>
      <c r="B12" s="11" t="str">
        <f ca="1">HYPERLINK("#"&amp;CELL("address",INTAVI_FR_IN!$Z$2),"INTAVI_FR_IN")</f>
        <v>INTAVI_FR_IN</v>
      </c>
      <c r="C12" s="12">
        <f>INTAVI_FR_IN!C$2</f>
        <v>15.277745734785775</v>
      </c>
      <c r="D12" s="12">
        <f>INTAVI_FR_IN!D$2</f>
        <v>13.623033718966017</v>
      </c>
      <c r="E12" s="12">
        <f>INTAVI_FR_IN!E$2</f>
        <v>12.208237447386074</v>
      </c>
      <c r="F12" s="12">
        <f>INTAVI_FR_IN!F$2</f>
        <v>17.743761881417377</v>
      </c>
      <c r="G12" s="12">
        <f>INTAVI_FR_IN!G$2</f>
        <v>24.344665834144806</v>
      </c>
      <c r="H12" s="12">
        <f>INTAVI_FR_IN!H$2</f>
        <v>24.924529491224138</v>
      </c>
      <c r="I12" s="12">
        <f>INTAVI_FR_IN!I$2</f>
        <v>30.703717531190385</v>
      </c>
      <c r="J12" s="12">
        <f>INTAVI_FR_IN!J$2</f>
        <v>34.976784520087669</v>
      </c>
      <c r="K12" s="12">
        <f>INTAVI_FR_IN!K$2</f>
        <v>29.549029749750328</v>
      </c>
      <c r="L12" s="12">
        <f>INTAVI_FR_IN!L$2</f>
        <v>24.378190845056746</v>
      </c>
      <c r="M12" s="12">
        <f>INTAVI_FR_IN!M$2</f>
        <v>25.607028809939646</v>
      </c>
      <c r="N12" s="12">
        <f>INTAVI_FR_IN!N$2</f>
        <v>23.611975650743947</v>
      </c>
      <c r="O12" s="12">
        <f>INTAVI_FR_IN!O$2</f>
        <v>23.171489768604069</v>
      </c>
      <c r="P12" s="12">
        <f>INTAVI_FR_IN!P$2</f>
        <v>27.596935731656913</v>
      </c>
      <c r="Q12" s="12">
        <f>INTAVI_FR_IN!Q$2</f>
        <v>27.205785007870784</v>
      </c>
      <c r="R12" s="12">
        <f>INTAVI_FR_IN!R$2</f>
        <v>30.51085452964708</v>
      </c>
      <c r="S12" s="12">
        <f>INTAVI_FR_IN!S$2</f>
        <v>29.120998415409378</v>
      </c>
      <c r="T12" s="12">
        <f>INTAVI_FR_IN!T$2</f>
        <v>32.315172360695904</v>
      </c>
      <c r="U12" s="12">
        <f>INTAVI_FR_IN!U$2</f>
        <v>30.960314182452109</v>
      </c>
      <c r="V12" s="12">
        <f>INTAVI_FR_IN!V$2</f>
        <v>46.90370698613598</v>
      </c>
      <c r="W12" s="12">
        <f>INTAVI_FR_IN!W$2</f>
        <v>22.059541784577466</v>
      </c>
      <c r="X12" s="12">
        <f>INTAVI_FR_IN!X$2</f>
        <v>21.498039478506858</v>
      </c>
      <c r="Y12" s="12">
        <f>INTAVI_FR_IN!Y$2</f>
        <v>24.232186138394002</v>
      </c>
      <c r="Z12" s="12">
        <f>INTAVI_FR_IN!Z$2</f>
        <v>33.69841130464917</v>
      </c>
    </row>
    <row r="13" spans="1:26" ht="11.25" customHeight="1" x14ac:dyDescent="0.2">
      <c r="A13" s="36" t="s">
        <v>315</v>
      </c>
      <c r="B13" s="11" t="str">
        <f ca="1">HYPERLINK("#"&amp;CELL("address",INTAVI_FR_EX!$Z$2),"INTAVI_FR_EX")</f>
        <v>INTAVI_FR_EX</v>
      </c>
      <c r="C13" s="12">
        <f>INTAVI_FR_EX!C$2</f>
        <v>11.807821475983596</v>
      </c>
      <c r="D13" s="12">
        <f>INTAVI_FR_EX!D$2</f>
        <v>8.8314424520620118</v>
      </c>
      <c r="E13" s="12">
        <f>INTAVI_FR_EX!E$2</f>
        <v>10.074765908288459</v>
      </c>
      <c r="F13" s="12">
        <f>INTAVI_FR_EX!F$2</f>
        <v>10.203028643033385</v>
      </c>
      <c r="G13" s="12">
        <f>INTAVI_FR_EX!G$2</f>
        <v>14.186493512497536</v>
      </c>
      <c r="H13" s="12">
        <f>INTAVI_FR_EX!H$2</f>
        <v>15.632791428337422</v>
      </c>
      <c r="I13" s="12">
        <f>INTAVI_FR_EX!I$2</f>
        <v>12.84362755726251</v>
      </c>
      <c r="J13" s="12">
        <f>INTAVI_FR_EX!J$2</f>
        <v>12.975859542434364</v>
      </c>
      <c r="K13" s="12">
        <f>INTAVI_FR_EX!K$2</f>
        <v>11.182733525322625</v>
      </c>
      <c r="L13" s="12">
        <f>INTAVI_FR_EX!L$2</f>
        <v>6.5194280371912319</v>
      </c>
      <c r="M13" s="12">
        <f>INTAVI_FR_EX!M$2</f>
        <v>7.1517183556352224</v>
      </c>
      <c r="N13" s="12">
        <f>INTAVI_FR_EX!N$2</f>
        <v>11.104616309823399</v>
      </c>
      <c r="O13" s="12">
        <f>INTAVI_FR_EX!O$2</f>
        <v>14.524022104907106</v>
      </c>
      <c r="P13" s="12">
        <f>INTAVI_FR_EX!P$2</f>
        <v>12.735969186698735</v>
      </c>
      <c r="Q13" s="12">
        <f>INTAVI_FR_EX!Q$2</f>
        <v>8.2875935010027977</v>
      </c>
      <c r="R13" s="12">
        <f>INTAVI_FR_EX!R$2</f>
        <v>6.9700625267785332</v>
      </c>
      <c r="S13" s="12">
        <f>INTAVI_FR_EX!S$2</f>
        <v>6.925492743116834</v>
      </c>
      <c r="T13" s="12">
        <f>INTAVI_FR_EX!T$2</f>
        <v>6.690780031254782</v>
      </c>
      <c r="U13" s="12">
        <f>INTAVI_FR_EX!U$2</f>
        <v>6.7393494452051073</v>
      </c>
      <c r="V13" s="12">
        <f>INTAVI_FR_EX!V$2</f>
        <v>6.1120677845913001</v>
      </c>
      <c r="W13" s="12">
        <f>INTAVI_FR_EX!W$2</f>
        <v>6.6403591157529016</v>
      </c>
      <c r="X13" s="12">
        <f>INTAVI_FR_EX!X$2</f>
        <v>7.0866441251574228</v>
      </c>
      <c r="Y13" s="12">
        <f>INTAVI_FR_EX!Y$2</f>
        <v>8.792918249480465</v>
      </c>
      <c r="Z13" s="12">
        <f>INTAVI_FR_EX!Z$2</f>
        <v>27.026987032283479</v>
      </c>
    </row>
    <row r="14" spans="1:26" ht="11.25" customHeight="1" x14ac:dyDescent="0.2">
      <c r="A14" s="37" t="s">
        <v>124</v>
      </c>
      <c r="B14" s="7" t="str">
        <f ca="1">HYPERLINK("#"&amp;CELL("address",NRGSUP!$Z$2),"NRGSUP")</f>
        <v>NRGSUP</v>
      </c>
      <c r="C14" s="8">
        <f>NRGSUP!C$2</f>
        <v>54045.145032015556</v>
      </c>
      <c r="D14" s="8">
        <f>NRGSUP!D$2</f>
        <v>59877.362825140997</v>
      </c>
      <c r="E14" s="8">
        <f>NRGSUP!E$2</f>
        <v>62377.944268876112</v>
      </c>
      <c r="F14" s="8">
        <f>NRGSUP!F$2</f>
        <v>70454.715438803745</v>
      </c>
      <c r="G14" s="8">
        <f>NRGSUP!G$2</f>
        <v>66382.117120531519</v>
      </c>
      <c r="H14" s="8">
        <f>NRGSUP!H$2</f>
        <v>54290.63477191118</v>
      </c>
      <c r="I14" s="8">
        <f>NRGSUP!I$2</f>
        <v>65610.086579364797</v>
      </c>
      <c r="J14" s="8">
        <f>NRGSUP!J$2</f>
        <v>63947.342040713585</v>
      </c>
      <c r="K14" s="8">
        <f>NRGSUP!K$2</f>
        <v>55474.34155023982</v>
      </c>
      <c r="L14" s="8">
        <f>NRGSUP!L$2</f>
        <v>53166.726286364654</v>
      </c>
      <c r="M14" s="8">
        <f>NRGSUP!M$2</f>
        <v>61045.050264180521</v>
      </c>
      <c r="N14" s="8">
        <f>NRGSUP!N$2</f>
        <v>53919.25051273749</v>
      </c>
      <c r="O14" s="8">
        <f>NRGSUP!O$2</f>
        <v>48322.997910496866</v>
      </c>
      <c r="P14" s="8">
        <f>NRGSUP!P$2</f>
        <v>49034.975207111769</v>
      </c>
      <c r="Q14" s="8">
        <f>NRGSUP!Q$2</f>
        <v>45148.793966823185</v>
      </c>
      <c r="R14" s="8">
        <f>NRGSUP!R$2</f>
        <v>41760.500870773481</v>
      </c>
      <c r="S14" s="8">
        <f>NRGSUP!S$2</f>
        <v>44597.014200578014</v>
      </c>
      <c r="T14" s="8">
        <f>NRGSUP!T$2</f>
        <v>41890.33346850401</v>
      </c>
      <c r="U14" s="8">
        <f>NRGSUP!U$2</f>
        <v>43080.05223407779</v>
      </c>
      <c r="V14" s="8">
        <f>NRGSUP!V$2</f>
        <v>39947.627609220392</v>
      </c>
      <c r="W14" s="8">
        <f>NRGSUP!W$2</f>
        <v>35434.037180642998</v>
      </c>
      <c r="X14" s="8">
        <f>NRGSUP!X$2</f>
        <v>35265.646738911084</v>
      </c>
      <c r="Y14" s="8">
        <f>NRGSUP!Y$2</f>
        <v>33402.690596688277</v>
      </c>
      <c r="Z14" s="8">
        <f>NRGSUP!Z$2</f>
        <v>29197.015625981705</v>
      </c>
    </row>
    <row r="15" spans="1:26" ht="11.25" customHeight="1" x14ac:dyDescent="0.2">
      <c r="A15" s="38" t="s">
        <v>165</v>
      </c>
      <c r="B15" s="9" t="str">
        <f ca="1">HYPERLINK("#"&amp;CELL("address",TI_EHG_E!$Z$2),"TI_EHG_E")</f>
        <v>TI_EHG_E</v>
      </c>
      <c r="C15" s="10">
        <f>TI_EHG_E!C$2</f>
        <v>22461.883879712172</v>
      </c>
      <c r="D15" s="10">
        <f>TI_EHG_E!D$2</f>
        <v>27789.024602139965</v>
      </c>
      <c r="E15" s="10">
        <f>TI_EHG_E!E$2</f>
        <v>30365.843532488088</v>
      </c>
      <c r="F15" s="10">
        <f>TI_EHG_E!F$2</f>
        <v>38458.69261361246</v>
      </c>
      <c r="G15" s="10">
        <f>TI_EHG_E!G$2</f>
        <v>34528.71667285046</v>
      </c>
      <c r="H15" s="10">
        <f>TI_EHG_E!H$2</f>
        <v>23032.686246688849</v>
      </c>
      <c r="I15" s="10">
        <f>TI_EHG_E!I$2</f>
        <v>34277.955048925309</v>
      </c>
      <c r="J15" s="10">
        <f>TI_EHG_E!J$2</f>
        <v>31962.499583138848</v>
      </c>
      <c r="K15" s="10">
        <f>TI_EHG_E!K$2</f>
        <v>25448.769149539348</v>
      </c>
      <c r="L15" s="10">
        <f>TI_EHG_E!L$2</f>
        <v>25715.755721111684</v>
      </c>
      <c r="M15" s="10">
        <f>TI_EHG_E!M$2</f>
        <v>31396.244768624503</v>
      </c>
      <c r="N15" s="10">
        <f>TI_EHG_E!N$2</f>
        <v>25327.966606462236</v>
      </c>
      <c r="O15" s="10">
        <f>TI_EHG_E!O$2</f>
        <v>20874.114865528478</v>
      </c>
      <c r="P15" s="10">
        <f>TI_EHG_E!P$2</f>
        <v>21978.4759531161</v>
      </c>
      <c r="Q15" s="10">
        <f>TI_EHG_E!Q$2</f>
        <v>19575.770838687109</v>
      </c>
      <c r="R15" s="10">
        <f>TI_EHG_E!R$2</f>
        <v>16460.339987674546</v>
      </c>
      <c r="S15" s="10">
        <f>TI_EHG_E!S$2</f>
        <v>18002.733547667267</v>
      </c>
      <c r="T15" s="10">
        <f>TI_EHG_E!T$2</f>
        <v>16185.480796449401</v>
      </c>
      <c r="U15" s="10">
        <f>TI_EHG_E!U$2</f>
        <v>17405.38448963593</v>
      </c>
      <c r="V15" s="10">
        <f>TI_EHG_E!V$2</f>
        <v>14846.418013120427</v>
      </c>
      <c r="W15" s="10">
        <f>TI_EHG_E!W$2</f>
        <v>11848.170177486489</v>
      </c>
      <c r="X15" s="10">
        <f>TI_EHG_E!X$2</f>
        <v>12452.386729550857</v>
      </c>
      <c r="Y15" s="10">
        <f>TI_EHG_E!Y$2</f>
        <v>11594.780378515936</v>
      </c>
      <c r="Z15" s="10">
        <f>TI_EHG_E!Z$2</f>
        <v>8639.9092145076065</v>
      </c>
    </row>
    <row r="16" spans="1:26" ht="11.25" customHeight="1" x14ac:dyDescent="0.2">
      <c r="A16" s="39" t="s">
        <v>238</v>
      </c>
      <c r="B16" s="11" t="str">
        <f ca="1">HYPERLINK("#"&amp;CELL("address",TI_EHG_E_E!$Z$2),"TI_EHG_E_E")</f>
        <v>TI_EHG_E_E</v>
      </c>
      <c r="C16" s="12">
        <f>TI_EHG_E_E!C$2</f>
        <v>6598.0337840844086</v>
      </c>
      <c r="D16" s="12">
        <f>TI_EHG_E_E!D$2</f>
        <v>9776.522978922565</v>
      </c>
      <c r="E16" s="12">
        <f>TI_EHG_E_E!E$2</f>
        <v>11188.693160713092</v>
      </c>
      <c r="F16" s="12">
        <f>TI_EHG_E_E!F$2</f>
        <v>18895.775627086194</v>
      </c>
      <c r="G16" s="12">
        <f>TI_EHG_E_E!G$2</f>
        <v>15631.195195381821</v>
      </c>
      <c r="H16" s="12">
        <f>TI_EHG_E_E!H$2</f>
        <v>5342.0933057052489</v>
      </c>
      <c r="I16" s="12">
        <f>TI_EHG_E_E!I$2</f>
        <v>15470.262655021717</v>
      </c>
      <c r="J16" s="12">
        <f>TI_EHG_E_E!J$2</f>
        <v>13029.293570095317</v>
      </c>
      <c r="K16" s="12">
        <f>TI_EHG_E_E!K$2</f>
        <v>7767.2231145943942</v>
      </c>
      <c r="L16" s="12">
        <f>TI_EHG_E_E!L$2</f>
        <v>7831.8532069879075</v>
      </c>
      <c r="M16" s="12">
        <f>TI_EHG_E_E!M$2</f>
        <v>12064.079537221405</v>
      </c>
      <c r="N16" s="12">
        <f>TI_EHG_E_E!N$2</f>
        <v>8388.6741101411244</v>
      </c>
      <c r="O16" s="12">
        <f>TI_EHG_E_E!O$2</f>
        <v>4542.3394246861781</v>
      </c>
      <c r="P16" s="12">
        <f>TI_EHG_E_E!P$2</f>
        <v>7319.7562843728792</v>
      </c>
      <c r="Q16" s="12">
        <f>TI_EHG_E_E!Q$2</f>
        <v>5524.8036318409222</v>
      </c>
      <c r="R16" s="12">
        <f>TI_EHG_E_E!R$2</f>
        <v>3239.8661975273285</v>
      </c>
      <c r="S16" s="12">
        <f>TI_EHG_E_E!S$2</f>
        <v>3737.6484104361025</v>
      </c>
      <c r="T16" s="12">
        <f>TI_EHG_E_E!T$2</f>
        <v>2904.1895969874308</v>
      </c>
      <c r="U16" s="12">
        <f>TI_EHG_E_E!U$2</f>
        <v>3864.1423959966955</v>
      </c>
      <c r="V16" s="12">
        <f>TI_EHG_E_E!V$2</f>
        <v>2282.0680832341404</v>
      </c>
      <c r="W16" s="12">
        <f>TI_EHG_E_E!W$2</f>
        <v>1214.0737854005245</v>
      </c>
      <c r="X16" s="12">
        <f>TI_EHG_E_E!X$2</f>
        <v>1681.5440768794949</v>
      </c>
      <c r="Y16" s="12">
        <f>TI_EHG_E_E!Y$2</f>
        <v>1369.3833217640206</v>
      </c>
      <c r="Z16" s="12">
        <f>TI_EHG_E_E!Z$2</f>
        <v>1341.2576569606083</v>
      </c>
    </row>
    <row r="17" spans="1:26" ht="11.25" customHeight="1" x14ac:dyDescent="0.2">
      <c r="A17" s="39" t="s">
        <v>239</v>
      </c>
      <c r="B17" s="11" t="str">
        <f ca="1">HYPERLINK("#"&amp;CELL("address",TI_EHG_CHP_E!$Z$2),"TI_EHG_CHP_E")</f>
        <v>TI_EHG_CHP_E</v>
      </c>
      <c r="C17" s="12">
        <f>TI_EHG_CHP_E!C$2</f>
        <v>13344.905463307376</v>
      </c>
      <c r="D17" s="12">
        <f>TI_EHG_CHP_E!D$2</f>
        <v>15347.814445845132</v>
      </c>
      <c r="E17" s="12">
        <f>TI_EHG_CHP_E!E$2</f>
        <v>16185.977989095167</v>
      </c>
      <c r="F17" s="12">
        <f>TI_EHG_CHP_E!F$2</f>
        <v>16689.117854063068</v>
      </c>
      <c r="G17" s="12">
        <f>TI_EHG_CHP_E!G$2</f>
        <v>15997.705323895871</v>
      </c>
      <c r="H17" s="12">
        <f>TI_EHG_CHP_E!H$2</f>
        <v>14833.491332459227</v>
      </c>
      <c r="I17" s="12">
        <f>TI_EHG_CHP_E!I$2</f>
        <v>15843.549419791476</v>
      </c>
      <c r="J17" s="12">
        <f>TI_EHG_CHP_E!J$2</f>
        <v>15743.777739825724</v>
      </c>
      <c r="K17" s="12">
        <f>TI_EHG_CHP_E!K$2</f>
        <v>14696.13228161263</v>
      </c>
      <c r="L17" s="12">
        <f>TI_EHG_CHP_E!L$2</f>
        <v>14632.532233801894</v>
      </c>
      <c r="M17" s="12">
        <f>TI_EHG_CHP_E!M$2</f>
        <v>15819.770773014545</v>
      </c>
      <c r="N17" s="12">
        <f>TI_EHG_CHP_E!N$2</f>
        <v>13899.916000140631</v>
      </c>
      <c r="O17" s="12">
        <f>TI_EHG_CHP_E!O$2</f>
        <v>12893.821161450149</v>
      </c>
      <c r="P17" s="12">
        <f>TI_EHG_CHP_E!P$2</f>
        <v>12021.48731886466</v>
      </c>
      <c r="Q17" s="12">
        <f>TI_EHG_CHP_E!Q$2</f>
        <v>11408.398622448714</v>
      </c>
      <c r="R17" s="12">
        <f>TI_EHG_CHP_E!R$2</f>
        <v>10732.517063450732</v>
      </c>
      <c r="S17" s="12">
        <f>TI_EHG_CHP_E!S$2</f>
        <v>11183.133869858349</v>
      </c>
      <c r="T17" s="12">
        <f>TI_EHG_CHP_E!T$2</f>
        <v>11083.758530127669</v>
      </c>
      <c r="U17" s="12">
        <f>TI_EHG_CHP_E!U$2</f>
        <v>11079.073761427608</v>
      </c>
      <c r="V17" s="12">
        <f>TI_EHG_CHP_E!V$2</f>
        <v>10101.397124324551</v>
      </c>
      <c r="W17" s="12">
        <f>TI_EHG_CHP_E!W$2</f>
        <v>8267.195616218436</v>
      </c>
      <c r="X17" s="12">
        <f>TI_EHG_CHP_E!X$2</f>
        <v>8306.714305346839</v>
      </c>
      <c r="Y17" s="12">
        <f>TI_EHG_CHP_E!Y$2</f>
        <v>7512.151512495192</v>
      </c>
      <c r="Z17" s="12">
        <f>TI_EHG_CHP_E!Z$2</f>
        <v>4479.9705437307084</v>
      </c>
    </row>
    <row r="18" spans="1:26" ht="11.25" customHeight="1" x14ac:dyDescent="0.2">
      <c r="A18" s="39" t="s">
        <v>240</v>
      </c>
      <c r="B18" s="11" t="str">
        <f ca="1">HYPERLINK("#"&amp;CELL("address",TI_EHG_H_E!$Z$2),"TI_EHG_H_E")</f>
        <v>TI_EHG_H_E</v>
      </c>
      <c r="C18" s="12">
        <f>TI_EHG_H_E!C$2</f>
        <v>2518.9446323203856</v>
      </c>
      <c r="D18" s="12">
        <f>TI_EHG_H_E!D$2</f>
        <v>2664.6871773722714</v>
      </c>
      <c r="E18" s="12">
        <f>TI_EHG_H_E!E$2</f>
        <v>2991.1723826798234</v>
      </c>
      <c r="F18" s="12">
        <f>TI_EHG_H_E!F$2</f>
        <v>2873.7991324631953</v>
      </c>
      <c r="G18" s="12">
        <f>TI_EHG_H_E!G$2</f>
        <v>2899.8161535727668</v>
      </c>
      <c r="H18" s="12">
        <f>TI_EHG_H_E!H$2</f>
        <v>2857.1016085243728</v>
      </c>
      <c r="I18" s="12">
        <f>TI_EHG_H_E!I$2</f>
        <v>2964.1429741121169</v>
      </c>
      <c r="J18" s="12">
        <f>TI_EHG_H_E!J$2</f>
        <v>3189.4282732178035</v>
      </c>
      <c r="K18" s="12">
        <f>TI_EHG_H_E!K$2</f>
        <v>2985.4137533323205</v>
      </c>
      <c r="L18" s="12">
        <f>TI_EHG_H_E!L$2</f>
        <v>3251.3702803218848</v>
      </c>
      <c r="M18" s="12">
        <f>TI_EHG_H_E!M$2</f>
        <v>3512.3944583885504</v>
      </c>
      <c r="N18" s="12">
        <f>TI_EHG_H_E!N$2</f>
        <v>3039.3764961804868</v>
      </c>
      <c r="O18" s="12">
        <f>TI_EHG_H_E!O$2</f>
        <v>3437.9542793921528</v>
      </c>
      <c r="P18" s="12">
        <f>TI_EHG_H_E!P$2</f>
        <v>2637.232349878559</v>
      </c>
      <c r="Q18" s="12">
        <f>TI_EHG_H_E!Q$2</f>
        <v>2642.5685843974729</v>
      </c>
      <c r="R18" s="12">
        <f>TI_EHG_H_E!R$2</f>
        <v>2487.9567266964855</v>
      </c>
      <c r="S18" s="12">
        <f>TI_EHG_H_E!S$2</f>
        <v>3081.9512673728141</v>
      </c>
      <c r="T18" s="12">
        <f>TI_EHG_H_E!T$2</f>
        <v>2197.5326693343013</v>
      </c>
      <c r="U18" s="12">
        <f>TI_EHG_H_E!U$2</f>
        <v>2462.1683322116278</v>
      </c>
      <c r="V18" s="12">
        <f>TI_EHG_H_E!V$2</f>
        <v>2462.9528055617366</v>
      </c>
      <c r="W18" s="12">
        <f>TI_EHG_H_E!W$2</f>
        <v>2366.9007758675252</v>
      </c>
      <c r="X18" s="12">
        <f>TI_EHG_H_E!X$2</f>
        <v>2464.1283473245248</v>
      </c>
      <c r="Y18" s="12">
        <f>TI_EHG_H_E!Y$2</f>
        <v>2713.2455442567239</v>
      </c>
      <c r="Z18" s="12">
        <f>TI_EHG_H_E!Z$2</f>
        <v>2818.6810138162887</v>
      </c>
    </row>
    <row r="19" spans="1:26" ht="11.25" customHeight="1" x14ac:dyDescent="0.2">
      <c r="A19" s="38" t="s">
        <v>125</v>
      </c>
      <c r="B19" s="9" t="str">
        <f ca="1">HYPERLINK("#"&amp;CELL("address",NRG_E!$Z$2),"NRG_E")</f>
        <v>NRG_E</v>
      </c>
      <c r="C19" s="8">
        <f>NRG_E!C$2</f>
        <v>3466.8934624799999</v>
      </c>
      <c r="D19" s="8">
        <f>NRG_E!D$2</f>
        <v>3339.2092824000006</v>
      </c>
      <c r="E19" s="8">
        <f>NRG_E!E$2</f>
        <v>3549.0156001200003</v>
      </c>
      <c r="F19" s="8">
        <f>NRG_E!F$2</f>
        <v>3535.3493085599998</v>
      </c>
      <c r="G19" s="8">
        <f>NRG_E!G$2</f>
        <v>3606.0160968</v>
      </c>
      <c r="H19" s="8">
        <f>NRG_E!H$2</f>
        <v>3648.7960772399992</v>
      </c>
      <c r="I19" s="8">
        <f>NRG_E!I$2</f>
        <v>3799.4718207599999</v>
      </c>
      <c r="J19" s="8">
        <f>NRG_E!J$2</f>
        <v>4187.2110735600008</v>
      </c>
      <c r="K19" s="8">
        <f>NRG_E!K$2</f>
        <v>4058.3590344000004</v>
      </c>
      <c r="L19" s="8">
        <f>NRG_E!L$2</f>
        <v>3641.2754335200002</v>
      </c>
      <c r="M19" s="8">
        <f>NRG_E!M$2</f>
        <v>3577.6168052399998</v>
      </c>
      <c r="N19" s="8">
        <f>NRG_E!N$2</f>
        <v>3973.809633610425</v>
      </c>
      <c r="O19" s="8">
        <f>NRG_E!O$2</f>
        <v>3729.7394339329285</v>
      </c>
      <c r="P19" s="8">
        <f>NRG_E!P$2</f>
        <v>3755.7283055752073</v>
      </c>
      <c r="Q19" s="8">
        <f>NRG_E!Q$2</f>
        <v>3525.7690520731053</v>
      </c>
      <c r="R19" s="8">
        <f>NRG_E!R$2</f>
        <v>3620.5146433608552</v>
      </c>
      <c r="S19" s="8">
        <f>NRG_E!S$2</f>
        <v>3446.872894614381</v>
      </c>
      <c r="T19" s="8">
        <f>NRG_E!T$2</f>
        <v>3333.9323346970987</v>
      </c>
      <c r="U19" s="8">
        <f>NRG_E!U$2</f>
        <v>3319.7840328963871</v>
      </c>
      <c r="V19" s="8">
        <f>NRG_E!V$2</f>
        <v>3226.9045436747492</v>
      </c>
      <c r="W19" s="8">
        <f>NRG_E!W$2</f>
        <v>3055.0191745342172</v>
      </c>
      <c r="X19" s="8">
        <f>NRG_E!X$2</f>
        <v>2938.0092529603753</v>
      </c>
      <c r="Y19" s="8">
        <f>NRG_E!Y$2</f>
        <v>2696.2685495589312</v>
      </c>
      <c r="Z19" s="8">
        <f>NRG_E!Z$2</f>
        <v>3076.7820152873055</v>
      </c>
    </row>
    <row r="20" spans="1:26" ht="11.25" customHeight="1" x14ac:dyDescent="0.2">
      <c r="A20" s="39" t="s">
        <v>126</v>
      </c>
      <c r="B20" s="11" t="str">
        <f ca="1">HYPERLINK("#"&amp;CELL("address",NRG_CM_E!$Z$2),"NRG_CM_E")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  <c r="Y20" s="12">
        <f>NRG_CM_E!Y$2</f>
        <v>0</v>
      </c>
      <c r="Z20" s="12">
        <f>NRG_CM_E!Z$2</f>
        <v>0</v>
      </c>
    </row>
    <row r="21" spans="1:26" ht="11.25" customHeight="1" x14ac:dyDescent="0.2">
      <c r="A21" s="39" t="s">
        <v>127</v>
      </c>
      <c r="B21" s="11" t="str">
        <f ca="1">HYPERLINK("#"&amp;CELL("address",NRG_OIL_NG_E!$Z$2),"NRG_OIL_NG_E")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  <c r="Y21" s="12">
        <f>NRG_OIL_NG_E!Y$2</f>
        <v>0</v>
      </c>
      <c r="Z21" s="12">
        <f>NRG_OIL_NG_E!Z$2</f>
        <v>0</v>
      </c>
    </row>
    <row r="22" spans="1:26" ht="11.25" customHeight="1" x14ac:dyDescent="0.2">
      <c r="A22" s="39" t="s">
        <v>128</v>
      </c>
      <c r="B22" s="11" t="str">
        <f ca="1">HYPERLINK("#"&amp;CELL("address",NRG_PF_E!$Z$2),"NRG_PF_E")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  <c r="Y22" s="12">
        <f>NRG_PF_E!Y$2</f>
        <v>0</v>
      </c>
      <c r="Z22" s="12">
        <f>NRG_PF_E!Z$2</f>
        <v>0</v>
      </c>
    </row>
    <row r="23" spans="1:26" ht="11.25" customHeight="1" x14ac:dyDescent="0.2">
      <c r="A23" s="39" t="s">
        <v>129</v>
      </c>
      <c r="B23" s="11" t="str">
        <f ca="1">HYPERLINK("#"&amp;CELL("address",NRG_CO_E!$Z$2),"NRG_CO_E")</f>
        <v>NRG_CO_E</v>
      </c>
      <c r="C23" s="12">
        <f>NRG_CO_E!C$2</f>
        <v>358.48022399999991</v>
      </c>
      <c r="D23" s="12">
        <f>NRG_CO_E!D$2</f>
        <v>326.40141599999998</v>
      </c>
      <c r="E23" s="12">
        <f>NRG_CO_E!E$2</f>
        <v>364.01983200000001</v>
      </c>
      <c r="F23" s="12">
        <f>NRG_CO_E!F$2</f>
        <v>397.36065600000001</v>
      </c>
      <c r="G23" s="12">
        <f>NRG_CO_E!G$2</f>
        <v>423.62294400000002</v>
      </c>
      <c r="H23" s="12">
        <f>NRG_CO_E!H$2</f>
        <v>396.82353599999993</v>
      </c>
      <c r="I23" s="12">
        <f>NRG_CO_E!I$2</f>
        <v>405.18172800000002</v>
      </c>
      <c r="J23" s="12">
        <f>NRG_CO_E!J$2</f>
        <v>354.42194399999994</v>
      </c>
      <c r="K23" s="12">
        <f>NRG_CO_E!K$2</f>
        <v>334.52265599999998</v>
      </c>
      <c r="L23" s="12">
        <f>NRG_CO_E!L$2</f>
        <v>208.57816799999992</v>
      </c>
      <c r="M23" s="12">
        <f>NRG_CO_E!M$2</f>
        <v>180.91274399999998</v>
      </c>
      <c r="N23" s="12">
        <f>NRG_CO_E!N$2</f>
        <v>272.93450399999995</v>
      </c>
      <c r="O23" s="12">
        <f>NRG_CO_E!O$2</f>
        <v>263.68502399999994</v>
      </c>
      <c r="P23" s="12">
        <f>NRG_CO_E!P$2</f>
        <v>255.63261599999993</v>
      </c>
      <c r="Q23" s="12">
        <f>NRG_CO_E!Q$2</f>
        <v>259.37215199999997</v>
      </c>
      <c r="R23" s="12">
        <f>NRG_CO_E!R$2</f>
        <v>339.92553599999997</v>
      </c>
      <c r="S23" s="12">
        <f>NRG_CO_E!S$2</f>
        <v>343.44388800000002</v>
      </c>
      <c r="T23" s="12">
        <f>NRG_CO_E!T$2</f>
        <v>332.35451999999992</v>
      </c>
      <c r="U23" s="12">
        <f>NRG_CO_E!U$2</f>
        <v>303.65935200000001</v>
      </c>
      <c r="V23" s="12">
        <f>NRG_CO_E!V$2</f>
        <v>296.99150400000002</v>
      </c>
      <c r="W23" s="12">
        <f>NRG_CO_E!W$2</f>
        <v>270.31384800000001</v>
      </c>
      <c r="X23" s="12">
        <f>NRG_CO_E!X$2</f>
        <v>335.96949599999994</v>
      </c>
      <c r="Y23" s="12">
        <f>NRG_CO_E!Y$2</f>
        <v>324.26387999999997</v>
      </c>
      <c r="Z23" s="12">
        <f>NRG_CO_E!Z$2</f>
        <v>324.58824000000004</v>
      </c>
    </row>
    <row r="24" spans="1:26" ht="11.25" customHeight="1" x14ac:dyDescent="0.2">
      <c r="A24" s="39" t="s">
        <v>130</v>
      </c>
      <c r="B24" s="11" t="str">
        <f ca="1">HYPERLINK("#"&amp;CELL("address",NRG_BKBPB_E!$Z$2),"NRG_BKBPB_E")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  <c r="Y24" s="12">
        <f>NRG_BKBPB_E!Y$2</f>
        <v>0</v>
      </c>
      <c r="Z24" s="12">
        <f>NRG_BKBPB_E!Z$2</f>
        <v>0</v>
      </c>
    </row>
    <row r="25" spans="1:26" ht="11.25" customHeight="1" x14ac:dyDescent="0.2">
      <c r="A25" s="39" t="s">
        <v>131</v>
      </c>
      <c r="B25" s="11" t="str">
        <f ca="1">HYPERLINK("#"&amp;CELL("address",NRG_GW_E!$Z$2),"NRG_GW_E")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  <c r="Y25" s="12">
        <f>NRG_GW_E!Y$2</f>
        <v>0</v>
      </c>
      <c r="Z25" s="12">
        <f>NRG_GW_E!Z$2</f>
        <v>0</v>
      </c>
    </row>
    <row r="26" spans="1:26" ht="11.25" customHeight="1" x14ac:dyDescent="0.2">
      <c r="A26" s="39" t="s">
        <v>132</v>
      </c>
      <c r="B26" s="11" t="str">
        <f ca="1">HYPERLINK("#"&amp;CELL("address",NRG_BF_E!$Z$2),"NRG_BF_E")</f>
        <v>NRG_BF_E</v>
      </c>
      <c r="C26" s="12">
        <f>NRG_BF_E!C$2</f>
        <v>1123.0265807999999</v>
      </c>
      <c r="D26" s="12">
        <f>NRG_BF_E!D$2</f>
        <v>1070.0911008</v>
      </c>
      <c r="E26" s="12">
        <f>NRG_BF_E!E$2</f>
        <v>1125.8239031999999</v>
      </c>
      <c r="F26" s="12">
        <f>NRG_BF_E!F$2</f>
        <v>1191.0836951999997</v>
      </c>
      <c r="G26" s="12">
        <f>NRG_BF_E!G$2</f>
        <v>1241.6414471999999</v>
      </c>
      <c r="H26" s="12">
        <f>NRG_BF_E!H$2</f>
        <v>1256.1236135999995</v>
      </c>
      <c r="I26" s="12">
        <f>NRG_BF_E!I$2</f>
        <v>1239.3152927999997</v>
      </c>
      <c r="J26" s="12">
        <f>NRG_BF_E!J$2</f>
        <v>1181.2676832000002</v>
      </c>
      <c r="K26" s="12">
        <f>NRG_BF_E!K$2</f>
        <v>1170.0619848000001</v>
      </c>
      <c r="L26" s="12">
        <f>NRG_BF_E!L$2</f>
        <v>722.79784080000013</v>
      </c>
      <c r="M26" s="12">
        <f>NRG_BF_E!M$2</f>
        <v>848.60992080000005</v>
      </c>
      <c r="N26" s="12">
        <f>NRG_BF_E!N$2</f>
        <v>1039.9096584000001</v>
      </c>
      <c r="O26" s="12">
        <f>NRG_BF_E!O$2</f>
        <v>981.77181119999989</v>
      </c>
      <c r="P26" s="12">
        <f>NRG_BF_E!P$2</f>
        <v>1084.0430951999999</v>
      </c>
      <c r="Q26" s="12">
        <f>NRG_BF_E!Q$2</f>
        <v>915.92850240000007</v>
      </c>
      <c r="R26" s="12">
        <f>NRG_BF_E!R$2</f>
        <v>1157.7347783999999</v>
      </c>
      <c r="S26" s="12">
        <f>NRG_BF_E!S$2</f>
        <v>1156.5789840000002</v>
      </c>
      <c r="T26" s="12">
        <f>NRG_BF_E!T$2</f>
        <v>1129.1568408000003</v>
      </c>
      <c r="U26" s="12">
        <f>NRG_BF_E!U$2</f>
        <v>1193.2283376</v>
      </c>
      <c r="V26" s="12">
        <f>NRG_BF_E!V$2</f>
        <v>966.52855440000008</v>
      </c>
      <c r="W26" s="12">
        <f>NRG_BF_E!W$2</f>
        <v>970.68126959999984</v>
      </c>
      <c r="X26" s="12">
        <f>NRG_BF_E!X$2</f>
        <v>1204.1015256000003</v>
      </c>
      <c r="Y26" s="12">
        <f>NRG_BF_E!Y$2</f>
        <v>941.87459520000016</v>
      </c>
      <c r="Z26" s="12">
        <f>NRG_BF_E!Z$2</f>
        <v>1103.8864176</v>
      </c>
    </row>
    <row r="27" spans="1:26" ht="11.25" customHeight="1" x14ac:dyDescent="0.2">
      <c r="A27" s="39" t="s">
        <v>133</v>
      </c>
      <c r="B27" s="11" t="str">
        <f ca="1">HYPERLINK("#"&amp;CELL("address",NRG_PR_E!$Z$2),"NRG_PR_E")</f>
        <v>NRG_PR_E</v>
      </c>
      <c r="C27" s="12">
        <f>NRG_PR_E!C$2</f>
        <v>1985.3866576799999</v>
      </c>
      <c r="D27" s="12">
        <f>NRG_PR_E!D$2</f>
        <v>1942.7167656000004</v>
      </c>
      <c r="E27" s="12">
        <f>NRG_PR_E!E$2</f>
        <v>2059.1718649200002</v>
      </c>
      <c r="F27" s="12">
        <f>NRG_PR_E!F$2</f>
        <v>1946.90495736</v>
      </c>
      <c r="G27" s="12">
        <f>NRG_PR_E!G$2</f>
        <v>1940.7517056000002</v>
      </c>
      <c r="H27" s="12">
        <f>NRG_PR_E!H$2</f>
        <v>1995.8489276399996</v>
      </c>
      <c r="I27" s="12">
        <f>NRG_PR_E!I$2</f>
        <v>2154.9747999599999</v>
      </c>
      <c r="J27" s="12">
        <f>NRG_PR_E!J$2</f>
        <v>2651.5214463600005</v>
      </c>
      <c r="K27" s="12">
        <f>NRG_PR_E!K$2</f>
        <v>2553.7743936000002</v>
      </c>
      <c r="L27" s="12">
        <f>NRG_PR_E!L$2</f>
        <v>2709.8994247199998</v>
      </c>
      <c r="M27" s="12">
        <f>NRG_PR_E!M$2</f>
        <v>2548.09414044</v>
      </c>
      <c r="N27" s="12">
        <f>NRG_PR_E!N$2</f>
        <v>2660.9654712104248</v>
      </c>
      <c r="O27" s="12">
        <f>NRG_PR_E!O$2</f>
        <v>2484.2825987329288</v>
      </c>
      <c r="P27" s="12">
        <f>NRG_PR_E!P$2</f>
        <v>2416.0525943752073</v>
      </c>
      <c r="Q27" s="12">
        <f>NRG_PR_E!Q$2</f>
        <v>2350.4683976731053</v>
      </c>
      <c r="R27" s="12">
        <f>NRG_PR_E!R$2</f>
        <v>2122.8543289608556</v>
      </c>
      <c r="S27" s="12">
        <f>NRG_PR_E!S$2</f>
        <v>1946.8500226143808</v>
      </c>
      <c r="T27" s="12">
        <f>NRG_PR_E!T$2</f>
        <v>1872.420973897099</v>
      </c>
      <c r="U27" s="12">
        <f>NRG_PR_E!U$2</f>
        <v>1822.8963432963867</v>
      </c>
      <c r="V27" s="12">
        <f>NRG_PR_E!V$2</f>
        <v>1963.3844852747493</v>
      </c>
      <c r="W27" s="12">
        <f>NRG_PR_E!W$2</f>
        <v>1814.0240569342168</v>
      </c>
      <c r="X27" s="12">
        <f>NRG_PR_E!X$2</f>
        <v>1397.9382313603753</v>
      </c>
      <c r="Y27" s="12">
        <f>NRG_PR_E!Y$2</f>
        <v>1428.460471038931</v>
      </c>
      <c r="Z27" s="12">
        <f>NRG_PR_E!Z$2</f>
        <v>1628.2212239273056</v>
      </c>
    </row>
    <row r="28" spans="1:26" ht="11.25" customHeight="1" x14ac:dyDescent="0.2">
      <c r="A28" s="39" t="s">
        <v>134</v>
      </c>
      <c r="B28" s="11" t="str">
        <f ca="1">HYPERLINK("#"&amp;CELL("address",NRG_NI_E!$Z$2),"NRG_NI_E")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  <c r="Y28" s="12">
        <f>NRG_NI_E!Y$2</f>
        <v>0</v>
      </c>
      <c r="Z28" s="12">
        <f>NRG_NI_E!Z$2</f>
        <v>0</v>
      </c>
    </row>
    <row r="29" spans="1:26" ht="11.25" customHeight="1" x14ac:dyDescent="0.2">
      <c r="A29" s="39" t="s">
        <v>135</v>
      </c>
      <c r="B29" s="11" t="str">
        <f ca="1">HYPERLINK("#"&amp;CELL("address",NRG_CL_E!$Z$2),"NRG_CL_E")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  <c r="Y29" s="12">
        <f>NRG_CL_E!Y$2</f>
        <v>0</v>
      </c>
      <c r="Z29" s="12">
        <f>NRG_CL_E!Z$2</f>
        <v>0</v>
      </c>
    </row>
    <row r="30" spans="1:26" ht="11.25" customHeight="1" x14ac:dyDescent="0.2">
      <c r="A30" s="39" t="s">
        <v>136</v>
      </c>
      <c r="B30" s="11" t="str">
        <f ca="1">HYPERLINK("#"&amp;CELL("address",NRG_LNG_E!$Z$2),"NRG_LNG_E")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  <c r="Y30" s="12">
        <f>NRG_LNG_E!Y$2</f>
        <v>1.66960332</v>
      </c>
      <c r="Z30" s="12">
        <f>NRG_LNG_E!Z$2</f>
        <v>20.086133759999999</v>
      </c>
    </row>
    <row r="31" spans="1:26" ht="11.25" customHeight="1" x14ac:dyDescent="0.2">
      <c r="A31" s="39" t="s">
        <v>137</v>
      </c>
      <c r="B31" s="11" t="str">
        <f ca="1">HYPERLINK("#"&amp;CELL("address",NRG_BIOG_E!$Z$2),"NRG_BIOG_E")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  <c r="Y31" s="12">
        <f>NRG_BIOG_E!Y$2</f>
        <v>0</v>
      </c>
      <c r="Z31" s="12">
        <f>NRG_BIOG_E!Z$2</f>
        <v>0</v>
      </c>
    </row>
    <row r="32" spans="1:26" ht="11.25" customHeight="1" x14ac:dyDescent="0.2">
      <c r="A32" s="39" t="s">
        <v>138</v>
      </c>
      <c r="B32" s="11" t="str">
        <f ca="1">HYPERLINK("#"&amp;CELL("address",NRG_GTL_E!$Z$2),"NRG_GTL_E")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  <c r="Y32" s="12">
        <f>NRG_GTL_E!Y$2</f>
        <v>0</v>
      </c>
      <c r="Z32" s="12">
        <f>NRG_GTL_E!Z$2</f>
        <v>0</v>
      </c>
    </row>
    <row r="33" spans="1:26" ht="11.25" customHeight="1" x14ac:dyDescent="0.2">
      <c r="A33" s="39" t="s">
        <v>139</v>
      </c>
      <c r="B33" s="11" t="str">
        <f ca="1">HYPERLINK("#"&amp;CELL("address",NRG_CPP_E!$Z$2),"NRG_CPP_E")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  <c r="Y33" s="12">
        <f>NRG_CPP_E!Y$2</f>
        <v>0</v>
      </c>
      <c r="Z33" s="12">
        <f>NRG_CPP_E!Z$2</f>
        <v>0</v>
      </c>
    </row>
    <row r="34" spans="1:26" ht="11.25" customHeight="1" x14ac:dyDescent="0.2">
      <c r="A34" s="39" t="s">
        <v>140</v>
      </c>
      <c r="B34" s="11" t="str">
        <f ca="1">HYPERLINK("#"&amp;CELL("address",NRG_NSP_E!$Z$2),"NRG_NSP_E")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  <c r="Y34" s="12">
        <f>NRG_NSP_E!Y$2</f>
        <v>0</v>
      </c>
      <c r="Z34" s="12">
        <f>NRG_NSP_E!Z$2</f>
        <v>0</v>
      </c>
    </row>
    <row r="35" spans="1:26" ht="11.25" customHeight="1" x14ac:dyDescent="0.2">
      <c r="A35" s="38" t="s">
        <v>141</v>
      </c>
      <c r="B35" s="9" t="str">
        <f ca="1">HYPERLINK("#"&amp;CELL("address",FC_E!$Z$2),"FC_E")</f>
        <v>FC_E</v>
      </c>
      <c r="C35" s="8">
        <f>FC_E!C$2</f>
        <v>28116.367689823386</v>
      </c>
      <c r="D35" s="8">
        <f>FC_E!D$2</f>
        <v>28749.128940601047</v>
      </c>
      <c r="E35" s="8">
        <f>FC_E!E$2</f>
        <v>28463.08513626803</v>
      </c>
      <c r="F35" s="8">
        <f>FC_E!F$2</f>
        <v>28460.673516631283</v>
      </c>
      <c r="G35" s="8">
        <f>FC_E!G$2</f>
        <v>28247.384350881057</v>
      </c>
      <c r="H35" s="8">
        <f>FC_E!H$2</f>
        <v>27609.152447982338</v>
      </c>
      <c r="I35" s="8">
        <f>FC_E!I$2</f>
        <v>27532.659709679487</v>
      </c>
      <c r="J35" s="8">
        <f>FC_E!J$2</f>
        <v>27797.631384014741</v>
      </c>
      <c r="K35" s="8">
        <f>FC_E!K$2</f>
        <v>25967.213366300472</v>
      </c>
      <c r="L35" s="8">
        <f>FC_E!L$2</f>
        <v>23809.69513173298</v>
      </c>
      <c r="M35" s="8">
        <f>FC_E!M$2</f>
        <v>26071.188690316019</v>
      </c>
      <c r="N35" s="8">
        <f>FC_E!N$2</f>
        <v>24617.474272664829</v>
      </c>
      <c r="O35" s="8">
        <f>FC_E!O$2</f>
        <v>23719.143611035463</v>
      </c>
      <c r="P35" s="8">
        <f>FC_E!P$2</f>
        <v>23300.770948420457</v>
      </c>
      <c r="Q35" s="8">
        <f>FC_E!Q$2</f>
        <v>22047.254076062978</v>
      </c>
      <c r="R35" s="8">
        <f>FC_E!R$2</f>
        <v>21679.646239738078</v>
      </c>
      <c r="S35" s="8">
        <f>FC_E!S$2</f>
        <v>23147.407758296373</v>
      </c>
      <c r="T35" s="8">
        <f>FC_E!T$2</f>
        <v>22370.920337357511</v>
      </c>
      <c r="U35" s="8">
        <f>FC_E!U$2</f>
        <v>22354.883711545477</v>
      </c>
      <c r="V35" s="8">
        <f>FC_E!V$2</f>
        <v>21874.305052425221</v>
      </c>
      <c r="W35" s="8">
        <f>FC_E!W$2</f>
        <v>20530.847828622296</v>
      </c>
      <c r="X35" s="8">
        <f>FC_E!X$2</f>
        <v>19875.250756399855</v>
      </c>
      <c r="Y35" s="8">
        <f>FC_E!Y$2</f>
        <v>19111.641668613414</v>
      </c>
      <c r="Z35" s="8">
        <f>FC_E!Z$2</f>
        <v>17480.324396186792</v>
      </c>
    </row>
    <row r="36" spans="1:26" ht="11.25" customHeight="1" x14ac:dyDescent="0.2">
      <c r="A36" s="39" t="s">
        <v>142</v>
      </c>
      <c r="B36" s="11" t="str">
        <f ca="1">HYPERLINK("#"&amp;CELL("address",FC_IND_E!$Z$2),"FC_IND_E")</f>
        <v>FC_IND_E</v>
      </c>
      <c r="C36" s="12">
        <f>FC_IND_E!C$2</f>
        <v>10423.908999259384</v>
      </c>
      <c r="D36" s="12">
        <f>FC_IND_E!D$2</f>
        <v>10257.229680145039</v>
      </c>
      <c r="E36" s="12">
        <f>FC_IND_E!E$2</f>
        <v>10004.882730934432</v>
      </c>
      <c r="F36" s="12">
        <f>FC_IND_E!F$2</f>
        <v>9566.1716836992819</v>
      </c>
      <c r="G36" s="12">
        <f>FC_IND_E!G$2</f>
        <v>9683.1806600250602</v>
      </c>
      <c r="H36" s="12">
        <f>FC_IND_E!H$2</f>
        <v>9278.3431366719415</v>
      </c>
      <c r="I36" s="12">
        <f>FC_IND_E!I$2</f>
        <v>9247.6504582650959</v>
      </c>
      <c r="J36" s="12">
        <f>FC_IND_E!J$2</f>
        <v>9137.2997637411445</v>
      </c>
      <c r="K36" s="12">
        <f>FC_IND_E!K$2</f>
        <v>8596.5047935610128</v>
      </c>
      <c r="L36" s="12">
        <f>FC_IND_E!L$2</f>
        <v>7059.8359565869141</v>
      </c>
      <c r="M36" s="12">
        <f>FC_IND_E!M$2</f>
        <v>8432.1719338870153</v>
      </c>
      <c r="N36" s="12">
        <f>FC_IND_E!N$2</f>
        <v>7897.1023269172856</v>
      </c>
      <c r="O36" s="12">
        <f>FC_IND_E!O$2</f>
        <v>7036.0189157365403</v>
      </c>
      <c r="P36" s="12">
        <f>FC_IND_E!P$2</f>
        <v>7052.1295057572779</v>
      </c>
      <c r="Q36" s="12">
        <f>FC_IND_E!Q$2</f>
        <v>7047.8028240339454</v>
      </c>
      <c r="R36" s="12">
        <f>FC_IND_E!R$2</f>
        <v>6733.3505138521859</v>
      </c>
      <c r="S36" s="12">
        <f>FC_IND_E!S$2</f>
        <v>6862.6805855574667</v>
      </c>
      <c r="T36" s="12">
        <f>FC_IND_E!T$2</f>
        <v>6846.3149408600693</v>
      </c>
      <c r="U36" s="12">
        <f>FC_IND_E!U$2</f>
        <v>6873.1806950653945</v>
      </c>
      <c r="V36" s="12">
        <f>FC_IND_E!V$2</f>
        <v>6710.505089746187</v>
      </c>
      <c r="W36" s="12">
        <f>FC_IND_E!W$2</f>
        <v>6222.0057353031825</v>
      </c>
      <c r="X36" s="12">
        <f>FC_IND_E!X$2</f>
        <v>6399.990742274922</v>
      </c>
      <c r="Y36" s="12">
        <f>FC_IND_E!Y$2</f>
        <v>5878.1761797015124</v>
      </c>
      <c r="Z36" s="12">
        <f>FC_IND_E!Z$2</f>
        <v>5039.3522218019443</v>
      </c>
    </row>
    <row r="37" spans="1:26" ht="11.25" customHeight="1" x14ac:dyDescent="0.2">
      <c r="A37" s="40" t="s">
        <v>143</v>
      </c>
      <c r="B37" s="13" t="str">
        <f ca="1">HYPERLINK("#"&amp;CELL("address",FC_IND_IS_E!$Z$2),"FC_IND_IS_E")</f>
        <v>FC_IND_IS_E</v>
      </c>
      <c r="C37" s="14">
        <f>FC_IND_IS_E!C$2</f>
        <v>1971.1436925024</v>
      </c>
      <c r="D37" s="14">
        <f>FC_IND_IS_E!D$2</f>
        <v>1722.1111424712001</v>
      </c>
      <c r="E37" s="14">
        <f>FC_IND_IS_E!E$2</f>
        <v>1973.1604473288</v>
      </c>
      <c r="F37" s="14">
        <f>FC_IND_IS_E!F$2</f>
        <v>1512.3968172575999</v>
      </c>
      <c r="G37" s="14">
        <f>FC_IND_IS_E!G$2</f>
        <v>1616.9718374352001</v>
      </c>
      <c r="H37" s="14">
        <f>FC_IND_IS_E!H$2</f>
        <v>1634.1455832047998</v>
      </c>
      <c r="I37" s="14">
        <f>FC_IND_IS_E!I$2</f>
        <v>1493.3928129552</v>
      </c>
      <c r="J37" s="14">
        <f>FC_IND_IS_E!J$2</f>
        <v>1413.1816976663999</v>
      </c>
      <c r="K37" s="14">
        <f>FC_IND_IS_E!K$2</f>
        <v>1305.7085073620217</v>
      </c>
      <c r="L37" s="14">
        <f>FC_IND_IS_E!L$2</f>
        <v>990.64900953574511</v>
      </c>
      <c r="M37" s="14">
        <f>FC_IND_IS_E!M$2</f>
        <v>1637.4638675376</v>
      </c>
      <c r="N37" s="14">
        <f>FC_IND_IS_E!N$2</f>
        <v>1368.269751470915</v>
      </c>
      <c r="O37" s="14">
        <f>FC_IND_IS_E!O$2</f>
        <v>878.01270199341161</v>
      </c>
      <c r="P37" s="14">
        <f>FC_IND_IS_E!P$2</f>
        <v>897.67993518358253</v>
      </c>
      <c r="Q37" s="14">
        <f>FC_IND_IS_E!Q$2</f>
        <v>956.69558252213108</v>
      </c>
      <c r="R37" s="14">
        <f>FC_IND_IS_E!R$2</f>
        <v>944.18578367947271</v>
      </c>
      <c r="S37" s="14">
        <f>FC_IND_IS_E!S$2</f>
        <v>984.17647122566234</v>
      </c>
      <c r="T37" s="14">
        <f>FC_IND_IS_E!T$2</f>
        <v>932.21480508388186</v>
      </c>
      <c r="U37" s="14">
        <f>FC_IND_IS_E!U$2</f>
        <v>1005.6331064282645</v>
      </c>
      <c r="V37" s="14">
        <f>FC_IND_IS_E!V$2</f>
        <v>954.89315501839928</v>
      </c>
      <c r="W37" s="14">
        <f>FC_IND_IS_E!W$2</f>
        <v>923.05431953010509</v>
      </c>
      <c r="X37" s="14">
        <f>FC_IND_IS_E!X$2</f>
        <v>1005.9805241981646</v>
      </c>
      <c r="Y37" s="14">
        <f>FC_IND_IS_E!Y$2</f>
        <v>886.42636202199571</v>
      </c>
      <c r="Z37" s="14">
        <f>FC_IND_IS_E!Z$2</f>
        <v>854.05456251302667</v>
      </c>
    </row>
    <row r="38" spans="1:26" ht="11.25" customHeight="1" x14ac:dyDescent="0.2">
      <c r="A38" s="41" t="s">
        <v>267</v>
      </c>
      <c r="B38" s="15" t="str">
        <f ca="1">HYPERLINK("#"&amp;CELL("address",FC_IND_IS_BF_E!$Z$2),"FC_IND_IS_BF_E")</f>
        <v>FC_IND_IS_BF_E</v>
      </c>
      <c r="C38" s="16">
        <f>FC_IND_IS_BF_E!C$2</f>
        <v>1845.6416525161144</v>
      </c>
      <c r="D38" s="16">
        <f>FC_IND_IS_BF_E!D$2</f>
        <v>1622.0212378325309</v>
      </c>
      <c r="E38" s="16">
        <f>FC_IND_IS_BF_E!E$2</f>
        <v>1854.7950290205886</v>
      </c>
      <c r="F38" s="16">
        <f>FC_IND_IS_BF_E!F$2</f>
        <v>1380.9613797996851</v>
      </c>
      <c r="G38" s="16">
        <f>FC_IND_IS_BF_E!G$2</f>
        <v>1463.588348461818</v>
      </c>
      <c r="H38" s="16">
        <f>FC_IND_IS_BF_E!H$2</f>
        <v>1482.4343400491152</v>
      </c>
      <c r="I38" s="16">
        <f>FC_IND_IS_BF_E!I$2</f>
        <v>1340.0992668843785</v>
      </c>
      <c r="J38" s="16">
        <f>FC_IND_IS_BF_E!J$2</f>
        <v>1285.2002673142047</v>
      </c>
      <c r="K38" s="16">
        <f>FC_IND_IS_BF_E!K$2</f>
        <v>1186.6974552901386</v>
      </c>
      <c r="L38" s="16">
        <f>FC_IND_IS_BF_E!L$2</f>
        <v>907.63982256083227</v>
      </c>
      <c r="M38" s="16">
        <f>FC_IND_IS_BF_E!M$2</f>
        <v>1485.8534950272976</v>
      </c>
      <c r="N38" s="16">
        <f>FC_IND_IS_BF_E!N$2</f>
        <v>1237.2270022093578</v>
      </c>
      <c r="O38" s="16">
        <f>FC_IND_IS_BF_E!O$2</f>
        <v>749.8190318694775</v>
      </c>
      <c r="P38" s="16">
        <f>FC_IND_IS_BF_E!P$2</f>
        <v>784.13943933903647</v>
      </c>
      <c r="Q38" s="16">
        <f>FC_IND_IS_BF_E!Q$2</f>
        <v>851.84167353465102</v>
      </c>
      <c r="R38" s="16">
        <f>FC_IND_IS_BF_E!R$2</f>
        <v>835.44341584303697</v>
      </c>
      <c r="S38" s="16">
        <f>FC_IND_IS_BF_E!S$2</f>
        <v>876.83256686364643</v>
      </c>
      <c r="T38" s="16">
        <f>FC_IND_IS_BF_E!T$2</f>
        <v>826.87279850327627</v>
      </c>
      <c r="U38" s="16">
        <f>FC_IND_IS_BF_E!U$2</f>
        <v>899.6046717061929</v>
      </c>
      <c r="V38" s="16">
        <f>FC_IND_IS_BF_E!V$2</f>
        <v>877.09792003422854</v>
      </c>
      <c r="W38" s="16">
        <f>FC_IND_IS_BF_E!W$2</f>
        <v>853.90047008485953</v>
      </c>
      <c r="X38" s="16">
        <f>FC_IND_IS_BF_E!X$2</f>
        <v>928.87894446174096</v>
      </c>
      <c r="Y38" s="16">
        <f>FC_IND_IS_BF_E!Y$2</f>
        <v>782.51442190771468</v>
      </c>
      <c r="Z38" s="16">
        <f>FC_IND_IS_BF_E!Z$2</f>
        <v>766.83484882727316</v>
      </c>
    </row>
    <row r="39" spans="1:26" ht="11.25" customHeight="1" x14ac:dyDescent="0.2">
      <c r="A39" s="41" t="s">
        <v>269</v>
      </c>
      <c r="B39" s="15" t="str">
        <f ca="1">HYPERLINK("#"&amp;CELL("address",FC_IND_IS_EA_E!$Z$2),"FC_IND_IS_EA_E")</f>
        <v>FC_IND_IS_EA_E</v>
      </c>
      <c r="C39" s="16">
        <f>FC_IND_IS_EA_E!C$2</f>
        <v>125.50203998628606</v>
      </c>
      <c r="D39" s="16">
        <f>FC_IND_IS_EA_E!D$2</f>
        <v>100.08990463866898</v>
      </c>
      <c r="E39" s="16">
        <f>FC_IND_IS_EA_E!E$2</f>
        <v>118.36541830821123</v>
      </c>
      <c r="F39" s="16">
        <f>FC_IND_IS_EA_E!F$2</f>
        <v>131.43543745791487</v>
      </c>
      <c r="G39" s="16">
        <f>FC_IND_IS_EA_E!G$2</f>
        <v>153.38348897338221</v>
      </c>
      <c r="H39" s="16">
        <f>FC_IND_IS_EA_E!H$2</f>
        <v>151.71124315568443</v>
      </c>
      <c r="I39" s="16">
        <f>FC_IND_IS_EA_E!I$2</f>
        <v>153.29354607082158</v>
      </c>
      <c r="J39" s="16">
        <f>FC_IND_IS_EA_E!J$2</f>
        <v>127.98143035219525</v>
      </c>
      <c r="K39" s="16">
        <f>FC_IND_IS_EA_E!K$2</f>
        <v>119.01105207188324</v>
      </c>
      <c r="L39" s="16">
        <f>FC_IND_IS_EA_E!L$2</f>
        <v>83.009186974912865</v>
      </c>
      <c r="M39" s="16">
        <f>FC_IND_IS_EA_E!M$2</f>
        <v>151.61037251030234</v>
      </c>
      <c r="N39" s="16">
        <f>FC_IND_IS_EA_E!N$2</f>
        <v>131.04274926155713</v>
      </c>
      <c r="O39" s="16">
        <f>FC_IND_IS_EA_E!O$2</f>
        <v>128.19367012393417</v>
      </c>
      <c r="P39" s="16">
        <f>FC_IND_IS_EA_E!P$2</f>
        <v>113.54049584454627</v>
      </c>
      <c r="Q39" s="16">
        <f>FC_IND_IS_EA_E!Q$2</f>
        <v>104.85390898748008</v>
      </c>
      <c r="R39" s="16">
        <f>FC_IND_IS_EA_E!R$2</f>
        <v>108.74236783643582</v>
      </c>
      <c r="S39" s="16">
        <f>FC_IND_IS_EA_E!S$2</f>
        <v>107.34390436201579</v>
      </c>
      <c r="T39" s="16">
        <f>FC_IND_IS_EA_E!T$2</f>
        <v>105.3420065806057</v>
      </c>
      <c r="U39" s="16">
        <f>FC_IND_IS_EA_E!U$2</f>
        <v>106.02843472207141</v>
      </c>
      <c r="V39" s="16">
        <f>FC_IND_IS_EA_E!V$2</f>
        <v>77.795234984170662</v>
      </c>
      <c r="W39" s="16">
        <f>FC_IND_IS_EA_E!W$2</f>
        <v>69.153849445245569</v>
      </c>
      <c r="X39" s="16">
        <f>FC_IND_IS_EA_E!X$2</f>
        <v>77.10157973642373</v>
      </c>
      <c r="Y39" s="16">
        <f>FC_IND_IS_EA_E!Y$2</f>
        <v>103.91194011428098</v>
      </c>
      <c r="Z39" s="16">
        <f>FC_IND_IS_EA_E!Z$2</f>
        <v>87.219713685753504</v>
      </c>
    </row>
    <row r="40" spans="1:26" ht="11.25" customHeight="1" x14ac:dyDescent="0.2">
      <c r="A40" s="40" t="s">
        <v>145</v>
      </c>
      <c r="B40" s="13" t="str">
        <f ca="1">HYPERLINK("#"&amp;CELL("address",FC_IND_NFM_E!$Z$2),"FC_IND_NFM_E")</f>
        <v>FC_IND_NFM_E</v>
      </c>
      <c r="C40" s="14">
        <f>FC_IND_NFM_E!C$2</f>
        <v>98.972625448799988</v>
      </c>
      <c r="D40" s="14">
        <f>FC_IND_NFM_E!D$2</f>
        <v>121.24069832880001</v>
      </c>
      <c r="E40" s="14">
        <f>FC_IND_NFM_E!E$2</f>
        <v>79.408349640000012</v>
      </c>
      <c r="F40" s="14">
        <f>FC_IND_NFM_E!F$2</f>
        <v>91.7636699376</v>
      </c>
      <c r="G40" s="14">
        <f>FC_IND_NFM_E!G$2</f>
        <v>79.536129537600019</v>
      </c>
      <c r="H40" s="14">
        <f>FC_IND_NFM_E!H$2</f>
        <v>74.053123560000003</v>
      </c>
      <c r="I40" s="14">
        <f>FC_IND_NFM_E!I$2</f>
        <v>123.37897716000001</v>
      </c>
      <c r="J40" s="14">
        <f>FC_IND_NFM_E!J$2</f>
        <v>136.13173920000003</v>
      </c>
      <c r="K40" s="14">
        <f>FC_IND_NFM_E!K$2</f>
        <v>135.9137399688</v>
      </c>
      <c r="L40" s="14">
        <f>FC_IND_NFM_E!L$2</f>
        <v>104.67408090240001</v>
      </c>
      <c r="M40" s="14">
        <f>FC_IND_NFM_E!M$2</f>
        <v>130.14589536000003</v>
      </c>
      <c r="N40" s="14">
        <f>FC_IND_NFM_E!N$2</f>
        <v>127.14532710341109</v>
      </c>
      <c r="O40" s="14">
        <f>FC_IND_NFM_E!O$2</f>
        <v>123.57123003513755</v>
      </c>
      <c r="P40" s="14">
        <f>FC_IND_NFM_E!P$2</f>
        <v>116.42956755452187</v>
      </c>
      <c r="Q40" s="14">
        <f>FC_IND_NFM_E!Q$2</f>
        <v>106.75360510479858</v>
      </c>
      <c r="R40" s="14">
        <f>FC_IND_NFM_E!R$2</f>
        <v>127.76599360048176</v>
      </c>
      <c r="S40" s="14">
        <f>FC_IND_NFM_E!S$2</f>
        <v>135.18324063336101</v>
      </c>
      <c r="T40" s="14">
        <f>FC_IND_NFM_E!T$2</f>
        <v>124.33866497904444</v>
      </c>
      <c r="U40" s="14">
        <f>FC_IND_NFM_E!U$2</f>
        <v>146.39778233556618</v>
      </c>
      <c r="V40" s="14">
        <f>FC_IND_NFM_E!V$2</f>
        <v>113.6003575932701</v>
      </c>
      <c r="W40" s="14">
        <f>FC_IND_NFM_E!W$2</f>
        <v>111.5762471351844</v>
      </c>
      <c r="X40" s="14">
        <f>FC_IND_NFM_E!X$2</f>
        <v>96.227516641098518</v>
      </c>
      <c r="Y40" s="14">
        <f>FC_IND_NFM_E!Y$2</f>
        <v>97.837072940698164</v>
      </c>
      <c r="Z40" s="14">
        <f>FC_IND_NFM_E!Z$2</f>
        <v>91.761090302861021</v>
      </c>
    </row>
    <row r="41" spans="1:26" ht="11.25" customHeight="1" x14ac:dyDescent="0.2">
      <c r="A41" s="41" t="s">
        <v>271</v>
      </c>
      <c r="B41" s="15" t="str">
        <f ca="1">HYPERLINK("#"&amp;CELL("address",FC_IND_NFM_AM_E!$Z$2),"FC_IND_NFM_AM_E")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  <c r="Y41" s="16">
        <f>FC_IND_NFM_AM_E!Y$2</f>
        <v>0</v>
      </c>
      <c r="Z41" s="16">
        <f>FC_IND_NFM_AM_E!Z$2</f>
        <v>0</v>
      </c>
    </row>
    <row r="42" spans="1:26" ht="11.25" customHeight="1" x14ac:dyDescent="0.2">
      <c r="A42" s="41" t="s">
        <v>273</v>
      </c>
      <c r="B42" s="15" t="str">
        <f ca="1">HYPERLINK("#"&amp;CELL("address",FC_IND_NFM_PA_E!$Z$2),"FC_IND_NFM_PA_E")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  <c r="Y42" s="16">
        <f>FC_IND_NFM_PA_E!Y$2</f>
        <v>0</v>
      </c>
      <c r="Z42" s="16">
        <f>FC_IND_NFM_PA_E!Z$2</f>
        <v>0</v>
      </c>
    </row>
    <row r="43" spans="1:26" ht="11.25" customHeight="1" x14ac:dyDescent="0.2">
      <c r="A43" s="41" t="s">
        <v>275</v>
      </c>
      <c r="B43" s="15" t="str">
        <f ca="1">HYPERLINK("#"&amp;CELL("address",FC_IND_NFM_SA_E!$Z$2),"FC_IND_NFM_SA_E")</f>
        <v>FC_IND_NFM_SA_E</v>
      </c>
      <c r="C43" s="16">
        <f>FC_IND_NFM_SA_E!C$2</f>
        <v>2.9245779074500602</v>
      </c>
      <c r="D43" s="16">
        <f>FC_IND_NFM_SA_E!D$2</f>
        <v>2.461027675382141</v>
      </c>
      <c r="E43" s="16">
        <f>FC_IND_NFM_SA_E!E$2</f>
        <v>1.6043814365409426</v>
      </c>
      <c r="F43" s="16">
        <f>FC_IND_NFM_SA_E!F$2</f>
        <v>1.8560198371405687</v>
      </c>
      <c r="G43" s="16">
        <f>FC_IND_NFM_SA_E!G$2</f>
        <v>2.0069830405797426</v>
      </c>
      <c r="H43" s="16">
        <f>FC_IND_NFM_SA_E!H$2</f>
        <v>1.7524668728122614</v>
      </c>
      <c r="I43" s="16">
        <f>FC_IND_NFM_SA_E!I$2</f>
        <v>2.7269716828219179</v>
      </c>
      <c r="J43" s="16">
        <f>FC_IND_NFM_SA_E!J$2</f>
        <v>2.0057470195784974</v>
      </c>
      <c r="K43" s="16">
        <f>FC_IND_NFM_SA_E!K$2</f>
        <v>2.1848870634156272</v>
      </c>
      <c r="L43" s="16">
        <f>FC_IND_NFM_SA_E!L$2</f>
        <v>0.64540651570591057</v>
      </c>
      <c r="M43" s="16">
        <f>FC_IND_NFM_SA_E!M$2</f>
        <v>0.92577197803195543</v>
      </c>
      <c r="N43" s="16">
        <f>FC_IND_NFM_SA_E!N$2</f>
        <v>0.83062166375986479</v>
      </c>
      <c r="O43" s="16">
        <f>FC_IND_NFM_SA_E!O$2</f>
        <v>0.82270590818461609</v>
      </c>
      <c r="P43" s="16">
        <f>FC_IND_NFM_SA_E!P$2</f>
        <v>0.89353723642621552</v>
      </c>
      <c r="Q43" s="16">
        <f>FC_IND_NFM_SA_E!Q$2</f>
        <v>0.84105022557677311</v>
      </c>
      <c r="R43" s="16">
        <f>FC_IND_NFM_SA_E!R$2</f>
        <v>1.083719911006563</v>
      </c>
      <c r="S43" s="16">
        <f>FC_IND_NFM_SA_E!S$2</f>
        <v>1.1697462366405436</v>
      </c>
      <c r="T43" s="16">
        <f>FC_IND_NFM_SA_E!T$2</f>
        <v>1.1846540855750494</v>
      </c>
      <c r="U43" s="16">
        <f>FC_IND_NFM_SA_E!U$2</f>
        <v>1.6779068836387296</v>
      </c>
      <c r="V43" s="16">
        <f>FC_IND_NFM_SA_E!V$2</f>
        <v>1.1203720308701917</v>
      </c>
      <c r="W43" s="16">
        <f>FC_IND_NFM_SA_E!W$2</f>
        <v>1.1448197380174683</v>
      </c>
      <c r="X43" s="16">
        <f>FC_IND_NFM_SA_E!X$2</f>
        <v>1.0294104380044367</v>
      </c>
      <c r="Y43" s="16">
        <f>FC_IND_NFM_SA_E!Y$2</f>
        <v>1.0998163909443779</v>
      </c>
      <c r="Z43" s="16">
        <f>FC_IND_NFM_SA_E!Z$2</f>
        <v>0.98958372250676696</v>
      </c>
    </row>
    <row r="44" spans="1:26" ht="11.25" customHeight="1" x14ac:dyDescent="0.2">
      <c r="A44" s="41" t="s">
        <v>277</v>
      </c>
      <c r="B44" s="15" t="str">
        <f ca="1">HYPERLINK("#"&amp;CELL("address",FC_IND_NFM_OM_E!$Z$2),"FC_IND_NFM_OM_E")</f>
        <v>FC_IND_NFM_OM_E</v>
      </c>
      <c r="C44" s="16">
        <f>FC_IND_NFM_OM_E!C$2</f>
        <v>96.048047541349916</v>
      </c>
      <c r="D44" s="16">
        <f>FC_IND_NFM_OM_E!D$2</f>
        <v>118.77967065341785</v>
      </c>
      <c r="E44" s="16">
        <f>FC_IND_NFM_OM_E!E$2</f>
        <v>77.803968203459064</v>
      </c>
      <c r="F44" s="16">
        <f>FC_IND_NFM_OM_E!F$2</f>
        <v>89.907650100459435</v>
      </c>
      <c r="G44" s="16">
        <f>FC_IND_NFM_OM_E!G$2</f>
        <v>77.52914649702025</v>
      </c>
      <c r="H44" s="16">
        <f>FC_IND_NFM_OM_E!H$2</f>
        <v>72.300656687187725</v>
      </c>
      <c r="I44" s="16">
        <f>FC_IND_NFM_OM_E!I$2</f>
        <v>120.65200547717809</v>
      </c>
      <c r="J44" s="16">
        <f>FC_IND_NFM_OM_E!J$2</f>
        <v>134.12599218042152</v>
      </c>
      <c r="K44" s="16">
        <f>FC_IND_NFM_OM_E!K$2</f>
        <v>133.72885290538437</v>
      </c>
      <c r="L44" s="16">
        <f>FC_IND_NFM_OM_E!L$2</f>
        <v>104.02867438669408</v>
      </c>
      <c r="M44" s="16">
        <f>FC_IND_NFM_OM_E!M$2</f>
        <v>129.22012338196808</v>
      </c>
      <c r="N44" s="16">
        <f>FC_IND_NFM_OM_E!N$2</f>
        <v>126.31470543965122</v>
      </c>
      <c r="O44" s="16">
        <f>FC_IND_NFM_OM_E!O$2</f>
        <v>122.74852412695293</v>
      </c>
      <c r="P44" s="16">
        <f>FC_IND_NFM_OM_E!P$2</f>
        <v>115.53603031809567</v>
      </c>
      <c r="Q44" s="16">
        <f>FC_IND_NFM_OM_E!Q$2</f>
        <v>105.91255487922182</v>
      </c>
      <c r="R44" s="16">
        <f>FC_IND_NFM_OM_E!R$2</f>
        <v>126.68227368947521</v>
      </c>
      <c r="S44" s="16">
        <f>FC_IND_NFM_OM_E!S$2</f>
        <v>134.01349439672046</v>
      </c>
      <c r="T44" s="16">
        <f>FC_IND_NFM_OM_E!T$2</f>
        <v>123.1540108934694</v>
      </c>
      <c r="U44" s="16">
        <f>FC_IND_NFM_OM_E!U$2</f>
        <v>144.71987545192746</v>
      </c>
      <c r="V44" s="16">
        <f>FC_IND_NFM_OM_E!V$2</f>
        <v>112.4799855623999</v>
      </c>
      <c r="W44" s="16">
        <f>FC_IND_NFM_OM_E!W$2</f>
        <v>110.43142739716691</v>
      </c>
      <c r="X44" s="16">
        <f>FC_IND_NFM_OM_E!X$2</f>
        <v>95.198106203094085</v>
      </c>
      <c r="Y44" s="16">
        <f>FC_IND_NFM_OM_E!Y$2</f>
        <v>96.737256549753766</v>
      </c>
      <c r="Z44" s="16">
        <f>FC_IND_NFM_OM_E!Z$2</f>
        <v>90.771506580354256</v>
      </c>
    </row>
    <row r="45" spans="1:26" ht="11.25" customHeight="1" x14ac:dyDescent="0.2">
      <c r="A45" s="40" t="s">
        <v>144</v>
      </c>
      <c r="B45" s="13" t="str">
        <f ca="1">HYPERLINK("#"&amp;CELL("address",FC_IND_CPC_E!$Z$2),"FC_IND_CPC_E")</f>
        <v>FC_IND_CPC_E</v>
      </c>
      <c r="C45" s="14">
        <f>FC_IND_CPC_E!C$2</f>
        <v>986.7045920544</v>
      </c>
      <c r="D45" s="14">
        <f>FC_IND_CPC_E!D$2</f>
        <v>1034.3346801408002</v>
      </c>
      <c r="E45" s="14">
        <f>FC_IND_CPC_E!E$2</f>
        <v>987.24411702000032</v>
      </c>
      <c r="F45" s="14">
        <f>FC_IND_CPC_E!F$2</f>
        <v>1149.1612894368</v>
      </c>
      <c r="G45" s="14">
        <f>FC_IND_CPC_E!G$2</f>
        <v>1134.3460869576002</v>
      </c>
      <c r="H45" s="14">
        <f>FC_IND_CPC_E!H$2</f>
        <v>1167.3373861008004</v>
      </c>
      <c r="I45" s="14">
        <f>FC_IND_CPC_E!I$2</f>
        <v>814.9213147104</v>
      </c>
      <c r="J45" s="14">
        <f>FC_IND_CPC_E!J$2</f>
        <v>869.81771946239996</v>
      </c>
      <c r="K45" s="14">
        <f>FC_IND_CPC_E!K$2</f>
        <v>930.02172743519986</v>
      </c>
      <c r="L45" s="14">
        <f>FC_IND_CPC_E!L$2</f>
        <v>760.38543287999983</v>
      </c>
      <c r="M45" s="14">
        <f>FC_IND_CPC_E!M$2</f>
        <v>838.50216192000016</v>
      </c>
      <c r="N45" s="14">
        <f>FC_IND_CPC_E!N$2</f>
        <v>876.97741076221314</v>
      </c>
      <c r="O45" s="14">
        <f>FC_IND_CPC_E!O$2</f>
        <v>812.61655499413075</v>
      </c>
      <c r="P45" s="14">
        <f>FC_IND_CPC_E!P$2</f>
        <v>898.22067063631937</v>
      </c>
      <c r="Q45" s="14">
        <f>FC_IND_CPC_E!Q$2</f>
        <v>906.18245026369436</v>
      </c>
      <c r="R45" s="14">
        <f>FC_IND_CPC_E!R$2</f>
        <v>918.24016397796663</v>
      </c>
      <c r="S45" s="14">
        <f>FC_IND_CPC_E!S$2</f>
        <v>935.79826708343307</v>
      </c>
      <c r="T45" s="14">
        <f>FC_IND_CPC_E!T$2</f>
        <v>868.35975885527967</v>
      </c>
      <c r="U45" s="14">
        <f>FC_IND_CPC_E!U$2</f>
        <v>967.39663858282745</v>
      </c>
      <c r="V45" s="14">
        <f>FC_IND_CPC_E!V$2</f>
        <v>932.97568989532033</v>
      </c>
      <c r="W45" s="14">
        <f>FC_IND_CPC_E!W$2</f>
        <v>903.94141082713918</v>
      </c>
      <c r="X45" s="14">
        <f>FC_IND_CPC_E!X$2</f>
        <v>896.07901436623729</v>
      </c>
      <c r="Y45" s="14">
        <f>FC_IND_CPC_E!Y$2</f>
        <v>867.8338653023784</v>
      </c>
      <c r="Z45" s="14">
        <f>FC_IND_CPC_E!Z$2</f>
        <v>812.71791562808937</v>
      </c>
    </row>
    <row r="46" spans="1:26" ht="11.25" customHeight="1" x14ac:dyDescent="0.2">
      <c r="A46" s="41" t="s">
        <v>279</v>
      </c>
      <c r="B46" s="15" t="str">
        <f ca="1">HYPERLINK("#"&amp;CELL("address",FC_IND_CPC_BC_E!$Z$2),"FC_IND_CPC_BC_E")</f>
        <v>FC_IND_CPC_BC_E</v>
      </c>
      <c r="C46" s="16">
        <f>FC_IND_CPC_BC_E!C$2</f>
        <v>538.91637504171877</v>
      </c>
      <c r="D46" s="16">
        <f>FC_IND_CPC_BC_E!D$2</f>
        <v>597.57549093323883</v>
      </c>
      <c r="E46" s="16">
        <f>FC_IND_CPC_BC_E!E$2</f>
        <v>549.97640688305057</v>
      </c>
      <c r="F46" s="16">
        <f>FC_IND_CPC_BC_E!F$2</f>
        <v>639.00721628826147</v>
      </c>
      <c r="G46" s="16">
        <f>FC_IND_CPC_BC_E!G$2</f>
        <v>608.26912274816243</v>
      </c>
      <c r="H46" s="16">
        <f>FC_IND_CPC_BC_E!H$2</f>
        <v>633.09100890848413</v>
      </c>
      <c r="I46" s="16">
        <f>FC_IND_CPC_BC_E!I$2</f>
        <v>441.49884052352627</v>
      </c>
      <c r="J46" s="16">
        <f>FC_IND_CPC_BC_E!J$2</f>
        <v>452.68178682879187</v>
      </c>
      <c r="K46" s="16">
        <f>FC_IND_CPC_BC_E!K$2</f>
        <v>539.66139531983094</v>
      </c>
      <c r="L46" s="16">
        <f>FC_IND_CPC_BC_E!L$2</f>
        <v>418.54045586482374</v>
      </c>
      <c r="M46" s="16">
        <f>FC_IND_CPC_BC_E!M$2</f>
        <v>526.99053601585729</v>
      </c>
      <c r="N46" s="16">
        <f>FC_IND_CPC_BC_E!N$2</f>
        <v>531.54829486562926</v>
      </c>
      <c r="O46" s="16">
        <f>FC_IND_CPC_BC_E!O$2</f>
        <v>469.92535742493226</v>
      </c>
      <c r="P46" s="16">
        <f>FC_IND_CPC_BC_E!P$2</f>
        <v>554.60507002375823</v>
      </c>
      <c r="Q46" s="16">
        <f>FC_IND_CPC_BC_E!Q$2</f>
        <v>532.05097712392944</v>
      </c>
      <c r="R46" s="16">
        <f>FC_IND_CPC_BC_E!R$2</f>
        <v>577.82503969035565</v>
      </c>
      <c r="S46" s="16">
        <f>FC_IND_CPC_BC_E!S$2</f>
        <v>553.07670652027537</v>
      </c>
      <c r="T46" s="16">
        <f>FC_IND_CPC_BC_E!T$2</f>
        <v>507.29992798541855</v>
      </c>
      <c r="U46" s="16">
        <f>FC_IND_CPC_BC_E!U$2</f>
        <v>522.18254365777079</v>
      </c>
      <c r="V46" s="16">
        <f>FC_IND_CPC_BC_E!V$2</f>
        <v>634.9803894892151</v>
      </c>
      <c r="W46" s="16">
        <f>FC_IND_CPC_BC_E!W$2</f>
        <v>692.02694300463031</v>
      </c>
      <c r="X46" s="16">
        <f>FC_IND_CPC_BC_E!X$2</f>
        <v>570.06829790685367</v>
      </c>
      <c r="Y46" s="16">
        <f>FC_IND_CPC_BC_E!Y$2</f>
        <v>548.51310498361056</v>
      </c>
      <c r="Z46" s="16">
        <f>FC_IND_CPC_BC_E!Z$2</f>
        <v>488.74583551994925</v>
      </c>
    </row>
    <row r="47" spans="1:26" ht="11.25" customHeight="1" x14ac:dyDescent="0.2">
      <c r="A47" s="41" t="s">
        <v>283</v>
      </c>
      <c r="B47" s="15" t="str">
        <f ca="1">HYPERLINK("#"&amp;CELL("address",FC_IND_CPC_OC_E!$Z$2),"FC_IND_CPC_OC_E")</f>
        <v>FC_IND_CPC_OC_E</v>
      </c>
      <c r="C47" s="16">
        <f>FC_IND_CPC_OC_E!C$2</f>
        <v>429.25033522652711</v>
      </c>
      <c r="D47" s="16">
        <f>FC_IND_CPC_OC_E!D$2</f>
        <v>414.36267524642705</v>
      </c>
      <c r="E47" s="16">
        <f>FC_IND_CPC_OC_E!E$2</f>
        <v>415.43292280958502</v>
      </c>
      <c r="F47" s="16">
        <f>FC_IND_CPC_OC_E!F$2</f>
        <v>487.72186812355517</v>
      </c>
      <c r="G47" s="16">
        <f>FC_IND_CPC_OC_E!G$2</f>
        <v>502.14231431217934</v>
      </c>
      <c r="H47" s="16">
        <f>FC_IND_CPC_OC_E!H$2</f>
        <v>506.06593985402014</v>
      </c>
      <c r="I47" s="16">
        <f>FC_IND_CPC_OC_E!I$2</f>
        <v>349.8567378115369</v>
      </c>
      <c r="J47" s="16">
        <f>FC_IND_CPC_OC_E!J$2</f>
        <v>397.8440617049684</v>
      </c>
      <c r="K47" s="16">
        <f>FC_IND_CPC_OC_E!K$2</f>
        <v>368.6610297975692</v>
      </c>
      <c r="L47" s="16">
        <f>FC_IND_CPC_OC_E!L$2</f>
        <v>321.39100237638661</v>
      </c>
      <c r="M47" s="16">
        <f>FC_IND_CPC_OC_E!M$2</f>
        <v>288.86689161007331</v>
      </c>
      <c r="N47" s="16">
        <f>FC_IND_CPC_OC_E!N$2</f>
        <v>322.17741961846048</v>
      </c>
      <c r="O47" s="16">
        <f>FC_IND_CPC_OC_E!O$2</f>
        <v>309.40448548413991</v>
      </c>
      <c r="P47" s="16">
        <f>FC_IND_CPC_OC_E!P$2</f>
        <v>315.13742399166239</v>
      </c>
      <c r="Q47" s="16">
        <f>FC_IND_CPC_OC_E!Q$2</f>
        <v>350.78614374899007</v>
      </c>
      <c r="R47" s="16">
        <f>FC_IND_CPC_OC_E!R$2</f>
        <v>321.8334671645386</v>
      </c>
      <c r="S47" s="16">
        <f>FC_IND_CPC_OC_E!S$2</f>
        <v>362.69626837634382</v>
      </c>
      <c r="T47" s="16">
        <f>FC_IND_CPC_OC_E!T$2</f>
        <v>338.59122200531192</v>
      </c>
      <c r="U47" s="16">
        <f>FC_IND_CPC_OC_E!U$2</f>
        <v>425.90294518493039</v>
      </c>
      <c r="V47" s="16">
        <f>FC_IND_CPC_OC_E!V$2</f>
        <v>275.50457801444702</v>
      </c>
      <c r="W47" s="16">
        <f>FC_IND_CPC_OC_E!W$2</f>
        <v>192.25731726964418</v>
      </c>
      <c r="X47" s="16">
        <f>FC_IND_CPC_OC_E!X$2</f>
        <v>301.10729141148215</v>
      </c>
      <c r="Y47" s="16">
        <f>FC_IND_CPC_OC_E!Y$2</f>
        <v>300.154491311887</v>
      </c>
      <c r="Z47" s="16">
        <f>FC_IND_CPC_OC_E!Z$2</f>
        <v>309.71619244448459</v>
      </c>
    </row>
    <row r="48" spans="1:26" ht="11.25" customHeight="1" x14ac:dyDescent="0.2">
      <c r="A48" s="41" t="s">
        <v>281</v>
      </c>
      <c r="B48" s="15" t="str">
        <f ca="1">HYPERLINK("#"&amp;CELL("address",FC_IND_CPC_PH_E!$Z$2),"FC_IND_CPC_PH_E")</f>
        <v>FC_IND_CPC_PH_E</v>
      </c>
      <c r="C48" s="16">
        <f>FC_IND_CPC_PH_E!C$2</f>
        <v>18.537881786154248</v>
      </c>
      <c r="D48" s="16">
        <f>FC_IND_CPC_PH_E!D$2</f>
        <v>22.396513961134382</v>
      </c>
      <c r="E48" s="16">
        <f>FC_IND_CPC_PH_E!E$2</f>
        <v>21.834787327364708</v>
      </c>
      <c r="F48" s="16">
        <f>FC_IND_CPC_PH_E!F$2</f>
        <v>22.432205024983379</v>
      </c>
      <c r="G48" s="16">
        <f>FC_IND_CPC_PH_E!G$2</f>
        <v>23.934649897258208</v>
      </c>
      <c r="H48" s="16">
        <f>FC_IND_CPC_PH_E!H$2</f>
        <v>28.180437338295917</v>
      </c>
      <c r="I48" s="16">
        <f>FC_IND_CPC_PH_E!I$2</f>
        <v>23.565736375336858</v>
      </c>
      <c r="J48" s="16">
        <f>FC_IND_CPC_PH_E!J$2</f>
        <v>19.291870928639721</v>
      </c>
      <c r="K48" s="16">
        <f>FC_IND_CPC_PH_E!K$2</f>
        <v>21.69930231779972</v>
      </c>
      <c r="L48" s="16">
        <f>FC_IND_CPC_PH_E!L$2</f>
        <v>20.453974638789514</v>
      </c>
      <c r="M48" s="16">
        <f>FC_IND_CPC_PH_E!M$2</f>
        <v>22.64473429406954</v>
      </c>
      <c r="N48" s="16">
        <f>FC_IND_CPC_PH_E!N$2</f>
        <v>23.251696278123344</v>
      </c>
      <c r="O48" s="16">
        <f>FC_IND_CPC_PH_E!O$2</f>
        <v>33.286712085058511</v>
      </c>
      <c r="P48" s="16">
        <f>FC_IND_CPC_PH_E!P$2</f>
        <v>28.478176620898697</v>
      </c>
      <c r="Q48" s="16">
        <f>FC_IND_CPC_PH_E!Q$2</f>
        <v>23.345329390774708</v>
      </c>
      <c r="R48" s="16">
        <f>FC_IND_CPC_PH_E!R$2</f>
        <v>18.581657123072535</v>
      </c>
      <c r="S48" s="16">
        <f>FC_IND_CPC_PH_E!S$2</f>
        <v>20.025292186813907</v>
      </c>
      <c r="T48" s="16">
        <f>FC_IND_CPC_PH_E!T$2</f>
        <v>22.468608864549395</v>
      </c>
      <c r="U48" s="16">
        <f>FC_IND_CPC_PH_E!U$2</f>
        <v>19.311149740126346</v>
      </c>
      <c r="V48" s="16">
        <f>FC_IND_CPC_PH_E!V$2</f>
        <v>22.490722391658156</v>
      </c>
      <c r="W48" s="16">
        <f>FC_IND_CPC_PH_E!W$2</f>
        <v>19.65715055286476</v>
      </c>
      <c r="X48" s="16">
        <f>FC_IND_CPC_PH_E!X$2</f>
        <v>24.903425047901553</v>
      </c>
      <c r="Y48" s="16">
        <f>FC_IND_CPC_PH_E!Y$2</f>
        <v>19.166269006880853</v>
      </c>
      <c r="Z48" s="16">
        <f>FC_IND_CPC_PH_E!Z$2</f>
        <v>14.255887663655564</v>
      </c>
    </row>
    <row r="49" spans="1:26" ht="11.25" customHeight="1" x14ac:dyDescent="0.2">
      <c r="A49" s="40" t="s">
        <v>146</v>
      </c>
      <c r="B49" s="13" t="str">
        <f ca="1">HYPERLINK("#"&amp;CELL("address",FC_IND_NMM_E!$Z$2),"FC_IND_NMM_E")</f>
        <v>FC_IND_NMM_E</v>
      </c>
      <c r="C49" s="14">
        <f>FC_IND_NMM_E!C$2</f>
        <v>1010.351773116</v>
      </c>
      <c r="D49" s="14">
        <f>FC_IND_NMM_E!D$2</f>
        <v>1029.4731585288002</v>
      </c>
      <c r="E49" s="14">
        <f>FC_IND_NMM_E!E$2</f>
        <v>1045.7084753496001</v>
      </c>
      <c r="F49" s="14">
        <f>FC_IND_NMM_E!F$2</f>
        <v>1048.3955883936003</v>
      </c>
      <c r="G49" s="14">
        <f>FC_IND_NMM_E!G$2</f>
        <v>1116.6083138303998</v>
      </c>
      <c r="H49" s="14">
        <f>FC_IND_NMM_E!H$2</f>
        <v>1076.6467138752</v>
      </c>
      <c r="I49" s="14">
        <f>FC_IND_NMM_E!I$2</f>
        <v>1114.7890784327999</v>
      </c>
      <c r="J49" s="14">
        <f>FC_IND_NMM_E!J$2</f>
        <v>1085.7883890190321</v>
      </c>
      <c r="K49" s="14">
        <f>FC_IND_NMM_E!K$2</f>
        <v>1063.1362273298728</v>
      </c>
      <c r="L49" s="14">
        <f>FC_IND_NMM_E!L$2</f>
        <v>716.67013469660003</v>
      </c>
      <c r="M49" s="14">
        <f>FC_IND_NMM_E!M$2</f>
        <v>773.2555774758672</v>
      </c>
      <c r="N49" s="14">
        <f>FC_IND_NMM_E!N$2</f>
        <v>795.01768944997002</v>
      </c>
      <c r="O49" s="14">
        <f>FC_IND_NMM_E!O$2</f>
        <v>706.72711233690598</v>
      </c>
      <c r="P49" s="14">
        <f>FC_IND_NMM_E!P$2</f>
        <v>683.96136096327893</v>
      </c>
      <c r="Q49" s="14">
        <f>FC_IND_NMM_E!Q$2</f>
        <v>653.01783637823326</v>
      </c>
      <c r="R49" s="14">
        <f>FC_IND_NMM_E!R$2</f>
        <v>693.31185262968563</v>
      </c>
      <c r="S49" s="14">
        <f>FC_IND_NMM_E!S$2</f>
        <v>746.53181331092321</v>
      </c>
      <c r="T49" s="14">
        <f>FC_IND_NMM_E!T$2</f>
        <v>766.18877167000255</v>
      </c>
      <c r="U49" s="14">
        <f>FC_IND_NMM_E!U$2</f>
        <v>689.66541195093373</v>
      </c>
      <c r="V49" s="14">
        <f>FC_IND_NMM_E!V$2</f>
        <v>672.39351923124525</v>
      </c>
      <c r="W49" s="14">
        <f>FC_IND_NMM_E!W$2</f>
        <v>666.01275246499745</v>
      </c>
      <c r="X49" s="14">
        <f>FC_IND_NMM_E!X$2</f>
        <v>681.62921626024092</v>
      </c>
      <c r="Y49" s="14">
        <f>FC_IND_NMM_E!Y$2</f>
        <v>654.0596230734543</v>
      </c>
      <c r="Z49" s="14">
        <f>FC_IND_NMM_E!Z$2</f>
        <v>492.76837506829122</v>
      </c>
    </row>
    <row r="50" spans="1:26" ht="11.25" customHeight="1" x14ac:dyDescent="0.2">
      <c r="A50" s="41" t="s">
        <v>285</v>
      </c>
      <c r="B50" s="15" t="str">
        <f ca="1">HYPERLINK("#"&amp;CELL("address",FC_IND_NMM_CM_E!$Z$2),"FC_IND_NMM_CM_E")</f>
        <v>FC_IND_NMM_CM_E</v>
      </c>
      <c r="C50" s="16">
        <f>FC_IND_NMM_CM_E!C$2</f>
        <v>330.52694405964002</v>
      </c>
      <c r="D50" s="16">
        <f>FC_IND_NMM_CM_E!D$2</f>
        <v>331.65504461329374</v>
      </c>
      <c r="E50" s="16">
        <f>FC_IND_NMM_CM_E!E$2</f>
        <v>303.85577936703743</v>
      </c>
      <c r="F50" s="16">
        <f>FC_IND_NMM_CM_E!F$2</f>
        <v>325.09718555063387</v>
      </c>
      <c r="G50" s="16">
        <f>FC_IND_NMM_CM_E!G$2</f>
        <v>298.80627592821963</v>
      </c>
      <c r="H50" s="16">
        <f>FC_IND_NMM_CM_E!H$2</f>
        <v>313.22106744610079</v>
      </c>
      <c r="I50" s="16">
        <f>FC_IND_NMM_CM_E!I$2</f>
        <v>384.13923656276626</v>
      </c>
      <c r="J50" s="16">
        <f>FC_IND_NMM_CM_E!J$2</f>
        <v>363.10078232281626</v>
      </c>
      <c r="K50" s="16">
        <f>FC_IND_NMM_CM_E!K$2</f>
        <v>340.54754230245459</v>
      </c>
      <c r="L50" s="16">
        <f>FC_IND_NMM_CM_E!L$2</f>
        <v>215.87940954107125</v>
      </c>
      <c r="M50" s="16">
        <f>FC_IND_NMM_CM_E!M$2</f>
        <v>235.64757244644579</v>
      </c>
      <c r="N50" s="16">
        <f>FC_IND_NMM_CM_E!N$2</f>
        <v>264.28570752404363</v>
      </c>
      <c r="O50" s="16">
        <f>FC_IND_NMM_CM_E!O$2</f>
        <v>207.38719768394515</v>
      </c>
      <c r="P50" s="16">
        <f>FC_IND_NMM_CM_E!P$2</f>
        <v>238.96559311742027</v>
      </c>
      <c r="Q50" s="16">
        <f>FC_IND_NMM_CM_E!Q$2</f>
        <v>206.36097506781309</v>
      </c>
      <c r="R50" s="16">
        <f>FC_IND_NMM_CM_E!R$2</f>
        <v>222.86415055196048</v>
      </c>
      <c r="S50" s="16">
        <f>FC_IND_NMM_CM_E!S$2</f>
        <v>264.33834547955144</v>
      </c>
      <c r="T50" s="16">
        <f>FC_IND_NMM_CM_E!T$2</f>
        <v>272.68498969354181</v>
      </c>
      <c r="U50" s="16">
        <f>FC_IND_NMM_CM_E!U$2</f>
        <v>260.09116844186309</v>
      </c>
      <c r="V50" s="16">
        <f>FC_IND_NMM_CM_E!V$2</f>
        <v>268.6784699627126</v>
      </c>
      <c r="W50" s="16">
        <f>FC_IND_NMM_CM_E!W$2</f>
        <v>263.64224319726247</v>
      </c>
      <c r="X50" s="16">
        <f>FC_IND_NMM_CM_E!X$2</f>
        <v>292.07244145624855</v>
      </c>
      <c r="Y50" s="16">
        <f>FC_IND_NMM_CM_E!Y$2</f>
        <v>243.3246715805476</v>
      </c>
      <c r="Z50" s="16">
        <f>FC_IND_NMM_CM_E!Z$2</f>
        <v>193.14100707795873</v>
      </c>
    </row>
    <row r="51" spans="1:26" ht="11.25" customHeight="1" x14ac:dyDescent="0.2">
      <c r="A51" s="41" t="s">
        <v>287</v>
      </c>
      <c r="B51" s="15" t="str">
        <f ca="1">HYPERLINK("#"&amp;CELL("address",FC_IND_NMM_CR_E!$Z$2),"FC_IND_NMM_CR_E")</f>
        <v>FC_IND_NMM_CR_E</v>
      </c>
      <c r="C51" s="16">
        <f>FC_IND_NMM_CR_E!C$2</f>
        <v>406.5601086631869</v>
      </c>
      <c r="D51" s="16">
        <f>FC_IND_NMM_CR_E!D$2</f>
        <v>441.34475580581028</v>
      </c>
      <c r="E51" s="16">
        <f>FC_IND_NMM_CR_E!E$2</f>
        <v>507.65675990104262</v>
      </c>
      <c r="F51" s="16">
        <f>FC_IND_NMM_CR_E!F$2</f>
        <v>515.56122275457255</v>
      </c>
      <c r="G51" s="16">
        <f>FC_IND_NMM_CR_E!G$2</f>
        <v>595.42603092161823</v>
      </c>
      <c r="H51" s="16">
        <f>FC_IND_NMM_CR_E!H$2</f>
        <v>552.76659203249972</v>
      </c>
      <c r="I51" s="16">
        <f>FC_IND_NMM_CR_E!I$2</f>
        <v>511.43718144401356</v>
      </c>
      <c r="J51" s="16">
        <f>FC_IND_NMM_CR_E!J$2</f>
        <v>498.5847756569222</v>
      </c>
      <c r="K51" s="16">
        <f>FC_IND_NMM_CR_E!K$2</f>
        <v>535.91869397014625</v>
      </c>
      <c r="L51" s="16">
        <f>FC_IND_NMM_CR_E!L$2</f>
        <v>390.67698756849057</v>
      </c>
      <c r="M51" s="16">
        <f>FC_IND_NMM_CR_E!M$2</f>
        <v>439.38254586887751</v>
      </c>
      <c r="N51" s="16">
        <f>FC_IND_NMM_CR_E!N$2</f>
        <v>433.60613254092533</v>
      </c>
      <c r="O51" s="16">
        <f>FC_IND_NMM_CR_E!O$2</f>
        <v>422.80318757251672</v>
      </c>
      <c r="P51" s="16">
        <f>FC_IND_NMM_CR_E!P$2</f>
        <v>361.55852355504243</v>
      </c>
      <c r="Q51" s="16">
        <f>FC_IND_NMM_CR_E!Q$2</f>
        <v>366.58200438357977</v>
      </c>
      <c r="R51" s="16">
        <f>FC_IND_NMM_CR_E!R$2</f>
        <v>387.64160719048442</v>
      </c>
      <c r="S51" s="16">
        <f>FC_IND_NMM_CR_E!S$2</f>
        <v>415.22068168898949</v>
      </c>
      <c r="T51" s="16">
        <f>FC_IND_NMM_CR_E!T$2</f>
        <v>459.18079022590524</v>
      </c>
      <c r="U51" s="16">
        <f>FC_IND_NMM_CR_E!U$2</f>
        <v>397.60982523051831</v>
      </c>
      <c r="V51" s="16">
        <f>FC_IND_NMM_CR_E!V$2</f>
        <v>372.88757872825892</v>
      </c>
      <c r="W51" s="16">
        <f>FC_IND_NMM_CR_E!W$2</f>
        <v>373.22790177357717</v>
      </c>
      <c r="X51" s="16">
        <f>FC_IND_NMM_CR_E!X$2</f>
        <v>361.0059980255204</v>
      </c>
      <c r="Y51" s="16">
        <f>FC_IND_NMM_CR_E!Y$2</f>
        <v>380.11616728667292</v>
      </c>
      <c r="Z51" s="16">
        <f>FC_IND_NMM_CR_E!Z$2</f>
        <v>274.03662109439097</v>
      </c>
    </row>
    <row r="52" spans="1:26" ht="11.25" customHeight="1" x14ac:dyDescent="0.2">
      <c r="A52" s="41" t="s">
        <v>289</v>
      </c>
      <c r="B52" s="15" t="str">
        <f ca="1">HYPERLINK("#"&amp;CELL("address",FC_IND_NMM_GL_E!$Z$2),"FC_IND_NMM_GL_E")</f>
        <v>FC_IND_NMM_GL_E</v>
      </c>
      <c r="C52" s="16">
        <f>FC_IND_NMM_GL_E!C$2</f>
        <v>273.26472039317315</v>
      </c>
      <c r="D52" s="16">
        <f>FC_IND_NMM_GL_E!D$2</f>
        <v>256.47335810969605</v>
      </c>
      <c r="E52" s="16">
        <f>FC_IND_NMM_GL_E!E$2</f>
        <v>234.19593608152005</v>
      </c>
      <c r="F52" s="16">
        <f>FC_IND_NMM_GL_E!F$2</f>
        <v>207.7371800883937</v>
      </c>
      <c r="G52" s="16">
        <f>FC_IND_NMM_GL_E!G$2</f>
        <v>222.37600698056195</v>
      </c>
      <c r="H52" s="16">
        <f>FC_IND_NMM_GL_E!H$2</f>
        <v>210.65905439659969</v>
      </c>
      <c r="I52" s="16">
        <f>FC_IND_NMM_GL_E!I$2</f>
        <v>219.21266042602008</v>
      </c>
      <c r="J52" s="16">
        <f>FC_IND_NMM_GL_E!J$2</f>
        <v>224.10283103929362</v>
      </c>
      <c r="K52" s="16">
        <f>FC_IND_NMM_GL_E!K$2</f>
        <v>186.66999105727209</v>
      </c>
      <c r="L52" s="16">
        <f>FC_IND_NMM_GL_E!L$2</f>
        <v>110.11373758703806</v>
      </c>
      <c r="M52" s="16">
        <f>FC_IND_NMM_GL_E!M$2</f>
        <v>98.225459160543934</v>
      </c>
      <c r="N52" s="16">
        <f>FC_IND_NMM_GL_E!N$2</f>
        <v>97.125849385001061</v>
      </c>
      <c r="O52" s="16">
        <f>FC_IND_NMM_GL_E!O$2</f>
        <v>76.536727080444123</v>
      </c>
      <c r="P52" s="16">
        <f>FC_IND_NMM_GL_E!P$2</f>
        <v>83.437244290816224</v>
      </c>
      <c r="Q52" s="16">
        <f>FC_IND_NMM_GL_E!Q$2</f>
        <v>80.074856926840511</v>
      </c>
      <c r="R52" s="16">
        <f>FC_IND_NMM_GL_E!R$2</f>
        <v>82.80609488724069</v>
      </c>
      <c r="S52" s="16">
        <f>FC_IND_NMM_GL_E!S$2</f>
        <v>66.972786142382532</v>
      </c>
      <c r="T52" s="16">
        <f>FC_IND_NMM_GL_E!T$2</f>
        <v>34.322991750555516</v>
      </c>
      <c r="U52" s="16">
        <f>FC_IND_NMM_GL_E!U$2</f>
        <v>31.964418278552227</v>
      </c>
      <c r="V52" s="16">
        <f>FC_IND_NMM_GL_E!V$2</f>
        <v>30.827470540273652</v>
      </c>
      <c r="W52" s="16">
        <f>FC_IND_NMM_GL_E!W$2</f>
        <v>29.142607494157964</v>
      </c>
      <c r="X52" s="16">
        <f>FC_IND_NMM_GL_E!X$2</f>
        <v>28.550776778471999</v>
      </c>
      <c r="Y52" s="16">
        <f>FC_IND_NMM_GL_E!Y$2</f>
        <v>30.618784206233734</v>
      </c>
      <c r="Z52" s="16">
        <f>FC_IND_NMM_GL_E!Z$2</f>
        <v>25.590746895941468</v>
      </c>
    </row>
    <row r="53" spans="1:26" ht="11.25" customHeight="1" x14ac:dyDescent="0.2">
      <c r="A53" s="40" t="s">
        <v>151</v>
      </c>
      <c r="B53" s="13" t="str">
        <f ca="1">HYPERLINK("#"&amp;CELL("address",FC_IND_PPP_E!$Z$2),"FC_IND_PPP_E")</f>
        <v>FC_IND_PPP_E</v>
      </c>
      <c r="C53" s="14">
        <f>FC_IND_PPP_E!C$2</f>
        <v>3670.6014950911826</v>
      </c>
      <c r="D53" s="14">
        <f>FC_IND_PPP_E!D$2</f>
        <v>3594.9195089990881</v>
      </c>
      <c r="E53" s="14">
        <f>FC_IND_PPP_E!E$2</f>
        <v>3325.1574496053081</v>
      </c>
      <c r="F53" s="14">
        <f>FC_IND_PPP_E!F$2</f>
        <v>3258.4240388486432</v>
      </c>
      <c r="G53" s="14">
        <f>FC_IND_PPP_E!G$2</f>
        <v>3182.2287939149137</v>
      </c>
      <c r="H53" s="14">
        <f>FC_IND_PPP_E!H$2</f>
        <v>2957.7789620360072</v>
      </c>
      <c r="I53" s="14">
        <f>FC_IND_PPP_E!I$2</f>
        <v>3417.0566094611877</v>
      </c>
      <c r="J53" s="14">
        <f>FC_IND_PPP_E!J$2</f>
        <v>3280.6387791053407</v>
      </c>
      <c r="K53" s="14">
        <f>FC_IND_PPP_E!K$2</f>
        <v>2986.7199983982996</v>
      </c>
      <c r="L53" s="14">
        <f>FC_IND_PPP_E!L$2</f>
        <v>2441.7266853025685</v>
      </c>
      <c r="M53" s="14">
        <f>FC_IND_PPP_E!M$2</f>
        <v>2840.9706923114031</v>
      </c>
      <c r="N53" s="14">
        <f>FC_IND_PPP_E!N$2</f>
        <v>2635.344755267347</v>
      </c>
      <c r="O53" s="14">
        <f>FC_IND_PPP_E!O$2</f>
        <v>2474.8662215366671</v>
      </c>
      <c r="P53" s="14">
        <f>FC_IND_PPP_E!P$2</f>
        <v>2437.8264038840402</v>
      </c>
      <c r="Q53" s="14">
        <f>FC_IND_PPP_E!Q$2</f>
        <v>2421.5387713818845</v>
      </c>
      <c r="R53" s="14">
        <f>FC_IND_PPP_E!R$2</f>
        <v>2270.8363931956292</v>
      </c>
      <c r="S53" s="14">
        <f>FC_IND_PPP_E!S$2</f>
        <v>2320.4110910762925</v>
      </c>
      <c r="T53" s="14">
        <f>FC_IND_PPP_E!T$2</f>
        <v>2349.3271068685776</v>
      </c>
      <c r="U53" s="14">
        <f>FC_IND_PPP_E!U$2</f>
        <v>2276.2742760002347</v>
      </c>
      <c r="V53" s="14">
        <f>FC_IND_PPP_E!V$2</f>
        <v>2221.4965840756172</v>
      </c>
      <c r="W53" s="14">
        <f>FC_IND_PPP_E!W$2</f>
        <v>1914.4586541881254</v>
      </c>
      <c r="X53" s="14">
        <f>FC_IND_PPP_E!X$2</f>
        <v>2001.79125101568</v>
      </c>
      <c r="Y53" s="14">
        <f>FC_IND_PPP_E!Y$2</f>
        <v>1638.5947702034955</v>
      </c>
      <c r="Z53" s="14">
        <f>FC_IND_PPP_E!Z$2</f>
        <v>1231.0601453493994</v>
      </c>
    </row>
    <row r="54" spans="1:26" ht="11.25" customHeight="1" x14ac:dyDescent="0.2">
      <c r="A54" s="41" t="s">
        <v>295</v>
      </c>
      <c r="B54" s="15" t="str">
        <f ca="1">HYPERLINK("#"&amp;CELL("address",FC_IND_PPP_PU_E!$Z$2),"FC_IND_PPP_PU_E")</f>
        <v>FC_IND_PPP_PU_E</v>
      </c>
      <c r="C54" s="16">
        <f>FC_IND_PPP_PU_E!C$2</f>
        <v>1649.6611738232348</v>
      </c>
      <c r="D54" s="16">
        <f>FC_IND_PPP_PU_E!D$2</f>
        <v>1611.3392145202922</v>
      </c>
      <c r="E54" s="16">
        <f>FC_IND_PPP_PU_E!E$2</f>
        <v>1507.2783884056498</v>
      </c>
      <c r="F54" s="16">
        <f>FC_IND_PPP_PU_E!F$2</f>
        <v>1474.0444484486109</v>
      </c>
      <c r="G54" s="16">
        <f>FC_IND_PPP_PU_E!G$2</f>
        <v>1421.9314365246814</v>
      </c>
      <c r="H54" s="16">
        <f>FC_IND_PPP_PU_E!H$2</f>
        <v>1317.30486665474</v>
      </c>
      <c r="I54" s="16">
        <f>FC_IND_PPP_PU_E!I$2</f>
        <v>1541.8432660678118</v>
      </c>
      <c r="J54" s="16">
        <f>FC_IND_PPP_PU_E!J$2</f>
        <v>1531.591019849041</v>
      </c>
      <c r="K54" s="16">
        <f>FC_IND_PPP_PU_E!K$2</f>
        <v>1399.5706729310953</v>
      </c>
      <c r="L54" s="16">
        <f>FC_IND_PPP_PU_E!L$2</f>
        <v>1099.8853567445988</v>
      </c>
      <c r="M54" s="16">
        <f>FC_IND_PPP_PU_E!M$2</f>
        <v>1346.5289903771197</v>
      </c>
      <c r="N54" s="16">
        <f>FC_IND_PPP_PU_E!N$2</f>
        <v>1278.9744001804506</v>
      </c>
      <c r="O54" s="16">
        <f>FC_IND_PPP_PU_E!O$2</f>
        <v>1238.0544395007121</v>
      </c>
      <c r="P54" s="16">
        <f>FC_IND_PPP_PU_E!P$2</f>
        <v>1244.5994229484579</v>
      </c>
      <c r="Q54" s="16">
        <f>FC_IND_PPP_PU_E!Q$2</f>
        <v>1240.1758998492087</v>
      </c>
      <c r="R54" s="16">
        <f>FC_IND_PPP_PU_E!R$2</f>
        <v>1171.2823470001713</v>
      </c>
      <c r="S54" s="16">
        <f>FC_IND_PPP_PU_E!S$2</f>
        <v>1207.8691960820108</v>
      </c>
      <c r="T54" s="16">
        <f>FC_IND_PPP_PU_E!T$2</f>
        <v>1275.3679122906012</v>
      </c>
      <c r="U54" s="16">
        <f>FC_IND_PPP_PU_E!U$2</f>
        <v>1228.7196469299527</v>
      </c>
      <c r="V54" s="16">
        <f>FC_IND_PPP_PU_E!V$2</f>
        <v>1247.8840616527227</v>
      </c>
      <c r="W54" s="16">
        <f>FC_IND_PPP_PU_E!W$2</f>
        <v>1114.868937625934</v>
      </c>
      <c r="X54" s="16">
        <f>FC_IND_PPP_PU_E!X$2</f>
        <v>1130.627706096988</v>
      </c>
      <c r="Y54" s="16">
        <f>FC_IND_PPP_PU_E!Y$2</f>
        <v>956.37910207362734</v>
      </c>
      <c r="Z54" s="16">
        <f>FC_IND_PPP_PU_E!Z$2</f>
        <v>742.68289785556181</v>
      </c>
    </row>
    <row r="55" spans="1:26" ht="11.25" customHeight="1" x14ac:dyDescent="0.2">
      <c r="A55" s="41" t="s">
        <v>293</v>
      </c>
      <c r="B55" s="15" t="str">
        <f ca="1">HYPERLINK("#"&amp;CELL("address",FC_IND_PPP_PA_E!$Z$2),"FC_IND_PPP_PA_E")</f>
        <v>FC_IND_PPP_PA_E</v>
      </c>
      <c r="C55" s="16">
        <f>FC_IND_PPP_PA_E!C$2</f>
        <v>2014.3679664196525</v>
      </c>
      <c r="D55" s="16">
        <f>FC_IND_PPP_PA_E!D$2</f>
        <v>1977.466650676414</v>
      </c>
      <c r="E55" s="16">
        <f>FC_IND_PPP_PA_E!E$2</f>
        <v>1812.4965578754841</v>
      </c>
      <c r="F55" s="16">
        <f>FC_IND_PPP_PA_E!F$2</f>
        <v>1779.5101842484937</v>
      </c>
      <c r="G55" s="16">
        <f>FC_IND_PPP_PA_E!G$2</f>
        <v>1755.4938060510933</v>
      </c>
      <c r="H55" s="16">
        <f>FC_IND_PPP_PA_E!H$2</f>
        <v>1636.1224586938301</v>
      </c>
      <c r="I55" s="16">
        <f>FC_IND_PPP_PA_E!I$2</f>
        <v>1870.1473115695862</v>
      </c>
      <c r="J55" s="16">
        <f>FC_IND_PPP_PA_E!J$2</f>
        <v>1741.3673468132286</v>
      </c>
      <c r="K55" s="16">
        <f>FC_IND_PPP_PA_E!K$2</f>
        <v>1578.7648305526232</v>
      </c>
      <c r="L55" s="16">
        <f>FC_IND_PPP_PA_E!L$2</f>
        <v>1335.3985021257502</v>
      </c>
      <c r="M55" s="16">
        <f>FC_IND_PPP_PA_E!M$2</f>
        <v>1485.3465733038654</v>
      </c>
      <c r="N55" s="16">
        <f>FC_IND_PPP_PA_E!N$2</f>
        <v>1346.839417037151</v>
      </c>
      <c r="O55" s="16">
        <f>FC_IND_PPP_PA_E!O$2</f>
        <v>1226.5809043067381</v>
      </c>
      <c r="P55" s="16">
        <f>FC_IND_PPP_PA_E!P$2</f>
        <v>1182.2418176971464</v>
      </c>
      <c r="Q55" s="16">
        <f>FC_IND_PPP_PA_E!Q$2</f>
        <v>1166.4855044540866</v>
      </c>
      <c r="R55" s="16">
        <f>FC_IND_PPP_PA_E!R$2</f>
        <v>1091.1756463180968</v>
      </c>
      <c r="S55" s="16">
        <f>FC_IND_PPP_PA_E!S$2</f>
        <v>1091.9015512317469</v>
      </c>
      <c r="T55" s="16">
        <f>FC_IND_PPP_PA_E!T$2</f>
        <v>1064.1113879936033</v>
      </c>
      <c r="U55" s="16">
        <f>FC_IND_PPP_PA_E!U$2</f>
        <v>1033.4931933077219</v>
      </c>
      <c r="V55" s="16">
        <f>FC_IND_PPP_PA_E!V$2</f>
        <v>961.71902563310391</v>
      </c>
      <c r="W55" s="16">
        <f>FC_IND_PPP_PA_E!W$2</f>
        <v>784.84431414470373</v>
      </c>
      <c r="X55" s="16">
        <f>FC_IND_PPP_PA_E!X$2</f>
        <v>859.10803702423209</v>
      </c>
      <c r="Y55" s="16">
        <f>FC_IND_PPP_PA_E!Y$2</f>
        <v>669.82708522432017</v>
      </c>
      <c r="Z55" s="16">
        <f>FC_IND_PPP_PA_E!Z$2</f>
        <v>477.03314866680779</v>
      </c>
    </row>
    <row r="56" spans="1:26" ht="11.25" customHeight="1" x14ac:dyDescent="0.2">
      <c r="A56" s="41" t="s">
        <v>291</v>
      </c>
      <c r="B56" s="15" t="str">
        <f ca="1">HYPERLINK("#"&amp;CELL("address",FC_IND_PPP_PR_E!$Z$2),"FC_IND_PPP_PR_E")</f>
        <v>FC_IND_PPP_PR_E</v>
      </c>
      <c r="C56" s="16">
        <f>FC_IND_PPP_PR_E!C$2</f>
        <v>6.5723548482949958</v>
      </c>
      <c r="D56" s="16">
        <f>FC_IND_PPP_PR_E!D$2</f>
        <v>6.1136438023820512</v>
      </c>
      <c r="E56" s="16">
        <f>FC_IND_PPP_PR_E!E$2</f>
        <v>5.3825033241739879</v>
      </c>
      <c r="F56" s="16">
        <f>FC_IND_PPP_PR_E!F$2</f>
        <v>4.869406151538473</v>
      </c>
      <c r="G56" s="16">
        <f>FC_IND_PPP_PR_E!G$2</f>
        <v>4.8035513391394487</v>
      </c>
      <c r="H56" s="16">
        <f>FC_IND_PPP_PR_E!H$2</f>
        <v>4.3516366874374146</v>
      </c>
      <c r="I56" s="16">
        <f>FC_IND_PPP_PR_E!I$2</f>
        <v>5.066031823790123</v>
      </c>
      <c r="J56" s="16">
        <f>FC_IND_PPP_PR_E!J$2</f>
        <v>7.6804124430714822</v>
      </c>
      <c r="K56" s="16">
        <f>FC_IND_PPP_PR_E!K$2</f>
        <v>8.3844949145813938</v>
      </c>
      <c r="L56" s="16">
        <f>FC_IND_PPP_PR_E!L$2</f>
        <v>6.4428264322196789</v>
      </c>
      <c r="M56" s="16">
        <f>FC_IND_PPP_PR_E!M$2</f>
        <v>9.0951286304182126</v>
      </c>
      <c r="N56" s="16">
        <f>FC_IND_PPP_PR_E!N$2</f>
        <v>9.5309380497456839</v>
      </c>
      <c r="O56" s="16">
        <f>FC_IND_PPP_PR_E!O$2</f>
        <v>10.230877729216591</v>
      </c>
      <c r="P56" s="16">
        <f>FC_IND_PPP_PR_E!P$2</f>
        <v>10.985163238435543</v>
      </c>
      <c r="Q56" s="16">
        <f>FC_IND_PPP_PR_E!Q$2</f>
        <v>14.877367078589526</v>
      </c>
      <c r="R56" s="16">
        <f>FC_IND_PPP_PR_E!R$2</f>
        <v>8.3783998773607884</v>
      </c>
      <c r="S56" s="16">
        <f>FC_IND_PPP_PR_E!S$2</f>
        <v>20.640343762534485</v>
      </c>
      <c r="T56" s="16">
        <f>FC_IND_PPP_PR_E!T$2</f>
        <v>9.8478065843728277</v>
      </c>
      <c r="U56" s="16">
        <f>FC_IND_PPP_PR_E!U$2</f>
        <v>14.061435762560086</v>
      </c>
      <c r="V56" s="16">
        <f>FC_IND_PPP_PR_E!V$2</f>
        <v>11.893496789790712</v>
      </c>
      <c r="W56" s="16">
        <f>FC_IND_PPP_PR_E!W$2</f>
        <v>14.745402417487533</v>
      </c>
      <c r="X56" s="16">
        <f>FC_IND_PPP_PR_E!X$2</f>
        <v>12.055507894460083</v>
      </c>
      <c r="Y56" s="16">
        <f>FC_IND_PPP_PR_E!Y$2</f>
        <v>12.388582905548024</v>
      </c>
      <c r="Z56" s="16">
        <f>FC_IND_PPP_PR_E!Z$2</f>
        <v>11.344098827029889</v>
      </c>
    </row>
    <row r="57" spans="1:26" ht="11.25" customHeight="1" x14ac:dyDescent="0.2">
      <c r="A57" s="40" t="s">
        <v>150</v>
      </c>
      <c r="B57" s="13" t="str">
        <f ca="1">HYPERLINK("#"&amp;CELL("address",FC_IND_FBT_E!$Z$2),"FC_IND_FBT_E")</f>
        <v>FC_IND_FBT_E</v>
      </c>
      <c r="C57" s="14">
        <f>FC_IND_FBT_E!C$2</f>
        <v>439.39233707760002</v>
      </c>
      <c r="D57" s="14">
        <f>FC_IND_FBT_E!D$2</f>
        <v>397.61934887520005</v>
      </c>
      <c r="E57" s="14">
        <f>FC_IND_FBT_E!E$2</f>
        <v>368.5416870528</v>
      </c>
      <c r="F57" s="14">
        <f>FC_IND_FBT_E!F$2</f>
        <v>336.99234183840002</v>
      </c>
      <c r="G57" s="14">
        <f>FC_IND_FBT_E!G$2</f>
        <v>301.1078921472</v>
      </c>
      <c r="H57" s="14">
        <f>FC_IND_FBT_E!H$2</f>
        <v>282.5381788272</v>
      </c>
      <c r="I57" s="14">
        <f>FC_IND_FBT_E!I$2</f>
        <v>278.92496299679993</v>
      </c>
      <c r="J57" s="14">
        <f>FC_IND_FBT_E!J$2</f>
        <v>265.91180168879998</v>
      </c>
      <c r="K57" s="14">
        <f>FC_IND_FBT_E!K$2</f>
        <v>279.88653623759996</v>
      </c>
      <c r="L57" s="14">
        <f>FC_IND_FBT_E!L$2</f>
        <v>293.2434475128</v>
      </c>
      <c r="M57" s="14">
        <f>FC_IND_FBT_E!M$2</f>
        <v>353.45420624159999</v>
      </c>
      <c r="N57" s="14">
        <f>FC_IND_FBT_E!N$2</f>
        <v>361.39044214472636</v>
      </c>
      <c r="O57" s="14">
        <f>FC_IND_FBT_E!O$2</f>
        <v>352.30825864222987</v>
      </c>
      <c r="P57" s="14">
        <f>FC_IND_FBT_E!P$2</f>
        <v>305.09239080405138</v>
      </c>
      <c r="Q57" s="14">
        <f>FC_IND_FBT_E!Q$2</f>
        <v>294.74391335245821</v>
      </c>
      <c r="R57" s="14">
        <f>FC_IND_FBT_E!R$2</f>
        <v>222.07911848358881</v>
      </c>
      <c r="S57" s="14">
        <f>FC_IND_FBT_E!S$2</f>
        <v>205.93818511955891</v>
      </c>
      <c r="T57" s="14">
        <f>FC_IND_FBT_E!T$2</f>
        <v>217.5527024174952</v>
      </c>
      <c r="U57" s="14">
        <f>FC_IND_FBT_E!U$2</f>
        <v>186.87206685634607</v>
      </c>
      <c r="V57" s="14">
        <f>FC_IND_FBT_E!V$2</f>
        <v>179.34196830201893</v>
      </c>
      <c r="W57" s="14">
        <f>FC_IND_FBT_E!W$2</f>
        <v>185.33800628070014</v>
      </c>
      <c r="X57" s="14">
        <f>FC_IND_FBT_E!X$2</f>
        <v>164.19458165689207</v>
      </c>
      <c r="Y57" s="14">
        <f>FC_IND_FBT_E!Y$2</f>
        <v>140.29145448059424</v>
      </c>
      <c r="Z57" s="14">
        <f>FC_IND_FBT_E!Z$2</f>
        <v>163.68605513553899</v>
      </c>
    </row>
    <row r="58" spans="1:26" ht="11.25" customHeight="1" x14ac:dyDescent="0.2">
      <c r="A58" s="40" t="s">
        <v>147</v>
      </c>
      <c r="B58" s="13" t="str">
        <f ca="1">HYPERLINK("#"&amp;CELL("address",FC_IND_TE_E!$Z$2),"FC_IND_TE_E")</f>
        <v>FC_IND_TE_E</v>
      </c>
      <c r="C58" s="14">
        <f>FC_IND_TE_E!C$2</f>
        <v>142.10306964</v>
      </c>
      <c r="D58" s="14">
        <f>FC_IND_TE_E!D$2</f>
        <v>173.94011748</v>
      </c>
      <c r="E58" s="14">
        <f>FC_IND_TE_E!E$2</f>
        <v>143.60237856000001</v>
      </c>
      <c r="F58" s="14">
        <f>FC_IND_TE_E!F$2</f>
        <v>148.21280676000001</v>
      </c>
      <c r="G58" s="14">
        <f>FC_IND_TE_E!G$2</f>
        <v>110.05298855999999</v>
      </c>
      <c r="H58" s="14">
        <f>FC_IND_TE_E!H$2</f>
        <v>100.48067747999998</v>
      </c>
      <c r="I58" s="14">
        <f>FC_IND_TE_E!I$2</f>
        <v>82.276847639999986</v>
      </c>
      <c r="J58" s="14">
        <f>FC_IND_TE_E!J$2</f>
        <v>82.733925239999976</v>
      </c>
      <c r="K58" s="14">
        <f>FC_IND_TE_E!K$2</f>
        <v>58.052553840000002</v>
      </c>
      <c r="L58" s="14">
        <f>FC_IND_TE_E!L$2</f>
        <v>50.25182616</v>
      </c>
      <c r="M58" s="14">
        <f>FC_IND_TE_E!M$2</f>
        <v>37.728514439999998</v>
      </c>
      <c r="N58" s="14">
        <f>FC_IND_TE_E!N$2</f>
        <v>40.901047053522845</v>
      </c>
      <c r="O58" s="14">
        <f>FC_IND_TE_E!O$2</f>
        <v>40.813518905120567</v>
      </c>
      <c r="P58" s="14">
        <f>FC_IND_TE_E!P$2</f>
        <v>41.054577909566646</v>
      </c>
      <c r="Q58" s="14">
        <f>FC_IND_TE_E!Q$2</f>
        <v>28.47752403746426</v>
      </c>
      <c r="R58" s="14">
        <f>FC_IND_TE_E!R$2</f>
        <v>28.701394219397155</v>
      </c>
      <c r="S58" s="14">
        <f>FC_IND_TE_E!S$2</f>
        <v>34.752349457615288</v>
      </c>
      <c r="T58" s="14">
        <f>FC_IND_TE_E!T$2</f>
        <v>32.604337315290273</v>
      </c>
      <c r="U58" s="14">
        <f>FC_IND_TE_E!U$2</f>
        <v>35.10013128981393</v>
      </c>
      <c r="V58" s="14">
        <f>FC_IND_TE_E!V$2</f>
        <v>26.396252117626013</v>
      </c>
      <c r="W58" s="14">
        <f>FC_IND_TE_E!W$2</f>
        <v>24.777915505809052</v>
      </c>
      <c r="X58" s="14">
        <f>FC_IND_TE_E!X$2</f>
        <v>17.806150088995008</v>
      </c>
      <c r="Y58" s="14">
        <f>FC_IND_TE_E!Y$2</f>
        <v>16.502534246468045</v>
      </c>
      <c r="Z58" s="14">
        <f>FC_IND_TE_E!Z$2</f>
        <v>26.51194830178439</v>
      </c>
    </row>
    <row r="59" spans="1:26" ht="11.25" customHeight="1" x14ac:dyDescent="0.2">
      <c r="A59" s="40" t="s">
        <v>148</v>
      </c>
      <c r="B59" s="13" t="str">
        <f ca="1">HYPERLINK("#"&amp;CELL("address",FC_IND_MAC_E!$Z$2),"FC_IND_MAC_E")</f>
        <v>FC_IND_MAC_E</v>
      </c>
      <c r="C59" s="14">
        <f>FC_IND_MAC_E!C$2</f>
        <v>246.62556215999999</v>
      </c>
      <c r="D59" s="14">
        <f>FC_IND_MAC_E!D$2</f>
        <v>209.05429319999996</v>
      </c>
      <c r="E59" s="14">
        <f>FC_IND_MAC_E!E$2</f>
        <v>201.03691392000005</v>
      </c>
      <c r="F59" s="14">
        <f>FC_IND_MAC_E!F$2</f>
        <v>193.11727428</v>
      </c>
      <c r="G59" s="14">
        <f>FC_IND_MAC_E!G$2</f>
        <v>173.87374212000003</v>
      </c>
      <c r="H59" s="14">
        <f>FC_IND_MAC_E!H$2</f>
        <v>201.0297364848</v>
      </c>
      <c r="I59" s="14">
        <f>FC_IND_MAC_E!I$2</f>
        <v>201.64274739359999</v>
      </c>
      <c r="J59" s="14">
        <f>FC_IND_MAC_E!J$2</f>
        <v>180.34318536479998</v>
      </c>
      <c r="K59" s="14">
        <f>FC_IND_MAC_E!K$2</f>
        <v>164.33801575199999</v>
      </c>
      <c r="L59" s="14">
        <f>FC_IND_MAC_E!L$2</f>
        <v>166.04129452320001</v>
      </c>
      <c r="M59" s="14">
        <f>FC_IND_MAC_E!M$2</f>
        <v>164.91661886880001</v>
      </c>
      <c r="N59" s="14">
        <f>FC_IND_MAC_E!N$2</f>
        <v>165.37028540657616</v>
      </c>
      <c r="O59" s="14">
        <f>FC_IND_MAC_E!O$2</f>
        <v>130.06722533775866</v>
      </c>
      <c r="P59" s="14">
        <f>FC_IND_MAC_E!P$2</f>
        <v>125.10630499176533</v>
      </c>
      <c r="Q59" s="14">
        <f>FC_IND_MAC_E!Q$2</f>
        <v>128.55613278111792</v>
      </c>
      <c r="R59" s="14">
        <f>FC_IND_MAC_E!R$2</f>
        <v>122.25622550173981</v>
      </c>
      <c r="S59" s="14">
        <f>FC_IND_MAC_E!S$2</f>
        <v>116.35026705276114</v>
      </c>
      <c r="T59" s="14">
        <f>FC_IND_MAC_E!T$2</f>
        <v>96.807962746577743</v>
      </c>
      <c r="U59" s="14">
        <f>FC_IND_MAC_E!U$2</f>
        <v>101.16046067342698</v>
      </c>
      <c r="V59" s="14">
        <f>FC_IND_MAC_E!V$2</f>
        <v>102.82303964322259</v>
      </c>
      <c r="W59" s="14">
        <f>FC_IND_MAC_E!W$2</f>
        <v>74.947540751756051</v>
      </c>
      <c r="X59" s="14">
        <f>FC_IND_MAC_E!X$2</f>
        <v>81.608325457684998</v>
      </c>
      <c r="Y59" s="14">
        <f>FC_IND_MAC_E!Y$2</f>
        <v>81.51989048431011</v>
      </c>
      <c r="Z59" s="14">
        <f>FC_IND_MAC_E!Z$2</f>
        <v>67.322840225955275</v>
      </c>
    </row>
    <row r="60" spans="1:26" ht="11.25" customHeight="1" x14ac:dyDescent="0.2">
      <c r="A60" s="40" t="s">
        <v>154</v>
      </c>
      <c r="B60" s="13" t="str">
        <f ca="1">HYPERLINK("#"&amp;CELL("address",FC_IND_TL_E!$Z$2),"FC_IND_TL_E")</f>
        <v>FC_IND_TL_E</v>
      </c>
      <c r="C60" s="14">
        <f>FC_IND_TL_E!C$2</f>
        <v>90.447431039999998</v>
      </c>
      <c r="D60" s="14">
        <f>FC_IND_TL_E!D$2</f>
        <v>85.196386799999999</v>
      </c>
      <c r="E60" s="14">
        <f>FC_IND_TL_E!E$2</f>
        <v>73.118502155853704</v>
      </c>
      <c r="F60" s="14">
        <f>FC_IND_TL_E!F$2</f>
        <v>73.429793364986566</v>
      </c>
      <c r="G60" s="14">
        <f>FC_IND_TL_E!G$2</f>
        <v>62.946741720945631</v>
      </c>
      <c r="H60" s="14">
        <f>FC_IND_TL_E!H$2</f>
        <v>54.241751040676405</v>
      </c>
      <c r="I60" s="14">
        <f>FC_IND_TL_E!I$2</f>
        <v>50.497479720000001</v>
      </c>
      <c r="J60" s="14">
        <f>FC_IND_TL_E!J$2</f>
        <v>54.072356400000004</v>
      </c>
      <c r="K60" s="14">
        <f>FC_IND_TL_E!K$2</f>
        <v>56.153755079999996</v>
      </c>
      <c r="L60" s="14">
        <f>FC_IND_TL_E!L$2</f>
        <v>35.84262528</v>
      </c>
      <c r="M60" s="14">
        <f>FC_IND_TL_E!M$2</f>
        <v>32.033772720000002</v>
      </c>
      <c r="N60" s="14">
        <f>FC_IND_TL_E!N$2</f>
        <v>31.690102305461551</v>
      </c>
      <c r="O60" s="14">
        <f>FC_IND_TL_E!O$2</f>
        <v>29.521866155340255</v>
      </c>
      <c r="P60" s="14">
        <f>FC_IND_TL_E!P$2</f>
        <v>30.350636374332542</v>
      </c>
      <c r="Q60" s="14">
        <f>FC_IND_TL_E!Q$2</f>
        <v>34.181538770374196</v>
      </c>
      <c r="R60" s="14">
        <f>FC_IND_TL_E!R$2</f>
        <v>24.491887142595658</v>
      </c>
      <c r="S60" s="14">
        <f>FC_IND_TL_E!S$2</f>
        <v>17.797201852413721</v>
      </c>
      <c r="T60" s="14">
        <f>FC_IND_TL_E!T$2</f>
        <v>14.639657760726346</v>
      </c>
      <c r="U60" s="14">
        <f>FC_IND_TL_E!U$2</f>
        <v>9.3666560555143672</v>
      </c>
      <c r="V60" s="14">
        <f>FC_IND_TL_E!V$2</f>
        <v>6.8372960982218611</v>
      </c>
      <c r="W60" s="14">
        <f>FC_IND_TL_E!W$2</f>
        <v>7.1884154739781332</v>
      </c>
      <c r="X60" s="14">
        <f>FC_IND_TL_E!X$2</f>
        <v>10.927559048290462</v>
      </c>
      <c r="Y60" s="14">
        <f>FC_IND_TL_E!Y$2</f>
        <v>12.788126376482774</v>
      </c>
      <c r="Z60" s="14">
        <f>FC_IND_TL_E!Z$2</f>
        <v>9.1100833136949237</v>
      </c>
    </row>
    <row r="61" spans="1:26" ht="11.25" customHeight="1" x14ac:dyDescent="0.2">
      <c r="A61" s="40" t="s">
        <v>152</v>
      </c>
      <c r="B61" s="13" t="str">
        <f ca="1">HYPERLINK("#"&amp;CELL("address",FC_IND_WP_E!$Z$2),"FC_IND_WP_E")</f>
        <v>FC_IND_WP_E</v>
      </c>
      <c r="C61" s="14">
        <f>FC_IND_WP_E!C$2</f>
        <v>181.02771108000002</v>
      </c>
      <c r="D61" s="14">
        <f>FC_IND_WP_E!D$2</f>
        <v>185.5878318</v>
      </c>
      <c r="E61" s="14">
        <f>FC_IND_WP_E!E$2</f>
        <v>149.50424962080001</v>
      </c>
      <c r="F61" s="14">
        <f>FC_IND_WP_E!F$2</f>
        <v>131.24857688640003</v>
      </c>
      <c r="G61" s="14">
        <f>FC_IND_WP_E!G$2</f>
        <v>129.41226360000002</v>
      </c>
      <c r="H61" s="14">
        <f>FC_IND_WP_E!H$2</f>
        <v>122.481495</v>
      </c>
      <c r="I61" s="14">
        <f>FC_IND_WP_E!I$2</f>
        <v>133.7234569299838</v>
      </c>
      <c r="J61" s="14">
        <f>FC_IND_WP_E!J$2</f>
        <v>142.03055840346209</v>
      </c>
      <c r="K61" s="14">
        <f>FC_IND_WP_E!K$2</f>
        <v>141.80035360521757</v>
      </c>
      <c r="L61" s="14">
        <f>FC_IND_WP_E!L$2</f>
        <v>119.63789447040001</v>
      </c>
      <c r="M61" s="14">
        <f>FC_IND_WP_E!M$2</f>
        <v>108.97240302719999</v>
      </c>
      <c r="N61" s="14">
        <f>FC_IND_WP_E!N$2</f>
        <v>106.24747133372993</v>
      </c>
      <c r="O61" s="14">
        <f>FC_IND_WP_E!O$2</f>
        <v>77.734072636886509</v>
      </c>
      <c r="P61" s="14">
        <f>FC_IND_WP_E!P$2</f>
        <v>72.039147108577637</v>
      </c>
      <c r="Q61" s="14">
        <f>FC_IND_WP_E!Q$2</f>
        <v>70.816600043484485</v>
      </c>
      <c r="R61" s="14">
        <f>FC_IND_WP_E!R$2</f>
        <v>59.136866377758857</v>
      </c>
      <c r="S61" s="14">
        <f>FC_IND_WP_E!S$2</f>
        <v>46.345254011846109</v>
      </c>
      <c r="T61" s="14">
        <f>FC_IND_WP_E!T$2</f>
        <v>36.455881216013431</v>
      </c>
      <c r="U61" s="14">
        <f>FC_IND_WP_E!U$2</f>
        <v>62.577771853056881</v>
      </c>
      <c r="V61" s="14">
        <f>FC_IND_WP_E!V$2</f>
        <v>40.884340924902808</v>
      </c>
      <c r="W61" s="14">
        <f>FC_IND_WP_E!W$2</f>
        <v>25.734968962598057</v>
      </c>
      <c r="X61" s="14">
        <f>FC_IND_WP_E!X$2</f>
        <v>34.571255099012177</v>
      </c>
      <c r="Y61" s="14">
        <f>FC_IND_WP_E!Y$2</f>
        <v>74.458008248400006</v>
      </c>
      <c r="Z61" s="14">
        <f>FC_IND_WP_E!Z$2</f>
        <v>34.121598840000004</v>
      </c>
    </row>
    <row r="62" spans="1:26" ht="11.25" customHeight="1" x14ac:dyDescent="0.2">
      <c r="A62" s="40" t="s">
        <v>149</v>
      </c>
      <c r="B62" s="13" t="str">
        <f ca="1">HYPERLINK("#"&amp;CELL("address",FC_IND_MQ_E!$Z$2),"FC_IND_MQ_E")</f>
        <v>FC_IND_MQ_E</v>
      </c>
      <c r="C62" s="14">
        <f>FC_IND_MQ_E!C$2</f>
        <v>184.23485783999999</v>
      </c>
      <c r="D62" s="14">
        <f>FC_IND_MQ_E!D$2</f>
        <v>155.12463288000001</v>
      </c>
      <c r="E62" s="14">
        <f>FC_IND_MQ_E!E$2</f>
        <v>158.32647215999998</v>
      </c>
      <c r="F62" s="14">
        <f>FC_IND_MQ_E!F$2</f>
        <v>241.17533928</v>
      </c>
      <c r="G62" s="14">
        <f>FC_IND_MQ_E!G$2</f>
        <v>164.22996996000001</v>
      </c>
      <c r="H62" s="14">
        <f>FC_IND_MQ_E!H$2</f>
        <v>141.9910668</v>
      </c>
      <c r="I62" s="14">
        <f>FC_IND_MQ_E!I$2</f>
        <v>141.95920248000002</v>
      </c>
      <c r="J62" s="14">
        <f>FC_IND_MQ_E!J$2</f>
        <v>170.34015528000003</v>
      </c>
      <c r="K62" s="14">
        <f>FC_IND_MQ_E!K$2</f>
        <v>177.60852</v>
      </c>
      <c r="L62" s="14">
        <f>FC_IND_MQ_E!L$2</f>
        <v>129.19829976</v>
      </c>
      <c r="M62" s="14">
        <f>FC_IND_MQ_E!M$2</f>
        <v>147.97334016000002</v>
      </c>
      <c r="N62" s="14">
        <f>FC_IND_MQ_E!N$2</f>
        <v>182.83787748</v>
      </c>
      <c r="O62" s="14">
        <f>FC_IND_MQ_E!O$2</f>
        <v>192.13178616000002</v>
      </c>
      <c r="P62" s="14">
        <f>FC_IND_MQ_E!P$2</f>
        <v>190.21287384000001</v>
      </c>
      <c r="Q62" s="14">
        <f>FC_IND_MQ_E!Q$2</f>
        <v>177.20550828</v>
      </c>
      <c r="R62" s="14">
        <f>FC_IND_MQ_E!R$2</f>
        <v>173.61207288</v>
      </c>
      <c r="S62" s="14">
        <f>FC_IND_MQ_E!S$2</f>
        <v>170.77861188000003</v>
      </c>
      <c r="T62" s="14">
        <f>FC_IND_MQ_E!T$2</f>
        <v>125.4050777968537</v>
      </c>
      <c r="U62" s="14">
        <f>FC_IND_MQ_E!U$2</f>
        <v>100.5986404259186</v>
      </c>
      <c r="V62" s="14">
        <f>FC_IND_MQ_E!V$2</f>
        <v>109.65873708133714</v>
      </c>
      <c r="W62" s="14">
        <f>FC_IND_MQ_E!W$2</f>
        <v>69.452137934286512</v>
      </c>
      <c r="X62" s="14">
        <f>FC_IND_MQ_E!X$2</f>
        <v>67.427149652601031</v>
      </c>
      <c r="Y62" s="14">
        <f>FC_IND_MQ_E!Y$2</f>
        <v>67.142647060157088</v>
      </c>
      <c r="Z62" s="14">
        <f>FC_IND_MQ_E!Z$2</f>
        <v>54.646919559433229</v>
      </c>
    </row>
    <row r="63" spans="1:26" ht="11.25" customHeight="1" x14ac:dyDescent="0.2">
      <c r="A63" s="40" t="s">
        <v>153</v>
      </c>
      <c r="B63" s="13" t="str">
        <f ca="1">HYPERLINK("#"&amp;CELL("address",FC_IND_CON_E!$Z$2),"FC_IND_CON_E")</f>
        <v>FC_IND_CON_E</v>
      </c>
      <c r="C63" s="14">
        <f>FC_IND_CON_E!C$2</f>
        <v>939.33927611999991</v>
      </c>
      <c r="D63" s="14">
        <f>FC_IND_CON_E!D$2</f>
        <v>961.64334647999999</v>
      </c>
      <c r="E63" s="14">
        <f>FC_IND_CON_E!E$2</f>
        <v>964.82952792000015</v>
      </c>
      <c r="F63" s="14">
        <f>FC_IND_CON_E!F$2</f>
        <v>964.82952792000015</v>
      </c>
      <c r="G63" s="14">
        <f>FC_IND_CON_E!G$2</f>
        <v>954.05241204000015</v>
      </c>
      <c r="H63" s="14">
        <f>FC_IND_CON_E!H$2</f>
        <v>960.38370575999977</v>
      </c>
      <c r="I63" s="14">
        <f>FC_IND_CON_E!I$2</f>
        <v>985.14129635999996</v>
      </c>
      <c r="J63" s="14">
        <f>FC_IND_CON_E!J$2</f>
        <v>1029.5873927999999</v>
      </c>
      <c r="K63" s="14">
        <f>FC_IND_CON_E!K$2</f>
        <v>1051.9858087200003</v>
      </c>
      <c r="L63" s="14">
        <f>FC_IND_CON_E!L$2</f>
        <v>1055.2536187199998</v>
      </c>
      <c r="M63" s="14">
        <f>FC_IND_CON_E!M$2</f>
        <v>1036.3536727199998</v>
      </c>
      <c r="N63" s="14">
        <f>FC_IND_CON_E!N$2</f>
        <v>1029.86927064</v>
      </c>
      <c r="O63" s="14">
        <f>FC_IND_CON_E!O$2</f>
        <v>1033.0391797199998</v>
      </c>
      <c r="P63" s="14">
        <f>FC_IND_CON_E!P$2</f>
        <v>1081.5915322800001</v>
      </c>
      <c r="Q63" s="14">
        <f>FC_IND_CON_E!Q$2</f>
        <v>1052.7814522799997</v>
      </c>
      <c r="R63" s="14">
        <f>FC_IND_CON_E!R$2</f>
        <v>923.54583563999995</v>
      </c>
      <c r="S63" s="14">
        <f>FC_IND_CON_E!S$2</f>
        <v>929.08297295999989</v>
      </c>
      <c r="T63" s="14">
        <f>FC_IND_CON_E!T$2</f>
        <v>1076.1637665599999</v>
      </c>
      <c r="U63" s="14">
        <f>FC_IND_CON_E!U$2</f>
        <v>1113.9449853600004</v>
      </c>
      <c r="V63" s="14">
        <f>FC_IND_CON_E!V$2</f>
        <v>1114.3061783999999</v>
      </c>
      <c r="W63" s="14">
        <f>FC_IND_CON_E!W$2</f>
        <v>1152.6030442800002</v>
      </c>
      <c r="X63" s="14">
        <f>FC_IND_CON_E!X$2</f>
        <v>1128.7074837599998</v>
      </c>
      <c r="Y63" s="14">
        <f>FC_IND_CON_E!Y$2</f>
        <v>1111.93041384</v>
      </c>
      <c r="Z63" s="14">
        <f>FC_IND_CON_E!Z$2</f>
        <v>1088.9973233999999</v>
      </c>
    </row>
    <row r="64" spans="1:26" ht="11.25" customHeight="1" x14ac:dyDescent="0.2">
      <c r="A64" s="40" t="s">
        <v>155</v>
      </c>
      <c r="B64" s="13" t="str">
        <f ca="1">HYPERLINK("#"&amp;CELL("address",FC_IND_NSP_E!$Z$2),"FC_IND_NSP_E")</f>
        <v>FC_IND_NSP_E</v>
      </c>
      <c r="C64" s="14">
        <f>FC_IND_NSP_E!C$2</f>
        <v>462.96457608900153</v>
      </c>
      <c r="D64" s="14">
        <f>FC_IND_NSP_E!D$2</f>
        <v>586.98453416115183</v>
      </c>
      <c r="E64" s="14">
        <f>FC_IND_NSP_E!E$2</f>
        <v>535.24416060127021</v>
      </c>
      <c r="F64" s="14">
        <f>FC_IND_NSP_E!F$2</f>
        <v>417.0246194952523</v>
      </c>
      <c r="G64" s="14">
        <f>FC_IND_NSP_E!G$2</f>
        <v>657.81348820120013</v>
      </c>
      <c r="H64" s="14">
        <f>FC_IND_NSP_E!H$2</f>
        <v>505.23475650245729</v>
      </c>
      <c r="I64" s="14">
        <f>FC_IND_NSP_E!I$2</f>
        <v>409.94567202512258</v>
      </c>
      <c r="J64" s="14">
        <f>FC_IND_NSP_E!J$2</f>
        <v>426.72206411091111</v>
      </c>
      <c r="K64" s="14">
        <f>FC_IND_NSP_E!K$2</f>
        <v>245.17904983200006</v>
      </c>
      <c r="L64" s="14">
        <f>FC_IND_NSP_E!L$2</f>
        <v>196.26160684319996</v>
      </c>
      <c r="M64" s="14">
        <f>FC_IND_NSP_E!M$2</f>
        <v>330.40121110454561</v>
      </c>
      <c r="N64" s="14">
        <f>FC_IND_NSP_E!N$2</f>
        <v>176.04089649941292</v>
      </c>
      <c r="O64" s="14">
        <f>FC_IND_NSP_E!O$2</f>
        <v>184.60918728295172</v>
      </c>
      <c r="P64" s="14">
        <f>FC_IND_NSP_E!P$2</f>
        <v>172.56410422724122</v>
      </c>
      <c r="Q64" s="14">
        <f>FC_IND_NSP_E!Q$2</f>
        <v>216.85190883830495</v>
      </c>
      <c r="R64" s="14">
        <f>FC_IND_NSP_E!R$2</f>
        <v>225.18692652387026</v>
      </c>
      <c r="S64" s="14">
        <f>FC_IND_NSP_E!S$2</f>
        <v>219.53485989359936</v>
      </c>
      <c r="T64" s="14">
        <f>FC_IND_NSP_E!T$2</f>
        <v>206.25644759032676</v>
      </c>
      <c r="U64" s="14">
        <f>FC_IND_NSP_E!U$2</f>
        <v>178.19276725349113</v>
      </c>
      <c r="V64" s="14">
        <f>FC_IND_NSP_E!V$2</f>
        <v>234.89797136500542</v>
      </c>
      <c r="W64" s="14">
        <f>FC_IND_NSP_E!W$2</f>
        <v>162.92032196850269</v>
      </c>
      <c r="X64" s="14">
        <f>FC_IND_NSP_E!X$2</f>
        <v>213.0407150300245</v>
      </c>
      <c r="Y64" s="14">
        <f>FC_IND_NSP_E!Y$2</f>
        <v>228.79141142307842</v>
      </c>
      <c r="Z64" s="14">
        <f>FC_IND_NSP_E!Z$2</f>
        <v>112.59336416386985</v>
      </c>
    </row>
    <row r="65" spans="1:26" ht="11.25" customHeight="1" x14ac:dyDescent="0.2">
      <c r="A65" s="39" t="s">
        <v>156</v>
      </c>
      <c r="B65" s="11" t="str">
        <f ca="1">HYPERLINK("#"&amp;CELL("address",FC_TRA_E!$Z$2),"FC_TRA_E")</f>
        <v>FC_TRA_E</v>
      </c>
      <c r="C65" s="12">
        <f>FC_TRA_E!C$2</f>
        <v>11694.531931560001</v>
      </c>
      <c r="D65" s="12">
        <f>FC_TRA_E!D$2</f>
        <v>11831.58726516</v>
      </c>
      <c r="E65" s="12">
        <f>FC_TRA_E!E$2</f>
        <v>12014.451307440004</v>
      </c>
      <c r="F65" s="12">
        <f>FC_TRA_E!F$2</f>
        <v>12213.506547720001</v>
      </c>
      <c r="G65" s="12">
        <f>FC_TRA_E!G$2</f>
        <v>12525.773096519999</v>
      </c>
      <c r="H65" s="12">
        <f>FC_TRA_E!H$2</f>
        <v>12542.024063519999</v>
      </c>
      <c r="I65" s="12">
        <f>FC_TRA_E!I$2</f>
        <v>12722.552481959998</v>
      </c>
      <c r="J65" s="12">
        <f>FC_TRA_E!J$2</f>
        <v>13065.042116159999</v>
      </c>
      <c r="K65" s="12">
        <f>FC_TRA_E!K$2</f>
        <v>12453.750144000001</v>
      </c>
      <c r="L65" s="12">
        <f>FC_TRA_E!L$2</f>
        <v>11890.842456239996</v>
      </c>
      <c r="M65" s="12">
        <f>FC_TRA_E!M$2</f>
        <v>12402.154386719998</v>
      </c>
      <c r="N65" s="12">
        <f>FC_TRA_E!N$2</f>
        <v>12234.939226954943</v>
      </c>
      <c r="O65" s="12">
        <f>FC_TRA_E!O$2</f>
        <v>11933.71031613068</v>
      </c>
      <c r="P65" s="12">
        <f>FC_TRA_E!P$2</f>
        <v>11881.242917064861</v>
      </c>
      <c r="Q65" s="12">
        <f>FC_TRA_E!Q$2</f>
        <v>10743.830528115761</v>
      </c>
      <c r="R65" s="12">
        <f>FC_TRA_E!R$2</f>
        <v>10726.945689284756</v>
      </c>
      <c r="S65" s="12">
        <f>FC_TRA_E!S$2</f>
        <v>11949.437550888288</v>
      </c>
      <c r="T65" s="12">
        <f>FC_TRA_E!T$2</f>
        <v>11321.194257240229</v>
      </c>
      <c r="U65" s="12">
        <f>FC_TRA_E!U$2</f>
        <v>11523.960492578164</v>
      </c>
      <c r="V65" s="12">
        <f>FC_TRA_E!V$2</f>
        <v>11130.662125431394</v>
      </c>
      <c r="W65" s="12">
        <f>FC_TRA_E!W$2</f>
        <v>10339.182310347276</v>
      </c>
      <c r="X65" s="12">
        <f>FC_TRA_E!X$2</f>
        <v>9881.2035013552486</v>
      </c>
      <c r="Y65" s="12">
        <f>FC_TRA_E!Y$2</f>
        <v>9713.0521903785302</v>
      </c>
      <c r="Z65" s="12">
        <f>FC_TRA_E!Z$2</f>
        <v>9329.2697176331294</v>
      </c>
    </row>
    <row r="66" spans="1:26" ht="11.25" customHeight="1" x14ac:dyDescent="0.2">
      <c r="A66" s="40" t="s">
        <v>157</v>
      </c>
      <c r="B66" s="13" t="str">
        <f ca="1">HYPERLINK("#"&amp;CELL("address",FC_TRA_RAIL_E!$Z$2),"FC_TRA_RAIL_E")</f>
        <v>FC_TRA_RAIL_E</v>
      </c>
      <c r="C66" s="14">
        <f>FC_TRA_RAIL_E!C$2</f>
        <v>149.75612963999998</v>
      </c>
      <c r="D66" s="14">
        <f>FC_TRA_RAIL_E!D$2</f>
        <v>140.19731855999999</v>
      </c>
      <c r="E66" s="14">
        <f>FC_TRA_RAIL_E!E$2</f>
        <v>133.82468892000003</v>
      </c>
      <c r="F66" s="14">
        <f>FC_TRA_RAIL_E!F$2</f>
        <v>133.82468892000003</v>
      </c>
      <c r="G66" s="14">
        <f>FC_TRA_RAIL_E!G$2</f>
        <v>136.37358072000001</v>
      </c>
      <c r="H66" s="14">
        <f>FC_TRA_RAIL_E!H$2</f>
        <v>130.03056144000001</v>
      </c>
      <c r="I66" s="14">
        <f>FC_TRA_RAIL_E!I$2</f>
        <v>136.28768399999998</v>
      </c>
      <c r="J66" s="14">
        <f>FC_TRA_RAIL_E!J$2</f>
        <v>110.93961528</v>
      </c>
      <c r="K66" s="14">
        <f>FC_TRA_RAIL_E!K$2</f>
        <v>114.11192519999999</v>
      </c>
      <c r="L66" s="14">
        <f>FC_TRA_RAIL_E!L$2</f>
        <v>95.102074079999994</v>
      </c>
      <c r="M66" s="14">
        <f>FC_TRA_RAIL_E!M$2</f>
        <v>98.283720600000009</v>
      </c>
      <c r="N66" s="14">
        <f>FC_TRA_RAIL_E!N$2</f>
        <v>101.44002491999997</v>
      </c>
      <c r="O66" s="14">
        <f>FC_TRA_RAIL_E!O$2</f>
        <v>101.44002491999994</v>
      </c>
      <c r="P66" s="14">
        <f>FC_TRA_RAIL_E!P$2</f>
        <v>92.832480000000004</v>
      </c>
      <c r="Q66" s="14">
        <f>FC_TRA_RAIL_E!Q$2</f>
        <v>86.430240000000026</v>
      </c>
      <c r="R66" s="14">
        <f>FC_TRA_RAIL_E!R$2</f>
        <v>70.333408080000012</v>
      </c>
      <c r="S66" s="14">
        <f>FC_TRA_RAIL_E!S$2</f>
        <v>67.074134400000005</v>
      </c>
      <c r="T66" s="14">
        <f>FC_TRA_RAIL_E!T$2</f>
        <v>66.884201280000013</v>
      </c>
      <c r="U66" s="14">
        <f>FC_TRA_RAIL_E!U$2</f>
        <v>73.225353240000004</v>
      </c>
      <c r="V66" s="14">
        <f>FC_TRA_RAIL_E!V$2</f>
        <v>70.064247239999986</v>
      </c>
      <c r="W66" s="14">
        <f>FC_TRA_RAIL_E!W$2</f>
        <v>63.699353639999984</v>
      </c>
      <c r="X66" s="14">
        <f>FC_TRA_RAIL_E!X$2</f>
        <v>70.938953279999978</v>
      </c>
      <c r="Y66" s="14">
        <f>FC_TRA_RAIL_E!Y$2</f>
        <v>58.205964960000017</v>
      </c>
      <c r="Z66" s="14">
        <f>FC_TRA_RAIL_E!Z$2</f>
        <v>54.91067867999999</v>
      </c>
    </row>
    <row r="67" spans="1:26" ht="11.25" customHeight="1" x14ac:dyDescent="0.2">
      <c r="A67" s="41" t="s">
        <v>243</v>
      </c>
      <c r="B67" s="15" t="str">
        <f ca="1">HYPERLINK("#"&amp;CELL("address",FC_TRA_RAIL_MTU_E!$Z$2),"FC_TRA_RAIL_MTU_E")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  <c r="Y67" s="16">
        <f>FC_TRA_RAIL_MTU_E!Y$2</f>
        <v>0</v>
      </c>
      <c r="Z67" s="16">
        <f>FC_TRA_RAIL_MTU_E!Z$2</f>
        <v>0</v>
      </c>
    </row>
    <row r="68" spans="1:26" ht="11.25" customHeight="1" x14ac:dyDescent="0.2">
      <c r="A68" s="41" t="s">
        <v>248</v>
      </c>
      <c r="B68" s="15" t="str">
        <f ca="1">HYPERLINK("#"&amp;CELL("address",FC_TRA_RAIL_CPT_E!$Z$2),"FC_TRA_RAIL_CPT_E")</f>
        <v>FC_TRA_RAIL_CPT_E</v>
      </c>
      <c r="C68" s="16">
        <f>FC_TRA_RAIL_CPT_E!C$2</f>
        <v>51.194780438794844</v>
      </c>
      <c r="D68" s="16">
        <f>FC_TRA_RAIL_CPT_E!D$2</f>
        <v>44.621513432695352</v>
      </c>
      <c r="E68" s="16">
        <f>FC_TRA_RAIL_CPT_E!E$2</f>
        <v>44.946994974599392</v>
      </c>
      <c r="F68" s="16">
        <f>FC_TRA_RAIL_CPT_E!F$2</f>
        <v>46.358012161476466</v>
      </c>
      <c r="G68" s="16">
        <f>FC_TRA_RAIL_CPT_E!G$2</f>
        <v>44.765425804411592</v>
      </c>
      <c r="H68" s="16">
        <f>FC_TRA_RAIL_CPT_E!H$2</f>
        <v>38.780858708289408</v>
      </c>
      <c r="I68" s="16">
        <f>FC_TRA_RAIL_CPT_E!I$2</f>
        <v>39.795382926260018</v>
      </c>
      <c r="J68" s="16">
        <f>FC_TRA_RAIL_CPT_E!J$2</f>
        <v>32.38263480602005</v>
      </c>
      <c r="K68" s="16">
        <f>FC_TRA_RAIL_CPT_E!K$2</f>
        <v>33.269349442003929</v>
      </c>
      <c r="L68" s="16">
        <f>FC_TRA_RAIL_CPT_E!L$2</f>
        <v>27.699296929915214</v>
      </c>
      <c r="M68" s="16">
        <f>FC_TRA_RAIL_CPT_E!M$2</f>
        <v>30.855555528028603</v>
      </c>
      <c r="N68" s="16">
        <f>FC_TRA_RAIL_CPT_E!N$2</f>
        <v>34.091543492487702</v>
      </c>
      <c r="O68" s="16">
        <f>FC_TRA_RAIL_CPT_E!O$2</f>
        <v>29.942662018845414</v>
      </c>
      <c r="P68" s="16">
        <f>FC_TRA_RAIL_CPT_E!P$2</f>
        <v>25.042097930748586</v>
      </c>
      <c r="Q68" s="16">
        <f>FC_TRA_RAIL_CPT_E!Q$2</f>
        <v>28.673989108585189</v>
      </c>
      <c r="R68" s="16">
        <f>FC_TRA_RAIL_CPT_E!R$2</f>
        <v>29.281351167788657</v>
      </c>
      <c r="S68" s="16">
        <f>FC_TRA_RAIL_CPT_E!S$2</f>
        <v>25.181516932829865</v>
      </c>
      <c r="T68" s="16">
        <f>FC_TRA_RAIL_CPT_E!T$2</f>
        <v>27.118373372949243</v>
      </c>
      <c r="U68" s="16">
        <f>FC_TRA_RAIL_CPT_E!U$2</f>
        <v>20.564677724409357</v>
      </c>
      <c r="V68" s="16">
        <f>FC_TRA_RAIL_CPT_E!V$2</f>
        <v>14.486374707287638</v>
      </c>
      <c r="W68" s="16">
        <f>FC_TRA_RAIL_CPT_E!W$2</f>
        <v>13.131395812024918</v>
      </c>
      <c r="X68" s="16">
        <f>FC_TRA_RAIL_CPT_E!X$2</f>
        <v>11.718366157885148</v>
      </c>
      <c r="Y68" s="16">
        <f>FC_TRA_RAIL_CPT_E!Y$2</f>
        <v>14.155601818257871</v>
      </c>
      <c r="Z68" s="16">
        <f>FC_TRA_RAIL_CPT_E!Z$2</f>
        <v>14.905860902799889</v>
      </c>
    </row>
    <row r="69" spans="1:26" ht="11.25" customHeight="1" x14ac:dyDescent="0.2">
      <c r="A69" s="41" t="s">
        <v>246</v>
      </c>
      <c r="B69" s="15" t="str">
        <f ca="1">HYPERLINK("#"&amp;CELL("address",FC_TRA_RAIL_HST_E!$Z$2),"FC_TRA_RAIL_HST_E")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  <c r="Y69" s="16">
        <f>FC_TRA_RAIL_HST_E!Y$2</f>
        <v>0</v>
      </c>
      <c r="Z69" s="16">
        <f>FC_TRA_RAIL_HST_E!Z$2</f>
        <v>0</v>
      </c>
    </row>
    <row r="70" spans="1:26" ht="11.25" customHeight="1" x14ac:dyDescent="0.2">
      <c r="A70" s="41" t="s">
        <v>249</v>
      </c>
      <c r="B70" s="15" t="str">
        <f ca="1">HYPERLINK("#"&amp;CELL("address",FC_TRA_RAIL_FRT_E!$Z$2),"FC_TRA_RAIL_FRT_E")</f>
        <v>FC_TRA_RAIL_FRT_E</v>
      </c>
      <c r="C70" s="16">
        <f>FC_TRA_RAIL_FRT_E!C$2</f>
        <v>98.561349201205147</v>
      </c>
      <c r="D70" s="16">
        <f>FC_TRA_RAIL_FRT_E!D$2</f>
        <v>95.575805127304648</v>
      </c>
      <c r="E70" s="16">
        <f>FC_TRA_RAIL_FRT_E!E$2</f>
        <v>88.877693945400623</v>
      </c>
      <c r="F70" s="16">
        <f>FC_TRA_RAIL_FRT_E!F$2</f>
        <v>87.466676758523548</v>
      </c>
      <c r="G70" s="16">
        <f>FC_TRA_RAIL_FRT_E!G$2</f>
        <v>91.608154915588415</v>
      </c>
      <c r="H70" s="16">
        <f>FC_TRA_RAIL_FRT_E!H$2</f>
        <v>91.249702731710599</v>
      </c>
      <c r="I70" s="16">
        <f>FC_TRA_RAIL_FRT_E!I$2</f>
        <v>96.492301073739966</v>
      </c>
      <c r="J70" s="16">
        <f>FC_TRA_RAIL_FRT_E!J$2</f>
        <v>78.556980473979948</v>
      </c>
      <c r="K70" s="16">
        <f>FC_TRA_RAIL_FRT_E!K$2</f>
        <v>80.842575757996059</v>
      </c>
      <c r="L70" s="16">
        <f>FC_TRA_RAIL_FRT_E!L$2</f>
        <v>67.402777150084773</v>
      </c>
      <c r="M70" s="16">
        <f>FC_TRA_RAIL_FRT_E!M$2</f>
        <v>67.428165071971407</v>
      </c>
      <c r="N70" s="16">
        <f>FC_TRA_RAIL_FRT_E!N$2</f>
        <v>67.348481427512269</v>
      </c>
      <c r="O70" s="16">
        <f>FC_TRA_RAIL_FRT_E!O$2</f>
        <v>71.497362901154531</v>
      </c>
      <c r="P70" s="16">
        <f>FC_TRA_RAIL_FRT_E!P$2</f>
        <v>67.790382069251422</v>
      </c>
      <c r="Q70" s="16">
        <f>FC_TRA_RAIL_FRT_E!Q$2</f>
        <v>57.756250891414837</v>
      </c>
      <c r="R70" s="16">
        <f>FC_TRA_RAIL_FRT_E!R$2</f>
        <v>41.052056912211356</v>
      </c>
      <c r="S70" s="16">
        <f>FC_TRA_RAIL_FRT_E!S$2</f>
        <v>41.89261746717014</v>
      </c>
      <c r="T70" s="16">
        <f>FC_TRA_RAIL_FRT_E!T$2</f>
        <v>39.765827907050763</v>
      </c>
      <c r="U70" s="16">
        <f>FC_TRA_RAIL_FRT_E!U$2</f>
        <v>52.66067551559064</v>
      </c>
      <c r="V70" s="16">
        <f>FC_TRA_RAIL_FRT_E!V$2</f>
        <v>55.577872532712348</v>
      </c>
      <c r="W70" s="16">
        <f>FC_TRA_RAIL_FRT_E!W$2</f>
        <v>50.567957827975064</v>
      </c>
      <c r="X70" s="16">
        <f>FC_TRA_RAIL_FRT_E!X$2</f>
        <v>59.220587122114829</v>
      </c>
      <c r="Y70" s="16">
        <f>FC_TRA_RAIL_FRT_E!Y$2</f>
        <v>44.050363141742146</v>
      </c>
      <c r="Z70" s="16">
        <f>FC_TRA_RAIL_FRT_E!Z$2</f>
        <v>40.004817777200103</v>
      </c>
    </row>
    <row r="71" spans="1:26" ht="11.25" customHeight="1" x14ac:dyDescent="0.2">
      <c r="A71" s="40" t="s">
        <v>158</v>
      </c>
      <c r="B71" s="13" t="str">
        <f ca="1">HYPERLINK("#"&amp;CELL("address",FC_TRA_ROAD_E!$Z$2),"FC_TRA_ROAD_E")</f>
        <v>FC_TRA_ROAD_E</v>
      </c>
      <c r="C71" s="14">
        <f>FC_TRA_ROAD_E!C$2</f>
        <v>10638.83787804</v>
      </c>
      <c r="D71" s="14">
        <f>FC_TRA_ROAD_E!D$2</f>
        <v>10822.082572079998</v>
      </c>
      <c r="E71" s="14">
        <f>FC_TRA_ROAD_E!E$2</f>
        <v>11040.950881440001</v>
      </c>
      <c r="F71" s="14">
        <f>FC_TRA_ROAD_E!F$2</f>
        <v>11211.979085280002</v>
      </c>
      <c r="G71" s="14">
        <f>FC_TRA_ROAD_E!G$2</f>
        <v>11543.218045559999</v>
      </c>
      <c r="H71" s="14">
        <f>FC_TRA_ROAD_E!H$2</f>
        <v>11581.233695639998</v>
      </c>
      <c r="I71" s="14">
        <f>FC_TRA_ROAD_E!I$2</f>
        <v>11738.640234239998</v>
      </c>
      <c r="J71" s="14">
        <f>FC_TRA_ROAD_E!J$2</f>
        <v>12121.48584648</v>
      </c>
      <c r="K71" s="14">
        <f>FC_TRA_ROAD_E!K$2</f>
        <v>11613.09799728</v>
      </c>
      <c r="L71" s="14">
        <f>FC_TRA_ROAD_E!L$2</f>
        <v>11081.169607319998</v>
      </c>
      <c r="M71" s="14">
        <f>FC_TRA_ROAD_E!M$2</f>
        <v>11529.305729639998</v>
      </c>
      <c r="N71" s="14">
        <f>FC_TRA_ROAD_E!N$2</f>
        <v>11358.586384100914</v>
      </c>
      <c r="O71" s="14">
        <f>FC_TRA_ROAD_E!O$2</f>
        <v>11135.947136935431</v>
      </c>
      <c r="P71" s="14">
        <f>FC_TRA_ROAD_E!P$2</f>
        <v>11132.543384750219</v>
      </c>
      <c r="Q71" s="14">
        <f>FC_TRA_ROAD_E!Q$2</f>
        <v>10060.742427861489</v>
      </c>
      <c r="R71" s="14">
        <f>FC_TRA_ROAD_E!R$2</f>
        <v>10066.524383012076</v>
      </c>
      <c r="S71" s="14">
        <f>FC_TRA_ROAD_E!S$2</f>
        <v>11311.557346716607</v>
      </c>
      <c r="T71" s="14">
        <f>FC_TRA_ROAD_E!T$2</f>
        <v>10667.489669602652</v>
      </c>
      <c r="U71" s="14">
        <f>FC_TRA_ROAD_E!U$2</f>
        <v>10841.509912846015</v>
      </c>
      <c r="V71" s="14">
        <f>FC_TRA_ROAD_E!V$2</f>
        <v>10444.023931376043</v>
      </c>
      <c r="W71" s="14">
        <f>FC_TRA_ROAD_E!W$2</f>
        <v>9843.4488012125421</v>
      </c>
      <c r="X71" s="14">
        <f>FC_TRA_ROAD_E!X$2</f>
        <v>9379.7640645665924</v>
      </c>
      <c r="Y71" s="14">
        <f>FC_TRA_ROAD_E!Y$2</f>
        <v>9184.4778962803648</v>
      </c>
      <c r="Z71" s="14">
        <f>FC_TRA_ROAD_E!Z$2</f>
        <v>8834.8208617218697</v>
      </c>
    </row>
    <row r="72" spans="1:26" ht="11.25" customHeight="1" x14ac:dyDescent="0.2">
      <c r="A72" s="41" t="s">
        <v>324</v>
      </c>
      <c r="B72" s="15" t="str">
        <f ca="1">HYPERLINK("#"&amp;CELL("address",FC_TRA_ROAD_P2W_E!$Z$2),"FC_TRA_ROAD_P2W_E")</f>
        <v>FC_TRA_ROAD_P2W_E</v>
      </c>
      <c r="C72" s="16">
        <f>FC_TRA_ROAD_P2W_E!C$2</f>
        <v>114.53783238478759</v>
      </c>
      <c r="D72" s="16">
        <f>FC_TRA_ROAD_P2W_E!D$2</f>
        <v>113.04899959040307</v>
      </c>
      <c r="E72" s="16">
        <f>FC_TRA_ROAD_P2W_E!E$2</f>
        <v>111.37890586166816</v>
      </c>
      <c r="F72" s="16">
        <f>FC_TRA_ROAD_P2W_E!F$2</f>
        <v>109.47296158887876</v>
      </c>
      <c r="G72" s="16">
        <f>FC_TRA_ROAD_P2W_E!G$2</f>
        <v>108.02844760039748</v>
      </c>
      <c r="H72" s="16">
        <f>FC_TRA_ROAD_P2W_E!H$2</f>
        <v>106.95540035452095</v>
      </c>
      <c r="I72" s="16">
        <f>FC_TRA_ROAD_P2W_E!I$2</f>
        <v>105.74508157744442</v>
      </c>
      <c r="J72" s="16">
        <f>FC_TRA_ROAD_P2W_E!J$2</f>
        <v>105.04788506255139</v>
      </c>
      <c r="K72" s="16">
        <f>FC_TRA_ROAD_P2W_E!K$2</f>
        <v>99.756716895464436</v>
      </c>
      <c r="L72" s="16">
        <f>FC_TRA_ROAD_P2W_E!L$2</f>
        <v>97.512804867067317</v>
      </c>
      <c r="M72" s="16">
        <f>FC_TRA_ROAD_P2W_E!M$2</f>
        <v>127.43997390273732</v>
      </c>
      <c r="N72" s="16">
        <f>FC_TRA_ROAD_P2W_E!N$2</f>
        <v>124.20143779650051</v>
      </c>
      <c r="O72" s="16">
        <f>FC_TRA_ROAD_P2W_E!O$2</f>
        <v>121.8344527069258</v>
      </c>
      <c r="P72" s="16">
        <f>FC_TRA_ROAD_P2W_E!P$2</f>
        <v>122.94522743877765</v>
      </c>
      <c r="Q72" s="16">
        <f>FC_TRA_ROAD_P2W_E!Q$2</f>
        <v>121.07027354406188</v>
      </c>
      <c r="R72" s="16">
        <f>FC_TRA_ROAD_P2W_E!R$2</f>
        <v>120.10006614530427</v>
      </c>
      <c r="S72" s="16">
        <f>FC_TRA_ROAD_P2W_E!S$2</f>
        <v>122.14360568152861</v>
      </c>
      <c r="T72" s="16">
        <f>FC_TRA_ROAD_P2W_E!T$2</f>
        <v>113.10314254722104</v>
      </c>
      <c r="U72" s="16">
        <f>FC_TRA_ROAD_P2W_E!U$2</f>
        <v>106.5611174378833</v>
      </c>
      <c r="V72" s="16">
        <f>FC_TRA_ROAD_P2W_E!V$2</f>
        <v>111.68311960153838</v>
      </c>
      <c r="W72" s="16">
        <f>FC_TRA_ROAD_P2W_E!W$2</f>
        <v>98.422895676511416</v>
      </c>
      <c r="X72" s="16">
        <f>FC_TRA_ROAD_P2W_E!X$2</f>
        <v>99.892895014253668</v>
      </c>
      <c r="Y72" s="16">
        <f>FC_TRA_ROAD_P2W_E!Y$2</f>
        <v>99.047012577536506</v>
      </c>
      <c r="Z72" s="16">
        <f>FC_TRA_ROAD_P2W_E!Z$2</f>
        <v>104.58738316176779</v>
      </c>
    </row>
    <row r="73" spans="1:26" ht="11.25" customHeight="1" x14ac:dyDescent="0.2">
      <c r="A73" s="41" t="s">
        <v>251</v>
      </c>
      <c r="B73" s="15" t="str">
        <f ca="1">HYPERLINK("#"&amp;CELL("address",FC_TRA_ROAD_CAR_E!$Z$2),"FC_TRA_ROAD_CAR_E")</f>
        <v>FC_TRA_ROAD_CAR_E</v>
      </c>
      <c r="C73" s="16">
        <f>FC_TRA_ROAD_CAR_E!C$2</f>
        <v>6118.0519906083973</v>
      </c>
      <c r="D73" s="16">
        <f>FC_TRA_ROAD_CAR_E!D$2</f>
        <v>6210.3833348604949</v>
      </c>
      <c r="E73" s="16">
        <f>FC_TRA_ROAD_CAR_E!E$2</f>
        <v>6374.8948450054695</v>
      </c>
      <c r="F73" s="16">
        <f>FC_TRA_ROAD_CAR_E!F$2</f>
        <v>6497.5113216944046</v>
      </c>
      <c r="G73" s="16">
        <f>FC_TRA_ROAD_CAR_E!G$2</f>
        <v>6652.5393106621386</v>
      </c>
      <c r="H73" s="16">
        <f>FC_TRA_ROAD_CAR_E!H$2</f>
        <v>6729.5479760643721</v>
      </c>
      <c r="I73" s="16">
        <f>FC_TRA_ROAD_CAR_E!I$2</f>
        <v>6881.7719028902548</v>
      </c>
      <c r="J73" s="16">
        <f>FC_TRA_ROAD_CAR_E!J$2</f>
        <v>7119.9530448411233</v>
      </c>
      <c r="K73" s="16">
        <f>FC_TRA_ROAD_CAR_E!K$2</f>
        <v>6754.901882751431</v>
      </c>
      <c r="L73" s="16">
        <f>FC_TRA_ROAD_CAR_E!L$2</f>
        <v>6697.5806116627073</v>
      </c>
      <c r="M73" s="16">
        <f>FC_TRA_ROAD_CAR_E!M$2</f>
        <v>6793.4664489687166</v>
      </c>
      <c r="N73" s="16">
        <f>FC_TRA_ROAD_CAR_E!N$2</f>
        <v>6811.6606964915027</v>
      </c>
      <c r="O73" s="16">
        <f>FC_TRA_ROAD_CAR_E!O$2</f>
        <v>6756.6748890335575</v>
      </c>
      <c r="P73" s="16">
        <f>FC_TRA_ROAD_CAR_E!P$2</f>
        <v>6765.8463414505595</v>
      </c>
      <c r="Q73" s="16">
        <f>FC_TRA_ROAD_CAR_E!Q$2</f>
        <v>6313.0650054927464</v>
      </c>
      <c r="R73" s="16">
        <f>FC_TRA_ROAD_CAR_E!R$2</f>
        <v>6381.4846895213886</v>
      </c>
      <c r="S73" s="16">
        <f>FC_TRA_ROAD_CAR_E!S$2</f>
        <v>6692.4676713390381</v>
      </c>
      <c r="T73" s="16">
        <f>FC_TRA_ROAD_CAR_E!T$2</f>
        <v>6451.6472213006873</v>
      </c>
      <c r="U73" s="16">
        <f>FC_TRA_ROAD_CAR_E!U$2</f>
        <v>6526.8745040919657</v>
      </c>
      <c r="V73" s="16">
        <f>FC_TRA_ROAD_CAR_E!V$2</f>
        <v>6305.4717919249088</v>
      </c>
      <c r="W73" s="16">
        <f>FC_TRA_ROAD_CAR_E!W$2</f>
        <v>5885.7167567355518</v>
      </c>
      <c r="X73" s="16">
        <f>FC_TRA_ROAD_CAR_E!X$2</f>
        <v>5661.1604879579463</v>
      </c>
      <c r="Y73" s="16">
        <f>FC_TRA_ROAD_CAR_E!Y$2</f>
        <v>5369.4016581523583</v>
      </c>
      <c r="Z73" s="16">
        <f>FC_TRA_ROAD_CAR_E!Z$2</f>
        <v>5240.919305032533</v>
      </c>
    </row>
    <row r="74" spans="1:26" ht="11.25" customHeight="1" x14ac:dyDescent="0.2">
      <c r="A74" s="41" t="s">
        <v>252</v>
      </c>
      <c r="B74" s="15" t="str">
        <f ca="1">HYPERLINK("#"&amp;CELL("address",FC_TRA_ROAD_BUS_E!$Z$2),"FC_TRA_ROAD_BUS_E")</f>
        <v>FC_TRA_ROAD_BUS_E</v>
      </c>
      <c r="C74" s="16">
        <f>FC_TRA_ROAD_BUS_E!C$2</f>
        <v>675.05990122101537</v>
      </c>
      <c r="D74" s="16">
        <f>FC_TRA_ROAD_BUS_E!D$2</f>
        <v>661.28123989030075</v>
      </c>
      <c r="E74" s="16">
        <f>FC_TRA_ROAD_BUS_E!E$2</f>
        <v>667.23708476652189</v>
      </c>
      <c r="F74" s="16">
        <f>FC_TRA_ROAD_BUS_E!F$2</f>
        <v>685.82333780494173</v>
      </c>
      <c r="G74" s="16">
        <f>FC_TRA_ROAD_BUS_E!G$2</f>
        <v>711.86849899270658</v>
      </c>
      <c r="H74" s="16">
        <f>FC_TRA_ROAD_BUS_E!H$2</f>
        <v>702.40953383157876</v>
      </c>
      <c r="I74" s="16">
        <f>FC_TRA_ROAD_BUS_E!I$2</f>
        <v>727.60025883945605</v>
      </c>
      <c r="J74" s="16">
        <f>FC_TRA_ROAD_BUS_E!J$2</f>
        <v>755.47325070173258</v>
      </c>
      <c r="K74" s="16">
        <f>FC_TRA_ROAD_BUS_E!K$2</f>
        <v>754.19583322327026</v>
      </c>
      <c r="L74" s="16">
        <f>FC_TRA_ROAD_BUS_E!L$2</f>
        <v>766.29800263455024</v>
      </c>
      <c r="M74" s="16">
        <f>FC_TRA_ROAD_BUS_E!M$2</f>
        <v>802.23275883300403</v>
      </c>
      <c r="N74" s="16">
        <f>FC_TRA_ROAD_BUS_E!N$2</f>
        <v>807.65487805431712</v>
      </c>
      <c r="O74" s="16">
        <f>FC_TRA_ROAD_BUS_E!O$2</f>
        <v>842.83163373466721</v>
      </c>
      <c r="P74" s="16">
        <f>FC_TRA_ROAD_BUS_E!P$2</f>
        <v>851.23325760214573</v>
      </c>
      <c r="Q74" s="16">
        <f>FC_TRA_ROAD_BUS_E!Q$2</f>
        <v>772.69586303306278</v>
      </c>
      <c r="R74" s="16">
        <f>FC_TRA_ROAD_BUS_E!R$2</f>
        <v>802.35934240378685</v>
      </c>
      <c r="S74" s="16">
        <f>FC_TRA_ROAD_BUS_E!S$2</f>
        <v>1000.7377552332838</v>
      </c>
      <c r="T74" s="16">
        <f>FC_TRA_ROAD_BUS_E!T$2</f>
        <v>918.92753816917332</v>
      </c>
      <c r="U74" s="16">
        <f>FC_TRA_ROAD_BUS_E!U$2</f>
        <v>923.53259934973676</v>
      </c>
      <c r="V74" s="16">
        <f>FC_TRA_ROAD_BUS_E!V$2</f>
        <v>867.13535149890788</v>
      </c>
      <c r="W74" s="16">
        <f>FC_TRA_ROAD_BUS_E!W$2</f>
        <v>753.381418601885</v>
      </c>
      <c r="X74" s="16">
        <f>FC_TRA_ROAD_BUS_E!X$2</f>
        <v>605.82580593716625</v>
      </c>
      <c r="Y74" s="16">
        <f>FC_TRA_ROAD_BUS_E!Y$2</f>
        <v>680.40699433843702</v>
      </c>
      <c r="Z74" s="16">
        <f>FC_TRA_ROAD_BUS_E!Z$2</f>
        <v>694.14492882988168</v>
      </c>
    </row>
    <row r="75" spans="1:26" ht="11.25" customHeight="1" x14ac:dyDescent="0.2">
      <c r="A75" s="41" t="s">
        <v>253</v>
      </c>
      <c r="B75" s="15" t="str">
        <f ca="1">HYPERLINK("#"&amp;CELL("address",FC_TRA_ROAD_LCV_E!$Z$2),"FC_TRA_ROAD_LCV_E")</f>
        <v>FC_TRA_ROAD_LCV_E</v>
      </c>
      <c r="C75" s="16">
        <f>FC_TRA_ROAD_LCV_E!C$2</f>
        <v>1253.1901211758955</v>
      </c>
      <c r="D75" s="16">
        <f>FC_TRA_ROAD_LCV_E!D$2</f>
        <v>1249.079417647695</v>
      </c>
      <c r="E75" s="16">
        <f>FC_TRA_ROAD_LCV_E!E$2</f>
        <v>1249.2903833003982</v>
      </c>
      <c r="F75" s="16">
        <f>FC_TRA_ROAD_LCV_E!F$2</f>
        <v>1250.6355710597607</v>
      </c>
      <c r="G75" s="16">
        <f>FC_TRA_ROAD_LCV_E!G$2</f>
        <v>1334.5963313891211</v>
      </c>
      <c r="H75" s="16">
        <f>FC_TRA_ROAD_LCV_E!H$2</f>
        <v>1336.5792767804201</v>
      </c>
      <c r="I75" s="16">
        <f>FC_TRA_ROAD_LCV_E!I$2</f>
        <v>1367.2563210262761</v>
      </c>
      <c r="J75" s="16">
        <f>FC_TRA_ROAD_LCV_E!J$2</f>
        <v>1444.1971737967813</v>
      </c>
      <c r="K75" s="16">
        <f>FC_TRA_ROAD_LCV_E!K$2</f>
        <v>1473.3174869213556</v>
      </c>
      <c r="L75" s="16">
        <f>FC_TRA_ROAD_LCV_E!L$2</f>
        <v>1437.9155276906492</v>
      </c>
      <c r="M75" s="16">
        <f>FC_TRA_ROAD_LCV_E!M$2</f>
        <v>1520.7501036108481</v>
      </c>
      <c r="N75" s="16">
        <f>FC_TRA_ROAD_LCV_E!N$2</f>
        <v>1570.7866389590556</v>
      </c>
      <c r="O75" s="16">
        <f>FC_TRA_ROAD_LCV_E!O$2</f>
        <v>1594.7554846338949</v>
      </c>
      <c r="P75" s="16">
        <f>FC_TRA_ROAD_LCV_E!P$2</f>
        <v>1621.070495830636</v>
      </c>
      <c r="Q75" s="16">
        <f>FC_TRA_ROAD_LCV_E!Q$2</f>
        <v>1438.3533844555052</v>
      </c>
      <c r="R75" s="16">
        <f>FC_TRA_ROAD_LCV_E!R$2</f>
        <v>1472.6478126756328</v>
      </c>
      <c r="S75" s="16">
        <f>FC_TRA_ROAD_LCV_E!S$2</f>
        <v>1768.6071871215909</v>
      </c>
      <c r="T75" s="16">
        <f>FC_TRA_ROAD_LCV_E!T$2</f>
        <v>1629.1654379116515</v>
      </c>
      <c r="U75" s="16">
        <f>FC_TRA_ROAD_LCV_E!U$2</f>
        <v>1716.4559752716798</v>
      </c>
      <c r="V75" s="16">
        <f>FC_TRA_ROAD_LCV_E!V$2</f>
        <v>1690.9512117736688</v>
      </c>
      <c r="W75" s="16">
        <f>FC_TRA_ROAD_LCV_E!W$2</f>
        <v>1705.7527169292205</v>
      </c>
      <c r="X75" s="16">
        <f>FC_TRA_ROAD_LCV_E!X$2</f>
        <v>1625.5283829358605</v>
      </c>
      <c r="Y75" s="16">
        <f>FC_TRA_ROAD_LCV_E!Y$2</f>
        <v>1652.8027751075269</v>
      </c>
      <c r="Z75" s="16">
        <f>FC_TRA_ROAD_LCV_E!Z$2</f>
        <v>1609.3147462436023</v>
      </c>
    </row>
    <row r="76" spans="1:26" ht="11.25" customHeight="1" x14ac:dyDescent="0.2">
      <c r="A76" s="41" t="s">
        <v>254</v>
      </c>
      <c r="B76" s="15" t="str">
        <f ca="1">HYPERLINK("#"&amp;CELL("address",FC_TRA_ROAD_HGV_E!$Z$2),"FC_TRA_ROAD_HGV_E")</f>
        <v>FC_TRA_ROAD_HGV_E</v>
      </c>
      <c r="C76" s="16">
        <f>FC_TRA_ROAD_HGV_E!C$2</f>
        <v>2477.9980326499044</v>
      </c>
      <c r="D76" s="16">
        <f>FC_TRA_ROAD_HGV_E!D$2</f>
        <v>2588.2895800911065</v>
      </c>
      <c r="E76" s="16">
        <f>FC_TRA_ROAD_HGV_E!E$2</f>
        <v>2638.1496625059444</v>
      </c>
      <c r="F76" s="16">
        <f>FC_TRA_ROAD_HGV_E!F$2</f>
        <v>2668.5358931320147</v>
      </c>
      <c r="G76" s="16">
        <f>FC_TRA_ROAD_HGV_E!G$2</f>
        <v>2736.1854569156344</v>
      </c>
      <c r="H76" s="16">
        <f>FC_TRA_ROAD_HGV_E!H$2</f>
        <v>2705.7415086091059</v>
      </c>
      <c r="I76" s="16">
        <f>FC_TRA_ROAD_HGV_E!I$2</f>
        <v>2656.2666699065658</v>
      </c>
      <c r="J76" s="16">
        <f>FC_TRA_ROAD_HGV_E!J$2</f>
        <v>2696.8144920778118</v>
      </c>
      <c r="K76" s="16">
        <f>FC_TRA_ROAD_HGV_E!K$2</f>
        <v>2530.9260774884792</v>
      </c>
      <c r="L76" s="16">
        <f>FC_TRA_ROAD_HGV_E!L$2</f>
        <v>2081.8626604650244</v>
      </c>
      <c r="M76" s="16">
        <f>FC_TRA_ROAD_HGV_E!M$2</f>
        <v>2285.4164443246932</v>
      </c>
      <c r="N76" s="16">
        <f>FC_TRA_ROAD_HGV_E!N$2</f>
        <v>2044.2827327995392</v>
      </c>
      <c r="O76" s="16">
        <f>FC_TRA_ROAD_HGV_E!O$2</f>
        <v>1819.8506768263853</v>
      </c>
      <c r="P76" s="16">
        <f>FC_TRA_ROAD_HGV_E!P$2</f>
        <v>1771.4480624280991</v>
      </c>
      <c r="Q76" s="16">
        <f>FC_TRA_ROAD_HGV_E!Q$2</f>
        <v>1415.557901336113</v>
      </c>
      <c r="R76" s="16">
        <f>FC_TRA_ROAD_HGV_E!R$2</f>
        <v>1289.9324722659646</v>
      </c>
      <c r="S76" s="16">
        <f>FC_TRA_ROAD_HGV_E!S$2</f>
        <v>1727.6011273411664</v>
      </c>
      <c r="T76" s="16">
        <f>FC_TRA_ROAD_HGV_E!T$2</f>
        <v>1554.6463296739205</v>
      </c>
      <c r="U76" s="16">
        <f>FC_TRA_ROAD_HGV_E!U$2</f>
        <v>1568.0857166947487</v>
      </c>
      <c r="V76" s="16">
        <f>FC_TRA_ROAD_HGV_E!V$2</f>
        <v>1468.7824565770188</v>
      </c>
      <c r="W76" s="16">
        <f>FC_TRA_ROAD_HGV_E!W$2</f>
        <v>1400.1750132693742</v>
      </c>
      <c r="X76" s="16">
        <f>FC_TRA_ROAD_HGV_E!X$2</f>
        <v>1387.3564927213663</v>
      </c>
      <c r="Y76" s="16">
        <f>FC_TRA_ROAD_HGV_E!Y$2</f>
        <v>1382.8194561045054</v>
      </c>
      <c r="Z76" s="16">
        <f>FC_TRA_ROAD_HGV_E!Z$2</f>
        <v>1185.8544984540829</v>
      </c>
    </row>
    <row r="77" spans="1:26" ht="11.25" customHeight="1" x14ac:dyDescent="0.2">
      <c r="A77" s="40" t="s">
        <v>159</v>
      </c>
      <c r="B77" s="13" t="str">
        <f ca="1">HYPERLINK("#"&amp;CELL("address",FC_TRA_DAVI_E!$Z$2),"FC_TRA_DAVI_E")</f>
        <v>FC_TRA_DAVI_E</v>
      </c>
      <c r="C77" s="14">
        <f>FC_TRA_DAVI_E!C$2</f>
        <v>373.48397352000001</v>
      </c>
      <c r="D77" s="14">
        <f>FC_TRA_DAVI_E!D$2</f>
        <v>367.25731848000004</v>
      </c>
      <c r="E77" s="14">
        <f>FC_TRA_DAVI_E!E$2</f>
        <v>320.55844104000016</v>
      </c>
      <c r="F77" s="14">
        <f>FC_TRA_DAVI_E!F$2</f>
        <v>320.61248172000012</v>
      </c>
      <c r="G77" s="14">
        <f>FC_TRA_DAVI_E!G$2</f>
        <v>326.83913675999992</v>
      </c>
      <c r="H77" s="14">
        <f>FC_TRA_DAVI_E!H$2</f>
        <v>311.3270575200001</v>
      </c>
      <c r="I77" s="14">
        <f>FC_TRA_DAVI_E!I$2</f>
        <v>295.70637924000005</v>
      </c>
      <c r="J77" s="14">
        <f>FC_TRA_DAVI_E!J$2</f>
        <v>277.02667296000004</v>
      </c>
      <c r="K77" s="14">
        <f>FC_TRA_DAVI_E!K$2</f>
        <v>267.68694924000005</v>
      </c>
      <c r="L77" s="14">
        <f>FC_TRA_DAVI_E!L$2</f>
        <v>242.78084676000003</v>
      </c>
      <c r="M77" s="14">
        <f>FC_TRA_DAVI_E!M$2</f>
        <v>236.55419172000006</v>
      </c>
      <c r="N77" s="14">
        <f>FC_TRA_DAVI_E!N$2</f>
        <v>264.57362172000001</v>
      </c>
      <c r="O77" s="14">
        <f>FC_TRA_DAVI_E!O$2</f>
        <v>220.98781296000001</v>
      </c>
      <c r="P77" s="14">
        <f>FC_TRA_DAVI_E!P$2</f>
        <v>189.85531428000002</v>
      </c>
      <c r="Q77" s="14">
        <f>FC_TRA_DAVI_E!Q$2</f>
        <v>189.85531428000002</v>
      </c>
      <c r="R77" s="14">
        <f>FC_TRA_DAVI_E!R$2</f>
        <v>183.62865924000002</v>
      </c>
      <c r="S77" s="14">
        <f>FC_TRA_DAVI_E!S$2</f>
        <v>186.74198676000003</v>
      </c>
      <c r="T77" s="14">
        <f>FC_TRA_DAVI_E!T$2</f>
        <v>192.96838296000001</v>
      </c>
      <c r="U77" s="14">
        <f>FC_TRA_DAVI_E!U$2</f>
        <v>211.64808924000005</v>
      </c>
      <c r="V77" s="14">
        <f>FC_TRA_DAVI_E!V$2</f>
        <v>202.30836552000002</v>
      </c>
      <c r="W77" s="14">
        <f>FC_TRA_DAVI_E!W$2</f>
        <v>87.117318000000012</v>
      </c>
      <c r="X77" s="14">
        <f>FC_TRA_DAVI_E!X$2</f>
        <v>77.777594280000002</v>
      </c>
      <c r="Y77" s="14">
        <f>FC_TRA_DAVI_E!Y$2</f>
        <v>133.81645428000002</v>
      </c>
      <c r="Z77" s="14">
        <f>FC_TRA_DAVI_E!Z$2</f>
        <v>133.81645428000002</v>
      </c>
    </row>
    <row r="78" spans="1:26" ht="11.25" customHeight="1" x14ac:dyDescent="0.2">
      <c r="A78" s="41" t="s">
        <v>230</v>
      </c>
      <c r="B78" s="15" t="str">
        <f ca="1">HYPERLINK("#"&amp;CELL("address",FC_TRA_DAVI_PA_E!$Z$2),"FC_TRA_DAVI_PA_E")</f>
        <v>FC_TRA_DAVI_PA_E</v>
      </c>
      <c r="C78" s="16">
        <f>FC_TRA_DAVI_PA_E!C$2</f>
        <v>368.79562023238708</v>
      </c>
      <c r="D78" s="16">
        <f>FC_TRA_DAVI_PA_E!D$2</f>
        <v>363.66713721328205</v>
      </c>
      <c r="E78" s="16">
        <f>FC_TRA_DAVI_PA_E!E$2</f>
        <v>317.39174639010741</v>
      </c>
      <c r="F78" s="16">
        <f>FC_TRA_DAVI_PA_E!F$2</f>
        <v>317.98360943860024</v>
      </c>
      <c r="G78" s="16">
        <f>FC_TRA_DAVI_PA_E!G$2</f>
        <v>324.20160403766204</v>
      </c>
      <c r="H78" s="16">
        <f>FC_TRA_DAVI_PA_E!H$2</f>
        <v>308.8661293735031</v>
      </c>
      <c r="I78" s="16">
        <f>FC_TRA_DAVI_PA_E!I$2</f>
        <v>293.37697798464916</v>
      </c>
      <c r="J78" s="16">
        <f>FC_TRA_DAVI_PA_E!J$2</f>
        <v>275.12826634573941</v>
      </c>
      <c r="K78" s="16">
        <f>FC_TRA_DAVI_PA_E!K$2</f>
        <v>266.16720129667442</v>
      </c>
      <c r="L78" s="16">
        <f>FC_TRA_DAVI_PA_E!L$2</f>
        <v>241.30159212083751</v>
      </c>
      <c r="M78" s="16">
        <f>FC_TRA_DAVI_PA_E!M$2</f>
        <v>235.41736739297795</v>
      </c>
      <c r="N78" s="16">
        <f>FC_TRA_DAVI_PA_E!N$2</f>
        <v>263.52892906323513</v>
      </c>
      <c r="O78" s="16">
        <f>FC_TRA_DAVI_PA_E!O$2</f>
        <v>219.84914721124952</v>
      </c>
      <c r="P78" s="16">
        <f>FC_TRA_DAVI_PA_E!P$2</f>
        <v>188.91087505711849</v>
      </c>
      <c r="Q78" s="16">
        <f>FC_TRA_DAVI_PA_E!Q$2</f>
        <v>189.10736679572435</v>
      </c>
      <c r="R78" s="16">
        <f>FC_TRA_DAVI_PA_E!R$2</f>
        <v>182.91080638590299</v>
      </c>
      <c r="S78" s="16">
        <f>FC_TRA_DAVI_PA_E!S$2</f>
        <v>185.95177387065883</v>
      </c>
      <c r="T78" s="16">
        <f>FC_TRA_DAVI_PA_E!T$2</f>
        <v>192.34409277831671</v>
      </c>
      <c r="U78" s="16">
        <f>FC_TRA_DAVI_PA_E!U$2</f>
        <v>211.22131268382543</v>
      </c>
      <c r="V78" s="16">
        <f>FC_TRA_DAVI_PA_E!V$2</f>
        <v>201.85784997179002</v>
      </c>
      <c r="W78" s="16">
        <f>FC_TRA_DAVI_PA_E!W$2</f>
        <v>86.654498307182266</v>
      </c>
      <c r="X78" s="16">
        <f>FC_TRA_DAVI_PA_E!X$2</f>
        <v>77.438052105279851</v>
      </c>
      <c r="Y78" s="16">
        <f>FC_TRA_DAVI_PA_E!Y$2</f>
        <v>133.37096344289264</v>
      </c>
      <c r="Z78" s="16">
        <f>FC_TRA_DAVI_PA_E!Z$2</f>
        <v>133.35114711475012</v>
      </c>
    </row>
    <row r="79" spans="1:26" ht="11.25" customHeight="1" x14ac:dyDescent="0.2">
      <c r="A79" s="41" t="s">
        <v>231</v>
      </c>
      <c r="B79" s="15" t="str">
        <f ca="1">HYPERLINK("#"&amp;CELL("address",FC_TRA_DAVI_FR_E!$Z$2),"FC_TRA_DAVI_FR_E")</f>
        <v>FC_TRA_DAVI_FR_E</v>
      </c>
      <c r="C79" s="16">
        <f>FC_TRA_DAVI_FR_E!C$2</f>
        <v>4.6883532876129372</v>
      </c>
      <c r="D79" s="16">
        <f>FC_TRA_DAVI_FR_E!D$2</f>
        <v>3.5901812667179596</v>
      </c>
      <c r="E79" s="16">
        <f>FC_TRA_DAVI_FR_E!E$2</f>
        <v>3.1666946498927331</v>
      </c>
      <c r="F79" s="16">
        <f>FC_TRA_DAVI_FR_E!F$2</f>
        <v>2.6288722813998437</v>
      </c>
      <c r="G79" s="16">
        <f>FC_TRA_DAVI_FR_E!G$2</f>
        <v>2.6375327223378666</v>
      </c>
      <c r="H79" s="16">
        <f>FC_TRA_DAVI_FR_E!H$2</f>
        <v>2.460928146497007</v>
      </c>
      <c r="I79" s="16">
        <f>FC_TRA_DAVI_FR_E!I$2</f>
        <v>2.3294012553508949</v>
      </c>
      <c r="J79" s="16">
        <f>FC_TRA_DAVI_FR_E!J$2</f>
        <v>1.8984066142605838</v>
      </c>
      <c r="K79" s="16">
        <f>FC_TRA_DAVI_FR_E!K$2</f>
        <v>1.519747943325584</v>
      </c>
      <c r="L79" s="16">
        <f>FC_TRA_DAVI_FR_E!L$2</f>
        <v>1.4792546391625074</v>
      </c>
      <c r="M79" s="16">
        <f>FC_TRA_DAVI_FR_E!M$2</f>
        <v>1.1368243270220768</v>
      </c>
      <c r="N79" s="16">
        <f>FC_TRA_DAVI_FR_E!N$2</f>
        <v>1.044692656764894</v>
      </c>
      <c r="O79" s="16">
        <f>FC_TRA_DAVI_FR_E!O$2</f>
        <v>1.1386657487504872</v>
      </c>
      <c r="P79" s="16">
        <f>FC_TRA_DAVI_FR_E!P$2</f>
        <v>0.94443922288151994</v>
      </c>
      <c r="Q79" s="16">
        <f>FC_TRA_DAVI_FR_E!Q$2</f>
        <v>0.74794748427564739</v>
      </c>
      <c r="R79" s="16">
        <f>FC_TRA_DAVI_FR_E!R$2</f>
        <v>0.71785285409701793</v>
      </c>
      <c r="S79" s="16">
        <f>FC_TRA_DAVI_FR_E!S$2</f>
        <v>0.79021288934118705</v>
      </c>
      <c r="T79" s="16">
        <f>FC_TRA_DAVI_FR_E!T$2</f>
        <v>0.62429018168327499</v>
      </c>
      <c r="U79" s="16">
        <f>FC_TRA_DAVI_FR_E!U$2</f>
        <v>0.42677655617459764</v>
      </c>
      <c r="V79" s="16">
        <f>FC_TRA_DAVI_FR_E!V$2</f>
        <v>0.45051554820999373</v>
      </c>
      <c r="W79" s="16">
        <f>FC_TRA_DAVI_FR_E!W$2</f>
        <v>0.46281969281774737</v>
      </c>
      <c r="X79" s="16">
        <f>FC_TRA_DAVI_FR_E!X$2</f>
        <v>0.33954217472014553</v>
      </c>
      <c r="Y79" s="16">
        <f>FC_TRA_DAVI_FR_E!Y$2</f>
        <v>0.44549083710736276</v>
      </c>
      <c r="Z79" s="16">
        <f>FC_TRA_DAVI_FR_E!Z$2</f>
        <v>0.46530716524988941</v>
      </c>
    </row>
    <row r="80" spans="1:26" ht="11.25" customHeight="1" x14ac:dyDescent="0.2">
      <c r="A80" s="40" t="s">
        <v>160</v>
      </c>
      <c r="B80" s="13" t="str">
        <f ca="1">HYPERLINK("#"&amp;CELL("address",FC_TRA_DNAVI_E!$Z$2),"FC_TRA_DNAVI_E")</f>
        <v>FC_TRA_DNAVI_E</v>
      </c>
      <c r="C80" s="14">
        <f>FC_TRA_DNAVI_E!C$2</f>
        <v>500.24133036000001</v>
      </c>
      <c r="D80" s="14">
        <f>FC_TRA_DNAVI_E!D$2</f>
        <v>455.70023603999994</v>
      </c>
      <c r="E80" s="14">
        <f>FC_TRA_DNAVI_E!E$2</f>
        <v>474.7870760400001</v>
      </c>
      <c r="F80" s="14">
        <f>FC_TRA_DNAVI_E!F$2</f>
        <v>490.69296180000003</v>
      </c>
      <c r="G80" s="14">
        <f>FC_TRA_DNAVI_E!G$2</f>
        <v>470.87193348000005</v>
      </c>
      <c r="H80" s="14">
        <f>FC_TRA_DNAVI_E!H$2</f>
        <v>477.02114892000009</v>
      </c>
      <c r="I80" s="14">
        <f>FC_TRA_DNAVI_E!I$2</f>
        <v>511.62716448000003</v>
      </c>
      <c r="J80" s="14">
        <f>FC_TRA_DNAVI_E!J$2</f>
        <v>527.36647536000009</v>
      </c>
      <c r="K80" s="14">
        <f>FC_TRA_DNAVI_E!K$2</f>
        <v>436.68836424000006</v>
      </c>
      <c r="L80" s="14">
        <f>FC_TRA_DNAVI_E!L$2</f>
        <v>449.57432807999999</v>
      </c>
      <c r="M80" s="14">
        <f>FC_TRA_DNAVI_E!M$2</f>
        <v>515.79534672</v>
      </c>
      <c r="N80" s="14">
        <f>FC_TRA_DNAVI_E!N$2</f>
        <v>492.16286664000006</v>
      </c>
      <c r="O80" s="14">
        <f>FC_TRA_DNAVI_E!O$2</f>
        <v>457.46464176000006</v>
      </c>
      <c r="P80" s="14">
        <f>FC_TRA_DNAVI_E!P$2</f>
        <v>452.29275395999991</v>
      </c>
      <c r="Q80" s="14">
        <f>FC_TRA_DNAVI_E!Q$2</f>
        <v>392.73291936000004</v>
      </c>
      <c r="R80" s="14">
        <f>FC_TRA_DNAVI_E!R$2</f>
        <v>398.95988399999999</v>
      </c>
      <c r="S80" s="14">
        <f>FC_TRA_DNAVI_E!S$2</f>
        <v>373.45117931999994</v>
      </c>
      <c r="T80" s="14">
        <f>FC_TRA_DNAVI_E!T$2</f>
        <v>385.61486292000001</v>
      </c>
      <c r="U80" s="14">
        <f>FC_TRA_DNAVI_E!U$2</f>
        <v>385.51296059999999</v>
      </c>
      <c r="V80" s="14">
        <f>FC_TRA_DNAVI_E!V$2</f>
        <v>398.27817612000001</v>
      </c>
      <c r="W80" s="14">
        <f>FC_TRA_DNAVI_E!W$2</f>
        <v>334.05881976000001</v>
      </c>
      <c r="X80" s="14">
        <f>FC_TRA_DNAVI_E!X$2</f>
        <v>337.38605783999992</v>
      </c>
      <c r="Y80" s="14">
        <f>FC_TRA_DNAVI_E!Y$2</f>
        <v>327.35811851999995</v>
      </c>
      <c r="Z80" s="14">
        <f>FC_TRA_DNAVI_E!Z$2</f>
        <v>297.35798111999998</v>
      </c>
    </row>
    <row r="81" spans="1:26" ht="11.25" customHeight="1" x14ac:dyDescent="0.2">
      <c r="A81" s="41" t="s">
        <v>237</v>
      </c>
      <c r="B81" s="15" t="str">
        <f ca="1">HYPERLINK("#"&amp;CELL("address",FC_TRA_DNAVI_DCS_E!$Z$2),"FC_TRA_DNAVI_DCS_E")</f>
        <v>FC_TRA_DNAVI_DCS_E</v>
      </c>
      <c r="C81" s="16">
        <f>FC_TRA_DNAVI_DCS_E!C$2</f>
        <v>428.95570917927034</v>
      </c>
      <c r="D81" s="16">
        <f>FC_TRA_DNAVI_DCS_E!D$2</f>
        <v>396.31031841622968</v>
      </c>
      <c r="E81" s="16">
        <f>FC_TRA_DNAVI_DCS_E!E$2</f>
        <v>413.98111110912612</v>
      </c>
      <c r="F81" s="16">
        <f>FC_TRA_DNAVI_DCS_E!F$2</f>
        <v>415.34754076158276</v>
      </c>
      <c r="G81" s="16">
        <f>FC_TRA_DNAVI_DCS_E!G$2</f>
        <v>388.89815345203425</v>
      </c>
      <c r="H81" s="16">
        <f>FC_TRA_DNAVI_DCS_E!H$2</f>
        <v>412.51879286595312</v>
      </c>
      <c r="I81" s="16">
        <f>FC_TRA_DNAVI_DCS_E!I$2</f>
        <v>459.95483799626641</v>
      </c>
      <c r="J81" s="16">
        <f>FC_TRA_DNAVI_DCS_E!J$2</f>
        <v>453.01003257568937</v>
      </c>
      <c r="K81" s="16">
        <f>FC_TRA_DNAVI_DCS_E!K$2</f>
        <v>396.15571574509312</v>
      </c>
      <c r="L81" s="16">
        <f>FC_TRA_DNAVI_DCS_E!L$2</f>
        <v>409.9519647930249</v>
      </c>
      <c r="M81" s="16">
        <f>FC_TRA_DNAVI_DCS_E!M$2</f>
        <v>488.7143159742966</v>
      </c>
      <c r="N81" s="16">
        <f>FC_TRA_DNAVI_DCS_E!N$2</f>
        <v>464.52838175982941</v>
      </c>
      <c r="O81" s="16">
        <f>FC_TRA_DNAVI_DCS_E!O$2</f>
        <v>405.11654195145991</v>
      </c>
      <c r="P81" s="16">
        <f>FC_TRA_DNAVI_DCS_E!P$2</f>
        <v>383.98421743525927</v>
      </c>
      <c r="Q81" s="16">
        <f>FC_TRA_DNAVI_DCS_E!Q$2</f>
        <v>341.68884514817438</v>
      </c>
      <c r="R81" s="16">
        <f>FC_TRA_DNAVI_DCS_E!R$2</f>
        <v>354.71103124264249</v>
      </c>
      <c r="S81" s="16">
        <f>FC_TRA_DNAVI_DCS_E!S$2</f>
        <v>343.01926978177272</v>
      </c>
      <c r="T81" s="16">
        <f>FC_TRA_DNAVI_DCS_E!T$2</f>
        <v>352.68624210022415</v>
      </c>
      <c r="U81" s="16">
        <f>FC_TRA_DNAVI_DCS_E!U$2</f>
        <v>358.55808141242534</v>
      </c>
      <c r="V81" s="16">
        <f>FC_TRA_DNAVI_DCS_E!V$2</f>
        <v>380.12645128108454</v>
      </c>
      <c r="W81" s="16">
        <f>FC_TRA_DNAVI_DCS_E!W$2</f>
        <v>304.09494005705562</v>
      </c>
      <c r="X81" s="16">
        <f>FC_TRA_DNAVI_DCS_E!X$2</f>
        <v>286.97221933710534</v>
      </c>
      <c r="Y81" s="16">
        <f>FC_TRA_DNAVI_DCS_E!Y$2</f>
        <v>284.06786660940031</v>
      </c>
      <c r="Z81" s="16">
        <f>FC_TRA_DNAVI_DCS_E!Z$2</f>
        <v>240.3971972488888</v>
      </c>
    </row>
    <row r="82" spans="1:26" ht="11.25" customHeight="1" x14ac:dyDescent="0.2">
      <c r="A82" s="41" t="s">
        <v>236</v>
      </c>
      <c r="B82" s="15" t="str">
        <f ca="1">HYPERLINK("#"&amp;CELL("address",FC_TRA_DNAVI_IWW_E!$Z$2),"FC_TRA_DNAVI_IWW_E")</f>
        <v>FC_TRA_DNAVI_IWW_E</v>
      </c>
      <c r="C82" s="16">
        <f>FC_TRA_DNAVI_IWW_E!C$2</f>
        <v>71.285621180729649</v>
      </c>
      <c r="D82" s="16">
        <f>FC_TRA_DNAVI_IWW_E!D$2</f>
        <v>59.389917623770273</v>
      </c>
      <c r="E82" s="16">
        <f>FC_TRA_DNAVI_IWW_E!E$2</f>
        <v>60.805964930873934</v>
      </c>
      <c r="F82" s="16">
        <f>FC_TRA_DNAVI_IWW_E!F$2</f>
        <v>75.345421038417271</v>
      </c>
      <c r="G82" s="16">
        <f>FC_TRA_DNAVI_IWW_E!G$2</f>
        <v>81.973780027965844</v>
      </c>
      <c r="H82" s="16">
        <f>FC_TRA_DNAVI_IWW_E!H$2</f>
        <v>64.50235605404697</v>
      </c>
      <c r="I82" s="16">
        <f>FC_TRA_DNAVI_IWW_E!I$2</f>
        <v>51.672326483733649</v>
      </c>
      <c r="J82" s="16">
        <f>FC_TRA_DNAVI_IWW_E!J$2</f>
        <v>74.356442784310687</v>
      </c>
      <c r="K82" s="16">
        <f>FC_TRA_DNAVI_IWW_E!K$2</f>
        <v>40.532648494906923</v>
      </c>
      <c r="L82" s="16">
        <f>FC_TRA_DNAVI_IWW_E!L$2</f>
        <v>39.622363286975123</v>
      </c>
      <c r="M82" s="16">
        <f>FC_TRA_DNAVI_IWW_E!M$2</f>
        <v>27.081030745703405</v>
      </c>
      <c r="N82" s="16">
        <f>FC_TRA_DNAVI_IWW_E!N$2</f>
        <v>27.634484880170632</v>
      </c>
      <c r="O82" s="16">
        <f>FC_TRA_DNAVI_IWW_E!O$2</f>
        <v>52.348099808540155</v>
      </c>
      <c r="P82" s="16">
        <f>FC_TRA_DNAVI_IWW_E!P$2</f>
        <v>68.308536524740703</v>
      </c>
      <c r="Q82" s="16">
        <f>FC_TRA_DNAVI_IWW_E!Q$2</f>
        <v>51.044074211825617</v>
      </c>
      <c r="R82" s="16">
        <f>FC_TRA_DNAVI_IWW_E!R$2</f>
        <v>44.248852757357454</v>
      </c>
      <c r="S82" s="16">
        <f>FC_TRA_DNAVI_IWW_E!S$2</f>
        <v>30.431909538227298</v>
      </c>
      <c r="T82" s="16">
        <f>FC_TRA_DNAVI_IWW_E!T$2</f>
        <v>32.92862081977583</v>
      </c>
      <c r="U82" s="16">
        <f>FC_TRA_DNAVI_IWW_E!U$2</f>
        <v>26.954879187574662</v>
      </c>
      <c r="V82" s="16">
        <f>FC_TRA_DNAVI_IWW_E!V$2</f>
        <v>18.151724838915435</v>
      </c>
      <c r="W82" s="16">
        <f>FC_TRA_DNAVI_IWW_E!W$2</f>
        <v>29.963879702944347</v>
      </c>
      <c r="X82" s="16">
        <f>FC_TRA_DNAVI_IWW_E!X$2</f>
        <v>50.413838502894592</v>
      </c>
      <c r="Y82" s="16">
        <f>FC_TRA_DNAVI_IWW_E!Y$2</f>
        <v>43.2902519105997</v>
      </c>
      <c r="Z82" s="16">
        <f>FC_TRA_DNAVI_IWW_E!Z$2</f>
        <v>56.960783871111197</v>
      </c>
    </row>
    <row r="83" spans="1:26" ht="11.25" customHeight="1" x14ac:dyDescent="0.2">
      <c r="A83" s="40" t="s">
        <v>161</v>
      </c>
      <c r="B83" s="13" t="str">
        <f ca="1">HYPERLINK("#"&amp;CELL("address",FC_TRA_PIPE_E!$Z$2),"FC_TRA_PIPE_E")</f>
        <v>FC_TRA_PIPE_E</v>
      </c>
      <c r="C83" s="14">
        <f>FC_TRA_PIPE_E!C$2</f>
        <v>32.212620000000015</v>
      </c>
      <c r="D83" s="14">
        <f>FC_TRA_PIPE_E!D$2</f>
        <v>46.349819999999994</v>
      </c>
      <c r="E83" s="14">
        <f>FC_TRA_PIPE_E!E$2</f>
        <v>44.330220000000011</v>
      </c>
      <c r="F83" s="14">
        <f>FC_TRA_PIPE_E!F$2</f>
        <v>56.39732999999999</v>
      </c>
      <c r="G83" s="14">
        <f>FC_TRA_PIPE_E!G$2</f>
        <v>48.470400000000012</v>
      </c>
      <c r="H83" s="14">
        <f>FC_TRA_PIPE_E!H$2</f>
        <v>42.4116</v>
      </c>
      <c r="I83" s="14">
        <f>FC_TRA_PIPE_E!I$2</f>
        <v>40.29102000000001</v>
      </c>
      <c r="J83" s="14">
        <f>FC_TRA_PIPE_E!J$2</f>
        <v>28.223506080000003</v>
      </c>
      <c r="K83" s="14">
        <f>FC_TRA_PIPE_E!K$2</f>
        <v>22.16490804</v>
      </c>
      <c r="L83" s="14">
        <f>FC_TRA_PIPE_E!L$2</f>
        <v>22.215600000000002</v>
      </c>
      <c r="M83" s="14">
        <f>FC_TRA_PIPE_E!M$2</f>
        <v>22.215398040000004</v>
      </c>
      <c r="N83" s="14">
        <f>FC_TRA_PIPE_E!N$2</f>
        <v>18.176329574028824</v>
      </c>
      <c r="O83" s="14">
        <f>FC_TRA_PIPE_E!O$2</f>
        <v>17.8706995552499</v>
      </c>
      <c r="P83" s="14">
        <f>FC_TRA_PIPE_E!P$2</f>
        <v>13.718984074643391</v>
      </c>
      <c r="Q83" s="14">
        <f>FC_TRA_PIPE_E!Q$2</f>
        <v>14.069626614273112</v>
      </c>
      <c r="R83" s="14">
        <f>FC_TRA_PIPE_E!R$2</f>
        <v>7.4993549526784342</v>
      </c>
      <c r="S83" s="14">
        <f>FC_TRA_PIPE_E!S$2</f>
        <v>10.612903691682503</v>
      </c>
      <c r="T83" s="14">
        <f>FC_TRA_PIPE_E!T$2</f>
        <v>8.2371404775768085</v>
      </c>
      <c r="U83" s="14">
        <f>FC_TRA_PIPE_E!U$2</f>
        <v>12.064176652150843</v>
      </c>
      <c r="V83" s="14">
        <f>FC_TRA_PIPE_E!V$2</f>
        <v>15.987405175349931</v>
      </c>
      <c r="W83" s="14">
        <f>FC_TRA_PIPE_E!W$2</f>
        <v>10.858017734733545</v>
      </c>
      <c r="X83" s="14">
        <f>FC_TRA_PIPE_E!X$2</f>
        <v>15.336831388657046</v>
      </c>
      <c r="Y83" s="14">
        <f>FC_TRA_PIPE_E!Y$2</f>
        <v>9.193756338164329</v>
      </c>
      <c r="Z83" s="14">
        <f>FC_TRA_PIPE_E!Z$2</f>
        <v>8.3637418312596736</v>
      </c>
    </row>
    <row r="84" spans="1:26" ht="11.25" customHeight="1" x14ac:dyDescent="0.2">
      <c r="A84" s="39" t="s">
        <v>162</v>
      </c>
      <c r="B84" s="11" t="str">
        <f ca="1">HYPERLINK("#"&amp;CELL("address",FC_OTH_E!$Z$2),"FC_OTH_E")</f>
        <v>FC_OTH_E</v>
      </c>
      <c r="C84" s="12">
        <f>FC_OTH_E!C$2</f>
        <v>5997.9267590040008</v>
      </c>
      <c r="D84" s="12">
        <f>FC_OTH_E!D$2</f>
        <v>6660.3119952960005</v>
      </c>
      <c r="E84" s="12">
        <f>FC_OTH_E!E$2</f>
        <v>6443.7510978936007</v>
      </c>
      <c r="F84" s="12">
        <f>FC_OTH_E!F$2</f>
        <v>6680.9952852119986</v>
      </c>
      <c r="G84" s="12">
        <f>FC_OTH_E!G$2</f>
        <v>6038.4305943359996</v>
      </c>
      <c r="H84" s="12">
        <f>FC_OTH_E!H$2</f>
        <v>5788.7852477903989</v>
      </c>
      <c r="I84" s="12">
        <f>FC_OTH_E!I$2</f>
        <v>5562.4567694543994</v>
      </c>
      <c r="J84" s="12">
        <f>FC_OTH_E!J$2</f>
        <v>5595.2895041135998</v>
      </c>
      <c r="K84" s="12">
        <f>FC_OTH_E!K$2</f>
        <v>4916.9584287394628</v>
      </c>
      <c r="L84" s="12">
        <f>FC_OTH_E!L$2</f>
        <v>4859.0167189060685</v>
      </c>
      <c r="M84" s="12">
        <f>FC_OTH_E!M$2</f>
        <v>5236.8623697090034</v>
      </c>
      <c r="N84" s="12">
        <f>FC_OTH_E!N$2</f>
        <v>4485.4327187925965</v>
      </c>
      <c r="O84" s="12">
        <f>FC_OTH_E!O$2</f>
        <v>4749.4143791682382</v>
      </c>
      <c r="P84" s="12">
        <f>FC_OTH_E!P$2</f>
        <v>4367.3985255983189</v>
      </c>
      <c r="Q84" s="12">
        <f>FC_OTH_E!Q$2</f>
        <v>4255.6207239132682</v>
      </c>
      <c r="R84" s="12">
        <f>FC_OTH_E!R$2</f>
        <v>4219.3500366011385</v>
      </c>
      <c r="S84" s="12">
        <f>FC_OTH_E!S$2</f>
        <v>4335.2896218506148</v>
      </c>
      <c r="T84" s="12">
        <f>FC_OTH_E!T$2</f>
        <v>4203.4111392572131</v>
      </c>
      <c r="U84" s="12">
        <f>FC_OTH_E!U$2</f>
        <v>3957.7425239019158</v>
      </c>
      <c r="V84" s="12">
        <f>FC_OTH_E!V$2</f>
        <v>4033.1378372476406</v>
      </c>
      <c r="W84" s="12">
        <f>FC_OTH_E!W$2</f>
        <v>3969.6597829718366</v>
      </c>
      <c r="X84" s="12">
        <f>FC_OTH_E!X$2</f>
        <v>3594.0565127696868</v>
      </c>
      <c r="Y84" s="12">
        <f>FC_OTH_E!Y$2</f>
        <v>3520.4132985333717</v>
      </c>
      <c r="Z84" s="12">
        <f>FC_OTH_E!Z$2</f>
        <v>3111.7024567517233</v>
      </c>
    </row>
    <row r="85" spans="1:26" ht="11.25" customHeight="1" x14ac:dyDescent="0.2">
      <c r="A85" s="40" t="s">
        <v>163</v>
      </c>
      <c r="B85" s="13" t="str">
        <f ca="1">HYPERLINK("#"&amp;CELL("address",FC_OTH_CP_E!$Z$2),"FC_OTH_CP_E")</f>
        <v>FC_OTH_CP_E</v>
      </c>
      <c r="C85" s="14">
        <f>FC_OTH_CP_E!C$2</f>
        <v>1139.2286107392001</v>
      </c>
      <c r="D85" s="14">
        <f>FC_OTH_CP_E!D$2</f>
        <v>1183.6598844383998</v>
      </c>
      <c r="E85" s="14">
        <f>FC_OTH_CP_E!E$2</f>
        <v>1167.4572585263995</v>
      </c>
      <c r="F85" s="14">
        <f>FC_OTH_CP_E!F$2</f>
        <v>1146.7003392288</v>
      </c>
      <c r="G85" s="14">
        <f>FC_OTH_CP_E!G$2</f>
        <v>1112.9491478592006</v>
      </c>
      <c r="H85" s="14">
        <f>FC_OTH_CP_E!H$2</f>
        <v>1059.4183465583994</v>
      </c>
      <c r="I85" s="14">
        <f>FC_OTH_CP_E!I$2</f>
        <v>1047.0211284671998</v>
      </c>
      <c r="J85" s="14">
        <f>FC_OTH_CP_E!J$2</f>
        <v>998.14239779040008</v>
      </c>
      <c r="K85" s="14">
        <f>FC_OTH_CP_E!K$2</f>
        <v>852.47360117626386</v>
      </c>
      <c r="L85" s="14">
        <f>FC_OTH_CP_E!L$2</f>
        <v>910.48101384526933</v>
      </c>
      <c r="M85" s="14">
        <f>FC_OTH_CP_E!M$2</f>
        <v>1068.8041961922022</v>
      </c>
      <c r="N85" s="14">
        <f>FC_OTH_CP_E!N$2</f>
        <v>940.56899188132081</v>
      </c>
      <c r="O85" s="14">
        <f>FC_OTH_CP_E!O$2</f>
        <v>1017.1887356420282</v>
      </c>
      <c r="P85" s="14">
        <f>FC_OTH_CP_E!P$2</f>
        <v>923.2019127589698</v>
      </c>
      <c r="Q85" s="14">
        <f>FC_OTH_CP_E!Q$2</f>
        <v>912.02071665373671</v>
      </c>
      <c r="R85" s="14">
        <f>FC_OTH_CP_E!R$2</f>
        <v>842.96997116626619</v>
      </c>
      <c r="S85" s="14">
        <f>FC_OTH_CP_E!S$2</f>
        <v>922.82950184594938</v>
      </c>
      <c r="T85" s="14">
        <f>FC_OTH_CP_E!T$2</f>
        <v>910.20394478170147</v>
      </c>
      <c r="U85" s="14">
        <f>FC_OTH_CP_E!U$2</f>
        <v>898.13401539078541</v>
      </c>
      <c r="V85" s="14">
        <f>FC_OTH_CP_E!V$2</f>
        <v>893.42547867237352</v>
      </c>
      <c r="W85" s="14">
        <f>FC_OTH_CP_E!W$2</f>
        <v>809.37996813956124</v>
      </c>
      <c r="X85" s="14">
        <f>FC_OTH_CP_E!X$2</f>
        <v>930.59939493861373</v>
      </c>
      <c r="Y85" s="14">
        <f>FC_OTH_CP_E!Y$2</f>
        <v>910.89700031964003</v>
      </c>
      <c r="Z85" s="14">
        <f>FC_OTH_CP_E!Z$2</f>
        <v>831.74375175111641</v>
      </c>
    </row>
    <row r="86" spans="1:26" ht="11.25" customHeight="1" x14ac:dyDescent="0.2">
      <c r="A86" s="41" t="s">
        <v>307</v>
      </c>
      <c r="B86" s="15" t="str">
        <f ca="1">HYPERLINK("#"&amp;CELL("address",FC_OTH_CP_SH_E!$Z$2),"FC_OTH_CP_SH_E")</f>
        <v>FC_OTH_CP_SH_E</v>
      </c>
      <c r="C86" s="16">
        <f>FC_OTH_CP_SH_E!C$2</f>
        <v>1057.7060089597303</v>
      </c>
      <c r="D86" s="16">
        <f>FC_OTH_CP_SH_E!D$2</f>
        <v>1099.9651455836208</v>
      </c>
      <c r="E86" s="16">
        <f>FC_OTH_CP_SH_E!E$2</f>
        <v>1081.2389146535281</v>
      </c>
      <c r="F86" s="16">
        <f>FC_OTH_CP_SH_E!F$2</f>
        <v>1059.5932886873343</v>
      </c>
      <c r="G86" s="16">
        <f>FC_OTH_CP_SH_E!G$2</f>
        <v>1025.6931171265194</v>
      </c>
      <c r="H86" s="16">
        <f>FC_OTH_CP_SH_E!H$2</f>
        <v>971.89034982412466</v>
      </c>
      <c r="I86" s="16">
        <f>FC_OTH_CP_SH_E!I$2</f>
        <v>958.07009913513082</v>
      </c>
      <c r="J86" s="16">
        <f>FC_OTH_CP_SH_E!J$2</f>
        <v>909.56172533505787</v>
      </c>
      <c r="K86" s="16">
        <f>FC_OTH_CP_SH_E!K$2</f>
        <v>761.9253165505645</v>
      </c>
      <c r="L86" s="16">
        <f>FC_OTH_CP_SH_E!L$2</f>
        <v>822.65335401675679</v>
      </c>
      <c r="M86" s="16">
        <f>FC_OTH_CP_SH_E!M$2</f>
        <v>975.55385065592691</v>
      </c>
      <c r="N86" s="16">
        <f>FC_OTH_CP_SH_E!N$2</f>
        <v>847.33800999768812</v>
      </c>
      <c r="O86" s="16">
        <f>FC_OTH_CP_SH_E!O$2</f>
        <v>927.72420107062158</v>
      </c>
      <c r="P86" s="16">
        <f>FC_OTH_CP_SH_E!P$2</f>
        <v>833.37738460540743</v>
      </c>
      <c r="Q86" s="16">
        <f>FC_OTH_CP_SH_E!Q$2</f>
        <v>826.13541210876042</v>
      </c>
      <c r="R86" s="16">
        <f>FC_OTH_CP_SH_E!R$2</f>
        <v>757.86558162769245</v>
      </c>
      <c r="S86" s="16">
        <f>FC_OTH_CP_SH_E!S$2</f>
        <v>837.55185749255895</v>
      </c>
      <c r="T86" s="16">
        <f>FC_OTH_CP_SH_E!T$2</f>
        <v>835.03630396958965</v>
      </c>
      <c r="U86" s="16">
        <f>FC_OTH_CP_SH_E!U$2</f>
        <v>833.27136042024392</v>
      </c>
      <c r="V86" s="16">
        <f>FC_OTH_CP_SH_E!V$2</f>
        <v>831.4178014485002</v>
      </c>
      <c r="W86" s="16">
        <f>FC_OTH_CP_SH_E!W$2</f>
        <v>754.56805950854994</v>
      </c>
      <c r="X86" s="16">
        <f>FC_OTH_CP_SH_E!X$2</f>
        <v>869.01955845492273</v>
      </c>
      <c r="Y86" s="16">
        <f>FC_OTH_CP_SH_E!Y$2</f>
        <v>852.69302396158128</v>
      </c>
      <c r="Z86" s="16">
        <f>FC_OTH_CP_SH_E!Z$2</f>
        <v>788.57726208618419</v>
      </c>
    </row>
    <row r="87" spans="1:26" ht="11.25" customHeight="1" x14ac:dyDescent="0.2">
      <c r="A87" s="41" t="s">
        <v>306</v>
      </c>
      <c r="B87" s="15" t="str">
        <f ca="1">HYPERLINK("#"&amp;CELL("address",FC_OTH_CP_SC_E!$Z$2),"FC_OTH_CP_SC_E")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  <c r="Y87" s="16">
        <f>FC_OTH_CP_SC_E!Y$2</f>
        <v>0</v>
      </c>
      <c r="Z87" s="16">
        <f>FC_OTH_CP_SC_E!Z$2</f>
        <v>0</v>
      </c>
    </row>
    <row r="88" spans="1:26" ht="11.25" customHeight="1" x14ac:dyDescent="0.2">
      <c r="A88" s="41" t="s">
        <v>305</v>
      </c>
      <c r="B88" s="15" t="str">
        <f ca="1">HYPERLINK("#"&amp;CELL("address",FC_OTH_CP_HW_E!$Z$2),"FC_OTH_CP_HW_E")</f>
        <v>FC_OTH_CP_HW_E</v>
      </c>
      <c r="C88" s="16">
        <f>FC_OTH_CP_HW_E!C$2</f>
        <v>73.069026595704415</v>
      </c>
      <c r="D88" s="16">
        <f>FC_OTH_CP_HW_E!D$2</f>
        <v>74.525630409719383</v>
      </c>
      <c r="E88" s="16">
        <f>FC_OTH_CP_HW_E!E$2</f>
        <v>77.169786299955661</v>
      </c>
      <c r="F88" s="16">
        <f>FC_OTH_CP_HW_E!F$2</f>
        <v>78.273916254320852</v>
      </c>
      <c r="G88" s="16">
        <f>FC_OTH_CP_HW_E!G$2</f>
        <v>78.594943535148417</v>
      </c>
      <c r="H88" s="16">
        <f>FC_OTH_CP_HW_E!H$2</f>
        <v>78.616210013624908</v>
      </c>
      <c r="I88" s="16">
        <f>FC_OTH_CP_HW_E!I$2</f>
        <v>79.92343044626169</v>
      </c>
      <c r="J88" s="16">
        <f>FC_OTH_CP_HW_E!J$2</f>
        <v>79.804368810978801</v>
      </c>
      <c r="K88" s="16">
        <f>FC_OTH_CP_HW_E!K$2</f>
        <v>81.948387475030643</v>
      </c>
      <c r="L88" s="16">
        <f>FC_OTH_CP_HW_E!L$2</f>
        <v>79.672737368564626</v>
      </c>
      <c r="M88" s="16">
        <f>FC_OTH_CP_HW_E!M$2</f>
        <v>85.365290337276562</v>
      </c>
      <c r="N88" s="16">
        <f>FC_OTH_CP_HW_E!N$2</f>
        <v>86.096292144763581</v>
      </c>
      <c r="O88" s="16">
        <f>FC_OTH_CP_HW_E!O$2</f>
        <v>83.647717086091532</v>
      </c>
      <c r="P88" s="16">
        <f>FC_OTH_CP_HW_E!P$2</f>
        <v>83.090760712484538</v>
      </c>
      <c r="Q88" s="16">
        <f>FC_OTH_CP_HW_E!Q$2</f>
        <v>79.82965598302404</v>
      </c>
      <c r="R88" s="16">
        <f>FC_OTH_CP_HW_E!R$2</f>
        <v>78.887755460838193</v>
      </c>
      <c r="S88" s="16">
        <f>FC_OTH_CP_HW_E!S$2</f>
        <v>79.170142082458895</v>
      </c>
      <c r="T88" s="16">
        <f>FC_OTH_CP_HW_E!T$2</f>
        <v>69.532842346366536</v>
      </c>
      <c r="U88" s="16">
        <f>FC_OTH_CP_HW_E!U$2</f>
        <v>60.163168470180103</v>
      </c>
      <c r="V88" s="16">
        <f>FC_OTH_CP_HW_E!V$2</f>
        <v>57.205292505920468</v>
      </c>
      <c r="W88" s="16">
        <f>FC_OTH_CP_HW_E!W$2</f>
        <v>50.312017885833313</v>
      </c>
      <c r="X88" s="16">
        <f>FC_OTH_CP_HW_E!X$2</f>
        <v>55.687819522309809</v>
      </c>
      <c r="Y88" s="16">
        <f>FC_OTH_CP_HW_E!Y$2</f>
        <v>53.538709213304848</v>
      </c>
      <c r="Z88" s="16">
        <f>FC_OTH_CP_HW_E!Z$2</f>
        <v>40.595624827988217</v>
      </c>
    </row>
    <row r="89" spans="1:26" ht="11.25" customHeight="1" x14ac:dyDescent="0.2">
      <c r="A89" s="41" t="s">
        <v>304</v>
      </c>
      <c r="B89" s="15" t="str">
        <f ca="1">HYPERLINK("#"&amp;CELL("address",FC_OTH_CP_CA_E!$Z$2),"FC_OTH_CP_CA_E")</f>
        <v>FC_OTH_CP_CA_E</v>
      </c>
      <c r="C89" s="16">
        <f>FC_OTH_CP_CA_E!C$2</f>
        <v>8.4535751837654498</v>
      </c>
      <c r="D89" s="16">
        <f>FC_OTH_CP_CA_E!D$2</f>
        <v>9.1691084450597664</v>
      </c>
      <c r="E89" s="16">
        <f>FC_OTH_CP_CA_E!E$2</f>
        <v>9.0485575729159535</v>
      </c>
      <c r="F89" s="16">
        <f>FC_OTH_CP_CA_E!F$2</f>
        <v>8.8331342871448513</v>
      </c>
      <c r="G89" s="16">
        <f>FC_OTH_CP_CA_E!G$2</f>
        <v>8.6610871975325487</v>
      </c>
      <c r="H89" s="16">
        <f>FC_OTH_CP_CA_E!H$2</f>
        <v>8.9117867206500012</v>
      </c>
      <c r="I89" s="16">
        <f>FC_OTH_CP_CA_E!I$2</f>
        <v>9.027598885807306</v>
      </c>
      <c r="J89" s="16">
        <f>FC_OTH_CP_CA_E!J$2</f>
        <v>8.7763036443633169</v>
      </c>
      <c r="K89" s="16">
        <f>FC_OTH_CP_CA_E!K$2</f>
        <v>8.599897150668685</v>
      </c>
      <c r="L89" s="16">
        <f>FC_OTH_CP_CA_E!L$2</f>
        <v>8.1549224599479508</v>
      </c>
      <c r="M89" s="16">
        <f>FC_OTH_CP_CA_E!M$2</f>
        <v>7.8850551989986055</v>
      </c>
      <c r="N89" s="16">
        <f>FC_OTH_CP_CA_E!N$2</f>
        <v>7.1346897388688202</v>
      </c>
      <c r="O89" s="16">
        <f>FC_OTH_CP_CA_E!O$2</f>
        <v>5.8168174853151617</v>
      </c>
      <c r="P89" s="16">
        <f>FC_OTH_CP_CA_E!P$2</f>
        <v>6.733767441077676</v>
      </c>
      <c r="Q89" s="16">
        <f>FC_OTH_CP_CA_E!Q$2</f>
        <v>6.0556485619522498</v>
      </c>
      <c r="R89" s="16">
        <f>FC_OTH_CP_CA_E!R$2</f>
        <v>6.2166340777355771</v>
      </c>
      <c r="S89" s="16">
        <f>FC_OTH_CP_CA_E!S$2</f>
        <v>6.1075022709311995</v>
      </c>
      <c r="T89" s="16">
        <f>FC_OTH_CP_CA_E!T$2</f>
        <v>5.6347984657452255</v>
      </c>
      <c r="U89" s="16">
        <f>FC_OTH_CP_CA_E!U$2</f>
        <v>4.699486500361469</v>
      </c>
      <c r="V89" s="16">
        <f>FC_OTH_CP_CA_E!V$2</f>
        <v>4.8023847179527994</v>
      </c>
      <c r="W89" s="16">
        <f>FC_OTH_CP_CA_E!W$2</f>
        <v>4.4998907451779413</v>
      </c>
      <c r="X89" s="16">
        <f>FC_OTH_CP_CA_E!X$2</f>
        <v>5.8920169613811808</v>
      </c>
      <c r="Y89" s="16">
        <f>FC_OTH_CP_CA_E!Y$2</f>
        <v>4.6652671447538125</v>
      </c>
      <c r="Z89" s="16">
        <f>FC_OTH_CP_CA_E!Z$2</f>
        <v>2.5708648369439597</v>
      </c>
    </row>
    <row r="90" spans="1:26" ht="11.25" customHeight="1" x14ac:dyDescent="0.2">
      <c r="A90" s="40" t="s">
        <v>164</v>
      </c>
      <c r="B90" s="13" t="str">
        <f ca="1">HYPERLINK("#"&amp;CELL("address",FC_OTH_HH_E!$Z$2),"FC_OTH_HH_E")</f>
        <v>FC_OTH_HH_E</v>
      </c>
      <c r="C90" s="14">
        <f>FC_OTH_HH_E!C$2</f>
        <v>2841.0214721040002</v>
      </c>
      <c r="D90" s="14">
        <f>FC_OTH_HH_E!D$2</f>
        <v>3475.8326750399992</v>
      </c>
      <c r="E90" s="14">
        <f>FC_OTH_HH_E!E$2</f>
        <v>3232.0411272072006</v>
      </c>
      <c r="F90" s="14">
        <f>FC_OTH_HH_E!F$2</f>
        <v>3478.7282664383997</v>
      </c>
      <c r="G90" s="14">
        <f>FC_OTH_HH_E!G$2</f>
        <v>2939.4252123335996</v>
      </c>
      <c r="H90" s="14">
        <f>FC_OTH_HH_E!H$2</f>
        <v>2731.3354697327995</v>
      </c>
      <c r="I90" s="14">
        <f>FC_OTH_HH_E!I$2</f>
        <v>2566.7825630831985</v>
      </c>
      <c r="J90" s="14">
        <f>FC_OTH_HH_E!J$2</f>
        <v>2599.4173131647999</v>
      </c>
      <c r="K90" s="14">
        <f>FC_OTH_HH_E!K$2</f>
        <v>2101.7057340527999</v>
      </c>
      <c r="L90" s="14">
        <f>FC_OTH_HH_E!L$2</f>
        <v>2053.4412230784001</v>
      </c>
      <c r="M90" s="14">
        <f>FC_OTH_HH_E!M$2</f>
        <v>2376.6828861816002</v>
      </c>
      <c r="N90" s="14">
        <f>FC_OTH_HH_E!N$2</f>
        <v>1892.7817752843871</v>
      </c>
      <c r="O90" s="14">
        <f>FC_OTH_HH_E!O$2</f>
        <v>1993.5327020858579</v>
      </c>
      <c r="P90" s="14">
        <f>FC_OTH_HH_E!P$2</f>
        <v>1789.9094077810378</v>
      </c>
      <c r="Q90" s="14">
        <f>FC_OTH_HH_E!Q$2</f>
        <v>1777.8548367181095</v>
      </c>
      <c r="R90" s="14">
        <f>FC_OTH_HH_E!R$2</f>
        <v>1665.8286476359085</v>
      </c>
      <c r="S90" s="14">
        <f>FC_OTH_HH_E!S$2</f>
        <v>1667.7015942822129</v>
      </c>
      <c r="T90" s="14">
        <f>FC_OTH_HH_E!T$2</f>
        <v>1559.6090422007808</v>
      </c>
      <c r="U90" s="14">
        <f>FC_OTH_HH_E!U$2</f>
        <v>1455.8955255324686</v>
      </c>
      <c r="V90" s="14">
        <f>FC_OTH_HH_E!V$2</f>
        <v>1363.3139923279366</v>
      </c>
      <c r="W90" s="14">
        <f>FC_OTH_HH_E!W$2</f>
        <v>1397.180279639844</v>
      </c>
      <c r="X90" s="14">
        <f>FC_OTH_HH_E!X$2</f>
        <v>1155.3712068757204</v>
      </c>
      <c r="Y90" s="14">
        <f>FC_OTH_HH_E!Y$2</f>
        <v>1080.0016655645925</v>
      </c>
      <c r="Z90" s="14">
        <f>FC_OTH_HH_E!Z$2</f>
        <v>787.18579319899879</v>
      </c>
    </row>
    <row r="91" spans="1:26" ht="11.25" customHeight="1" x14ac:dyDescent="0.2">
      <c r="A91" s="41" t="s">
        <v>300</v>
      </c>
      <c r="B91" s="15" t="str">
        <f ca="1">HYPERLINK("#"&amp;CELL("address",FC_OTH_HH_SH_E!$Z$2),"FC_OTH_HH_SH_E")</f>
        <v>FC_OTH_HH_SH_E</v>
      </c>
      <c r="C91" s="16">
        <f>FC_OTH_HH_SH_E!C$2</f>
        <v>2595.6121841239915</v>
      </c>
      <c r="D91" s="16">
        <f>FC_OTH_HH_SH_E!D$2</f>
        <v>3194.0545110405219</v>
      </c>
      <c r="E91" s="16">
        <f>FC_OTH_HH_SH_E!E$2</f>
        <v>2969.6951813710953</v>
      </c>
      <c r="F91" s="16">
        <f>FC_OTH_HH_SH_E!F$2</f>
        <v>3205.0740622791582</v>
      </c>
      <c r="G91" s="16">
        <f>FC_OTH_HH_SH_E!G$2</f>
        <v>2697.8207921387966</v>
      </c>
      <c r="H91" s="16">
        <f>FC_OTH_HH_SH_E!H$2</f>
        <v>2498.1245648400636</v>
      </c>
      <c r="I91" s="16">
        <f>FC_OTH_HH_SH_E!I$2</f>
        <v>2356.9938119300405</v>
      </c>
      <c r="J91" s="16">
        <f>FC_OTH_HH_SH_E!J$2</f>
        <v>2387.3401974546018</v>
      </c>
      <c r="K91" s="16">
        <f>FC_OTH_HH_SH_E!K$2</f>
        <v>1921.283865739076</v>
      </c>
      <c r="L91" s="16">
        <f>FC_OTH_HH_SH_E!L$2</f>
        <v>1877.6350707402023</v>
      </c>
      <c r="M91" s="16">
        <f>FC_OTH_HH_SH_E!M$2</f>
        <v>2197.3448807429377</v>
      </c>
      <c r="N91" s="16">
        <f>FC_OTH_HH_SH_E!N$2</f>
        <v>1723.8481014520862</v>
      </c>
      <c r="O91" s="16">
        <f>FC_OTH_HH_SH_E!O$2</f>
        <v>1831.3914987402268</v>
      </c>
      <c r="P91" s="16">
        <f>FC_OTH_HH_SH_E!P$2</f>
        <v>1632.2678917532348</v>
      </c>
      <c r="Q91" s="16">
        <f>FC_OTH_HH_SH_E!Q$2</f>
        <v>1623.5269822070927</v>
      </c>
      <c r="R91" s="16">
        <f>FC_OTH_HH_SH_E!R$2</f>
        <v>1514.0129577163013</v>
      </c>
      <c r="S91" s="16">
        <f>FC_OTH_HH_SH_E!S$2</f>
        <v>1532.7442640984902</v>
      </c>
      <c r="T91" s="16">
        <f>FC_OTH_HH_SH_E!T$2</f>
        <v>1434.8850072024707</v>
      </c>
      <c r="U91" s="16">
        <f>FC_OTH_HH_SH_E!U$2</f>
        <v>1340.6021891564355</v>
      </c>
      <c r="V91" s="16">
        <f>FC_OTH_HH_SH_E!V$2</f>
        <v>1255.0176067840916</v>
      </c>
      <c r="W91" s="16">
        <f>FC_OTH_HH_SH_E!W$2</f>
        <v>1276.4224597952768</v>
      </c>
      <c r="X91" s="16">
        <f>FC_OTH_HH_SH_E!X$2</f>
        <v>1065.6465585514673</v>
      </c>
      <c r="Y91" s="16">
        <f>FC_OTH_HH_SH_E!Y$2</f>
        <v>1000.901530867402</v>
      </c>
      <c r="Z91" s="16">
        <f>FC_OTH_HH_SH_E!Z$2</f>
        <v>740.91463117042485</v>
      </c>
    </row>
    <row r="92" spans="1:26" ht="11.25" customHeight="1" x14ac:dyDescent="0.2">
      <c r="A92" s="41" t="s">
        <v>301</v>
      </c>
      <c r="B92" s="15" t="str">
        <f ca="1">HYPERLINK("#"&amp;CELL("address",FC_OTH_HH_SC_E!$Z$2),"FC_OTH_HH_SC_E")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  <c r="Y92" s="16">
        <f>FC_OTH_HH_SC_E!Y$2</f>
        <v>0</v>
      </c>
      <c r="Z92" s="16">
        <f>FC_OTH_HH_SC_E!Z$2</f>
        <v>0</v>
      </c>
    </row>
    <row r="93" spans="1:26" ht="11.25" customHeight="1" x14ac:dyDescent="0.2">
      <c r="A93" s="41" t="s">
        <v>302</v>
      </c>
      <c r="B93" s="15" t="str">
        <f ca="1">HYPERLINK("#"&amp;CELL("address",FC_OTH_HH_WH_E!$Z$2),"FC_OTH_HH_WH_E")</f>
        <v>FC_OTH_HH_WH_E</v>
      </c>
      <c r="C93" s="16">
        <f>FC_OTH_HH_WH_E!C$2</f>
        <v>236.23002173515337</v>
      </c>
      <c r="D93" s="16">
        <f>FC_OTH_HH_WH_E!D$2</f>
        <v>266.72316525977283</v>
      </c>
      <c r="E93" s="16">
        <f>FC_OTH_HH_WH_E!E$2</f>
        <v>247.23009036581271</v>
      </c>
      <c r="F93" s="16">
        <f>FC_OTH_HH_WH_E!F$2</f>
        <v>255.63866688390613</v>
      </c>
      <c r="G93" s="16">
        <f>FC_OTH_HH_WH_E!G$2</f>
        <v>226.45515392697416</v>
      </c>
      <c r="H93" s="16">
        <f>FC_OTH_HH_WH_E!H$2</f>
        <v>215.10240432541784</v>
      </c>
      <c r="I93" s="16">
        <f>FC_OTH_HH_WH_E!I$2</f>
        <v>200.33783988758793</v>
      </c>
      <c r="J93" s="16">
        <f>FC_OTH_HH_WH_E!J$2</f>
        <v>199.63670333438697</v>
      </c>
      <c r="K93" s="16">
        <f>FC_OTH_HH_WH_E!K$2</f>
        <v>162.09336000552099</v>
      </c>
      <c r="L93" s="16">
        <f>FC_OTH_HH_WH_E!L$2</f>
        <v>154.48165610179663</v>
      </c>
      <c r="M93" s="16">
        <f>FC_OTH_HH_WH_E!M$2</f>
        <v>163.82650953482096</v>
      </c>
      <c r="N93" s="16">
        <f>FC_OTH_HH_WH_E!N$2</f>
        <v>156.54454514599641</v>
      </c>
      <c r="O93" s="16">
        <f>FC_OTH_HH_WH_E!O$2</f>
        <v>152.6491883558183</v>
      </c>
      <c r="P93" s="16">
        <f>FC_OTH_HH_WH_E!P$2</f>
        <v>145.25007404783119</v>
      </c>
      <c r="Q93" s="16">
        <f>FC_OTH_HH_WH_E!Q$2</f>
        <v>141.95087660658245</v>
      </c>
      <c r="R93" s="16">
        <f>FC_OTH_HH_WH_E!R$2</f>
        <v>136.56797509296521</v>
      </c>
      <c r="S93" s="16">
        <f>FC_OTH_HH_WH_E!S$2</f>
        <v>122.66165266413569</v>
      </c>
      <c r="T93" s="16">
        <f>FC_OTH_HH_WH_E!T$2</f>
        <v>112.41095011668355</v>
      </c>
      <c r="U93" s="16">
        <f>FC_OTH_HH_WH_E!U$2</f>
        <v>102.97893864505134</v>
      </c>
      <c r="V93" s="16">
        <f>FC_OTH_HH_WH_E!V$2</f>
        <v>95.879250628870551</v>
      </c>
      <c r="W93" s="16">
        <f>FC_OTH_HH_WH_E!W$2</f>
        <v>105.20242006348636</v>
      </c>
      <c r="X93" s="16">
        <f>FC_OTH_HH_WH_E!X$2</f>
        <v>74.119363689511133</v>
      </c>
      <c r="Y93" s="16">
        <f>FC_OTH_HH_WH_E!Y$2</f>
        <v>66.784148916975397</v>
      </c>
      <c r="Z93" s="16">
        <f>FC_OTH_HH_WH_E!Z$2</f>
        <v>37.203560417007559</v>
      </c>
    </row>
    <row r="94" spans="1:26" ht="11.25" customHeight="1" x14ac:dyDescent="0.2">
      <c r="A94" s="41" t="s">
        <v>303</v>
      </c>
      <c r="B94" s="15" t="str">
        <f ca="1">HYPERLINK("#"&amp;CELL("address",FC_OTH_HH_CO_E!$Z$2),"FC_OTH_HH_CO_E")</f>
        <v>FC_OTH_HH_CO_E</v>
      </c>
      <c r="C94" s="16">
        <f>FC_OTH_HH_CO_E!C$2</f>
        <v>9.1792662448550431</v>
      </c>
      <c r="D94" s="16">
        <f>FC_OTH_HH_CO_E!D$2</f>
        <v>15.054998739705281</v>
      </c>
      <c r="E94" s="16">
        <f>FC_OTH_HH_CO_E!E$2</f>
        <v>15.115855470292955</v>
      </c>
      <c r="F94" s="16">
        <f>FC_OTH_HH_CO_E!F$2</f>
        <v>18.015537275335767</v>
      </c>
      <c r="G94" s="16">
        <f>FC_OTH_HH_CO_E!G$2</f>
        <v>15.149266267828779</v>
      </c>
      <c r="H94" s="16">
        <f>FC_OTH_HH_CO_E!H$2</f>
        <v>18.108500567318409</v>
      </c>
      <c r="I94" s="16">
        <f>FC_OTH_HH_CO_E!I$2</f>
        <v>9.4509112655703902</v>
      </c>
      <c r="J94" s="16">
        <f>FC_OTH_HH_CO_E!J$2</f>
        <v>12.440412375811025</v>
      </c>
      <c r="K94" s="16">
        <f>FC_OTH_HH_CO_E!K$2</f>
        <v>18.328508308202995</v>
      </c>
      <c r="L94" s="16">
        <f>FC_OTH_HH_CO_E!L$2</f>
        <v>21.324496236401011</v>
      </c>
      <c r="M94" s="16">
        <f>FC_OTH_HH_CO_E!M$2</f>
        <v>15.51149590384164</v>
      </c>
      <c r="N94" s="16">
        <f>FC_OTH_HH_CO_E!N$2</f>
        <v>12.389128686304643</v>
      </c>
      <c r="O94" s="16">
        <f>FC_OTH_HH_CO_E!O$2</f>
        <v>9.4920149898128479</v>
      </c>
      <c r="P94" s="16">
        <f>FC_OTH_HH_CO_E!P$2</f>
        <v>12.391441979971717</v>
      </c>
      <c r="Q94" s="16">
        <f>FC_OTH_HH_CO_E!Q$2</f>
        <v>12.376977904434458</v>
      </c>
      <c r="R94" s="16">
        <f>FC_OTH_HH_CO_E!R$2</f>
        <v>15.247714826641774</v>
      </c>
      <c r="S94" s="16">
        <f>FC_OTH_HH_CO_E!S$2</f>
        <v>12.295677519586793</v>
      </c>
      <c r="T94" s="16">
        <f>FC_OTH_HH_CO_E!T$2</f>
        <v>12.313084881626661</v>
      </c>
      <c r="U94" s="16">
        <f>FC_OTH_HH_CO_E!U$2</f>
        <v>12.314397730982094</v>
      </c>
      <c r="V94" s="16">
        <f>FC_OTH_HH_CO_E!V$2</f>
        <v>12.417134914974351</v>
      </c>
      <c r="W94" s="16">
        <f>FC_OTH_HH_CO_E!W$2</f>
        <v>15.555399781080174</v>
      </c>
      <c r="X94" s="16">
        <f>FC_OTH_HH_CO_E!X$2</f>
        <v>15.605284634742045</v>
      </c>
      <c r="Y94" s="16">
        <f>FC_OTH_HH_CO_E!Y$2</f>
        <v>12.315985780215176</v>
      </c>
      <c r="Z94" s="16">
        <f>FC_OTH_HH_CO_E!Z$2</f>
        <v>9.0676016115664098</v>
      </c>
    </row>
    <row r="95" spans="1:26" ht="11.25" customHeight="1" x14ac:dyDescent="0.2">
      <c r="A95" s="42" t="s">
        <v>264</v>
      </c>
      <c r="B95" s="32" t="str">
        <f ca="1">HYPERLINK("#"&amp;CELL("address",FC_OTH_AFF_E!$Z$2),"FC_OTH_AFF_E")</f>
        <v>FC_OTH_AFF_E</v>
      </c>
      <c r="C95" s="33">
        <f>FC_OTH_AFF_E!C$2</f>
        <v>2017.6766761607996</v>
      </c>
      <c r="D95" s="33">
        <f>FC_OTH_AFF_E!D$2</f>
        <v>2000.8194358175999</v>
      </c>
      <c r="E95" s="33">
        <f>FC_OTH_AFF_E!E$2</f>
        <v>2044.2527121599999</v>
      </c>
      <c r="F95" s="33">
        <f>FC_OTH_AFF_E!F$2</f>
        <v>2055.5666795447996</v>
      </c>
      <c r="G95" s="33">
        <f>FC_OTH_AFF_E!G$2</f>
        <v>1986.0562341431998</v>
      </c>
      <c r="H95" s="33">
        <f>FC_OTH_AFF_E!H$2</f>
        <v>1998.0314314992002</v>
      </c>
      <c r="I95" s="33">
        <f>FC_OTH_AFF_E!I$2</f>
        <v>1948.6530779040002</v>
      </c>
      <c r="J95" s="33">
        <f>FC_OTH_AFF_E!J$2</f>
        <v>1997.7297931584001</v>
      </c>
      <c r="K95" s="33">
        <f>FC_OTH_AFF_E!K$2</f>
        <v>1962.7790935104003</v>
      </c>
      <c r="L95" s="33">
        <f>FC_OTH_AFF_E!L$2</f>
        <v>1895.0944819823997</v>
      </c>
      <c r="M95" s="33">
        <f>FC_OTH_AFF_E!M$2</f>
        <v>1791.3752873352</v>
      </c>
      <c r="N95" s="33">
        <f>FC_OTH_AFF_E!N$2</f>
        <v>1652.0819516268889</v>
      </c>
      <c r="O95" s="33">
        <f>FC_OTH_AFF_E!O$2</f>
        <v>1738.6929414403528</v>
      </c>
      <c r="P95" s="33">
        <f>FC_OTH_AFF_E!P$2</f>
        <v>1654.2872050583105</v>
      </c>
      <c r="Q95" s="33">
        <f>FC_OTH_AFF_E!Q$2</f>
        <v>1565.7451705414223</v>
      </c>
      <c r="R95" s="33">
        <f>FC_OTH_AFF_E!R$2</f>
        <v>1710.5514177989637</v>
      </c>
      <c r="S95" s="33">
        <f>FC_OTH_AFF_E!S$2</f>
        <v>1744.7585257224521</v>
      </c>
      <c r="T95" s="33">
        <f>FC_OTH_AFF_E!T$2</f>
        <v>1733.5981522747313</v>
      </c>
      <c r="U95" s="33">
        <f>FC_OTH_AFF_E!U$2</f>
        <v>1603.7129829786618</v>
      </c>
      <c r="V95" s="33">
        <f>FC_OTH_AFF_E!V$2</f>
        <v>1776.3983662473306</v>
      </c>
      <c r="W95" s="33">
        <f>FC_OTH_AFF_E!W$2</f>
        <v>1763.0995351924319</v>
      </c>
      <c r="X95" s="33">
        <f>FC_OTH_AFF_E!X$2</f>
        <v>1508.0859109553523</v>
      </c>
      <c r="Y95" s="33">
        <f>FC_OTH_AFF_E!Y$2</f>
        <v>1529.5146326491395</v>
      </c>
      <c r="Z95" s="33">
        <f>FC_OTH_AFF_E!Z$2</f>
        <v>1492.7729118016082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Z72"/>
  <sheetViews>
    <sheetView showGridLines="0" workbookViewId="0">
      <pane xSplit="2" ySplit="2" topLeftCell="F3" activePane="bottomRight" state="frozen"/>
      <selection activeCell="X2" sqref="X2"/>
      <selection pane="topRight" activeCell="X2" sqref="X2"/>
      <selection pane="bottomLeft" activeCell="X2" sqref="X2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5">
      <c r="A1" s="4" t="s">
        <v>320</v>
      </c>
      <c r="B1" s="4" t="s">
        <v>321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  <c r="Y5" s="8">
        <v>4.1156243999999997</v>
      </c>
      <c r="Z5" s="8">
        <v>4.1156243999999997</v>
      </c>
    </row>
    <row r="6" spans="1:26" ht="11.25" customHeight="1" x14ac:dyDescent="0.2">
      <c r="A6" s="28" t="s">
        <v>6</v>
      </c>
      <c r="B6" s="7" t="s">
        <v>7</v>
      </c>
      <c r="C6" s="8">
        <v>3.9211056720000004</v>
      </c>
      <c r="D6" s="8">
        <v>3.9211056720000004</v>
      </c>
      <c r="E6" s="8">
        <v>3.9211056720000004</v>
      </c>
      <c r="F6" s="8">
        <v>3.9211056720000004</v>
      </c>
      <c r="G6" s="8">
        <v>3.9211056720000004</v>
      </c>
      <c r="H6" s="8">
        <v>3.9211056720000004</v>
      </c>
      <c r="I6" s="8">
        <v>3.9211056720000004</v>
      </c>
      <c r="J6" s="8">
        <v>3.9211056720000004</v>
      </c>
      <c r="K6" s="8">
        <v>3.9211056720000004</v>
      </c>
      <c r="L6" s="8">
        <v>3.9211056720000004</v>
      </c>
      <c r="M6" s="8">
        <v>3.9211056720000004</v>
      </c>
      <c r="N6" s="8">
        <v>3.9211056720000004</v>
      </c>
      <c r="O6" s="8">
        <v>3.9211056720000004</v>
      </c>
      <c r="P6" s="8">
        <v>3.9211056720000004</v>
      </c>
      <c r="Q6" s="8">
        <v>3.9211056720000004</v>
      </c>
      <c r="R6" s="8">
        <v>3.9211056720000004</v>
      </c>
      <c r="S6" s="8">
        <v>3.9211056720000004</v>
      </c>
      <c r="T6" s="8">
        <v>3.9211056720000004</v>
      </c>
      <c r="U6" s="8">
        <v>3.9211056720000004</v>
      </c>
      <c r="V6" s="8">
        <v>3.9211056720000004</v>
      </c>
      <c r="W6" s="8">
        <v>3.9211056720000004</v>
      </c>
      <c r="X6" s="8">
        <v>3.9211056720000004</v>
      </c>
      <c r="Y6" s="8">
        <v>3.9211056720000004</v>
      </c>
      <c r="Z6" s="8">
        <v>3.9211056720000004</v>
      </c>
    </row>
    <row r="7" spans="1:26" ht="11.25" customHeight="1" x14ac:dyDescent="0.2">
      <c r="A7" s="28" t="s">
        <v>8</v>
      </c>
      <c r="B7" s="7" t="s">
        <v>9</v>
      </c>
      <c r="C7" s="8">
        <v>3.9211056720000004</v>
      </c>
      <c r="D7" s="8">
        <v>3.9211056720000004</v>
      </c>
      <c r="E7" s="8">
        <v>3.9211056720000004</v>
      </c>
      <c r="F7" s="8">
        <v>3.9211056720000004</v>
      </c>
      <c r="G7" s="8">
        <v>3.9211056720000004</v>
      </c>
      <c r="H7" s="8">
        <v>3.8907095040000006</v>
      </c>
      <c r="I7" s="8">
        <v>3.8907095040000006</v>
      </c>
      <c r="J7" s="8">
        <v>3.8907095040000006</v>
      </c>
      <c r="K7" s="8">
        <v>3.8907095040000006</v>
      </c>
      <c r="L7" s="8">
        <v>3.8907095040000006</v>
      </c>
      <c r="M7" s="8">
        <v>3.8603133359999999</v>
      </c>
      <c r="N7" s="8">
        <v>3.8603133359999999</v>
      </c>
      <c r="O7" s="8">
        <v>3.9059075880000003</v>
      </c>
      <c r="P7" s="8">
        <v>3.8603133359999999</v>
      </c>
      <c r="Q7" s="8">
        <v>3.8907095040000006</v>
      </c>
      <c r="R7" s="8">
        <v>3.8603133359999999</v>
      </c>
      <c r="S7" s="8">
        <v>3.8603133359999999</v>
      </c>
      <c r="T7" s="8">
        <v>3.8451152520000003</v>
      </c>
      <c r="U7" s="8">
        <v>3.8603133359999999</v>
      </c>
      <c r="V7" s="8">
        <v>3.8451152520000003</v>
      </c>
      <c r="W7" s="8">
        <v>3.8603133359999999</v>
      </c>
      <c r="X7" s="8">
        <v>3.8603133359999999</v>
      </c>
      <c r="Y7" s="8">
        <v>3.8603133359999999</v>
      </c>
      <c r="Z7" s="8">
        <v>3.8603133359999999</v>
      </c>
    </row>
    <row r="8" spans="1:26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  <c r="Y9" s="8">
        <v>4.0235148000000001</v>
      </c>
      <c r="Z9" s="8">
        <v>4.0235148000000001</v>
      </c>
    </row>
    <row r="10" spans="1:26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  <c r="Y10" s="8">
        <v>4.2286679999999999</v>
      </c>
      <c r="Z10" s="8">
        <v>4.2286679999999999</v>
      </c>
    </row>
    <row r="11" spans="1:26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  <c r="Y12" s="8">
        <v>4.0821300000000003</v>
      </c>
      <c r="Z12" s="8">
        <v>4.0821300000000003</v>
      </c>
    </row>
    <row r="13" spans="1:26" ht="11.25" customHeight="1" x14ac:dyDescent="0.2">
      <c r="A13" s="28" t="s">
        <v>16</v>
      </c>
      <c r="B13" s="7" t="s">
        <v>17</v>
      </c>
      <c r="C13" s="8">
        <v>4.468236696</v>
      </c>
      <c r="D13" s="8">
        <v>4.468236696</v>
      </c>
      <c r="E13" s="8">
        <v>4.468236696</v>
      </c>
      <c r="F13" s="8">
        <v>4.468236696</v>
      </c>
      <c r="G13" s="8">
        <v>4.468236696</v>
      </c>
      <c r="H13" s="8">
        <v>4.468236696</v>
      </c>
      <c r="I13" s="8">
        <v>4.468236696</v>
      </c>
      <c r="J13" s="8">
        <v>4.468236696</v>
      </c>
      <c r="K13" s="8">
        <v>4.468236696</v>
      </c>
      <c r="L13" s="8">
        <v>4.468236696</v>
      </c>
      <c r="M13" s="8">
        <v>4.468236696</v>
      </c>
      <c r="N13" s="8">
        <v>4.4530386120000003</v>
      </c>
      <c r="O13" s="8">
        <v>4.4530386120000003</v>
      </c>
      <c r="P13" s="8">
        <v>4.4530386120000003</v>
      </c>
      <c r="Q13" s="8">
        <v>4.4530386120000003</v>
      </c>
      <c r="R13" s="8">
        <v>4.4378405279999997</v>
      </c>
      <c r="S13" s="8">
        <v>4.4378405279999997</v>
      </c>
      <c r="T13" s="8">
        <v>4.4378405279999997</v>
      </c>
      <c r="U13" s="8">
        <v>4.4378405279999997</v>
      </c>
      <c r="V13" s="8">
        <v>4.4378405279999997</v>
      </c>
      <c r="W13" s="8">
        <v>4.4378405279999997</v>
      </c>
      <c r="X13" s="8">
        <v>4.4378405279999997</v>
      </c>
      <c r="Y13" s="8">
        <v>4.4378405279999997</v>
      </c>
      <c r="Z13" s="8">
        <v>4.4378405279999997</v>
      </c>
    </row>
    <row r="14" spans="1:26" ht="11.25" customHeight="1" x14ac:dyDescent="0.2">
      <c r="A14" s="28" t="s">
        <v>18</v>
      </c>
      <c r="B14" s="7" t="s">
        <v>19</v>
      </c>
      <c r="C14" s="8">
        <v>4.468236696</v>
      </c>
      <c r="D14" s="8">
        <v>4.468236696</v>
      </c>
      <c r="E14" s="8">
        <v>4.468236696</v>
      </c>
      <c r="F14" s="8">
        <v>4.468236696</v>
      </c>
      <c r="G14" s="8">
        <v>4.468236696</v>
      </c>
      <c r="H14" s="8">
        <v>4.468236696</v>
      </c>
      <c r="I14" s="8">
        <v>4.468236696</v>
      </c>
      <c r="J14" s="8">
        <v>4.468236696</v>
      </c>
      <c r="K14" s="8">
        <v>4.468236696</v>
      </c>
      <c r="L14" s="8">
        <v>4.468236696</v>
      </c>
      <c r="M14" s="8">
        <v>4.468236696</v>
      </c>
      <c r="N14" s="8">
        <v>4.4530386120000003</v>
      </c>
      <c r="O14" s="8">
        <v>4.4530386120000003</v>
      </c>
      <c r="P14" s="8">
        <v>4.4530386120000003</v>
      </c>
      <c r="Q14" s="8">
        <v>4.4530386120000003</v>
      </c>
      <c r="R14" s="8">
        <v>4.4378405279999997</v>
      </c>
      <c r="S14" s="8">
        <v>4.4378405279999997</v>
      </c>
      <c r="T14" s="8">
        <v>4.4378405279999997</v>
      </c>
      <c r="U14" s="8">
        <v>4.4378405279999997</v>
      </c>
      <c r="V14" s="8">
        <v>4.4378405279999997</v>
      </c>
      <c r="W14" s="8">
        <v>4.4378405279999997</v>
      </c>
      <c r="X14" s="8">
        <v>4.4378405279999997</v>
      </c>
      <c r="Y14" s="8">
        <v>4.4378405279999997</v>
      </c>
      <c r="Z14" s="8">
        <v>4.4378405279999997</v>
      </c>
    </row>
    <row r="15" spans="1:26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  <c r="Y15" s="8">
        <v>3.3787476000000005</v>
      </c>
      <c r="Z15" s="8">
        <v>3.3787476000000005</v>
      </c>
    </row>
    <row r="16" spans="1:26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  <c r="Y16" s="8">
        <v>4.0821300000000003</v>
      </c>
      <c r="Z16" s="8">
        <v>4.0821300000000003</v>
      </c>
    </row>
    <row r="17" spans="1:26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spans="1:26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  <c r="Y18" s="8">
        <v>1.8589392</v>
      </c>
      <c r="Z18" s="8">
        <v>1.8589392</v>
      </c>
    </row>
    <row r="19" spans="1:26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  <c r="Y19" s="8">
        <v>1.8589392</v>
      </c>
      <c r="Z19" s="8">
        <v>1.8589392</v>
      </c>
    </row>
    <row r="20" spans="1:26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  <c r="Y20" s="8">
        <v>10.885680000000001</v>
      </c>
      <c r="Z20" s="8">
        <v>10.885680000000001</v>
      </c>
    </row>
    <row r="21" spans="1:26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  <c r="Y21" s="8">
        <v>7.6199760000000003</v>
      </c>
      <c r="Z21" s="8">
        <v>7.6199760000000003</v>
      </c>
    </row>
    <row r="22" spans="1:26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spans="1:26" ht="11.25" customHeight="1" x14ac:dyDescent="0.2">
      <c r="A23" s="29" t="s">
        <v>36</v>
      </c>
      <c r="B23" s="7" t="s">
        <v>37</v>
      </c>
      <c r="C23" s="8">
        <v>4.3770481920000002</v>
      </c>
      <c r="D23" s="8">
        <v>4.3770481920000002</v>
      </c>
      <c r="E23" s="8">
        <v>4.3770481920000002</v>
      </c>
      <c r="F23" s="8">
        <v>4.3770481920000002</v>
      </c>
      <c r="G23" s="8">
        <v>4.3770481920000002</v>
      </c>
      <c r="H23" s="8">
        <v>4.3770481920000002</v>
      </c>
      <c r="I23" s="8">
        <v>4.3770481920000002</v>
      </c>
      <c r="J23" s="8">
        <v>4.3770481920000002</v>
      </c>
      <c r="K23" s="8">
        <v>4.3770481920000002</v>
      </c>
      <c r="L23" s="8">
        <v>4.3770481920000002</v>
      </c>
      <c r="M23" s="8">
        <v>4.3770481920000002</v>
      </c>
      <c r="N23" s="8">
        <v>4.4226424440000001</v>
      </c>
      <c r="O23" s="8">
        <v>4.4530386120000003</v>
      </c>
      <c r="P23" s="8">
        <v>4.4378405279999997</v>
      </c>
      <c r="Q23" s="8">
        <v>4.4226424440000001</v>
      </c>
      <c r="R23" s="8">
        <v>4.4226424440000001</v>
      </c>
      <c r="S23" s="8">
        <v>4.4378405279999997</v>
      </c>
      <c r="T23" s="8">
        <v>4.4378405279999997</v>
      </c>
      <c r="U23" s="8">
        <v>4.4226424440000001</v>
      </c>
      <c r="V23" s="8">
        <v>4.3922462759999998</v>
      </c>
      <c r="W23" s="8">
        <v>4.3922462759999998</v>
      </c>
      <c r="X23" s="8">
        <v>4.4074443600000004</v>
      </c>
      <c r="Y23" s="8">
        <v>4.3922462759999998</v>
      </c>
      <c r="Z23" s="8">
        <v>4.3770481920000002</v>
      </c>
    </row>
    <row r="24" spans="1:26" ht="11.25" customHeight="1" x14ac:dyDescent="0.2">
      <c r="A24" s="29" t="s">
        <v>38</v>
      </c>
      <c r="B24" s="7" t="s">
        <v>39</v>
      </c>
      <c r="C24" s="8">
        <v>4.3770481920000002</v>
      </c>
      <c r="D24" s="8">
        <v>4.3770481920000002</v>
      </c>
      <c r="E24" s="8">
        <v>4.3770481920000002</v>
      </c>
      <c r="F24" s="8">
        <v>4.3770481920000002</v>
      </c>
      <c r="G24" s="8">
        <v>4.3770481920000002</v>
      </c>
      <c r="H24" s="8">
        <v>4.3770481920000002</v>
      </c>
      <c r="I24" s="8">
        <v>4.3770481920000002</v>
      </c>
      <c r="J24" s="8">
        <v>4.3770481920000002</v>
      </c>
      <c r="K24" s="8">
        <v>4.3770481920000002</v>
      </c>
      <c r="L24" s="8">
        <v>4.3770481920000002</v>
      </c>
      <c r="M24" s="8">
        <v>4.3770481920000002</v>
      </c>
      <c r="N24" s="8">
        <v>4.4226424440000001</v>
      </c>
      <c r="O24" s="8">
        <v>4.4530386120000003</v>
      </c>
      <c r="P24" s="8">
        <v>4.4378405279999997</v>
      </c>
      <c r="Q24" s="8">
        <v>4.4226424440000001</v>
      </c>
      <c r="R24" s="8">
        <v>4.4226424440000001</v>
      </c>
      <c r="S24" s="8">
        <v>4.4378405279999997</v>
      </c>
      <c r="T24" s="8">
        <v>4.4378405279999997</v>
      </c>
      <c r="U24" s="8">
        <v>4.4226424440000001</v>
      </c>
      <c r="V24" s="8">
        <v>4.3922462759999998</v>
      </c>
      <c r="W24" s="8">
        <v>4.3922462759999998</v>
      </c>
      <c r="X24" s="8">
        <v>4.4074443600000004</v>
      </c>
      <c r="Y24" s="8">
        <v>4.3922462759999998</v>
      </c>
      <c r="Z24" s="8">
        <v>4.3770481920000002</v>
      </c>
    </row>
    <row r="25" spans="1:26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  <c r="Y25" s="27">
        <v>4.479876</v>
      </c>
      <c r="Z25" s="27">
        <v>4.479876</v>
      </c>
    </row>
    <row r="26" spans="1:26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spans="1:26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  <c r="Y28" s="8">
        <v>3.0689244000000002</v>
      </c>
      <c r="Z28" s="8">
        <v>3.0689244000000002</v>
      </c>
    </row>
    <row r="29" spans="1:26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  <c r="Y29" s="8">
        <v>2.6879256000000002</v>
      </c>
      <c r="Z29" s="8">
        <v>2.6879256000000002</v>
      </c>
    </row>
    <row r="30" spans="1:26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  <c r="Y30" s="8">
        <v>3.0689244000000002</v>
      </c>
      <c r="Z30" s="8">
        <v>3.0689244000000002</v>
      </c>
    </row>
    <row r="31" spans="1:26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  <c r="Y31" s="8">
        <v>3.0689244000000002</v>
      </c>
      <c r="Z31" s="8">
        <v>3.0689244000000002</v>
      </c>
    </row>
    <row r="32" spans="1:26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  <c r="Y32" s="8">
        <v>3.0689244000000002</v>
      </c>
      <c r="Z32" s="8">
        <v>3.0689244000000002</v>
      </c>
    </row>
    <row r="33" spans="1:26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  <c r="Y34" s="8">
        <v>2.4115968000000003</v>
      </c>
      <c r="Z34" s="8">
        <v>2.4115968000000003</v>
      </c>
    </row>
    <row r="35" spans="1:26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  <c r="Y35" s="8">
        <v>2.5790688000000004</v>
      </c>
      <c r="Z35" s="8">
        <v>2.5790688000000004</v>
      </c>
    </row>
    <row r="36" spans="1:26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  <c r="Y36" s="8">
        <v>2.6418708000000004</v>
      </c>
      <c r="Z36" s="8">
        <v>2.6418708000000004</v>
      </c>
    </row>
    <row r="37" spans="1:26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  <c r="Y37" s="8">
        <v>2.9014524000000002</v>
      </c>
      <c r="Z37" s="8">
        <v>2.9014524000000002</v>
      </c>
    </row>
    <row r="38" spans="1:26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  <c r="Y38" s="8">
        <v>2.9307600000000003</v>
      </c>
      <c r="Z38" s="8">
        <v>2.9307600000000003</v>
      </c>
    </row>
    <row r="39" spans="1:26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  <c r="Y39" s="8">
        <v>3.0103092000000005</v>
      </c>
      <c r="Z39" s="8">
        <v>3.0103092000000005</v>
      </c>
    </row>
    <row r="40" spans="1:26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  <c r="Y40" s="8">
        <v>3.0103092000000005</v>
      </c>
      <c r="Z40" s="8">
        <v>3.0103092000000005</v>
      </c>
    </row>
    <row r="41" spans="1:26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  <c r="Y41" s="8">
        <v>3.0103092000000005</v>
      </c>
      <c r="Z41" s="8">
        <v>3.0103092000000005</v>
      </c>
    </row>
    <row r="42" spans="1:26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  <c r="Y42" s="8">
        <v>3.0689244000000002</v>
      </c>
      <c r="Z42" s="8">
        <v>3.0689244000000002</v>
      </c>
    </row>
    <row r="43" spans="1:26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  <c r="Y43" s="8">
        <v>3.1024188000000001</v>
      </c>
      <c r="Z43" s="8">
        <v>3.1024188000000001</v>
      </c>
    </row>
    <row r="44" spans="1:26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  <c r="Y44" s="8">
        <v>3.2405832000000006</v>
      </c>
      <c r="Z44" s="8">
        <v>3.2405832000000006</v>
      </c>
    </row>
    <row r="45" spans="1:26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  <c r="Y45" s="8">
        <v>3.0689244000000002</v>
      </c>
      <c r="Z45" s="8">
        <v>3.0689244000000002</v>
      </c>
    </row>
    <row r="46" spans="1:26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  <c r="Y46" s="8">
        <v>3.0689244000000002</v>
      </c>
      <c r="Z46" s="8">
        <v>3.0689244000000002</v>
      </c>
    </row>
    <row r="47" spans="1:26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  <c r="Y47" s="8">
        <v>3.3787476000000005</v>
      </c>
      <c r="Z47" s="8">
        <v>3.3787476000000005</v>
      </c>
    </row>
    <row r="48" spans="1:26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  <c r="Y48" s="8">
        <v>4.0821300000000003</v>
      </c>
      <c r="Z48" s="8">
        <v>4.0821300000000003</v>
      </c>
    </row>
    <row r="49" spans="1:26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  <c r="Y49" s="8">
        <v>3.0689244000000002</v>
      </c>
      <c r="Z49" s="8">
        <v>3.0689244000000002</v>
      </c>
    </row>
    <row r="50" spans="1:26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  <c r="Y50" s="8">
        <v>3.0689244000000002</v>
      </c>
      <c r="Z50" s="8">
        <v>3.0689244000000002</v>
      </c>
    </row>
    <row r="51" spans="1:26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  <c r="Y51" s="27">
        <v>2.3487948000000003</v>
      </c>
      <c r="Z51" s="27">
        <v>2.3487948000000003</v>
      </c>
    </row>
    <row r="52" spans="1:26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spans="1:26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  <c r="Y53" s="8">
        <v>5.9871240000000006</v>
      </c>
      <c r="Z53" s="8">
        <v>5.9871240000000006</v>
      </c>
    </row>
    <row r="54" spans="1:26" ht="11.25" customHeight="1" x14ac:dyDescent="0.2">
      <c r="A54" s="43" t="s">
        <v>118</v>
      </c>
      <c r="B54" s="44" t="s">
        <v>119</v>
      </c>
      <c r="C54" s="45">
        <v>3.4526235017774765</v>
      </c>
      <c r="D54" s="45">
        <v>3.2310044786501839</v>
      </c>
      <c r="E54" s="45">
        <v>3.5094676271887253</v>
      </c>
      <c r="F54" s="45">
        <v>3.5204265885332879</v>
      </c>
      <c r="G54" s="45">
        <v>3.4455786579545373</v>
      </c>
      <c r="H54" s="45">
        <v>3.5342033798839512</v>
      </c>
      <c r="I54" s="45">
        <v>3.5796091198846449</v>
      </c>
      <c r="J54" s="45">
        <v>3.6491709437602582</v>
      </c>
      <c r="K54" s="45">
        <v>3.5575140298517343</v>
      </c>
      <c r="L54" s="45">
        <v>3.5255316600492668</v>
      </c>
      <c r="M54" s="45">
        <v>3.5360036147110874</v>
      </c>
      <c r="N54" s="45">
        <v>3.5830785320431251</v>
      </c>
      <c r="O54" s="45">
        <v>3.5381346014231516</v>
      </c>
      <c r="P54" s="45">
        <v>3.1632652827642995</v>
      </c>
      <c r="Q54" s="45">
        <v>3.183053767944318</v>
      </c>
      <c r="R54" s="45">
        <v>3.2123246318967511</v>
      </c>
      <c r="S54" s="45">
        <v>3.2418071095290841</v>
      </c>
      <c r="T54" s="45">
        <v>3.2308096719684616</v>
      </c>
      <c r="U54" s="45">
        <v>3.2181302520709067</v>
      </c>
      <c r="V54" s="45">
        <v>3.2334028707672191</v>
      </c>
      <c r="W54" s="45">
        <v>3.2457448536885631</v>
      </c>
      <c r="X54" s="45">
        <v>3.2769803665288864</v>
      </c>
      <c r="Y54" s="45">
        <v>3.2891807778126343</v>
      </c>
      <c r="Z54" s="45">
        <v>3.3505145543514891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</row>
    <row r="62" spans="1:26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  <c r="Y62" s="52">
        <v>4.6892160000000001</v>
      </c>
      <c r="Z62" s="52">
        <v>4.6892160000000001</v>
      </c>
    </row>
    <row r="63" spans="1:26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  <c r="Y63" s="52">
        <v>4.6892160000000001</v>
      </c>
      <c r="Z63" s="52">
        <v>4.6892160000000001</v>
      </c>
    </row>
    <row r="64" spans="1:26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  <c r="Y64" s="52">
        <v>2.2859928000000003</v>
      </c>
      <c r="Z64" s="52">
        <v>2.2859928000000003</v>
      </c>
    </row>
    <row r="65" spans="1:26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  <c r="Y65" s="52">
        <v>4.1867999999999999</v>
      </c>
      <c r="Z65" s="52">
        <v>4.1867999999999999</v>
      </c>
    </row>
    <row r="66" spans="1:26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  <c r="Y66" s="52">
        <v>2.9642544000000002</v>
      </c>
      <c r="Z66" s="52">
        <v>2.9642544000000002</v>
      </c>
    </row>
    <row r="67" spans="1:26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  <c r="Y67" s="52">
        <v>2.9642544000000002</v>
      </c>
      <c r="Z67" s="52">
        <v>2.9642544000000002</v>
      </c>
    </row>
    <row r="68" spans="1:26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  <c r="Y68" s="52">
        <v>2.9642544000000002</v>
      </c>
      <c r="Z68" s="52">
        <v>2.9642544000000002</v>
      </c>
    </row>
    <row r="69" spans="1:26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  <c r="Y69" s="52">
        <v>2.9642544000000002</v>
      </c>
      <c r="Z69" s="52">
        <v>2.9642544000000002</v>
      </c>
    </row>
    <row r="70" spans="1:26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  <c r="Y70" s="52">
        <v>2.9642544000000002</v>
      </c>
      <c r="Z70" s="52">
        <v>2.9642544000000002</v>
      </c>
    </row>
    <row r="71" spans="1:26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  <c r="Y71" s="52">
        <v>2.9642544000000002</v>
      </c>
      <c r="Z71" s="52">
        <v>2.9642544000000002</v>
      </c>
    </row>
    <row r="72" spans="1:26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  <c r="Y72" s="55">
        <v>3.3326927999999998</v>
      </c>
      <c r="Z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57258.598182735557</v>
      </c>
      <c r="D2" s="21">
        <f t="shared" ref="D2:X2" si="0">SUM(D3,D17,D22,D25,D26,D51,D52)</f>
        <v>62806.846363421006</v>
      </c>
      <c r="E2" s="21">
        <f t="shared" si="0"/>
        <v>65530.172397796116</v>
      </c>
      <c r="F2" s="21">
        <f t="shared" si="0"/>
        <v>73628.423775203744</v>
      </c>
      <c r="G2" s="21">
        <f t="shared" si="0"/>
        <v>69318.979121971512</v>
      </c>
      <c r="H2" s="21">
        <f t="shared" si="0"/>
        <v>57205.093168391177</v>
      </c>
      <c r="I2" s="21">
        <f t="shared" si="0"/>
        <v>68832.936281604809</v>
      </c>
      <c r="J2" s="21">
        <f t="shared" si="0"/>
        <v>67057.192164833585</v>
      </c>
      <c r="K2" s="21">
        <f t="shared" si="0"/>
        <v>58529.305955559823</v>
      </c>
      <c r="L2" s="21">
        <f t="shared" si="0"/>
        <v>55512.642415124661</v>
      </c>
      <c r="M2" s="21">
        <f t="shared" si="0"/>
        <v>63351.507268860529</v>
      </c>
      <c r="N2" s="21">
        <f t="shared" si="0"/>
        <v>56483.603193137489</v>
      </c>
      <c r="O2" s="21">
        <f t="shared" si="0"/>
        <v>50571.909996256873</v>
      </c>
      <c r="P2" s="21">
        <f t="shared" si="0"/>
        <v>51365.716044191766</v>
      </c>
      <c r="Q2" s="21">
        <f t="shared" si="0"/>
        <v>47344.209101103188</v>
      </c>
      <c r="R2" s="21">
        <f t="shared" si="0"/>
        <v>44640.425907973484</v>
      </c>
      <c r="S2" s="21">
        <f t="shared" si="0"/>
        <v>47452.913516395631</v>
      </c>
      <c r="T2" s="21">
        <f t="shared" si="0"/>
        <v>45073.380623752171</v>
      </c>
      <c r="U2" s="21">
        <f t="shared" si="0"/>
        <v>46471.77797283879</v>
      </c>
      <c r="V2" s="21">
        <f t="shared" si="0"/>
        <v>43553.260281460534</v>
      </c>
      <c r="W2" s="21">
        <f t="shared" si="0"/>
        <v>37276.489739086785</v>
      </c>
      <c r="X2" s="21">
        <f t="shared" si="0"/>
        <v>36993.815603172865</v>
      </c>
      <c r="Y2" s="21">
        <f t="shared" ref="Y2:Z2" si="1">SUM(Y3,Y17,Y22,Y25,Y26,Y51,Y52)</f>
        <v>36074.896566940166</v>
      </c>
      <c r="Z2" s="21">
        <f t="shared" si="1"/>
        <v>31981.116222612865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9918.4762304783999</v>
      </c>
      <c r="D3" s="24">
        <f t="shared" ref="D3:X3" si="3">SUM(D4,D8,D11)</f>
        <v>11750.284770091201</v>
      </c>
      <c r="E3" s="24">
        <f t="shared" si="3"/>
        <v>13365.421699240802</v>
      </c>
      <c r="F3" s="24">
        <f t="shared" si="3"/>
        <v>18808.968411316804</v>
      </c>
      <c r="G3" s="24">
        <f t="shared" si="3"/>
        <v>16684.755973812</v>
      </c>
      <c r="H3" s="24">
        <f t="shared" si="3"/>
        <v>8206.2815267231999</v>
      </c>
      <c r="I3" s="24">
        <f t="shared" si="3"/>
        <v>16208.3358246312</v>
      </c>
      <c r="J3" s="24">
        <f t="shared" si="3"/>
        <v>13868.766407527199</v>
      </c>
      <c r="K3" s="24">
        <f t="shared" si="3"/>
        <v>9372.1344140180245</v>
      </c>
      <c r="L3" s="24">
        <f t="shared" si="3"/>
        <v>11174.540939649343</v>
      </c>
      <c r="M3" s="24">
        <f t="shared" si="3"/>
        <v>13880.2294971792</v>
      </c>
      <c r="N3" s="24">
        <f t="shared" si="3"/>
        <v>10079.624078089202</v>
      </c>
      <c r="O3" s="24">
        <f t="shared" si="3"/>
        <v>7962.3702397012576</v>
      </c>
      <c r="P3" s="24">
        <f t="shared" si="3"/>
        <v>10720.604619393147</v>
      </c>
      <c r="Q3" s="24">
        <f t="shared" si="3"/>
        <v>8297.1091623132452</v>
      </c>
      <c r="R3" s="24">
        <f t="shared" si="3"/>
        <v>5916.0070716624359</v>
      </c>
      <c r="S3" s="24">
        <f t="shared" si="3"/>
        <v>7694.3504256912465</v>
      </c>
      <c r="T3" s="24">
        <f t="shared" si="3"/>
        <v>6727.1989815577344</v>
      </c>
      <c r="U3" s="24">
        <f t="shared" si="3"/>
        <v>6438.5226672624522</v>
      </c>
      <c r="V3" s="24">
        <f t="shared" si="3"/>
        <v>5062.6193472360537</v>
      </c>
      <c r="W3" s="24">
        <f t="shared" si="3"/>
        <v>3121.212641896831</v>
      </c>
      <c r="X3" s="24">
        <f t="shared" si="3"/>
        <v>3534.1336399320385</v>
      </c>
      <c r="Y3" s="24">
        <f t="shared" ref="Y3:Z3" si="4">SUM(Y4,Y8,Y11)</f>
        <v>4313.1077329536374</v>
      </c>
      <c r="Z3" s="24">
        <f t="shared" si="4"/>
        <v>2193.0052511880663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9341.7240814920006</v>
      </c>
      <c r="D4" s="19">
        <f t="shared" ref="D4:X4" si="6">SUM(D5:D7)</f>
        <v>11246.319738878401</v>
      </c>
      <c r="E4" s="19">
        <f t="shared" si="6"/>
        <v>12804.304152499202</v>
      </c>
      <c r="F4" s="19">
        <f t="shared" si="6"/>
        <v>18241.596869997604</v>
      </c>
      <c r="G4" s="19">
        <f t="shared" si="6"/>
        <v>16062.773646981601</v>
      </c>
      <c r="H4" s="19">
        <f t="shared" si="6"/>
        <v>7581.172586803199</v>
      </c>
      <c r="I4" s="19">
        <f t="shared" si="6"/>
        <v>15617.623086489601</v>
      </c>
      <c r="J4" s="19">
        <f t="shared" si="6"/>
        <v>13234.558831718399</v>
      </c>
      <c r="K4" s="19">
        <f t="shared" si="6"/>
        <v>8825.3401927680025</v>
      </c>
      <c r="L4" s="19">
        <f t="shared" si="6"/>
        <v>10718.993002291198</v>
      </c>
      <c r="M4" s="19">
        <f t="shared" si="6"/>
        <v>13352.620357850399</v>
      </c>
      <c r="N4" s="19">
        <f t="shared" si="6"/>
        <v>9537.6452900256027</v>
      </c>
      <c r="O4" s="19">
        <f t="shared" si="6"/>
        <v>7809.6704532263993</v>
      </c>
      <c r="P4" s="19">
        <f t="shared" si="6"/>
        <v>10542.9743258616</v>
      </c>
      <c r="Q4" s="19">
        <f t="shared" si="6"/>
        <v>8119.4788687824012</v>
      </c>
      <c r="R4" s="19">
        <f t="shared" si="6"/>
        <v>5745.1940936783985</v>
      </c>
      <c r="S4" s="19">
        <f t="shared" si="6"/>
        <v>7532.8550048880006</v>
      </c>
      <c r="T4" s="19">
        <f t="shared" si="6"/>
        <v>6575.0207363495974</v>
      </c>
      <c r="U4" s="19">
        <f t="shared" si="6"/>
        <v>6270.8157960623985</v>
      </c>
      <c r="V4" s="19">
        <f t="shared" si="6"/>
        <v>4904.2292700456001</v>
      </c>
      <c r="W4" s="19">
        <f t="shared" si="6"/>
        <v>2959.7168395079993</v>
      </c>
      <c r="X4" s="19">
        <f t="shared" si="6"/>
        <v>3381.9550131383994</v>
      </c>
      <c r="Y4" s="19">
        <f t="shared" ref="Y4:Z4" si="7">SUM(Y5:Y7)</f>
        <v>4170.2466633407994</v>
      </c>
      <c r="Z4" s="19">
        <f t="shared" si="7"/>
        <v>2047.0380747911995</v>
      </c>
    </row>
    <row r="5" spans="1:26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2.9570212799999998</v>
      </c>
      <c r="Q5" s="8">
        <f>INTMARB!Q5+GIC!Q5</f>
        <v>8.870709960000001</v>
      </c>
      <c r="R5" s="8">
        <f>INTMARB!R5+GIC!R5</f>
        <v>8.870709960000001</v>
      </c>
      <c r="S5" s="8">
        <f>INTMARB!S5+GIC!S5</f>
        <v>2.9570212799999998</v>
      </c>
      <c r="T5" s="8">
        <f>INTMARB!T5+GIC!T5</f>
        <v>2.9570212799999993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17.741066039999996</v>
      </c>
      <c r="Y5" s="8">
        <f>INTMARB!Y5+GIC!Y5</f>
        <v>8.870709960000001</v>
      </c>
      <c r="Z5" s="8">
        <f>INTMARB!Z5+GIC!Z5</f>
        <v>2.9570212799999998</v>
      </c>
    </row>
    <row r="6" spans="1:26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  <c r="Y6" s="8">
        <f>INTMARB!Y6+GIC!Y6</f>
        <v>0</v>
      </c>
      <c r="Z6" s="8">
        <f>INTMARB!Z6+GIC!Z6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INTMARB!C7+GIC!C7</f>
        <v>9341.7240814920006</v>
      </c>
      <c r="D7" s="8">
        <f>INTMARB!D7+GIC!D7</f>
        <v>11246.319738878401</v>
      </c>
      <c r="E7" s="8">
        <f>INTMARB!E7+GIC!E7</f>
        <v>12804.304152499202</v>
      </c>
      <c r="F7" s="8">
        <f>INTMARB!F7+GIC!F7</f>
        <v>18241.596869997604</v>
      </c>
      <c r="G7" s="8">
        <f>INTMARB!G7+GIC!G7</f>
        <v>16062.773646981601</v>
      </c>
      <c r="H7" s="8">
        <f>INTMARB!H7+GIC!H7</f>
        <v>7581.172586803199</v>
      </c>
      <c r="I7" s="8">
        <f>INTMARB!I7+GIC!I7</f>
        <v>15617.623086489601</v>
      </c>
      <c r="J7" s="8">
        <f>INTMARB!J7+GIC!J7</f>
        <v>13234.558831718399</v>
      </c>
      <c r="K7" s="8">
        <f>INTMARB!K7+GIC!K7</f>
        <v>8825.3401927680025</v>
      </c>
      <c r="L7" s="8">
        <f>INTMARB!L7+GIC!L7</f>
        <v>10718.993002291198</v>
      </c>
      <c r="M7" s="8">
        <f>INTMARB!M7+GIC!M7</f>
        <v>13352.620357850399</v>
      </c>
      <c r="N7" s="8">
        <f>INTMARB!N7+GIC!N7</f>
        <v>9537.6452900256027</v>
      </c>
      <c r="O7" s="8">
        <f>INTMARB!O7+GIC!O7</f>
        <v>7809.6704532263993</v>
      </c>
      <c r="P7" s="8">
        <f>INTMARB!P7+GIC!P7</f>
        <v>10540.017304581599</v>
      </c>
      <c r="Q7" s="8">
        <f>INTMARB!Q7+GIC!Q7</f>
        <v>8110.6081588224015</v>
      </c>
      <c r="R7" s="8">
        <f>INTMARB!R7+GIC!R7</f>
        <v>5736.3233837183989</v>
      </c>
      <c r="S7" s="8">
        <f>INTMARB!S7+GIC!S7</f>
        <v>7529.8979836080007</v>
      </c>
      <c r="T7" s="8">
        <f>INTMARB!T7+GIC!T7</f>
        <v>6572.0637150695975</v>
      </c>
      <c r="U7" s="8">
        <f>INTMARB!U7+GIC!U7</f>
        <v>6270.8157960623985</v>
      </c>
      <c r="V7" s="8">
        <f>INTMARB!V7+GIC!V7</f>
        <v>4904.2292700456001</v>
      </c>
      <c r="W7" s="8">
        <f>INTMARB!W7+GIC!W7</f>
        <v>2959.7168395079993</v>
      </c>
      <c r="X7" s="8">
        <f>INTMARB!X7+GIC!X7</f>
        <v>3364.2139470983993</v>
      </c>
      <c r="Y7" s="8">
        <f>INTMARB!Y7+GIC!Y7</f>
        <v>4161.3759533807997</v>
      </c>
      <c r="Z7" s="8">
        <f>INTMARB!Z7+GIC!Z7</f>
        <v>2044.0810535111996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  <c r="Y9" s="8">
        <f>INTMARB!Y9+GIC!Y9</f>
        <v>0</v>
      </c>
      <c r="Z9" s="8">
        <f>INTMARB!Z9+GIC!Z9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  <c r="Y10" s="8">
        <f>INTMARB!Y10+GIC!Y10</f>
        <v>0</v>
      </c>
      <c r="Z10" s="8">
        <f>INTMARB!Z10+GIC!Z10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576.7521489863999</v>
      </c>
      <c r="D11" s="19">
        <f t="shared" ref="D11:X11" si="12">SUM(D12:D16)</f>
        <v>503.96503121279989</v>
      </c>
      <c r="E11" s="19">
        <f t="shared" si="12"/>
        <v>561.11754674159988</v>
      </c>
      <c r="F11" s="19">
        <f t="shared" si="12"/>
        <v>567.37154131919976</v>
      </c>
      <c r="G11" s="19">
        <f t="shared" si="12"/>
        <v>621.98232683040021</v>
      </c>
      <c r="H11" s="19">
        <f t="shared" si="12"/>
        <v>625.10893992000001</v>
      </c>
      <c r="I11" s="19">
        <f t="shared" si="12"/>
        <v>590.71273814160008</v>
      </c>
      <c r="J11" s="19">
        <f t="shared" si="12"/>
        <v>634.2075758087999</v>
      </c>
      <c r="K11" s="19">
        <f t="shared" si="12"/>
        <v>546.79422125002179</v>
      </c>
      <c r="L11" s="19">
        <f t="shared" si="12"/>
        <v>455.54793735814513</v>
      </c>
      <c r="M11" s="19">
        <f t="shared" si="12"/>
        <v>527.60913932879998</v>
      </c>
      <c r="N11" s="19">
        <f t="shared" si="12"/>
        <v>541.97878806360006</v>
      </c>
      <c r="O11" s="19">
        <f t="shared" si="12"/>
        <v>152.6997864748586</v>
      </c>
      <c r="P11" s="19">
        <f t="shared" si="12"/>
        <v>177.63029353154795</v>
      </c>
      <c r="Q11" s="19">
        <f t="shared" si="12"/>
        <v>177.63029353084482</v>
      </c>
      <c r="R11" s="19">
        <f t="shared" si="12"/>
        <v>170.81297798403742</v>
      </c>
      <c r="S11" s="19">
        <f t="shared" si="12"/>
        <v>161.49542080324571</v>
      </c>
      <c r="T11" s="19">
        <f t="shared" si="12"/>
        <v>152.1782452081371</v>
      </c>
      <c r="U11" s="19">
        <f t="shared" si="12"/>
        <v>167.7068712000538</v>
      </c>
      <c r="V11" s="19">
        <f t="shared" si="12"/>
        <v>158.39007719045364</v>
      </c>
      <c r="W11" s="19">
        <f t="shared" si="12"/>
        <v>161.49580238883152</v>
      </c>
      <c r="X11" s="19">
        <f t="shared" si="12"/>
        <v>152.17862679363901</v>
      </c>
      <c r="Y11" s="19">
        <f t="shared" ref="Y11:Z11" si="13">SUM(Y12:Y16)</f>
        <v>142.86106961283838</v>
      </c>
      <c r="Z11" s="19">
        <f t="shared" si="13"/>
        <v>145.96717639686679</v>
      </c>
    </row>
    <row r="12" spans="1:26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  <c r="Y12" s="8">
        <f>INTMARB!Y12+GIC!Y12</f>
        <v>0</v>
      </c>
      <c r="Z12" s="8">
        <f>INTMARB!Z12+GIC!Z12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INTMARB!C13+GIC!C13</f>
        <v>572.23281986639995</v>
      </c>
      <c r="D13" s="8">
        <f>INTMARB!D13+GIC!D13</f>
        <v>497.1860375327999</v>
      </c>
      <c r="E13" s="8">
        <f>INTMARB!E13+GIC!E13</f>
        <v>556.59821762159993</v>
      </c>
      <c r="F13" s="8">
        <f>INTMARB!F13+GIC!F13</f>
        <v>562.85221219919981</v>
      </c>
      <c r="G13" s="8">
        <f>INTMARB!G13+GIC!G13</f>
        <v>616.01039771040018</v>
      </c>
      <c r="H13" s="8">
        <f>INTMARB!H13+GIC!H13</f>
        <v>619.13701079999998</v>
      </c>
      <c r="I13" s="8">
        <f>INTMARB!I13+GIC!I13</f>
        <v>584.74080902160006</v>
      </c>
      <c r="J13" s="8">
        <f>INTMARB!J13+GIC!J13</f>
        <v>622.26400808879987</v>
      </c>
      <c r="K13" s="8">
        <f>INTMARB!K13+GIC!K13</f>
        <v>537.83661809002183</v>
      </c>
      <c r="L13" s="8">
        <f>INTMARB!L13+GIC!L13</f>
        <v>434.64647595814512</v>
      </c>
      <c r="M13" s="8">
        <f>INTMARB!M13+GIC!M13</f>
        <v>509.69364248879998</v>
      </c>
      <c r="N13" s="8">
        <f>INTMARB!N13+GIC!N13</f>
        <v>536.00685894360004</v>
      </c>
      <c r="O13" s="8">
        <f>INTMARB!O13+GIC!O13</f>
        <v>152.6997864748586</v>
      </c>
      <c r="P13" s="8">
        <f>INTMARB!P13+GIC!P13</f>
        <v>177.63029353154795</v>
      </c>
      <c r="Q13" s="8">
        <f>INTMARB!Q13+GIC!Q13</f>
        <v>177.63029353084482</v>
      </c>
      <c r="R13" s="8">
        <f>INTMARB!R13+GIC!R13</f>
        <v>170.81297798403742</v>
      </c>
      <c r="S13" s="8">
        <f>INTMARB!S13+GIC!S13</f>
        <v>161.49542080324571</v>
      </c>
      <c r="T13" s="8">
        <f>INTMARB!T13+GIC!T13</f>
        <v>152.1782452081371</v>
      </c>
      <c r="U13" s="8">
        <f>INTMARB!U13+GIC!U13</f>
        <v>167.7068712000538</v>
      </c>
      <c r="V13" s="8">
        <f>INTMARB!V13+GIC!V13</f>
        <v>158.39007719045364</v>
      </c>
      <c r="W13" s="8">
        <f>INTMARB!W13+GIC!W13</f>
        <v>161.49580238883152</v>
      </c>
      <c r="X13" s="8">
        <f>INTMARB!X13+GIC!X13</f>
        <v>152.17862679363901</v>
      </c>
      <c r="Y13" s="8">
        <f>INTMARB!Y13+GIC!Y13</f>
        <v>142.86106961283838</v>
      </c>
      <c r="Z13" s="8">
        <f>INTMARB!Z13+GIC!Z13</f>
        <v>145.96717639686679</v>
      </c>
    </row>
    <row r="14" spans="1:26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  <c r="Y14" s="8">
        <f>INTMARB!Y14+GIC!Y14</f>
        <v>0</v>
      </c>
      <c r="Z14" s="8">
        <f>INTMARB!Z14+GIC!Z14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INTMARB!C15+GIC!C15</f>
        <v>4.5193291200000001</v>
      </c>
      <c r="D15" s="8">
        <f>INTMARB!D15+GIC!D15</f>
        <v>6.7789936800000028</v>
      </c>
      <c r="E15" s="8">
        <f>INTMARB!E15+GIC!E15</f>
        <v>4.5193291200000001</v>
      </c>
      <c r="F15" s="8">
        <f>INTMARB!F15+GIC!F15</f>
        <v>4.5193291200000001</v>
      </c>
      <c r="G15" s="8">
        <f>INTMARB!G15+GIC!G15</f>
        <v>5.9719291200000004</v>
      </c>
      <c r="H15" s="8">
        <f>INTMARB!H15+GIC!H15</f>
        <v>5.9719291200000004</v>
      </c>
      <c r="I15" s="8">
        <f>INTMARB!I15+GIC!I15</f>
        <v>5.9719291200000004</v>
      </c>
      <c r="J15" s="8">
        <f>INTMARB!J15+GIC!J15</f>
        <v>11.943567720000001</v>
      </c>
      <c r="K15" s="8">
        <f>INTMARB!K15+GIC!K15</f>
        <v>8.9576031599999997</v>
      </c>
      <c r="L15" s="8">
        <f>INTMARB!L15+GIC!L15</f>
        <v>20.901461400000002</v>
      </c>
      <c r="M15" s="8">
        <f>INTMARB!M15+GIC!M15</f>
        <v>17.915496839999999</v>
      </c>
      <c r="N15" s="8">
        <f>INTMARB!N15+GIC!N15</f>
        <v>5.9719291200000004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  <c r="Y15" s="8">
        <f>INTMARB!Y15+GIC!Y15</f>
        <v>0</v>
      </c>
      <c r="Z15" s="8">
        <f>INTMARB!Z15+GIC!Z15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  <c r="Y16" s="8">
        <f>INTMARB!Y16+GIC!Y16</f>
        <v>0</v>
      </c>
      <c r="Z16" s="8">
        <f>INTMARB!Z16+GIC!Z16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4438.3637159999998</v>
      </c>
      <c r="D17" s="27">
        <f t="shared" ref="D17:X17" si="15">SUM(D18:D21)</f>
        <v>4073.5355328000001</v>
      </c>
      <c r="E17" s="27">
        <f t="shared" si="15"/>
        <v>4225.8996144000002</v>
      </c>
      <c r="F17" s="27">
        <f t="shared" si="15"/>
        <v>4505.1094080000003</v>
      </c>
      <c r="G17" s="27">
        <f t="shared" si="15"/>
        <v>4492.5572736000004</v>
      </c>
      <c r="H17" s="27">
        <f t="shared" si="15"/>
        <v>4531.2680447999992</v>
      </c>
      <c r="I17" s="27">
        <f t="shared" si="15"/>
        <v>4631.8917816000003</v>
      </c>
      <c r="J17" s="27">
        <f t="shared" si="15"/>
        <v>4442.9496552000001</v>
      </c>
      <c r="K17" s="27">
        <f t="shared" si="15"/>
        <v>4218.4164384000005</v>
      </c>
      <c r="L17" s="27">
        <f t="shared" si="15"/>
        <v>2673.9581904000001</v>
      </c>
      <c r="M17" s="27">
        <f t="shared" si="15"/>
        <v>3659.6951784000007</v>
      </c>
      <c r="N17" s="27">
        <f t="shared" si="15"/>
        <v>3691.3006439999999</v>
      </c>
      <c r="O17" s="27">
        <f t="shared" si="15"/>
        <v>3249.5860871999998</v>
      </c>
      <c r="P17" s="27">
        <f t="shared" si="15"/>
        <v>3300.3865008000002</v>
      </c>
      <c r="Q17" s="27">
        <f t="shared" si="15"/>
        <v>3462.8905872000005</v>
      </c>
      <c r="R17" s="27">
        <f t="shared" si="15"/>
        <v>3722.3920223999999</v>
      </c>
      <c r="S17" s="27">
        <f t="shared" si="15"/>
        <v>3809.3792111999992</v>
      </c>
      <c r="T17" s="27">
        <f t="shared" si="15"/>
        <v>3588.1987320000007</v>
      </c>
      <c r="U17" s="27">
        <f t="shared" si="15"/>
        <v>3851.4433175999998</v>
      </c>
      <c r="V17" s="27">
        <f t="shared" si="15"/>
        <v>3139.2708192</v>
      </c>
      <c r="W17" s="27">
        <f t="shared" si="15"/>
        <v>3250.7422776000003</v>
      </c>
      <c r="X17" s="27">
        <f t="shared" si="15"/>
        <v>4135.4117207999998</v>
      </c>
      <c r="Y17" s="27">
        <f t="shared" ref="Y17:Z17" si="16">SUM(Y18:Y21)</f>
        <v>3214.8729360000007</v>
      </c>
      <c r="Z17" s="27">
        <f t="shared" si="16"/>
        <v>3464.4949127999998</v>
      </c>
    </row>
    <row r="18" spans="1:26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  <c r="Y18" s="8">
        <f>INTMARB!Y18+GIC!Y18</f>
        <v>0</v>
      </c>
      <c r="Z18" s="8">
        <f>INTMARB!Z18+GIC!Z18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INTMARB!C19+GIC!C19</f>
        <v>318.04164000000003</v>
      </c>
      <c r="D19" s="8">
        <f>INTMARB!D19+GIC!D19</f>
        <v>315.96371999999997</v>
      </c>
      <c r="E19" s="8">
        <f>INTMARB!E19+GIC!E19</f>
        <v>320.95871999999997</v>
      </c>
      <c r="F19" s="8">
        <f>INTMARB!F19+GIC!F19</f>
        <v>315.96371999999997</v>
      </c>
      <c r="G19" s="8">
        <f>INTMARB!G19+GIC!G19</f>
        <v>309.21047999999996</v>
      </c>
      <c r="H19" s="8">
        <f>INTMARB!H19+GIC!H19</f>
        <v>304.73496</v>
      </c>
      <c r="I19" s="8">
        <f>INTMARB!I19+GIC!I19</f>
        <v>315.68399999999997</v>
      </c>
      <c r="J19" s="8">
        <f>INTMARB!J19+GIC!J19</f>
        <v>295.66404</v>
      </c>
      <c r="K19" s="8">
        <f>INTMARB!K19+GIC!K19</f>
        <v>294.70499999999998</v>
      </c>
      <c r="L19" s="8">
        <f>INTMARB!L19+GIC!L19</f>
        <v>253.30643999999998</v>
      </c>
      <c r="M19" s="8">
        <f>INTMARB!M19+GIC!M19</f>
        <v>292.74695999999994</v>
      </c>
      <c r="N19" s="8">
        <f>INTMARB!N19+GIC!N19</f>
        <v>312.36731999999995</v>
      </c>
      <c r="O19" s="8">
        <f>INTMARB!O19+GIC!O19</f>
        <v>322.55711999999994</v>
      </c>
      <c r="P19" s="8">
        <f>INTMARB!P19+GIC!P19</f>
        <v>292.70699999999999</v>
      </c>
      <c r="Q19" s="8">
        <f>INTMARB!Q19+GIC!Q19</f>
        <v>304.25544000000002</v>
      </c>
      <c r="R19" s="8">
        <f>INTMARB!R19+GIC!R19</f>
        <v>319.20047999999997</v>
      </c>
      <c r="S19" s="8">
        <f>INTMARB!S19+GIC!S19</f>
        <v>324.23543999999998</v>
      </c>
      <c r="T19" s="8">
        <f>INTMARB!T19+GIC!T19</f>
        <v>273.48623999999995</v>
      </c>
      <c r="U19" s="8">
        <f>INTMARB!U19+GIC!U19</f>
        <v>304.57511999999997</v>
      </c>
      <c r="V19" s="8">
        <f>INTMARB!V19+GIC!V19</f>
        <v>305.37432000000001</v>
      </c>
      <c r="W19" s="8">
        <f>INTMARB!W19+GIC!W19</f>
        <v>276.60311999999999</v>
      </c>
      <c r="X19" s="8">
        <f>INTMARB!X19+GIC!X19</f>
        <v>301.21848</v>
      </c>
      <c r="Y19" s="8">
        <f>INTMARB!Y19+GIC!Y19</f>
        <v>298.66103999999996</v>
      </c>
      <c r="Z19" s="8">
        <f>INTMARB!Z19+GIC!Z19</f>
        <v>295.30439999999999</v>
      </c>
    </row>
    <row r="20" spans="1:26" ht="11.25" customHeight="1" x14ac:dyDescent="0.2">
      <c r="A20" s="29" t="s">
        <v>30</v>
      </c>
      <c r="B20" s="7" t="s">
        <v>31</v>
      </c>
      <c r="C20" s="8">
        <f>INTMARB!C20+GIC!C20</f>
        <v>3759.5984399999998</v>
      </c>
      <c r="D20" s="8">
        <f>INTMARB!D20+GIC!D20</f>
        <v>3443.4401040000002</v>
      </c>
      <c r="E20" s="8">
        <f>INTMARB!E20+GIC!E20</f>
        <v>3579.16104</v>
      </c>
      <c r="F20" s="8">
        <f>INTMARB!F20+GIC!F20</f>
        <v>3850.0796880000003</v>
      </c>
      <c r="G20" s="8">
        <f>INTMARB!G20+GIC!G20</f>
        <v>3827.7186480000005</v>
      </c>
      <c r="H20" s="8">
        <f>INTMARB!H20+GIC!H20</f>
        <v>3914.0393759999997</v>
      </c>
      <c r="I20" s="8">
        <f>INTMARB!I20+GIC!I20</f>
        <v>3973.32</v>
      </c>
      <c r="J20" s="8">
        <f>INTMARB!J20+GIC!J20</f>
        <v>3833.6996880000002</v>
      </c>
      <c r="K20" s="8">
        <f>INTMARB!K20+GIC!K20</f>
        <v>3607.7595840000004</v>
      </c>
      <c r="L20" s="8">
        <f>INTMARB!L20+GIC!L20</f>
        <v>2252.1198960000002</v>
      </c>
      <c r="M20" s="8">
        <f>INTMARB!M20+GIC!M20</f>
        <v>3034.9800000000009</v>
      </c>
      <c r="N20" s="8">
        <f>INTMARB!N20+GIC!N20</f>
        <v>3059.1596880000002</v>
      </c>
      <c r="O20" s="8">
        <f>INTMARB!O20+GIC!O20</f>
        <v>2655.120312</v>
      </c>
      <c r="P20" s="8">
        <f>INTMARB!P20+GIC!P20</f>
        <v>2478.0590640000005</v>
      </c>
      <c r="Q20" s="8">
        <f>INTMARB!Q20+GIC!Q20</f>
        <v>2587.5195840000006</v>
      </c>
      <c r="R20" s="8">
        <f>INTMARB!R20+GIC!R20</f>
        <v>2792.399688</v>
      </c>
      <c r="S20" s="8">
        <f>INTMARB!S20+GIC!S20</f>
        <v>2822.3002079999997</v>
      </c>
      <c r="T20" s="8">
        <f>INTMARB!T20+GIC!T20</f>
        <v>2732.8588560000007</v>
      </c>
      <c r="U20" s="8">
        <f>INTMARB!U20+GIC!U20</f>
        <v>2883.6596879999997</v>
      </c>
      <c r="V20" s="8">
        <f>INTMARB!V20+GIC!V20</f>
        <v>2148.1209360000003</v>
      </c>
      <c r="W20" s="8">
        <f>INTMARB!W20+GIC!W20</f>
        <v>2313.4793760000002</v>
      </c>
      <c r="X20" s="8">
        <f>INTMARB!X20+GIC!X20</f>
        <v>3124.9398959999999</v>
      </c>
      <c r="Y20" s="8">
        <f>INTMARB!Y20+GIC!Y20</f>
        <v>2319.9798960000007</v>
      </c>
      <c r="Z20" s="8">
        <f>INTMARB!Z20+GIC!Z20</f>
        <v>2654.859168</v>
      </c>
    </row>
    <row r="21" spans="1:26" ht="11.25" customHeight="1" x14ac:dyDescent="0.2">
      <c r="A21" s="29" t="s">
        <v>32</v>
      </c>
      <c r="B21" s="7" t="s">
        <v>33</v>
      </c>
      <c r="C21" s="8">
        <f>INTMARB!C21+GIC!C21</f>
        <v>360.72363600000006</v>
      </c>
      <c r="D21" s="8">
        <f>INTMARB!D21+GIC!D21</f>
        <v>314.13170880000001</v>
      </c>
      <c r="E21" s="8">
        <f>INTMARB!E21+GIC!E21</f>
        <v>325.77985440000009</v>
      </c>
      <c r="F21" s="8">
        <f>INTMARB!F21+GIC!F21</f>
        <v>339.06600000000003</v>
      </c>
      <c r="G21" s="8">
        <f>INTMARB!G21+GIC!G21</f>
        <v>355.62814559999998</v>
      </c>
      <c r="H21" s="8">
        <f>INTMARB!H21+GIC!H21</f>
        <v>312.49370879999992</v>
      </c>
      <c r="I21" s="8">
        <f>INTMARB!I21+GIC!I21</f>
        <v>342.88778160000004</v>
      </c>
      <c r="J21" s="8">
        <f>INTMARB!J21+GIC!J21</f>
        <v>313.58592720000001</v>
      </c>
      <c r="K21" s="8">
        <f>INTMARB!K21+GIC!K21</f>
        <v>315.9518544</v>
      </c>
      <c r="L21" s="8">
        <f>INTMARB!L21+GIC!L21</f>
        <v>168.53185439999999</v>
      </c>
      <c r="M21" s="8">
        <f>INTMARB!M21+GIC!M21</f>
        <v>331.96821839999996</v>
      </c>
      <c r="N21" s="8">
        <f>INTMARB!N21+GIC!N21</f>
        <v>319.77363600000001</v>
      </c>
      <c r="O21" s="8">
        <f>INTMARB!O21+GIC!O21</f>
        <v>271.90865520000006</v>
      </c>
      <c r="P21" s="8">
        <f>INTMARB!P21+GIC!P21</f>
        <v>529.62043679999999</v>
      </c>
      <c r="Q21" s="8">
        <f>INTMARB!Q21+GIC!Q21</f>
        <v>571.1155632</v>
      </c>
      <c r="R21" s="8">
        <f>INTMARB!R21+GIC!R21</f>
        <v>610.79185439999992</v>
      </c>
      <c r="S21" s="8">
        <f>INTMARB!S21+GIC!S21</f>
        <v>662.84356319999983</v>
      </c>
      <c r="T21" s="8">
        <f>INTMARB!T21+GIC!T21</f>
        <v>581.85363600000005</v>
      </c>
      <c r="U21" s="8">
        <f>INTMARB!U21+GIC!U21</f>
        <v>663.20850960000007</v>
      </c>
      <c r="V21" s="8">
        <f>INTMARB!V21+GIC!V21</f>
        <v>685.77556319999985</v>
      </c>
      <c r="W21" s="8">
        <f>INTMARB!W21+GIC!W21</f>
        <v>660.65978160000009</v>
      </c>
      <c r="X21" s="8">
        <f>INTMARB!X21+GIC!X21</f>
        <v>709.25334479999992</v>
      </c>
      <c r="Y21" s="8">
        <f>INTMARB!Y21+GIC!Y21</f>
        <v>596.23199999999997</v>
      </c>
      <c r="Z21" s="8">
        <f>INTMARB!Z21+GIC!Z21</f>
        <v>514.3313447999999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6614.3208624768004</v>
      </c>
      <c r="D22" s="27">
        <f t="shared" ref="D22:X22" si="18">SUM(D23:D24)</f>
        <v>9200.0253869568005</v>
      </c>
      <c r="E22" s="27">
        <f t="shared" si="18"/>
        <v>9765.8749723391993</v>
      </c>
      <c r="F22" s="27">
        <f t="shared" si="18"/>
        <v>10736.117142220799</v>
      </c>
      <c r="G22" s="27">
        <f t="shared" si="18"/>
        <v>9596.5979966208015</v>
      </c>
      <c r="H22" s="27">
        <f t="shared" si="18"/>
        <v>7410.7027640448005</v>
      </c>
      <c r="I22" s="27">
        <f t="shared" si="18"/>
        <v>9985.3604167680005</v>
      </c>
      <c r="J22" s="27">
        <f t="shared" si="18"/>
        <v>10953.649662911999</v>
      </c>
      <c r="K22" s="27">
        <f t="shared" si="18"/>
        <v>8788.9746460032002</v>
      </c>
      <c r="L22" s="27">
        <f t="shared" si="18"/>
        <v>7802.9186488703999</v>
      </c>
      <c r="M22" s="27">
        <f t="shared" si="18"/>
        <v>10223.4402243072</v>
      </c>
      <c r="N22" s="27">
        <f t="shared" si="18"/>
        <v>9046.3972327739993</v>
      </c>
      <c r="O22" s="27">
        <f t="shared" si="18"/>
        <v>7056.4523085539995</v>
      </c>
      <c r="P22" s="27">
        <f t="shared" si="18"/>
        <v>6108.6584862864001</v>
      </c>
      <c r="Q22" s="27">
        <f t="shared" si="18"/>
        <v>6454.8782101584002</v>
      </c>
      <c r="R22" s="27">
        <f t="shared" si="18"/>
        <v>6125.6419518096009</v>
      </c>
      <c r="S22" s="27">
        <f t="shared" si="18"/>
        <v>5973.2764944335986</v>
      </c>
      <c r="T22" s="27">
        <f t="shared" si="18"/>
        <v>5695.5577315823994</v>
      </c>
      <c r="U22" s="27">
        <f t="shared" si="18"/>
        <v>6535.9658192399993</v>
      </c>
      <c r="V22" s="27">
        <f t="shared" si="18"/>
        <v>5943.3905194487988</v>
      </c>
      <c r="W22" s="27">
        <f t="shared" si="18"/>
        <v>4525.8566704559998</v>
      </c>
      <c r="X22" s="27">
        <f t="shared" si="18"/>
        <v>4033.3989960000008</v>
      </c>
      <c r="Y22" s="27">
        <f t="shared" ref="Y22:Z22" si="19">SUM(Y23:Y24)</f>
        <v>3846.6212762736</v>
      </c>
      <c r="Z22" s="27">
        <f t="shared" si="19"/>
        <v>2685.8440857599999</v>
      </c>
    </row>
    <row r="23" spans="1:26" ht="11.25" customHeight="1" x14ac:dyDescent="0.2">
      <c r="A23" s="29" t="s">
        <v>36</v>
      </c>
      <c r="B23" s="7" t="s">
        <v>37</v>
      </c>
      <c r="C23" s="8">
        <f>INTMARB!C23+GIC!C23</f>
        <v>6614.3208624768004</v>
      </c>
      <c r="D23" s="8">
        <f>INTMARB!D23+GIC!D23</f>
        <v>9200.0253869568005</v>
      </c>
      <c r="E23" s="8">
        <f>INTMARB!E23+GIC!E23</f>
        <v>9765.8749723391993</v>
      </c>
      <c r="F23" s="8">
        <f>INTMARB!F23+GIC!F23</f>
        <v>10736.117142220799</v>
      </c>
      <c r="G23" s="8">
        <f>INTMARB!G23+GIC!G23</f>
        <v>9596.5979966208015</v>
      </c>
      <c r="H23" s="8">
        <f>INTMARB!H23+GIC!H23</f>
        <v>7410.7027640448005</v>
      </c>
      <c r="I23" s="8">
        <f>INTMARB!I23+GIC!I23</f>
        <v>9985.3604167680005</v>
      </c>
      <c r="J23" s="8">
        <f>INTMARB!J23+GIC!J23</f>
        <v>10953.649662911999</v>
      </c>
      <c r="K23" s="8">
        <f>INTMARB!K23+GIC!K23</f>
        <v>8730.6707081088007</v>
      </c>
      <c r="L23" s="8">
        <f>INTMARB!L23+GIC!L23</f>
        <v>7749.9149663232001</v>
      </c>
      <c r="M23" s="8">
        <f>INTMARB!M23+GIC!M23</f>
        <v>10182.8040551424</v>
      </c>
      <c r="N23" s="8">
        <f>INTMARB!N23+GIC!N23</f>
        <v>8964.2783075867992</v>
      </c>
      <c r="O23" s="8">
        <f>INTMARB!O23+GIC!O23</f>
        <v>7006.1230170359995</v>
      </c>
      <c r="P23" s="8">
        <f>INTMARB!P23+GIC!P23</f>
        <v>6076.4145030864001</v>
      </c>
      <c r="Q23" s="8">
        <f>INTMARB!Q23+GIC!Q23</f>
        <v>6438.8114308583999</v>
      </c>
      <c r="R23" s="8">
        <f>INTMARB!R23+GIC!R23</f>
        <v>6109.5751725096006</v>
      </c>
      <c r="S23" s="8">
        <f>INTMARB!S23+GIC!S23</f>
        <v>5971.4853316271983</v>
      </c>
      <c r="T23" s="8">
        <f>INTMARB!T23+GIC!T23</f>
        <v>5693.7665687759991</v>
      </c>
      <c r="U23" s="8">
        <f>INTMARB!U23+GIC!U23</f>
        <v>6535.9658192399993</v>
      </c>
      <c r="V23" s="8">
        <f>INTMARB!V23+GIC!V23</f>
        <v>5941.6177589999988</v>
      </c>
      <c r="W23" s="8">
        <f>INTMARB!W23+GIC!W23</f>
        <v>4522.3107718931997</v>
      </c>
      <c r="X23" s="8">
        <f>INTMARB!X23+GIC!X23</f>
        <v>4033.3989960000008</v>
      </c>
      <c r="Y23" s="8">
        <f>INTMARB!Y23+GIC!Y23</f>
        <v>3846.6212762736</v>
      </c>
      <c r="Z23" s="8">
        <f>INTMARB!Z23+GIC!Z23</f>
        <v>2685.8440857599999</v>
      </c>
    </row>
    <row r="24" spans="1:26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58.303937894399994</v>
      </c>
      <c r="L24" s="8">
        <f>INTMARB!L24+GIC!L24</f>
        <v>53.003682547200007</v>
      </c>
      <c r="M24" s="8">
        <f>INTMARB!M24+GIC!M24</f>
        <v>40.636169164799995</v>
      </c>
      <c r="N24" s="8">
        <f>INTMARB!N24+GIC!N24</f>
        <v>82.118925187199991</v>
      </c>
      <c r="O24" s="8">
        <f>INTMARB!O24+GIC!O24</f>
        <v>50.329291517999998</v>
      </c>
      <c r="P24" s="8">
        <f>INTMARB!P24+GIC!P24</f>
        <v>32.243983199999995</v>
      </c>
      <c r="Q24" s="8">
        <f>INTMARB!Q24+GIC!Q24</f>
        <v>16.066779299999997</v>
      </c>
      <c r="R24" s="8">
        <f>INTMARB!R24+GIC!R24</f>
        <v>16.066779299999997</v>
      </c>
      <c r="S24" s="8">
        <f>INTMARB!S24+GIC!S24</f>
        <v>1.7911628063999998</v>
      </c>
      <c r="T24" s="8">
        <f>INTMARB!T24+GIC!T24</f>
        <v>1.7911628063999998</v>
      </c>
      <c r="U24" s="8">
        <f>INTMARB!U24+GIC!U24</f>
        <v>0</v>
      </c>
      <c r="V24" s="8">
        <f>INTMARB!V24+GIC!V24</f>
        <v>1.7727604487999997</v>
      </c>
      <c r="W24" s="8">
        <f>INTMARB!W24+GIC!W24</f>
        <v>3.5458985627999993</v>
      </c>
      <c r="X24" s="8">
        <f>INTMARB!X24+GIC!X24</f>
        <v>0</v>
      </c>
      <c r="Y24" s="8">
        <f>INTMARB!Y24+GIC!Y24</f>
        <v>0</v>
      </c>
      <c r="Z24" s="8">
        <f>INTMARB!Z24+GIC!Z24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  <c r="Y25" s="27">
        <f>INTMARB!Y25+GIC!Y25</f>
        <v>0</v>
      </c>
      <c r="Z25" s="27">
        <f>INTMARB!Z25+GIC!Z25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27997.243416360005</v>
      </c>
      <c r="D26" s="27">
        <f t="shared" ref="D26:X26" si="21">SUM(D27,D33)</f>
        <v>28722.942951479999</v>
      </c>
      <c r="E26" s="27">
        <f t="shared" si="21"/>
        <v>29103.859984680003</v>
      </c>
      <c r="F26" s="27">
        <f t="shared" si="21"/>
        <v>29552.888540880002</v>
      </c>
      <c r="G26" s="27">
        <f t="shared" si="21"/>
        <v>28829.13112296</v>
      </c>
      <c r="H26" s="27">
        <f t="shared" si="21"/>
        <v>28178.891327159996</v>
      </c>
      <c r="I26" s="27">
        <f t="shared" si="21"/>
        <v>28596.54745116</v>
      </c>
      <c r="J26" s="27">
        <f t="shared" si="21"/>
        <v>28878.401755800001</v>
      </c>
      <c r="K26" s="27">
        <f t="shared" si="21"/>
        <v>26960.085460080001</v>
      </c>
      <c r="L26" s="27">
        <f t="shared" si="21"/>
        <v>25468.794472679998</v>
      </c>
      <c r="M26" s="27">
        <f t="shared" si="21"/>
        <v>26418.602979720006</v>
      </c>
      <c r="N26" s="27">
        <f t="shared" si="21"/>
        <v>25554.249566639999</v>
      </c>
      <c r="O26" s="27">
        <f t="shared" si="21"/>
        <v>24834.049018200003</v>
      </c>
      <c r="P26" s="27">
        <f t="shared" si="21"/>
        <v>24213.486961439998</v>
      </c>
      <c r="Q26" s="27">
        <f t="shared" si="21"/>
        <v>22687.434239400001</v>
      </c>
      <c r="R26" s="27">
        <f t="shared" si="21"/>
        <v>23163.146427240004</v>
      </c>
      <c r="S26" s="27">
        <f t="shared" si="21"/>
        <v>24701.895844559996</v>
      </c>
      <c r="T26" s="27">
        <f t="shared" si="21"/>
        <v>24023.172601800004</v>
      </c>
      <c r="U26" s="27">
        <f t="shared" si="21"/>
        <v>24055.540442639998</v>
      </c>
      <c r="V26" s="27">
        <f t="shared" si="21"/>
        <v>23917.620849120001</v>
      </c>
      <c r="W26" s="27">
        <f t="shared" si="21"/>
        <v>20889.590480999999</v>
      </c>
      <c r="X26" s="27">
        <f t="shared" si="21"/>
        <v>19659.34215</v>
      </c>
      <c r="Y26" s="27">
        <f t="shared" ref="Y26:Z26" si="22">SUM(Y27,Y33)</f>
        <v>21282.688906919997</v>
      </c>
      <c r="Z26" s="27">
        <f t="shared" si="22"/>
        <v>19939.585834799997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  <c r="Y28" s="8">
        <f>INTMARB!Y28+GIC!Y28</f>
        <v>0</v>
      </c>
      <c r="Z28" s="8">
        <f>INTMARB!Z28+GIC!Z28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  <c r="Y29" s="8">
        <f>INTMARB!Y29+GIC!Y29</f>
        <v>0</v>
      </c>
      <c r="Z29" s="8">
        <f>INTMARB!Z29+GIC!Z29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  <c r="Y30" s="8">
        <f>INTMARB!Y30+GIC!Y30</f>
        <v>0</v>
      </c>
      <c r="Z30" s="8">
        <f>INTMARB!Z30+GIC!Z30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  <c r="Y31" s="8">
        <f>INTMARB!Y31+GIC!Y31</f>
        <v>0</v>
      </c>
      <c r="Z31" s="8">
        <f>INTMARB!Z31+GIC!Z31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  <c r="Y32" s="8">
        <f>INTMARB!Y32+GIC!Y32</f>
        <v>0</v>
      </c>
      <c r="Z32" s="8">
        <f>INTMARB!Z32+GIC!Z32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27997.243416360005</v>
      </c>
      <c r="D33" s="19">
        <f t="shared" ref="D33:X33" si="27">SUM(D34:D50)</f>
        <v>28722.942951479999</v>
      </c>
      <c r="E33" s="19">
        <f t="shared" si="27"/>
        <v>29103.859984680003</v>
      </c>
      <c r="F33" s="19">
        <f t="shared" si="27"/>
        <v>29552.888540880002</v>
      </c>
      <c r="G33" s="19">
        <f t="shared" si="27"/>
        <v>28829.13112296</v>
      </c>
      <c r="H33" s="19">
        <f t="shared" si="27"/>
        <v>28178.891327159996</v>
      </c>
      <c r="I33" s="19">
        <f t="shared" si="27"/>
        <v>28596.54745116</v>
      </c>
      <c r="J33" s="19">
        <f t="shared" si="27"/>
        <v>28878.401755800001</v>
      </c>
      <c r="K33" s="19">
        <f t="shared" si="27"/>
        <v>26960.085460080001</v>
      </c>
      <c r="L33" s="19">
        <f t="shared" si="27"/>
        <v>25468.794472679998</v>
      </c>
      <c r="M33" s="19">
        <f t="shared" si="27"/>
        <v>26418.602979720006</v>
      </c>
      <c r="N33" s="19">
        <f t="shared" si="27"/>
        <v>25554.249566639999</v>
      </c>
      <c r="O33" s="19">
        <f t="shared" si="27"/>
        <v>24834.049018200003</v>
      </c>
      <c r="P33" s="19">
        <f t="shared" si="27"/>
        <v>24213.486961439998</v>
      </c>
      <c r="Q33" s="19">
        <f t="shared" si="27"/>
        <v>22687.434239400001</v>
      </c>
      <c r="R33" s="19">
        <f t="shared" si="27"/>
        <v>23163.146427240004</v>
      </c>
      <c r="S33" s="19">
        <f t="shared" si="27"/>
        <v>24701.895844559996</v>
      </c>
      <c r="T33" s="19">
        <f t="shared" si="27"/>
        <v>24023.172601800004</v>
      </c>
      <c r="U33" s="19">
        <f t="shared" si="27"/>
        <v>24055.540442639998</v>
      </c>
      <c r="V33" s="19">
        <f t="shared" si="27"/>
        <v>23917.620849120001</v>
      </c>
      <c r="W33" s="19">
        <f t="shared" si="27"/>
        <v>20889.590480999999</v>
      </c>
      <c r="X33" s="19">
        <f t="shared" si="27"/>
        <v>19659.34215</v>
      </c>
      <c r="Y33" s="19">
        <f t="shared" ref="Y33:Z33" si="28">SUM(Y34:Y50)</f>
        <v>21282.688906919997</v>
      </c>
      <c r="Z33" s="19">
        <f t="shared" si="28"/>
        <v>19939.585834799997</v>
      </c>
    </row>
    <row r="34" spans="1:26" ht="11.25" customHeight="1" x14ac:dyDescent="0.2">
      <c r="A34" s="28" t="s">
        <v>54</v>
      </c>
      <c r="B34" s="7" t="s">
        <v>55</v>
      </c>
      <c r="C34" s="8">
        <f>INTMARB!C34+GIC!C34</f>
        <v>1245.0240691200001</v>
      </c>
      <c r="D34" s="8">
        <f>INTMARB!D34+GIC!D34</f>
        <v>1292.5439308800003</v>
      </c>
      <c r="E34" s="8">
        <f>INTMARB!E34+GIC!E34</f>
        <v>1397.0880000000004</v>
      </c>
      <c r="F34" s="8">
        <f>INTMARB!F34+GIC!F34</f>
        <v>1400.2558387199997</v>
      </c>
      <c r="G34" s="8">
        <f>INTMARB!G34+GIC!G34</f>
        <v>1311.55220736</v>
      </c>
      <c r="H34" s="8">
        <f>INTMARB!H34+GIC!H34</f>
        <v>1397.0882073600001</v>
      </c>
      <c r="I34" s="8">
        <f>INTMARB!I34+GIC!I34</f>
        <v>1419.26390784</v>
      </c>
      <c r="J34" s="8">
        <f>INTMARB!J34+GIC!J34</f>
        <v>1488.9600921600004</v>
      </c>
      <c r="K34" s="8">
        <f>INTMARB!K34+GIC!K34</f>
        <v>1463.6161382400001</v>
      </c>
      <c r="L34" s="8">
        <f>INTMARB!L34+GIC!L34</f>
        <v>1650.5281612799999</v>
      </c>
      <c r="M34" s="8">
        <f>INTMARB!M34+GIC!M34</f>
        <v>1549.1521382400001</v>
      </c>
      <c r="N34" s="8">
        <f>INTMARB!N34+GIC!N34</f>
        <v>1641.02402304</v>
      </c>
      <c r="O34" s="8">
        <f>INTMARB!O34+GIC!O34</f>
        <v>1523.8079769599999</v>
      </c>
      <c r="P34" s="8">
        <f>INTMARB!P34+GIC!P34</f>
        <v>1045.0151884800002</v>
      </c>
      <c r="Q34" s="8">
        <f>INTMARB!Q34+GIC!Q34</f>
        <v>984.53511936000007</v>
      </c>
      <c r="R34" s="8">
        <f>INTMARB!R34+GIC!R34</f>
        <v>953.16756480000015</v>
      </c>
      <c r="S34" s="8">
        <f>INTMARB!S34+GIC!S34</f>
        <v>1163.9247436800001</v>
      </c>
      <c r="T34" s="8">
        <f>INTMARB!T34+GIC!T34</f>
        <v>1152.7148620799999</v>
      </c>
      <c r="U34" s="8">
        <f>INTMARB!U34+GIC!U34</f>
        <v>1153.1691878400002</v>
      </c>
      <c r="V34" s="8">
        <f>INTMARB!V34+GIC!V34</f>
        <v>1254.5282073599999</v>
      </c>
      <c r="W34" s="8">
        <f>INTMARB!W34+GIC!W34</f>
        <v>1142.2554163200002</v>
      </c>
      <c r="X34" s="8">
        <f>INTMARB!X34+GIC!X34</f>
        <v>843.41938175999996</v>
      </c>
      <c r="Y34" s="8">
        <f>INTMARB!Y34+GIC!Y34</f>
        <v>1084.2190848</v>
      </c>
      <c r="Z34" s="8">
        <f>INTMARB!Z34+GIC!Z34</f>
        <v>1157.2533503999998</v>
      </c>
    </row>
    <row r="35" spans="1:26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  <c r="Y35" s="8">
        <f>INTMARB!Y35+GIC!Y35</f>
        <v>0</v>
      </c>
      <c r="Z35" s="8">
        <f>INTMARB!Z35+GIC!Z35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INTMARB!C36+GIC!C36</f>
        <v>696.73742856000013</v>
      </c>
      <c r="D36" s="8">
        <f>INTMARB!D36+GIC!D36</f>
        <v>708.39823284000022</v>
      </c>
      <c r="E36" s="8">
        <f>INTMARB!E36+GIC!E36</f>
        <v>693.82228428000008</v>
      </c>
      <c r="F36" s="8">
        <f>INTMARB!F36+GIC!F36</f>
        <v>757.95704856000032</v>
      </c>
      <c r="G36" s="8">
        <f>INTMARB!G36+GIC!G36</f>
        <v>781.27888428000006</v>
      </c>
      <c r="H36" s="8">
        <f>INTMARB!H36+GIC!H36</f>
        <v>816.26129711999999</v>
      </c>
      <c r="I36" s="8">
        <f>INTMARB!I36+GIC!I36</f>
        <v>857.07490716000018</v>
      </c>
      <c r="J36" s="8">
        <f>INTMARB!J36+GIC!J36</f>
        <v>801.68512140000018</v>
      </c>
      <c r="K36" s="8">
        <f>INTMARB!K36+GIC!K36</f>
        <v>833.75261711999997</v>
      </c>
      <c r="L36" s="8">
        <f>INTMARB!L36+GIC!L36</f>
        <v>696.73742856000013</v>
      </c>
      <c r="M36" s="8">
        <f>INTMARB!M36+GIC!M36</f>
        <v>822.09181284000033</v>
      </c>
      <c r="N36" s="8">
        <f>INTMARB!N36+GIC!N36</f>
        <v>807.51586428000019</v>
      </c>
      <c r="O36" s="8">
        <f>INTMARB!O36+GIC!O36</f>
        <v>801.68557572000009</v>
      </c>
      <c r="P36" s="8">
        <f>INTMARB!P36+GIC!P36</f>
        <v>1092.6520938000003</v>
      </c>
      <c r="Q36" s="8">
        <f>INTMARB!Q36+GIC!Q36</f>
        <v>1139.3963971200003</v>
      </c>
      <c r="R36" s="8">
        <f>INTMARB!R36+GIC!R36</f>
        <v>1139.39662428</v>
      </c>
      <c r="S36" s="8">
        <f>INTMARB!S36+GIC!S36</f>
        <v>1148.1606842399999</v>
      </c>
      <c r="T36" s="8">
        <f>INTMARB!T36+GIC!T36</f>
        <v>1107.2596176000002</v>
      </c>
      <c r="U36" s="8">
        <f>INTMARB!U36+GIC!U36</f>
        <v>1156.92588</v>
      </c>
      <c r="V36" s="8">
        <f>INTMARB!V36+GIC!V36</f>
        <v>952.41872951999983</v>
      </c>
      <c r="W36" s="8">
        <f>INTMARB!W36+GIC!W36</f>
        <v>826.79311619999976</v>
      </c>
      <c r="X36" s="8">
        <f>INTMARB!X36+GIC!X36</f>
        <v>920.28172283999982</v>
      </c>
      <c r="Y36" s="8">
        <f>INTMARB!Y36+GIC!Y36</f>
        <v>981.63377712000022</v>
      </c>
      <c r="Z36" s="8">
        <f>INTMARB!Z36+GIC!Z36</f>
        <v>818.02814760000001</v>
      </c>
    </row>
    <row r="37" spans="1:26" ht="11.25" customHeight="1" x14ac:dyDescent="0.2">
      <c r="A37" s="28" t="s">
        <v>60</v>
      </c>
      <c r="B37" s="7" t="s">
        <v>61</v>
      </c>
      <c r="C37" s="8">
        <f>INTMARB!C37+GIC!C37</f>
        <v>5319.121167360001</v>
      </c>
      <c r="D37" s="8">
        <f>INTMARB!D37+GIC!D37</f>
        <v>5390.6390999999985</v>
      </c>
      <c r="E37" s="8">
        <f>INTMARB!E37+GIC!E37</f>
        <v>5483.0158059600017</v>
      </c>
      <c r="F37" s="8">
        <f>INTMARB!F37+GIC!F37</f>
        <v>5500.8952891200015</v>
      </c>
      <c r="G37" s="8">
        <f>INTMARB!G37+GIC!G37</f>
        <v>5600.5565615999994</v>
      </c>
      <c r="H37" s="8">
        <f>INTMARB!H37+GIC!H37</f>
        <v>5590.2922059599996</v>
      </c>
      <c r="I37" s="8">
        <f>INTMARB!I37+GIC!I37</f>
        <v>5546.7547027199989</v>
      </c>
      <c r="J37" s="8">
        <f>INTMARB!J37+GIC!J37</f>
        <v>5541.9529611599983</v>
      </c>
      <c r="K37" s="8">
        <f>INTMARB!K37+GIC!K37</f>
        <v>4952.5936336799996</v>
      </c>
      <c r="L37" s="8">
        <f>INTMARB!L37+GIC!L37</f>
        <v>4770.8200108799992</v>
      </c>
      <c r="M37" s="8">
        <f>INTMARB!M37+GIC!M37</f>
        <v>4681.4230940399984</v>
      </c>
      <c r="N37" s="8">
        <f>INTMARB!N37+GIC!N37</f>
        <v>4425.1515000000009</v>
      </c>
      <c r="O37" s="8">
        <f>INTMARB!O37+GIC!O37</f>
        <v>4270.1967277199983</v>
      </c>
      <c r="P37" s="8">
        <f>INTMARB!P37+GIC!P37</f>
        <v>4364.0565922799997</v>
      </c>
      <c r="Q37" s="8">
        <f>INTMARB!Q37+GIC!Q37</f>
        <v>4204.6528431600009</v>
      </c>
      <c r="R37" s="8">
        <f>INTMARB!R37+GIC!R37</f>
        <v>4180.5917445600016</v>
      </c>
      <c r="S37" s="8">
        <f>INTMARB!S37+GIC!S37</f>
        <v>4153.5231645599988</v>
      </c>
      <c r="T37" s="8">
        <f>INTMARB!T37+GIC!T37</f>
        <v>3991.1114350800008</v>
      </c>
      <c r="U37" s="8">
        <f>INTMARB!U37+GIC!U37</f>
        <v>3927.9515813999997</v>
      </c>
      <c r="V37" s="8">
        <f>INTMARB!V37+GIC!V37</f>
        <v>3837.7228982400006</v>
      </c>
      <c r="W37" s="8">
        <f>INTMARB!W37+GIC!W37</f>
        <v>3570.0445796399995</v>
      </c>
      <c r="X37" s="8">
        <f>INTMARB!X37+GIC!X37</f>
        <v>3597.1134091199997</v>
      </c>
      <c r="Y37" s="8">
        <f>INTMARB!Y37+GIC!Y37</f>
        <v>3335.45055228</v>
      </c>
      <c r="Z37" s="8">
        <f>INTMARB!Z37+GIC!Z37</f>
        <v>3320.4123968400008</v>
      </c>
    </row>
    <row r="38" spans="1:26" ht="11.25" customHeight="1" x14ac:dyDescent="0.2">
      <c r="A38" s="28" t="s">
        <v>62</v>
      </c>
      <c r="B38" s="7" t="s">
        <v>63</v>
      </c>
      <c r="C38" s="8">
        <f>INTMARB!C38+GIC!C38</f>
        <v>9.1770840000000007</v>
      </c>
      <c r="D38" s="8">
        <f>INTMARB!D38+GIC!D38</f>
        <v>9.1770840000000007</v>
      </c>
      <c r="E38" s="8">
        <f>INTMARB!E38+GIC!E38</f>
        <v>9.1770840000000007</v>
      </c>
      <c r="F38" s="8">
        <f>INTMARB!F38+GIC!F38</f>
        <v>15.29514</v>
      </c>
      <c r="G38" s="8">
        <f>INTMARB!G38+GIC!G38</f>
        <v>15.29514</v>
      </c>
      <c r="H38" s="8">
        <f>INTMARB!H38+GIC!H38</f>
        <v>9.1770840000000007</v>
      </c>
      <c r="I38" s="8">
        <f>INTMARB!I38+GIC!I38</f>
        <v>15.29514</v>
      </c>
      <c r="J38" s="8">
        <f>INTMARB!J38+GIC!J38</f>
        <v>15.29514</v>
      </c>
      <c r="K38" s="8">
        <f>INTMARB!K38+GIC!K38</f>
        <v>12.236112</v>
      </c>
      <c r="L38" s="8">
        <f>INTMARB!L38+GIC!L38</f>
        <v>6.1180559999999993</v>
      </c>
      <c r="M38" s="8">
        <f>INTMARB!M38+GIC!M38</f>
        <v>6.1180559999999993</v>
      </c>
      <c r="N38" s="8">
        <f>INTMARB!N38+GIC!N38</f>
        <v>3.0590279999999996</v>
      </c>
      <c r="O38" s="8">
        <f>INTMARB!O38+GIC!O38</f>
        <v>3.0590279999999992</v>
      </c>
      <c r="P38" s="8">
        <f>INTMARB!P38+GIC!P38</f>
        <v>3.0590280000000001</v>
      </c>
      <c r="Q38" s="8">
        <f>INTMARB!Q38+GIC!Q38</f>
        <v>3.0590280000000001</v>
      </c>
      <c r="R38" s="8">
        <f>INTMARB!R38+GIC!R38</f>
        <v>3.0590279999999992</v>
      </c>
      <c r="S38" s="8">
        <f>INTMARB!S38+GIC!S38</f>
        <v>3.0590279999999992</v>
      </c>
      <c r="T38" s="8">
        <f>INTMARB!T38+GIC!T38</f>
        <v>3.0590279999999996</v>
      </c>
      <c r="U38" s="8">
        <f>INTMARB!U38+GIC!U38</f>
        <v>3.0590279999999996</v>
      </c>
      <c r="V38" s="8">
        <f>INTMARB!V38+GIC!V38</f>
        <v>3.0590279999999992</v>
      </c>
      <c r="W38" s="8">
        <f>INTMARB!W38+GIC!W38</f>
        <v>3.0590279999999992</v>
      </c>
      <c r="X38" s="8">
        <f>INTMARB!X38+GIC!X38</f>
        <v>3.0590279999999992</v>
      </c>
      <c r="Y38" s="8">
        <f>INTMARB!Y38+GIC!Y38</f>
        <v>3.0590279999999992</v>
      </c>
      <c r="Z38" s="8">
        <f>INTMARB!Z38+GIC!Z38</f>
        <v>3.0590279999999992</v>
      </c>
    </row>
    <row r="39" spans="1:26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  <c r="Y39" s="8">
        <f>INTMARB!Y39+GIC!Y39</f>
        <v>0</v>
      </c>
      <c r="Z39" s="8">
        <f>INTMARB!Z39+GIC!Z39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INTMARB!C40+GIC!C40</f>
        <v>1531.7289262800002</v>
      </c>
      <c r="D40" s="8">
        <f>INTMARB!D40+GIC!D40</f>
        <v>1531.72892628</v>
      </c>
      <c r="E40" s="8">
        <f>INTMARB!E40+GIC!E40</f>
        <v>1494.3695137200004</v>
      </c>
      <c r="F40" s="8">
        <f>INTMARB!F40+GIC!F40</f>
        <v>1534.8419949600002</v>
      </c>
      <c r="G40" s="8">
        <f>INTMARB!G40+GIC!G40</f>
        <v>1662.4860937199996</v>
      </c>
      <c r="H40" s="8">
        <f>INTMARB!H40+GIC!H40</f>
        <v>1712.2985575200005</v>
      </c>
      <c r="I40" s="8">
        <f>INTMARB!I40+GIC!I40</f>
        <v>1843.0557249600004</v>
      </c>
      <c r="J40" s="8">
        <f>INTMARB!J40+GIC!J40</f>
        <v>2048.5314586800005</v>
      </c>
      <c r="K40" s="8">
        <f>INTMARB!K40+GIC!K40</f>
        <v>2182.4022124800008</v>
      </c>
      <c r="L40" s="8">
        <f>INTMARB!L40+GIC!L40</f>
        <v>1945.7937212399995</v>
      </c>
      <c r="M40" s="8">
        <f>INTMARB!M40+GIC!M40</f>
        <v>2045.4183900000003</v>
      </c>
      <c r="N40" s="8">
        <f>INTMARB!N40+GIC!N40</f>
        <v>2303.8196561999998</v>
      </c>
      <c r="O40" s="8">
        <f>INTMARB!O40+GIC!O40</f>
        <v>2222.8746937200003</v>
      </c>
      <c r="P40" s="8">
        <f>INTMARB!P40+GIC!P40</f>
        <v>2241.5544</v>
      </c>
      <c r="Q40" s="8">
        <f>INTMARB!Q40+GIC!Q40</f>
        <v>2182.4022124799999</v>
      </c>
      <c r="R40" s="8">
        <f>INTMARB!R40+GIC!R40</f>
        <v>2222.8746937200003</v>
      </c>
      <c r="S40" s="8">
        <f>INTMARB!S40+GIC!S40</f>
        <v>2278.91355372</v>
      </c>
      <c r="T40" s="8">
        <f>INTMARB!T40+GIC!T40</f>
        <v>2390.9912737200002</v>
      </c>
      <c r="U40" s="8">
        <f>INTMARB!U40+GIC!U40</f>
        <v>2677.4122287600007</v>
      </c>
      <c r="V40" s="8">
        <f>INTMARB!V40+GIC!V40</f>
        <v>2898.454600080001</v>
      </c>
      <c r="W40" s="8">
        <f>INTMARB!W40+GIC!W40</f>
        <v>1102.0974937199999</v>
      </c>
      <c r="X40" s="8">
        <f>INTMARB!X40+GIC!X40</f>
        <v>1011.8128075199998</v>
      </c>
      <c r="Y40" s="8">
        <f>INTMARB!Y40+GIC!Y40</f>
        <v>1846.1693113200004</v>
      </c>
      <c r="Z40" s="8">
        <f>INTMARB!Z40+GIC!Z40</f>
        <v>2194.8555225599998</v>
      </c>
    </row>
    <row r="41" spans="1:26" ht="11.25" customHeight="1" x14ac:dyDescent="0.2">
      <c r="A41" s="28" t="s">
        <v>68</v>
      </c>
      <c r="B41" s="7" t="s">
        <v>69</v>
      </c>
      <c r="C41" s="8">
        <f>INTMARB!C41+GIC!C41</f>
        <v>0</v>
      </c>
      <c r="D41" s="8">
        <f>INTMARB!D41+GIC!D41</f>
        <v>0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  <c r="Y41" s="8">
        <f>INTMARB!Y41+GIC!Y41</f>
        <v>0</v>
      </c>
      <c r="Z41" s="8">
        <f>INTMARB!Z41+GIC!Z41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3.2473072799999989</v>
      </c>
      <c r="J42" s="8">
        <f>INTMARB!J42+GIC!J42</f>
        <v>0</v>
      </c>
      <c r="K42" s="8">
        <f>INTMARB!K42+GIC!K42</f>
        <v>3.2473072799999989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246.78638135999998</v>
      </c>
      <c r="Q42" s="8">
        <f>INTMARB!Q42+GIC!Q42</f>
        <v>237.04498728000002</v>
      </c>
      <c r="R42" s="8">
        <f>INTMARB!R42+GIC!R42</f>
        <v>240.29203068000001</v>
      </c>
      <c r="S42" s="8">
        <f>INTMARB!S42+GIC!S42</f>
        <v>269.51674067999994</v>
      </c>
      <c r="T42" s="8">
        <f>INTMARB!T42+GIC!T42</f>
        <v>217.56167135999993</v>
      </c>
      <c r="U42" s="8">
        <f>INTMARB!U42+GIC!U42</f>
        <v>240.29203068000001</v>
      </c>
      <c r="V42" s="8">
        <f>INTMARB!V42+GIC!V42</f>
        <v>217.56167136000002</v>
      </c>
      <c r="W42" s="8">
        <f>INTMARB!W42+GIC!W42</f>
        <v>201.32566271999997</v>
      </c>
      <c r="X42" s="8">
        <f>INTMARB!X42+GIC!X42</f>
        <v>172.10095271999998</v>
      </c>
      <c r="Y42" s="8">
        <f>INTMARB!Y42+GIC!Y42</f>
        <v>224.05628591999999</v>
      </c>
      <c r="Z42" s="8">
        <f>INTMARB!Z42+GIC!Z42</f>
        <v>165.60660203999993</v>
      </c>
    </row>
    <row r="43" spans="1:26" ht="11.25" customHeight="1" x14ac:dyDescent="0.2">
      <c r="A43" s="28" t="s">
        <v>72</v>
      </c>
      <c r="B43" s="7" t="s">
        <v>73</v>
      </c>
      <c r="C43" s="8">
        <f>INTMARB!C43+GIC!C43</f>
        <v>13248.635400000001</v>
      </c>
      <c r="D43" s="8">
        <f>INTMARB!D43+GIC!D43</f>
        <v>13850.846366760001</v>
      </c>
      <c r="E43" s="8">
        <f>INTMARB!E43+GIC!E43</f>
        <v>13576.823825759999</v>
      </c>
      <c r="F43" s="8">
        <f>INTMARB!F43+GIC!F43</f>
        <v>13946.434744319999</v>
      </c>
      <c r="G43" s="8">
        <f>INTMARB!G43+GIC!G43</f>
        <v>13437.560700719998</v>
      </c>
      <c r="H43" s="8">
        <f>INTMARB!H43+GIC!H43</f>
        <v>13148.956524599998</v>
      </c>
      <c r="I43" s="8">
        <f>INTMARB!I43+GIC!I43</f>
        <v>13166.017427159999</v>
      </c>
      <c r="J43" s="8">
        <f>INTMARB!J43+GIC!J43</f>
        <v>13797.710709120001</v>
      </c>
      <c r="K43" s="8">
        <f>INTMARB!K43+GIC!K43</f>
        <v>13062.64739364</v>
      </c>
      <c r="L43" s="8">
        <f>INTMARB!L43+GIC!L43</f>
        <v>12496.424484959998</v>
      </c>
      <c r="M43" s="8">
        <f>INTMARB!M43+GIC!M43</f>
        <v>13439.506181400004</v>
      </c>
      <c r="N43" s="8">
        <f>INTMARB!N43+GIC!N43</f>
        <v>12898.72177308</v>
      </c>
      <c r="O43" s="8">
        <f>INTMARB!O43+GIC!O43</f>
        <v>13012.84170108</v>
      </c>
      <c r="P43" s="8">
        <f>INTMARB!P43+GIC!P43</f>
        <v>12631.619519999997</v>
      </c>
      <c r="Q43" s="8">
        <f>INTMARB!Q43+GIC!Q43</f>
        <v>11540.037600000001</v>
      </c>
      <c r="R43" s="8">
        <f>INTMARB!R43+GIC!R43</f>
        <v>11470.730150879999</v>
      </c>
      <c r="S43" s="8">
        <f>INTMARB!S43+GIC!S43</f>
        <v>12785.6080638</v>
      </c>
      <c r="T43" s="8">
        <f>INTMARB!T43+GIC!T43</f>
        <v>12392.702861760001</v>
      </c>
      <c r="U43" s="8">
        <f>INTMARB!U43+GIC!U43</f>
        <v>12410.088144479998</v>
      </c>
      <c r="V43" s="8">
        <f>INTMARB!V43+GIC!V43</f>
        <v>12165.7218462</v>
      </c>
      <c r="W43" s="8">
        <f>INTMARB!W43+GIC!W43</f>
        <v>11752.525277999999</v>
      </c>
      <c r="X43" s="8">
        <f>INTMARB!X43+GIC!X43</f>
        <v>11126.45849796</v>
      </c>
      <c r="Y43" s="8">
        <f>INTMARB!Y43+GIC!Y43</f>
        <v>11570.494922999997</v>
      </c>
      <c r="Z43" s="8">
        <f>INTMARB!Z43+GIC!Z43</f>
        <v>10270.869813359997</v>
      </c>
    </row>
    <row r="44" spans="1:26" ht="11.25" customHeight="1" x14ac:dyDescent="0.2">
      <c r="A44" s="28" t="s">
        <v>74</v>
      </c>
      <c r="B44" s="7" t="s">
        <v>75</v>
      </c>
      <c r="C44" s="8">
        <f>INTMARB!C44+GIC!C44</f>
        <v>5392.0323000000008</v>
      </c>
      <c r="D44" s="8">
        <f>INTMARB!D44+GIC!D44</f>
        <v>5547.9085315200009</v>
      </c>
      <c r="E44" s="8">
        <f>INTMARB!E44+GIC!E44</f>
        <v>5916.9209572800009</v>
      </c>
      <c r="F44" s="8">
        <f>INTMARB!F44+GIC!F44</f>
        <v>5869.2030213600001</v>
      </c>
      <c r="G44" s="8">
        <f>INTMARB!G44+GIC!G44</f>
        <v>5407.937907120001</v>
      </c>
      <c r="H44" s="8">
        <f>INTMARB!H44+GIC!H44</f>
        <v>4927.5862315200011</v>
      </c>
      <c r="I44" s="8">
        <f>INTMARB!I44+GIC!I44</f>
        <v>5143.9031013600006</v>
      </c>
      <c r="J44" s="8">
        <f>INTMARB!J44+GIC!J44</f>
        <v>4456.7768613600001</v>
      </c>
      <c r="K44" s="8">
        <f>INTMARB!K44+GIC!K44</f>
        <v>3751.3498248000001</v>
      </c>
      <c r="L44" s="8">
        <f>INTMARB!L44+GIC!L44</f>
        <v>3234.9053527199999</v>
      </c>
      <c r="M44" s="8">
        <f>INTMARB!M44+GIC!M44</f>
        <v>3219.0629968800013</v>
      </c>
      <c r="N44" s="8">
        <f>INTMARB!N44+GIC!N44</f>
        <v>2744.9467272000002</v>
      </c>
      <c r="O44" s="8">
        <f>INTMARB!O44+GIC!O44</f>
        <v>2294.7603393600002</v>
      </c>
      <c r="P44" s="8">
        <f>INTMARB!P44+GIC!P44</f>
        <v>1856.2654072800001</v>
      </c>
      <c r="Q44" s="8">
        <f>INTMARB!Q44+GIC!Q44</f>
        <v>1684.47242304</v>
      </c>
      <c r="R44" s="8">
        <f>INTMARB!R44+GIC!R44</f>
        <v>2320.85831904</v>
      </c>
      <c r="S44" s="8">
        <f>INTMARB!S44+GIC!S44</f>
        <v>2195.0718638400003</v>
      </c>
      <c r="T44" s="8">
        <f>INTMARB!T44+GIC!T44</f>
        <v>2095.0635095999996</v>
      </c>
      <c r="U44" s="8">
        <f>INTMARB!U44+GIC!U44</f>
        <v>1744.8431227200003</v>
      </c>
      <c r="V44" s="8">
        <f>INTMARB!V44+GIC!V44</f>
        <v>1657.2877473600001</v>
      </c>
      <c r="W44" s="8">
        <f>INTMARB!W44+GIC!W44</f>
        <v>1438.4009807999998</v>
      </c>
      <c r="X44" s="8">
        <f>INTMARB!X44+GIC!X44</f>
        <v>1300.81523616</v>
      </c>
      <c r="Y44" s="8">
        <f>INTMARB!Y44+GIC!Y44</f>
        <v>1397.7507484800003</v>
      </c>
      <c r="Z44" s="8">
        <f>INTMARB!Z44+GIC!Z44</f>
        <v>1266.4179640799998</v>
      </c>
    </row>
    <row r="45" spans="1:26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  <c r="Y45" s="8">
        <f>INTMARB!Y45+GIC!Y45</f>
        <v>0</v>
      </c>
      <c r="Z45" s="8">
        <f>INTMARB!Z45+GIC!Z45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  <c r="Y46" s="8">
        <f>INTMARB!Y46+GIC!Y46</f>
        <v>0</v>
      </c>
      <c r="Z46" s="8">
        <f>INTMARB!Z46+GIC!Z46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  <c r="Y47" s="8">
        <f>INTMARB!Y47+GIC!Y47</f>
        <v>0</v>
      </c>
      <c r="Z47" s="8">
        <f>INTMARB!Z47+GIC!Z47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INTMARB!C48+GIC!C48</f>
        <v>454.50393299999996</v>
      </c>
      <c r="D48" s="8">
        <f>INTMARB!D48+GIC!D48</f>
        <v>296.70661799999999</v>
      </c>
      <c r="E48" s="8">
        <f>INTMARB!E48+GIC!E48</f>
        <v>421.71105599999999</v>
      </c>
      <c r="F48" s="8">
        <f>INTMARB!F48+GIC!F48</f>
        <v>379.46925900000002</v>
      </c>
      <c r="G48" s="8">
        <f>INTMARB!G48+GIC!G48</f>
        <v>448.26245099999994</v>
      </c>
      <c r="H48" s="8">
        <f>INTMARB!H48+GIC!H48</f>
        <v>421.26072299999998</v>
      </c>
      <c r="I48" s="8">
        <f>INTMARB!I48+GIC!I48</f>
        <v>447.20629200000002</v>
      </c>
      <c r="J48" s="8">
        <f>INTMARB!J48+GIC!J48</f>
        <v>599.92744500000003</v>
      </c>
      <c r="K48" s="8">
        <f>INTMARB!K48+GIC!K48</f>
        <v>582.26021099999991</v>
      </c>
      <c r="L48" s="8">
        <f>INTMARB!L48+GIC!L48</f>
        <v>534.06720899999993</v>
      </c>
      <c r="M48" s="8">
        <f>INTMARB!M48+GIC!M48</f>
        <v>512.38804500000015</v>
      </c>
      <c r="N48" s="8">
        <f>INTMARB!N48+GIC!N48</f>
        <v>596.31144300000017</v>
      </c>
      <c r="O48" s="8">
        <f>INTMARB!O48+GIC!O48</f>
        <v>565.902558</v>
      </c>
      <c r="P48" s="8">
        <f>INTMARB!P48+GIC!P48</f>
        <v>637.55464500000005</v>
      </c>
      <c r="Q48" s="8">
        <f>INTMARB!Q48+GIC!Q48</f>
        <v>597.92534100000023</v>
      </c>
      <c r="R48" s="8">
        <f>INTMARB!R48+GIC!R48</f>
        <v>529.116354</v>
      </c>
      <c r="S48" s="8">
        <f>INTMARB!S48+GIC!S48</f>
        <v>598.34619000000009</v>
      </c>
      <c r="T48" s="8">
        <f>INTMARB!T48+GIC!T48</f>
        <v>556.087896</v>
      </c>
      <c r="U48" s="8">
        <f>INTMARB!U48+GIC!U48</f>
        <v>490.22871299999997</v>
      </c>
      <c r="V48" s="8">
        <f>INTMARB!V48+GIC!V48</f>
        <v>528.00052499999993</v>
      </c>
      <c r="W48" s="8">
        <f>INTMARB!W48+GIC!W48</f>
        <v>578.23283700000002</v>
      </c>
      <c r="X48" s="8">
        <f>INTMARB!X48+GIC!X48</f>
        <v>473.66291699999999</v>
      </c>
      <c r="Y48" s="8">
        <f>INTMARB!Y48+GIC!Y48</f>
        <v>529.11670499999991</v>
      </c>
      <c r="Z48" s="8">
        <f>INTMARB!Z48+GIC!Z48</f>
        <v>456.78402899999998</v>
      </c>
    </row>
    <row r="49" spans="1:26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  <c r="Y49" s="8">
        <f>INTMARB!Y49+GIC!Y49</f>
        <v>0</v>
      </c>
      <c r="Z49" s="8">
        <f>INTMARB!Z49+GIC!Z49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INTMARB!C50+GIC!C50</f>
        <v>100.28310803999999</v>
      </c>
      <c r="D50" s="8">
        <f>INTMARB!D50+GIC!D50</f>
        <v>94.994161200000008</v>
      </c>
      <c r="E50" s="8">
        <f>INTMARB!E50+GIC!E50</f>
        <v>110.93145768000001</v>
      </c>
      <c r="F50" s="8">
        <f>INTMARB!F50+GIC!F50</f>
        <v>148.53620483999998</v>
      </c>
      <c r="G50" s="8">
        <f>INTMARB!G50+GIC!G50</f>
        <v>164.20117715999999</v>
      </c>
      <c r="H50" s="8">
        <f>INTMARB!H50+GIC!H50</f>
        <v>155.97049608</v>
      </c>
      <c r="I50" s="8">
        <f>INTMARB!I50+GIC!I50</f>
        <v>154.72894067999997</v>
      </c>
      <c r="J50" s="8">
        <f>INTMARB!J50+GIC!J50</f>
        <v>127.56196692</v>
      </c>
      <c r="K50" s="8">
        <f>INTMARB!K50+GIC!K50</f>
        <v>115.98000983999999</v>
      </c>
      <c r="L50" s="8">
        <f>INTMARB!L50+GIC!L50</f>
        <v>133.40004804</v>
      </c>
      <c r="M50" s="8">
        <f>INTMARB!M50+GIC!M50</f>
        <v>143.44226531999999</v>
      </c>
      <c r="N50" s="8">
        <f>INTMARB!N50+GIC!N50</f>
        <v>133.69955183999997</v>
      </c>
      <c r="O50" s="8">
        <f>INTMARB!O50+GIC!O50</f>
        <v>138.92041763999998</v>
      </c>
      <c r="P50" s="8">
        <f>INTMARB!P50+GIC!P50</f>
        <v>94.923705240000004</v>
      </c>
      <c r="Q50" s="8">
        <f>INTMARB!Q50+GIC!Q50</f>
        <v>113.90828795999997</v>
      </c>
      <c r="R50" s="8">
        <f>INTMARB!R50+GIC!R50</f>
        <v>103.05991727999998</v>
      </c>
      <c r="S50" s="8">
        <f>INTMARB!S50+GIC!S50</f>
        <v>105.77181204000001</v>
      </c>
      <c r="T50" s="8">
        <f>INTMARB!T50+GIC!T50</f>
        <v>116.62044660000001</v>
      </c>
      <c r="U50" s="8">
        <f>INTMARB!U50+GIC!U50</f>
        <v>251.57052575999998</v>
      </c>
      <c r="V50" s="8">
        <f>INTMARB!V50+GIC!V50</f>
        <v>402.86559599999998</v>
      </c>
      <c r="W50" s="8">
        <f>INTMARB!W50+GIC!W50</f>
        <v>274.85608860000002</v>
      </c>
      <c r="X50" s="8">
        <f>INTMARB!X50+GIC!X50</f>
        <v>210.61819691999997</v>
      </c>
      <c r="Y50" s="8">
        <f>INTMARB!Y50+GIC!Y50</f>
        <v>310.73849100000001</v>
      </c>
      <c r="Z50" s="8">
        <f>INTMARB!Z50+GIC!Z50</f>
        <v>286.29898091999996</v>
      </c>
    </row>
    <row r="51" spans="1:26" ht="11.25" customHeight="1" x14ac:dyDescent="0.2">
      <c r="A51" s="25" t="s">
        <v>88</v>
      </c>
      <c r="B51" s="26" t="s">
        <v>89</v>
      </c>
      <c r="C51" s="27">
        <f>INTMARB!C51+GIC!C51</f>
        <v>7958.5367400000005</v>
      </c>
      <c r="D51" s="27">
        <f>INTMARB!D51+GIC!D51</f>
        <v>8635.1532299999999</v>
      </c>
      <c r="E51" s="27">
        <f>INTMARB!E51+GIC!E51</f>
        <v>8574.565230000002</v>
      </c>
      <c r="F51" s="27">
        <f>INTMARB!F51+GIC!F51</f>
        <v>9491.1606900000006</v>
      </c>
      <c r="G51" s="27">
        <f>INTMARB!G51+GIC!G51</f>
        <v>9143.7894899999992</v>
      </c>
      <c r="H51" s="27">
        <f>INTMARB!H51+GIC!H51</f>
        <v>8366.34447</v>
      </c>
      <c r="I51" s="27">
        <f>INTMARB!I51+GIC!I51</f>
        <v>8942.33439</v>
      </c>
      <c r="J51" s="27">
        <f>INTMARB!J51+GIC!J51</f>
        <v>8443.7977456799999</v>
      </c>
      <c r="K51" s="27">
        <f>INTMARB!K51+GIC!K51</f>
        <v>8659.2868441200008</v>
      </c>
      <c r="L51" s="27">
        <f>INTMARB!L51+GIC!L51</f>
        <v>7770.8880295200015</v>
      </c>
      <c r="M51" s="27">
        <f>INTMARB!M51+GIC!M51</f>
        <v>8548.3108339200007</v>
      </c>
      <c r="N51" s="27">
        <f>INTMARB!N51+GIC!N51</f>
        <v>7490.6273667543446</v>
      </c>
      <c r="O51" s="27">
        <f>INTMARB!O51+GIC!O51</f>
        <v>6658.5884471594272</v>
      </c>
      <c r="P51" s="27">
        <f>INTMARB!P51+GIC!P51</f>
        <v>6217.8963561112359</v>
      </c>
      <c r="Q51" s="27">
        <f>INTMARB!Q51+GIC!Q51</f>
        <v>5541.2336180708098</v>
      </c>
      <c r="R51" s="27">
        <f>INTMARB!R51+GIC!R51</f>
        <v>4827.3700149080123</v>
      </c>
      <c r="S51" s="27">
        <f>INTMARB!S51+GIC!S51</f>
        <v>4312.7110494287845</v>
      </c>
      <c r="T51" s="27">
        <f>INTMARB!T51+GIC!T51</f>
        <v>3971.9525146589822</v>
      </c>
      <c r="U51" s="27">
        <f>INTMARB!U51+GIC!U51</f>
        <v>4508.8970593350095</v>
      </c>
      <c r="V51" s="27">
        <f>INTMARB!V51+GIC!V51</f>
        <v>4414.2996507356438</v>
      </c>
      <c r="W51" s="27">
        <f>INTMARB!W51+GIC!W51</f>
        <v>4403.1941029159143</v>
      </c>
      <c r="X51" s="27">
        <f>INTMARB!X51+GIC!X51</f>
        <v>4431.0181128198128</v>
      </c>
      <c r="Y51" s="27">
        <f>INTMARB!Y51+GIC!Y51</f>
        <v>2235.5934334149329</v>
      </c>
      <c r="Z51" s="27">
        <f>INTMARB!Z51+GIC!Z51</f>
        <v>2527.5552867820857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331.65721742035169</v>
      </c>
      <c r="D52" s="27">
        <f t="shared" ref="D52:X52" si="30">SUM(D53:D54)</f>
        <v>424.9044920930038</v>
      </c>
      <c r="E52" s="27">
        <f t="shared" si="30"/>
        <v>494.5508971361113</v>
      </c>
      <c r="F52" s="27">
        <f t="shared" si="30"/>
        <v>534.17958278613514</v>
      </c>
      <c r="G52" s="27">
        <f t="shared" si="30"/>
        <v>572.14726497871607</v>
      </c>
      <c r="H52" s="27">
        <f t="shared" si="30"/>
        <v>511.60503566318891</v>
      </c>
      <c r="I52" s="27">
        <f t="shared" si="30"/>
        <v>468.46641744559815</v>
      </c>
      <c r="J52" s="27">
        <f t="shared" si="30"/>
        <v>469.62693771439189</v>
      </c>
      <c r="K52" s="27">
        <f t="shared" si="30"/>
        <v>530.40815293859771</v>
      </c>
      <c r="L52" s="27">
        <f t="shared" si="30"/>
        <v>621.54213400492199</v>
      </c>
      <c r="M52" s="27">
        <f t="shared" si="30"/>
        <v>621.22855533411916</v>
      </c>
      <c r="N52" s="27">
        <f t="shared" si="30"/>
        <v>621.40430487993945</v>
      </c>
      <c r="O52" s="27">
        <f t="shared" si="30"/>
        <v>810.86389544218423</v>
      </c>
      <c r="P52" s="27">
        <f t="shared" si="30"/>
        <v>804.68312016098571</v>
      </c>
      <c r="Q52" s="27">
        <f t="shared" si="30"/>
        <v>900.66328396073118</v>
      </c>
      <c r="R52" s="27">
        <f t="shared" si="30"/>
        <v>885.86841995343184</v>
      </c>
      <c r="S52" s="27">
        <f t="shared" si="30"/>
        <v>961.30049108200456</v>
      </c>
      <c r="T52" s="27">
        <f t="shared" si="30"/>
        <v>1067.3000621530537</v>
      </c>
      <c r="U52" s="27">
        <f t="shared" si="30"/>
        <v>1081.4086667613294</v>
      </c>
      <c r="V52" s="27">
        <f t="shared" si="30"/>
        <v>1076.059095720035</v>
      </c>
      <c r="W52" s="27">
        <f t="shared" si="30"/>
        <v>1085.8935652180351</v>
      </c>
      <c r="X52" s="27">
        <f t="shared" si="30"/>
        <v>1200.5109836210129</v>
      </c>
      <c r="Y52" s="27">
        <f t="shared" ref="Y52:Z52" si="31">SUM(Y53:Y54)</f>
        <v>1182.012281377994</v>
      </c>
      <c r="Z52" s="27">
        <f t="shared" si="31"/>
        <v>1170.630851282719</v>
      </c>
    </row>
    <row r="53" spans="1:26" ht="11.25" customHeight="1" x14ac:dyDescent="0.2">
      <c r="A53" s="29" t="s">
        <v>116</v>
      </c>
      <c r="B53" s="7" t="s">
        <v>117</v>
      </c>
      <c r="C53" s="8">
        <f>INTMARB!C53+GIC!C53</f>
        <v>248.53359960000003</v>
      </c>
      <c r="D53" s="8">
        <f>INTMARB!D53+GIC!D53</f>
        <v>322.03519920000008</v>
      </c>
      <c r="E53" s="8">
        <f>INTMARB!E53+GIC!E53</f>
        <v>384.2410572</v>
      </c>
      <c r="F53" s="8">
        <f>INTMARB!F53+GIC!F53</f>
        <v>382.24002959999996</v>
      </c>
      <c r="G53" s="8">
        <f>INTMARB!G53+GIC!G53</f>
        <v>398.2554576</v>
      </c>
      <c r="H53" s="8">
        <f>INTMARB!H53+GIC!H53</f>
        <v>331.04522880000002</v>
      </c>
      <c r="I53" s="8">
        <f>INTMARB!I53+GIC!I53</f>
        <v>314.31422880000002</v>
      </c>
      <c r="J53" s="8">
        <f>INTMARB!J53+GIC!J53</f>
        <v>279.70782839999998</v>
      </c>
      <c r="K53" s="8">
        <f>INTMARB!K53+GIC!K53</f>
        <v>286.71477119999997</v>
      </c>
      <c r="L53" s="8">
        <f>INTMARB!L53+GIC!L53</f>
        <v>271.41440039999998</v>
      </c>
      <c r="M53" s="8">
        <f>INTMARB!M53+GIC!M53</f>
        <v>255.11171400000001</v>
      </c>
      <c r="N53" s="8">
        <f>INTMARB!N53+GIC!N53</f>
        <v>258.11557200000004</v>
      </c>
      <c r="O53" s="8">
        <f>INTMARB!O53+GIC!O53</f>
        <v>391.96305720000004</v>
      </c>
      <c r="P53" s="8">
        <f>INTMARB!P53+GIC!P53</f>
        <v>303.1600572000001</v>
      </c>
      <c r="Q53" s="8">
        <f>INTMARB!Q53+GIC!Q53</f>
        <v>317.3165424</v>
      </c>
      <c r="R53" s="8">
        <f>INTMARB!R53+GIC!R53</f>
        <v>251.96628600000003</v>
      </c>
      <c r="S53" s="8">
        <f>INTMARB!S53+GIC!S53</f>
        <v>235.09165680000001</v>
      </c>
      <c r="T53" s="8">
        <f>INTMARB!T53+GIC!T53</f>
        <v>286.1433432</v>
      </c>
      <c r="U53" s="8">
        <f>INTMARB!U53+GIC!U53</f>
        <v>292.86354240000003</v>
      </c>
      <c r="V53" s="8">
        <f>INTMARB!V53+GIC!V53</f>
        <v>259.83088560000004</v>
      </c>
      <c r="W53" s="8">
        <f>INTMARB!W53+GIC!W53</f>
        <v>289.57448519999997</v>
      </c>
      <c r="X53" s="8">
        <f>INTMARB!X53+GIC!X53</f>
        <v>316.45888560000003</v>
      </c>
      <c r="Y53" s="8">
        <f>INTMARB!Y53+GIC!Y53</f>
        <v>302.44602960000003</v>
      </c>
      <c r="Z53" s="8">
        <f>INTMARB!Z53+GIC!Z53</f>
        <v>266.98094280000004</v>
      </c>
    </row>
    <row r="54" spans="1:26" ht="11.25" customHeight="1" x14ac:dyDescent="0.2">
      <c r="A54" s="43" t="s">
        <v>118</v>
      </c>
      <c r="B54" s="44" t="s">
        <v>119</v>
      </c>
      <c r="C54" s="45">
        <f>INTMARB!C54+GIC!C54</f>
        <v>83.123617820351654</v>
      </c>
      <c r="D54" s="45">
        <f>INTMARB!D54+GIC!D54</f>
        <v>102.86929289300369</v>
      </c>
      <c r="E54" s="45">
        <f>INTMARB!E54+GIC!E54</f>
        <v>110.3098399361113</v>
      </c>
      <c r="F54" s="45">
        <f>INTMARB!F54+GIC!F54</f>
        <v>151.93955318613519</v>
      </c>
      <c r="G54" s="45">
        <f>INTMARB!G54+GIC!G54</f>
        <v>173.89180737871607</v>
      </c>
      <c r="H54" s="45">
        <f>INTMARB!H54+GIC!H54</f>
        <v>180.55980686318892</v>
      </c>
      <c r="I54" s="45">
        <f>INTMARB!I54+GIC!I54</f>
        <v>154.1521886455981</v>
      </c>
      <c r="J54" s="45">
        <f>INTMARB!J54+GIC!J54</f>
        <v>189.9191093143919</v>
      </c>
      <c r="K54" s="45">
        <f>INTMARB!K54+GIC!K54</f>
        <v>243.69338173859771</v>
      </c>
      <c r="L54" s="45">
        <f>INTMARB!L54+GIC!L54</f>
        <v>350.12773360492201</v>
      </c>
      <c r="M54" s="45">
        <f>INTMARB!M54+GIC!M54</f>
        <v>366.11684133411916</v>
      </c>
      <c r="N54" s="45">
        <f>INTMARB!N54+GIC!N54</f>
        <v>363.2887328799394</v>
      </c>
      <c r="O54" s="45">
        <f>INTMARB!O54+GIC!O54</f>
        <v>418.90083824218414</v>
      </c>
      <c r="P54" s="45">
        <f>INTMARB!P54+GIC!P54</f>
        <v>501.52306296098561</v>
      </c>
      <c r="Q54" s="45">
        <f>INTMARB!Q54+GIC!Q54</f>
        <v>583.34674156073118</v>
      </c>
      <c r="R54" s="45">
        <f>INTMARB!R54+GIC!R54</f>
        <v>633.90213395343176</v>
      </c>
      <c r="S54" s="45">
        <f>INTMARB!S54+GIC!S54</f>
        <v>726.20883428200455</v>
      </c>
      <c r="T54" s="45">
        <f>INTMARB!T54+GIC!T54</f>
        <v>781.15671895305366</v>
      </c>
      <c r="U54" s="45">
        <f>INTMARB!U54+GIC!U54</f>
        <v>788.54512436132939</v>
      </c>
      <c r="V54" s="45">
        <f>INTMARB!V54+GIC!V54</f>
        <v>816.22821012003487</v>
      </c>
      <c r="W54" s="45">
        <f>INTMARB!W54+GIC!W54</f>
        <v>796.31908001803515</v>
      </c>
      <c r="X54" s="45">
        <f>INTMARB!X54+GIC!X54</f>
        <v>884.05209802101285</v>
      </c>
      <c r="Y54" s="45">
        <f>INTMARB!Y54+GIC!Y54</f>
        <v>879.56625177799401</v>
      </c>
      <c r="Z54" s="45">
        <f>INTMARB!Z54+GIC!Z54</f>
        <v>903.64990848271907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30323.520332639993</v>
      </c>
      <c r="D61" s="49">
        <f t="shared" si="32"/>
        <v>29655.671081039996</v>
      </c>
      <c r="E61" s="49">
        <f t="shared" si="32"/>
        <v>32050.347205679995</v>
      </c>
      <c r="F61" s="49">
        <f t="shared" si="32"/>
        <v>32743.912813199997</v>
      </c>
      <c r="G61" s="49">
        <f t="shared" si="32"/>
        <v>34403.662035360001</v>
      </c>
      <c r="H61" s="49">
        <f t="shared" si="32"/>
        <v>32129.31368232</v>
      </c>
      <c r="I61" s="49">
        <f t="shared" si="32"/>
        <v>35912.373072479997</v>
      </c>
      <c r="J61" s="49">
        <f t="shared" si="32"/>
        <v>34577.485721279998</v>
      </c>
      <c r="K61" s="49">
        <f t="shared" si="32"/>
        <v>35342.798935679995</v>
      </c>
      <c r="L61" s="49">
        <f t="shared" si="32"/>
        <v>31597.118603279992</v>
      </c>
      <c r="M61" s="49">
        <f t="shared" si="32"/>
        <v>37462.390323840002</v>
      </c>
      <c r="N61" s="49">
        <f t="shared" si="32"/>
        <v>37069.152704556938</v>
      </c>
      <c r="O61" s="49">
        <f t="shared" si="32"/>
        <v>38849.64048341618</v>
      </c>
      <c r="P61" s="49">
        <f t="shared" si="32"/>
        <v>39952.855240993769</v>
      </c>
      <c r="Q61" s="49">
        <f t="shared" si="32"/>
        <v>41034.03958333558</v>
      </c>
      <c r="R61" s="49">
        <f t="shared" si="32"/>
        <v>40171.081016061718</v>
      </c>
      <c r="S61" s="49">
        <f t="shared" si="32"/>
        <v>41441.154148795104</v>
      </c>
      <c r="T61" s="49">
        <f t="shared" si="32"/>
        <v>43448.118871035636</v>
      </c>
      <c r="U61" s="49">
        <f t="shared" si="32"/>
        <v>44772.386160526985</v>
      </c>
      <c r="V61" s="49">
        <f t="shared" si="32"/>
        <v>45517.921468170432</v>
      </c>
      <c r="W61" s="49">
        <f t="shared" si="32"/>
        <v>42522.232336608897</v>
      </c>
      <c r="X61" s="49">
        <f t="shared" si="32"/>
        <v>49001.960551789038</v>
      </c>
      <c r="Y61" s="49">
        <f t="shared" ref="Y61:Z61" si="33">SUM(Y62:Y72)</f>
        <v>44669.929609997424</v>
      </c>
      <c r="Z61" s="49">
        <f t="shared" si="33"/>
        <v>44164.613402257848</v>
      </c>
    </row>
    <row r="62" spans="1:26" ht="11.25" customHeight="1" x14ac:dyDescent="0.2">
      <c r="A62" s="50" t="s">
        <v>92</v>
      </c>
      <c r="B62" s="51" t="s">
        <v>93</v>
      </c>
      <c r="C62" s="52">
        <f>INTMARB!C62+GIC!C62</f>
        <v>30048.928358399993</v>
      </c>
      <c r="D62" s="52">
        <f>INTMARB!D62+GIC!D62</f>
        <v>29318.912179199993</v>
      </c>
      <c r="E62" s="52">
        <f>INTMARB!E62+GIC!E62</f>
        <v>31720.303238399996</v>
      </c>
      <c r="F62" s="52">
        <f>INTMARB!F62+GIC!F62</f>
        <v>32331.712089599998</v>
      </c>
      <c r="G62" s="52">
        <f>INTMARB!G62+GIC!G62</f>
        <v>33919.312089600004</v>
      </c>
      <c r="H62" s="52">
        <f>INTMARB!H62+GIC!H62</f>
        <v>31560.927955200001</v>
      </c>
      <c r="I62" s="52">
        <f>INTMARB!I62+GIC!I62</f>
        <v>35408.799820799999</v>
      </c>
      <c r="J62" s="52">
        <f>INTMARB!J62+GIC!J62</f>
        <v>33962.432716800002</v>
      </c>
      <c r="K62" s="52">
        <f>INTMARB!K62+GIC!K62</f>
        <v>34385.679417599989</v>
      </c>
      <c r="L62" s="52">
        <f>INTMARB!L62+GIC!L62</f>
        <v>30396.352089599997</v>
      </c>
      <c r="M62" s="52">
        <f>INTMARB!M62+GIC!M62</f>
        <v>36146.208268799994</v>
      </c>
      <c r="N62" s="52">
        <f>INTMARB!N62+GIC!N62</f>
        <v>35614.655999999988</v>
      </c>
      <c r="O62" s="52">
        <f>INTMARB!O62+GIC!O62</f>
        <v>37224.096537600002</v>
      </c>
      <c r="P62" s="52">
        <f>INTMARB!P62+GIC!P62</f>
        <v>38031.280358399999</v>
      </c>
      <c r="Q62" s="52">
        <f>INTMARB!Q62+GIC!Q62</f>
        <v>38154.031776000003</v>
      </c>
      <c r="R62" s="52">
        <f>INTMARB!R62+GIC!R62</f>
        <v>37170.447955199998</v>
      </c>
      <c r="S62" s="52">
        <f>INTMARB!S62+GIC!S62</f>
        <v>39192.720537600006</v>
      </c>
      <c r="T62" s="52">
        <f>INTMARB!T62+GIC!T62</f>
        <v>40351.024223999993</v>
      </c>
      <c r="U62" s="52">
        <f>INTMARB!U62+GIC!U62</f>
        <v>41613.488179199994</v>
      </c>
      <c r="V62" s="52">
        <f>INTMARB!V62+GIC!V62</f>
        <v>42195.998879999992</v>
      </c>
      <c r="W62" s="52">
        <f>INTMARB!W62+GIC!W62</f>
        <v>39397.007865600004</v>
      </c>
      <c r="X62" s="52">
        <f>INTMARB!X62+GIC!X62</f>
        <v>44724.736627199985</v>
      </c>
      <c r="Y62" s="52">
        <f>INTMARB!Y62+GIC!Y62</f>
        <v>40813.696223999985</v>
      </c>
      <c r="Z62" s="52">
        <f>INTMARB!Z62+GIC!Z62</f>
        <v>40333.888223999995</v>
      </c>
    </row>
    <row r="63" spans="1:26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  <c r="Y63" s="52">
        <f>INTMARB!Y63+GIC!Y63</f>
        <v>0</v>
      </c>
      <c r="Z63" s="52">
        <f>INTMARB!Z63+GIC!Z63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INTMARB!C64+GIC!C64</f>
        <v>46.791894240000005</v>
      </c>
      <c r="D64" s="52">
        <f>INTMARB!D64+GIC!D64</f>
        <v>41.059221839999999</v>
      </c>
      <c r="E64" s="52">
        <f>INTMARB!E64+GIC!E64</f>
        <v>47.993465520000001</v>
      </c>
      <c r="F64" s="52">
        <f>INTMARB!F64+GIC!F64</f>
        <v>52.798178159999999</v>
      </c>
      <c r="G64" s="52">
        <f>INTMARB!G64+GIC!G64</f>
        <v>60.496843679999998</v>
      </c>
      <c r="H64" s="52">
        <f>INTMARB!H64+GIC!H64</f>
        <v>95.386047120000029</v>
      </c>
      <c r="I64" s="52">
        <f>INTMARB!I64+GIC!I64</f>
        <v>83.319818400000003</v>
      </c>
      <c r="J64" s="52">
        <f>INTMARB!J64+GIC!J64</f>
        <v>95.386243680000007</v>
      </c>
      <c r="K64" s="52">
        <f>INTMARB!K64+GIC!K64</f>
        <v>102.86653103999997</v>
      </c>
      <c r="L64" s="52">
        <f>INTMARB!L64+GIC!L64</f>
        <v>94.62182184000001</v>
      </c>
      <c r="M64" s="52">
        <f>INTMARB!M64+GIC!M64</f>
        <v>92.38359312</v>
      </c>
      <c r="N64" s="52">
        <f>INTMARB!N64+GIC!N64</f>
        <v>121.2664765569474</v>
      </c>
      <c r="O64" s="52">
        <f>INTMARB!O64+GIC!O64</f>
        <v>132.40501253617401</v>
      </c>
      <c r="P64" s="52">
        <f>INTMARB!P64+GIC!P64</f>
        <v>203.3779360337721</v>
      </c>
      <c r="Q64" s="52">
        <f>INTMARB!Q64+GIC!Q64</f>
        <v>227.6466087755752</v>
      </c>
      <c r="R64" s="52">
        <f>INTMARB!R64+GIC!R64</f>
        <v>235.84044230172108</v>
      </c>
      <c r="S64" s="52">
        <f>INTMARB!S64+GIC!S64</f>
        <v>256.19743007508691</v>
      </c>
      <c r="T64" s="52">
        <f>INTMARB!T64+GIC!T64</f>
        <v>389.41706095564314</v>
      </c>
      <c r="U64" s="52">
        <f>INTMARB!U64+GIC!U64</f>
        <v>425.988271726996</v>
      </c>
      <c r="V64" s="52">
        <f>INTMARB!V64+GIC!V64</f>
        <v>428.53721361044404</v>
      </c>
      <c r="W64" s="52">
        <f>INTMARB!W64+GIC!W64</f>
        <v>386.53506364889597</v>
      </c>
      <c r="X64" s="52">
        <f>INTMARB!X64+GIC!X64</f>
        <v>444.27242026905896</v>
      </c>
      <c r="Y64" s="52">
        <f>INTMARB!Y64+GIC!Y64</f>
        <v>399.09970855744518</v>
      </c>
      <c r="Z64" s="52">
        <f>INTMARB!Z64+GIC!Z64</f>
        <v>421.04937201786333</v>
      </c>
    </row>
    <row r="65" spans="1:26" ht="11.25" customHeight="1" x14ac:dyDescent="0.2">
      <c r="A65" s="50" t="s">
        <v>98</v>
      </c>
      <c r="B65" s="51" t="s">
        <v>99</v>
      </c>
      <c r="C65" s="52">
        <f>INTMARB!C65+GIC!C65</f>
        <v>227.80007999999998</v>
      </c>
      <c r="D65" s="52">
        <f>INTMARB!D65+GIC!D65</f>
        <v>295.69968</v>
      </c>
      <c r="E65" s="52">
        <f>INTMARB!E65+GIC!E65</f>
        <v>280.10015999999996</v>
      </c>
      <c r="F65" s="52">
        <f>INTMARB!F65+GIC!F65</f>
        <v>347.70024000000001</v>
      </c>
      <c r="G65" s="52">
        <f>INTMARB!G65+GIC!G65</f>
        <v>410.20019999999988</v>
      </c>
      <c r="H65" s="52">
        <f>INTMARB!H65+GIC!H65</f>
        <v>472.9996799999999</v>
      </c>
      <c r="I65" s="52">
        <f>INTMARB!I65+GIC!I65</f>
        <v>418.20011999999991</v>
      </c>
      <c r="J65" s="52">
        <f>INTMARB!J65+GIC!J65</f>
        <v>500.20019999999994</v>
      </c>
      <c r="K65" s="52">
        <f>INTMARB!K65+GIC!K65</f>
        <v>591.80003999999997</v>
      </c>
      <c r="L65" s="52">
        <f>INTMARB!L65+GIC!L65</f>
        <v>560.39976000000001</v>
      </c>
      <c r="M65" s="52">
        <f>INTMARB!M65+GIC!M65</f>
        <v>608.90039999999999</v>
      </c>
      <c r="N65" s="52">
        <f>INTMARB!N65+GIC!N65</f>
        <v>584.30015999999978</v>
      </c>
      <c r="O65" s="52">
        <f>INTMARB!O65+GIC!O65</f>
        <v>808.19999999999993</v>
      </c>
      <c r="P65" s="52">
        <f>INTMARB!P65+GIC!P65</f>
        <v>929.49948000000006</v>
      </c>
      <c r="Q65" s="52">
        <f>INTMARB!Q65+GIC!Q65</f>
        <v>1037.5999200000001</v>
      </c>
      <c r="R65" s="52">
        <f>INTMARB!R65+GIC!R65</f>
        <v>1148.0004000000001</v>
      </c>
      <c r="S65" s="52">
        <f>INTMARB!S65+GIC!S65</f>
        <v>1282.1997599999997</v>
      </c>
      <c r="T65" s="52">
        <f>INTMARB!T65+GIC!T65</f>
        <v>1368.4996800000001</v>
      </c>
      <c r="U65" s="52">
        <f>INTMARB!U65+GIC!U65</f>
        <v>1460.6002799999997</v>
      </c>
      <c r="V65" s="52">
        <f>INTMARB!V65+GIC!V65</f>
        <v>1464.4998000000001</v>
      </c>
      <c r="W65" s="52">
        <f>INTMARB!W65+GIC!W65</f>
        <v>1383.3997199999999</v>
      </c>
      <c r="X65" s="52">
        <f>INTMARB!X65+GIC!X65</f>
        <v>1533.1003199999998</v>
      </c>
      <c r="Y65" s="52">
        <f>INTMARB!Y65+GIC!Y65</f>
        <v>1453.1000399999998</v>
      </c>
      <c r="Z65" s="52">
        <f>INTMARB!Z65+GIC!Z65</f>
        <v>1371.5999999999997</v>
      </c>
    </row>
    <row r="66" spans="1:26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  <c r="Y66" s="52">
        <f>INTMARB!Y66+GIC!Y66</f>
        <v>0</v>
      </c>
      <c r="Z66" s="52">
        <f>INTMARB!Z66+GIC!Z66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1.9503417600000001</v>
      </c>
      <c r="F67" s="52">
        <f>INTMARB!F67+GIC!F67</f>
        <v>11.702305439999998</v>
      </c>
      <c r="G67" s="52">
        <f>INTMARB!G67+GIC!G67</f>
        <v>13.652902080000004</v>
      </c>
      <c r="H67" s="52">
        <f>INTMARB!H67+GIC!H67</f>
        <v>0</v>
      </c>
      <c r="I67" s="52">
        <f>INTMARB!I67+GIC!I67</f>
        <v>2.0533132799999998</v>
      </c>
      <c r="J67" s="52">
        <f>INTMARB!J67+GIC!J67</f>
        <v>4.1063716799999996</v>
      </c>
      <c r="K67" s="52">
        <f>INTMARB!K67+GIC!K67</f>
        <v>190.58677487999998</v>
      </c>
      <c r="L67" s="52">
        <f>INTMARB!L67+GIC!L67</f>
        <v>227.53392479999999</v>
      </c>
      <c r="M67" s="52">
        <f>INTMARB!M67+GIC!M67</f>
        <v>240.93475056000003</v>
      </c>
      <c r="N67" s="52">
        <f>INTMARB!N67+GIC!N67</f>
        <v>274.39284816000009</v>
      </c>
      <c r="O67" s="52">
        <f>INTMARB!O67+GIC!O67</f>
        <v>286.53201791999999</v>
      </c>
      <c r="P67" s="52">
        <f>INTMARB!P67+GIC!P67</f>
        <v>210.03921647999996</v>
      </c>
      <c r="Q67" s="52">
        <f>INTMARB!Q67+GIC!Q67</f>
        <v>221.05920815999997</v>
      </c>
      <c r="R67" s="52">
        <f>INTMARB!R67+GIC!R67</f>
        <v>206.41890096000009</v>
      </c>
      <c r="S67" s="52">
        <f>INTMARB!S67+GIC!S67</f>
        <v>213.12275472000002</v>
      </c>
      <c r="T67" s="52">
        <f>INTMARB!T67+GIC!T67</f>
        <v>253.13126832000003</v>
      </c>
      <c r="U67" s="52">
        <f>INTMARB!U67+GIC!U67</f>
        <v>263.82985631999992</v>
      </c>
      <c r="V67" s="52">
        <f>INTMARB!V67+GIC!V67</f>
        <v>278.09064719999992</v>
      </c>
      <c r="W67" s="52">
        <f>INTMARB!W67+GIC!W67</f>
        <v>293.37707519999998</v>
      </c>
      <c r="X67" s="52">
        <f>INTMARB!X67+GIC!X67</f>
        <v>353.3365756799999</v>
      </c>
      <c r="Y67" s="52">
        <f>INTMARB!Y67+GIC!Y67</f>
        <v>368.72572032000011</v>
      </c>
      <c r="Z67" s="52">
        <f>INTMARB!Z67+GIC!Z67</f>
        <v>425.04884783999995</v>
      </c>
    </row>
    <row r="68" spans="1:26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  <c r="Y68" s="52">
        <f>INTMARB!Y68+GIC!Y68</f>
        <v>0</v>
      </c>
      <c r="Z68" s="52">
        <f>INTMARB!Z68+GIC!Z68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33.141026879999984</v>
      </c>
      <c r="L69" s="52">
        <f>INTMARB!L69+GIC!L69</f>
        <v>174.03894575999999</v>
      </c>
      <c r="M69" s="52">
        <f>INTMARB!M69+GIC!M69</f>
        <v>185.53148496</v>
      </c>
      <c r="N69" s="52">
        <f>INTMARB!N69+GIC!N69</f>
        <v>323.86225247999994</v>
      </c>
      <c r="O69" s="52">
        <f>INTMARB!O69+GIC!O69</f>
        <v>304.93562832000009</v>
      </c>
      <c r="P69" s="52">
        <f>INTMARB!P69+GIC!P69</f>
        <v>462.32377343999997</v>
      </c>
      <c r="Q69" s="52">
        <f>INTMARB!Q69+GIC!Q69</f>
        <v>1263.4605503999999</v>
      </c>
      <c r="R69" s="52">
        <f>INTMARB!R69+GIC!R69</f>
        <v>1275.45341904</v>
      </c>
      <c r="S69" s="52">
        <f>INTMARB!S69+GIC!S69</f>
        <v>322.68776543999996</v>
      </c>
      <c r="T69" s="52">
        <f>INTMARB!T69+GIC!T69</f>
        <v>919.26728495999987</v>
      </c>
      <c r="U69" s="52">
        <f>INTMARB!U69+GIC!U69</f>
        <v>834.33362255999987</v>
      </c>
      <c r="V69" s="52">
        <f>INTMARB!V69+GIC!V69</f>
        <v>1003.45465872</v>
      </c>
      <c r="W69" s="52">
        <f>INTMARB!W69+GIC!W69</f>
        <v>893.69415503999971</v>
      </c>
      <c r="X69" s="52">
        <f>INTMARB!X69+GIC!X69</f>
        <v>1793.9443334400003</v>
      </c>
      <c r="Y69" s="52">
        <f>INTMARB!Y69+GIC!Y69</f>
        <v>1448.0005521599999</v>
      </c>
      <c r="Z69" s="52">
        <f>INTMARB!Z69+GIC!Z69</f>
        <v>1429.0502241600002</v>
      </c>
    </row>
    <row r="70" spans="1:26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  <c r="Y70" s="52">
        <f>INTMARB!Y70+GIC!Y70</f>
        <v>0</v>
      </c>
      <c r="Z70" s="52">
        <f>INTMARB!Z70+GIC!Z70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  <c r="Y71" s="52">
        <f>INTMARB!Y71+GIC!Y71</f>
        <v>0</v>
      </c>
      <c r="Z71" s="52">
        <f>INTMARB!Z71+GIC!Z71</f>
        <v>12.262531679999997</v>
      </c>
    </row>
    <row r="72" spans="1:26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15.360189119999998</v>
      </c>
      <c r="K72" s="55">
        <f>INTMARB!K72+GIC!K72</f>
        <v>38.725145280000007</v>
      </c>
      <c r="L72" s="55">
        <f>INTMARB!L72+GIC!L72</f>
        <v>144.17206127999995</v>
      </c>
      <c r="M72" s="55">
        <f>INTMARB!M72+GIC!M72</f>
        <v>188.43182639999998</v>
      </c>
      <c r="N72" s="55">
        <f>INTMARB!N72+GIC!N72</f>
        <v>150.67496735999998</v>
      </c>
      <c r="O72" s="55">
        <f>INTMARB!O72+GIC!O72</f>
        <v>93.471287039999979</v>
      </c>
      <c r="P72" s="55">
        <f>INTMARB!P72+GIC!P72</f>
        <v>116.33447664000001</v>
      </c>
      <c r="Q72" s="55">
        <f>INTMARB!Q72+GIC!Q72</f>
        <v>130.24151999999998</v>
      </c>
      <c r="R72" s="55">
        <f>INTMARB!R72+GIC!R72</f>
        <v>134.91989855999998</v>
      </c>
      <c r="S72" s="55">
        <f>INTMARB!S72+GIC!S72</f>
        <v>174.22590095999996</v>
      </c>
      <c r="T72" s="55">
        <f>INTMARB!T72+GIC!T72</f>
        <v>166.77935279999994</v>
      </c>
      <c r="U72" s="55">
        <f>INTMARB!U72+GIC!U72</f>
        <v>174.14595071999997</v>
      </c>
      <c r="V72" s="55">
        <f>INTMARB!V72+GIC!V72</f>
        <v>147.34026864000003</v>
      </c>
      <c r="W72" s="55">
        <f>INTMARB!W72+GIC!W72</f>
        <v>168.21845711999995</v>
      </c>
      <c r="X72" s="55">
        <f>INTMARB!X72+GIC!X72</f>
        <v>152.5702752</v>
      </c>
      <c r="Y72" s="55">
        <f>INTMARB!Y72+GIC!Y72</f>
        <v>187.30736496000003</v>
      </c>
      <c r="Z72" s="55">
        <f>INTMARB!Z72+GIC!Z72</f>
        <v>171.71420255999999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2170.5075856800004</v>
      </c>
      <c r="D2" s="21">
        <f t="shared" ref="D2:X2" si="0">SUM(D3,D17,D22,D25,D26,D51,D52)</f>
        <v>1858.5185432400003</v>
      </c>
      <c r="E2" s="21">
        <f t="shared" si="0"/>
        <v>2093.7164439600001</v>
      </c>
      <c r="F2" s="21">
        <f t="shared" si="0"/>
        <v>2080.9505663999998</v>
      </c>
      <c r="G2" s="21">
        <f t="shared" si="0"/>
        <v>1675.9876514400005</v>
      </c>
      <c r="H2" s="21">
        <f t="shared" si="0"/>
        <v>1647.3573914400004</v>
      </c>
      <c r="I2" s="21">
        <f t="shared" si="0"/>
        <v>1812.5384785200001</v>
      </c>
      <c r="J2" s="21">
        <f t="shared" si="0"/>
        <v>1484.7231841200003</v>
      </c>
      <c r="K2" s="21">
        <f t="shared" si="0"/>
        <v>1295.9669703599998</v>
      </c>
      <c r="L2" s="21">
        <f t="shared" si="0"/>
        <v>804.84747875999994</v>
      </c>
      <c r="M2" s="21">
        <f t="shared" si="0"/>
        <v>681.33006468000008</v>
      </c>
      <c r="N2" s="21">
        <f t="shared" si="0"/>
        <v>643.46506164000016</v>
      </c>
      <c r="O2" s="21">
        <f t="shared" si="0"/>
        <v>393.40305072000001</v>
      </c>
      <c r="P2" s="21">
        <f t="shared" si="0"/>
        <v>416.07987336000002</v>
      </c>
      <c r="Q2" s="21">
        <f t="shared" si="0"/>
        <v>308.77360055999998</v>
      </c>
      <c r="R2" s="21">
        <f t="shared" si="0"/>
        <v>952.81102223999983</v>
      </c>
      <c r="S2" s="21">
        <f t="shared" si="0"/>
        <v>922.55864581761534</v>
      </c>
      <c r="T2" s="21">
        <f t="shared" si="0"/>
        <v>1134.5154377281578</v>
      </c>
      <c r="U2" s="21">
        <f t="shared" si="0"/>
        <v>1047.4333424809972</v>
      </c>
      <c r="V2" s="21">
        <f t="shared" si="0"/>
        <v>1077.6573172001335</v>
      </c>
      <c r="W2" s="21">
        <f t="shared" si="0"/>
        <v>989.41660720378127</v>
      </c>
      <c r="X2" s="21">
        <f t="shared" si="0"/>
        <v>893.81261930177561</v>
      </c>
      <c r="Y2" s="21">
        <f t="shared" ref="Y2:Z2" si="1">SUM(Y3,Y17,Y22,Y25,Y26,Y51,Y52)</f>
        <v>1071.9851327318831</v>
      </c>
      <c r="Z2" s="21">
        <f t="shared" si="1"/>
        <v>894.34573539116229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  <c r="Y5" s="8">
        <f>INTMARB_IN!Y5+INTMARB_EX!Y5</f>
        <v>0</v>
      </c>
      <c r="Z5" s="8">
        <f>INTMARB_IN!Z5+INTMARB_EX!Z5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  <c r="Y6" s="8">
        <f>INTMARB_IN!Y6+INTMARB_EX!Y6</f>
        <v>0</v>
      </c>
      <c r="Z6" s="8">
        <f>INTMARB_IN!Z6+INTMARB_EX!Z6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  <c r="Y7" s="8">
        <f>INTMARB_IN!Y7+INTMARB_EX!Y7</f>
        <v>0</v>
      </c>
      <c r="Z7" s="8">
        <f>INTMARB_IN!Z7+INTMARB_EX!Z7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  <c r="Y9" s="8">
        <f>INTMARB_IN!Y9+INTMARB_EX!Y9</f>
        <v>0</v>
      </c>
      <c r="Z9" s="8">
        <f>INTMARB_IN!Z9+INTMARB_EX!Z9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  <c r="Y10" s="8">
        <f>INTMARB_IN!Y10+INTMARB_EX!Y10</f>
        <v>0</v>
      </c>
      <c r="Z10" s="8">
        <f>INTMARB_IN!Z10+INTMARB_EX!Z10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  <c r="Y12" s="8">
        <f>INTMARB_IN!Y12+INTMARB_EX!Y12</f>
        <v>0</v>
      </c>
      <c r="Z12" s="8">
        <f>INTMARB_IN!Z12+INTMARB_EX!Z12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  <c r="Y13" s="8">
        <f>INTMARB_IN!Y13+INTMARB_EX!Y13</f>
        <v>0</v>
      </c>
      <c r="Z13" s="8">
        <f>INTMARB_IN!Z13+INTMARB_EX!Z13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  <c r="Y14" s="8">
        <f>INTMARB_IN!Y14+INTMARB_EX!Y14</f>
        <v>0</v>
      </c>
      <c r="Z14" s="8">
        <f>INTMARB_IN!Z14+INTMARB_EX!Z14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  <c r="Y15" s="8">
        <f>INTMARB_IN!Y15+INTMARB_EX!Y15</f>
        <v>0</v>
      </c>
      <c r="Z15" s="8">
        <f>INTMARB_IN!Z15+INTMARB_EX!Z15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  <c r="Y16" s="8">
        <f>INTMARB_IN!Y16+INTMARB_EX!Y16</f>
        <v>0</v>
      </c>
      <c r="Z16" s="8">
        <f>INTMARB_IN!Z16+INTMARB_EX!Z16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  <c r="Y18" s="8">
        <f>INTMARB_IN!Y18+INTMARB_EX!Y18</f>
        <v>0</v>
      </c>
      <c r="Z18" s="8">
        <f>INTMARB_IN!Z18+INTMARB_EX!Z18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  <c r="Y19" s="8">
        <f>INTMARB_IN!Y19+INTMARB_EX!Y19</f>
        <v>0</v>
      </c>
      <c r="Z19" s="8">
        <f>INTMARB_IN!Z19+INTMARB_EX!Z19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  <c r="Y20" s="8">
        <f>INTMARB_IN!Y20+INTMARB_EX!Y20</f>
        <v>0</v>
      </c>
      <c r="Z20" s="8">
        <f>INTMARB_IN!Z20+INTMARB_EX!Z20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  <c r="Y21" s="8">
        <f>INTMARB_IN!Y21+INTMARB_EX!Y21</f>
        <v>0</v>
      </c>
      <c r="Z21" s="8">
        <f>INTMARB_IN!Z21+INTMARB_EX!Z21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  <c r="Y23" s="8">
        <f>INTMARB_IN!Y23+INTMARB_EX!Y23</f>
        <v>0</v>
      </c>
      <c r="Z23" s="8">
        <f>INTMARB_IN!Z23+INTMARB_EX!Z23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  <c r="Y24" s="8">
        <f>INTMARB_IN!Y24+INTMARB_EX!Y24</f>
        <v>0</v>
      </c>
      <c r="Z24" s="8">
        <f>INTMARB_IN!Z24+INTMARB_EX!Z24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  <c r="Y25" s="27">
        <f>INTMARB_IN!Y25+INTMARB_EX!Y25</f>
        <v>0</v>
      </c>
      <c r="Z25" s="27">
        <f>INTMARB_IN!Z25+INTMARB_EX!Z25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2170.5075856800004</v>
      </c>
      <c r="D26" s="27">
        <f t="shared" si="20"/>
        <v>1858.5185432400003</v>
      </c>
      <c r="E26" s="27">
        <f t="shared" si="20"/>
        <v>2093.7164439600001</v>
      </c>
      <c r="F26" s="27">
        <f t="shared" si="20"/>
        <v>2080.9505663999998</v>
      </c>
      <c r="G26" s="27">
        <f t="shared" si="20"/>
        <v>1675.9876514400005</v>
      </c>
      <c r="H26" s="27">
        <f t="shared" si="20"/>
        <v>1647.3573914400004</v>
      </c>
      <c r="I26" s="27">
        <f t="shared" si="20"/>
        <v>1812.5384785200001</v>
      </c>
      <c r="J26" s="27">
        <f t="shared" si="20"/>
        <v>1484.7231841200003</v>
      </c>
      <c r="K26" s="27">
        <f t="shared" si="20"/>
        <v>1295.9669703599998</v>
      </c>
      <c r="L26" s="27">
        <f t="shared" si="20"/>
        <v>804.84747875999994</v>
      </c>
      <c r="M26" s="27">
        <f t="shared" si="20"/>
        <v>681.33006468000008</v>
      </c>
      <c r="N26" s="27">
        <f t="shared" si="20"/>
        <v>643.46506164000016</v>
      </c>
      <c r="O26" s="27">
        <f t="shared" si="20"/>
        <v>393.40305072000001</v>
      </c>
      <c r="P26" s="27">
        <f t="shared" si="20"/>
        <v>416.07987336000002</v>
      </c>
      <c r="Q26" s="27">
        <f t="shared" si="20"/>
        <v>308.77360055999998</v>
      </c>
      <c r="R26" s="27">
        <f t="shared" si="20"/>
        <v>952.81102223999983</v>
      </c>
      <c r="S26" s="27">
        <f t="shared" si="20"/>
        <v>922.05566460000011</v>
      </c>
      <c r="T26" s="27">
        <f t="shared" si="20"/>
        <v>1123.5120843599998</v>
      </c>
      <c r="U26" s="27">
        <f t="shared" si="20"/>
        <v>1044.5120931600002</v>
      </c>
      <c r="V26" s="27">
        <f t="shared" si="20"/>
        <v>1076.6497093199998</v>
      </c>
      <c r="W26" s="27">
        <f t="shared" ref="W26:X26" si="21">SUM(W27,W33)</f>
        <v>986.04194831999985</v>
      </c>
      <c r="X26" s="27">
        <f t="shared" si="21"/>
        <v>890.74521287999994</v>
      </c>
      <c r="Y26" s="27">
        <f t="shared" ref="Y26:Z26" si="22">SUM(Y27,Y33)</f>
        <v>1068.0877188000004</v>
      </c>
      <c r="Z26" s="27">
        <f t="shared" si="22"/>
        <v>842.05960452000011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  <c r="Y28" s="8">
        <f>INTMARB_IN!Y28+INTMARB_EX!Y28</f>
        <v>0</v>
      </c>
      <c r="Z28" s="8">
        <f>INTMARB_IN!Z28+INTMARB_EX!Z28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  <c r="Y29" s="8">
        <f>INTMARB_IN!Y29+INTMARB_EX!Y29</f>
        <v>0</v>
      </c>
      <c r="Z29" s="8">
        <f>INTMARB_IN!Z29+INTMARB_EX!Z29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  <c r="Y30" s="8">
        <f>INTMARB_IN!Y30+INTMARB_EX!Y30</f>
        <v>0</v>
      </c>
      <c r="Z30" s="8">
        <f>INTMARB_IN!Z30+INTMARB_EX!Z30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  <c r="Y31" s="8">
        <f>INTMARB_IN!Y31+INTMARB_EX!Y31</f>
        <v>0</v>
      </c>
      <c r="Z31" s="8">
        <f>INTMARB_IN!Z31+INTMARB_EX!Z31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  <c r="Y32" s="8">
        <f>INTMARB_IN!Y32+INTMARB_EX!Y32</f>
        <v>0</v>
      </c>
      <c r="Z32" s="8">
        <f>INTMARB_IN!Z32+INTMARB_EX!Z32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2170.5075856800004</v>
      </c>
      <c r="D33" s="19">
        <f t="shared" si="26"/>
        <v>1858.5185432400003</v>
      </c>
      <c r="E33" s="19">
        <f t="shared" si="26"/>
        <v>2093.7164439600001</v>
      </c>
      <c r="F33" s="19">
        <f t="shared" si="26"/>
        <v>2080.9505663999998</v>
      </c>
      <c r="G33" s="19">
        <f t="shared" si="26"/>
        <v>1675.9876514400005</v>
      </c>
      <c r="H33" s="19">
        <f t="shared" si="26"/>
        <v>1647.3573914400004</v>
      </c>
      <c r="I33" s="19">
        <f t="shared" si="26"/>
        <v>1812.5384785200001</v>
      </c>
      <c r="J33" s="19">
        <f t="shared" si="26"/>
        <v>1484.7231841200003</v>
      </c>
      <c r="K33" s="19">
        <f t="shared" si="26"/>
        <v>1295.9669703599998</v>
      </c>
      <c r="L33" s="19">
        <f t="shared" si="26"/>
        <v>804.84747875999994</v>
      </c>
      <c r="M33" s="19">
        <f t="shared" si="26"/>
        <v>681.33006468000008</v>
      </c>
      <c r="N33" s="19">
        <f t="shared" si="26"/>
        <v>643.46506164000016</v>
      </c>
      <c r="O33" s="19">
        <f t="shared" si="26"/>
        <v>393.40305072000001</v>
      </c>
      <c r="P33" s="19">
        <f t="shared" si="26"/>
        <v>416.07987336000002</v>
      </c>
      <c r="Q33" s="19">
        <f t="shared" si="26"/>
        <v>308.77360055999998</v>
      </c>
      <c r="R33" s="19">
        <f t="shared" si="26"/>
        <v>952.81102223999983</v>
      </c>
      <c r="S33" s="19">
        <f t="shared" si="26"/>
        <v>922.05566460000011</v>
      </c>
      <c r="T33" s="19">
        <f t="shared" si="26"/>
        <v>1123.5120843599998</v>
      </c>
      <c r="U33" s="19">
        <f t="shared" si="26"/>
        <v>1044.5120931600002</v>
      </c>
      <c r="V33" s="19">
        <f t="shared" si="26"/>
        <v>1076.6497093199998</v>
      </c>
      <c r="W33" s="19">
        <f t="shared" ref="W33:X33" si="27">SUM(W34:W50)</f>
        <v>986.04194831999985</v>
      </c>
      <c r="X33" s="19">
        <f t="shared" si="27"/>
        <v>890.74521287999994</v>
      </c>
      <c r="Y33" s="19">
        <f t="shared" ref="Y33:Z33" si="28">SUM(Y34:Y50)</f>
        <v>1068.0877188000004</v>
      </c>
      <c r="Z33" s="19">
        <f t="shared" si="28"/>
        <v>842.05960452000011</v>
      </c>
    </row>
    <row r="34" spans="1:26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  <c r="Y34" s="8">
        <f>INTMARB_IN!Y34+INTMARB_EX!Y34</f>
        <v>0</v>
      </c>
      <c r="Z34" s="8">
        <f>INTMARB_IN!Z34+INTMARB_EX!Z34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  <c r="Y35" s="8">
        <f>INTMARB_IN!Y35+INTMARB_EX!Y35</f>
        <v>0</v>
      </c>
      <c r="Z35" s="8">
        <f>INTMARB_IN!Z35+INTMARB_EX!Z35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  <c r="Y36" s="8">
        <f>INTMARB_IN!Y36+INTMARB_EX!Y36</f>
        <v>0</v>
      </c>
      <c r="Z36" s="8">
        <f>INTMARB_IN!Z36+INTMARB_EX!Z36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  <c r="Y37" s="8">
        <f>INTMARB_IN!Y37+INTMARB_EX!Y37</f>
        <v>0</v>
      </c>
      <c r="Z37" s="8">
        <f>INTMARB_IN!Z37+INTMARB_EX!Z37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  <c r="Y38" s="8">
        <f>INTMARB_IN!Y38+INTMARB_EX!Y38</f>
        <v>0</v>
      </c>
      <c r="Z38" s="8">
        <f>INTMARB_IN!Z38+INTMARB_EX!Z38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  <c r="Y39" s="8">
        <f>INTMARB_IN!Y39+INTMARB_EX!Y39</f>
        <v>0</v>
      </c>
      <c r="Z39" s="8">
        <f>INTMARB_IN!Z39+INTMARB_EX!Z39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  <c r="Y40" s="8">
        <f>INTMARB_IN!Y40+INTMARB_EX!Y40</f>
        <v>0</v>
      </c>
      <c r="Z40" s="8">
        <f>INTMARB_IN!Z40+INTMARB_EX!Z40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  <c r="Y41" s="8">
        <f>INTMARB_IN!Y41+INTMARB_EX!Y41</f>
        <v>0</v>
      </c>
      <c r="Z41" s="8">
        <f>INTMARB_IN!Z41+INTMARB_EX!Z41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  <c r="Y42" s="8">
        <f>INTMARB_IN!Y42+INTMARB_EX!Y42</f>
        <v>0</v>
      </c>
      <c r="Z42" s="8">
        <f>INTMARB_IN!Z42+INTMARB_EX!Z42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INTMARB_IN!C43+INTMARB_EX!C43</f>
        <v>599.02451856000005</v>
      </c>
      <c r="D43" s="8">
        <f>INTMARB_IN!D43+INTMARB_EX!D43</f>
        <v>452.45457035999993</v>
      </c>
      <c r="E43" s="8">
        <f>INTMARB_IN!E43+INTMARB_EX!E43</f>
        <v>325.00251107999998</v>
      </c>
      <c r="F43" s="8">
        <f>INTMARB_IN!F43+INTMARB_EX!F43</f>
        <v>299.51225928000002</v>
      </c>
      <c r="G43" s="8">
        <f>INTMARB_IN!G43+INTMARB_EX!G43</f>
        <v>155.40263856000001</v>
      </c>
      <c r="H43" s="8">
        <f>INTMARB_IN!H43+INTMARB_EX!H43</f>
        <v>155.40263856000001</v>
      </c>
      <c r="I43" s="8">
        <f>INTMARB_IN!I43+INTMARB_EX!I43</f>
        <v>193.33831140000001</v>
      </c>
      <c r="J43" s="8">
        <f>INTMARB_IN!J43+INTMARB_EX!J43</f>
        <v>240.89735123999998</v>
      </c>
      <c r="K43" s="8">
        <f>INTMARB_IN!K43+INTMARB_EX!K43</f>
        <v>234.56340180000001</v>
      </c>
      <c r="L43" s="8">
        <f>INTMARB_IN!L43+INTMARB_EX!L43</f>
        <v>152.16337188</v>
      </c>
      <c r="M43" s="8">
        <f>INTMARB_IN!M43+INTMARB_EX!M43</f>
        <v>199.73788379999999</v>
      </c>
      <c r="N43" s="8">
        <f>INTMARB_IN!N43+INTMARB_EX!N43</f>
        <v>193.36978908</v>
      </c>
      <c r="O43" s="8">
        <f>INTMARB_IN!O43+INTMARB_EX!O43</f>
        <v>133.139916</v>
      </c>
      <c r="P43" s="8">
        <f>INTMARB_IN!P43+INTMARB_EX!P43</f>
        <v>150.45263999999997</v>
      </c>
      <c r="Q43" s="8">
        <f>INTMARB_IN!Q43+INTMARB_EX!Q43</f>
        <v>105.63696000000002</v>
      </c>
      <c r="R43" s="8">
        <f>INTMARB_IN!R43+INTMARB_EX!R43</f>
        <v>140.66681616</v>
      </c>
      <c r="S43" s="8">
        <f>INTMARB_IN!S43+INTMARB_EX!S43</f>
        <v>130.95435132</v>
      </c>
      <c r="T43" s="8">
        <f>INTMARB_IN!T43+INTMARB_EX!T43</f>
        <v>222.94760435999999</v>
      </c>
      <c r="U43" s="8">
        <f>INTMARB_IN!U43+INTMARB_EX!U43</f>
        <v>181.47122604</v>
      </c>
      <c r="V43" s="8">
        <f>INTMARB_IN!V43+INTMARB_EX!V43</f>
        <v>226.11671315999996</v>
      </c>
      <c r="W43" s="8">
        <f>INTMARB_IN!W43+INTMARB_EX!W43</f>
        <v>229.31756639999998</v>
      </c>
      <c r="X43" s="8">
        <f>INTMARB_IN!X43+INTMARB_EX!X43</f>
        <v>318.51143999999988</v>
      </c>
      <c r="Y43" s="8">
        <f>INTMARB_IN!Y43+INTMARB_EX!Y43</f>
        <v>436.44176784000001</v>
      </c>
      <c r="Z43" s="8">
        <f>INTMARB_IN!Z43+INTMARB_EX!Z43</f>
        <v>226.04842260000001</v>
      </c>
    </row>
    <row r="44" spans="1:26" ht="11.25" customHeight="1" x14ac:dyDescent="0.2">
      <c r="A44" s="28" t="s">
        <v>74</v>
      </c>
      <c r="B44" s="7" t="s">
        <v>75</v>
      </c>
      <c r="C44" s="8">
        <f>INTMARB_IN!C44+INTMARB_EX!C44</f>
        <v>1571.4830671200002</v>
      </c>
      <c r="D44" s="8">
        <f>INTMARB_IN!D44+INTMARB_EX!D44</f>
        <v>1406.0639728800004</v>
      </c>
      <c r="E44" s="8">
        <f>INTMARB_IN!E44+INTMARB_EX!E44</f>
        <v>1768.7139328800004</v>
      </c>
      <c r="F44" s="8">
        <f>INTMARB_IN!F44+INTMARB_EX!F44</f>
        <v>1781.43830712</v>
      </c>
      <c r="G44" s="8">
        <f>INTMARB_IN!G44+INTMARB_EX!G44</f>
        <v>1520.5850128800005</v>
      </c>
      <c r="H44" s="8">
        <f>INTMARB_IN!H44+INTMARB_EX!H44</f>
        <v>1491.9547528800003</v>
      </c>
      <c r="I44" s="8">
        <f>INTMARB_IN!I44+INTMARB_EX!I44</f>
        <v>1619.2001671200001</v>
      </c>
      <c r="J44" s="8">
        <f>INTMARB_IN!J44+INTMARB_EX!J44</f>
        <v>1243.8258328800002</v>
      </c>
      <c r="K44" s="8">
        <f>INTMARB_IN!K44+INTMARB_EX!K44</f>
        <v>1061.4035685599997</v>
      </c>
      <c r="L44" s="8">
        <f>INTMARB_IN!L44+INTMARB_EX!L44</f>
        <v>652.68410687999994</v>
      </c>
      <c r="M44" s="8">
        <f>INTMARB_IN!M44+INTMARB_EX!M44</f>
        <v>481.59218088000011</v>
      </c>
      <c r="N44" s="8">
        <f>INTMARB_IN!N44+INTMARB_EX!N44</f>
        <v>450.09527256000013</v>
      </c>
      <c r="O44" s="8">
        <f>INTMARB_IN!O44+INTMARB_EX!O44</f>
        <v>260.26313471999998</v>
      </c>
      <c r="P44" s="8">
        <f>INTMARB_IN!P44+INTMARB_EX!P44</f>
        <v>265.62723336000005</v>
      </c>
      <c r="Q44" s="8">
        <f>INTMARB_IN!Q44+INTMARB_EX!Q44</f>
        <v>203.13664055999999</v>
      </c>
      <c r="R44" s="8">
        <f>INTMARB_IN!R44+INTMARB_EX!R44</f>
        <v>812.14420607999989</v>
      </c>
      <c r="S44" s="8">
        <f>INTMARB_IN!S44+INTMARB_EX!S44</f>
        <v>791.10131328000011</v>
      </c>
      <c r="T44" s="8">
        <f>INTMARB_IN!T44+INTMARB_EX!T44</f>
        <v>900.56447999999978</v>
      </c>
      <c r="U44" s="8">
        <f>INTMARB_IN!U44+INTMARB_EX!U44</f>
        <v>863.04086712000026</v>
      </c>
      <c r="V44" s="8">
        <f>INTMARB_IN!V44+INTMARB_EX!V44</f>
        <v>850.53299615999993</v>
      </c>
      <c r="W44" s="8">
        <f>INTMARB_IN!W44+INTMARB_EX!W44</f>
        <v>756.72438191999993</v>
      </c>
      <c r="X44" s="8">
        <f>INTMARB_IN!X44+INTMARB_EX!X44</f>
        <v>572.23377288000006</v>
      </c>
      <c r="Y44" s="8">
        <f>INTMARB_IN!Y44+INTMARB_EX!Y44</f>
        <v>631.64595096000039</v>
      </c>
      <c r="Z44" s="8">
        <f>INTMARB_IN!Z44+INTMARB_EX!Z44</f>
        <v>616.01118192000013</v>
      </c>
    </row>
    <row r="45" spans="1:26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  <c r="Y45" s="8">
        <f>INTMARB_IN!Y45+INTMARB_EX!Y45</f>
        <v>0</v>
      </c>
      <c r="Z45" s="8">
        <f>INTMARB_IN!Z45+INTMARB_EX!Z45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  <c r="Y46" s="8">
        <f>INTMARB_IN!Y46+INTMARB_EX!Y46</f>
        <v>0</v>
      </c>
      <c r="Z46" s="8">
        <f>INTMARB_IN!Z46+INTMARB_EX!Z46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  <c r="Y47" s="8">
        <f>INTMARB_IN!Y47+INTMARB_EX!Y47</f>
        <v>0</v>
      </c>
      <c r="Z47" s="8">
        <f>INTMARB_IN!Z47+INTMARB_EX!Z47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  <c r="Y48" s="8">
        <f>INTMARB_IN!Y48+INTMARB_EX!Y48</f>
        <v>0</v>
      </c>
      <c r="Z48" s="8">
        <f>INTMARB_IN!Z48+INTMARB_EX!Z48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  <c r="Y49" s="8">
        <f>INTMARB_IN!Y49+INTMARB_EX!Y49</f>
        <v>0</v>
      </c>
      <c r="Z49" s="8">
        <f>INTMARB_IN!Z49+INTMARB_EX!Z49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  <c r="Y50" s="8">
        <f>INTMARB_IN!Y50+INTMARB_EX!Y50</f>
        <v>0</v>
      </c>
      <c r="Z50" s="8">
        <f>INTMARB_IN!Z50+INTMARB_EX!Z50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0.50298121761528425</v>
      </c>
      <c r="T51" s="27">
        <f>INTMARB_IN!T51+INTMARB_EX!T51</f>
        <v>11.003353368158159</v>
      </c>
      <c r="U51" s="27">
        <f>INTMARB_IN!U51+INTMARB_EX!U51</f>
        <v>2.9212493209970982</v>
      </c>
      <c r="V51" s="27">
        <f>INTMARB_IN!V51+INTMARB_EX!V51</f>
        <v>1.0076078801338042</v>
      </c>
      <c r="W51" s="27">
        <f>INTMARB_IN!W51+INTMARB_EX!W51</f>
        <v>3.3746588837814784</v>
      </c>
      <c r="X51" s="27">
        <f>INTMARB_IN!X51+INTMARB_EX!X51</f>
        <v>3.067406421775666</v>
      </c>
      <c r="Y51" s="27">
        <f>INTMARB_IN!Y51+INTMARB_EX!Y51</f>
        <v>3.8974139318827898</v>
      </c>
      <c r="Z51" s="27">
        <f>INTMARB_IN!Z51+INTMARB_EX!Z51</f>
        <v>52.286130871162165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  <c r="Y53" s="8">
        <f>INTMARB_IN!Y53+INTMARB_EX!Y53</f>
        <v>0</v>
      </c>
      <c r="Z53" s="8">
        <f>INTMARB_IN!Z53+INTMARB_EX!Z53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  <c r="Y54" s="45">
        <f>INTMARB_IN!Y54+INTMARB_EX!Y54</f>
        <v>0</v>
      </c>
      <c r="Z54" s="45">
        <f>INTMARB_IN!Z54+INTMARB_EX!Z54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1.8674780428783414E-3</v>
      </c>
      <c r="T61" s="49">
        <f t="shared" si="32"/>
        <v>5.2513941150882246E-2</v>
      </c>
      <c r="U61" s="49">
        <f t="shared" si="32"/>
        <v>1.2875749617798849E-2</v>
      </c>
      <c r="V61" s="49">
        <f t="shared" si="32"/>
        <v>4.2956670355488768E-3</v>
      </c>
      <c r="W61" s="49">
        <f t="shared" si="32"/>
        <v>1.4832237175246066E-2</v>
      </c>
      <c r="X61" s="49">
        <f t="shared" si="32"/>
        <v>1.8439712710313416E-2</v>
      </c>
      <c r="Y61" s="49">
        <f t="shared" ref="Y61:Z61" si="33">SUM(Y62:Y72)</f>
        <v>4.7773956777177329E-2</v>
      </c>
      <c r="Z61" s="49">
        <f t="shared" si="33"/>
        <v>0.52117921844109927</v>
      </c>
    </row>
    <row r="62" spans="1:26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  <c r="Y62" s="52">
        <f>INTMARB_IN!Y62+INTMARB_EX!Y62</f>
        <v>0</v>
      </c>
      <c r="Z62" s="52">
        <f>INTMARB_IN!Z62+INTMARB_EX!Z62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  <c r="Y63" s="52">
        <f>INTMARB_IN!Y63+INTMARB_EX!Y63</f>
        <v>0</v>
      </c>
      <c r="Z63" s="52">
        <f>INTMARB_IN!Z63+INTMARB_EX!Z63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1.8674780428783414E-3</v>
      </c>
      <c r="T64" s="52">
        <f>INTMARB_IN!T64+INTMARB_EX!T64</f>
        <v>5.2513941150882246E-2</v>
      </c>
      <c r="U64" s="52">
        <f>INTMARB_IN!U64+INTMARB_EX!U64</f>
        <v>1.2875749617798849E-2</v>
      </c>
      <c r="V64" s="52">
        <f>INTMARB_IN!V64+INTMARB_EX!V64</f>
        <v>4.2956670355488768E-3</v>
      </c>
      <c r="W64" s="52">
        <f>INTMARB_IN!W64+INTMARB_EX!W64</f>
        <v>1.4832237175246066E-2</v>
      </c>
      <c r="X64" s="52">
        <f>INTMARB_IN!X64+INTMARB_EX!X64</f>
        <v>1.8439712710313416E-2</v>
      </c>
      <c r="Y64" s="52">
        <f>INTMARB_IN!Y64+INTMARB_EX!Y64</f>
        <v>4.7773956777177329E-2</v>
      </c>
      <c r="Z64" s="52">
        <f>INTMARB_IN!Z64+INTMARB_EX!Z64</f>
        <v>0.52117921844109927</v>
      </c>
    </row>
    <row r="65" spans="1:26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  <c r="Y65" s="52">
        <f>INTMARB_IN!Y65+INTMARB_EX!Y65</f>
        <v>0</v>
      </c>
      <c r="Z65" s="52">
        <f>INTMARB_IN!Z65+INTMARB_EX!Z65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  <c r="Y66" s="52">
        <f>INTMARB_IN!Y66+INTMARB_EX!Y66</f>
        <v>0</v>
      </c>
      <c r="Z66" s="52">
        <f>INTMARB_IN!Z66+INTMARB_EX!Z66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  <c r="Y67" s="52">
        <f>INTMARB_IN!Y67+INTMARB_EX!Y67</f>
        <v>0</v>
      </c>
      <c r="Z67" s="52">
        <f>INTMARB_IN!Z67+INTMARB_EX!Z67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  <c r="Y68" s="52">
        <f>INTMARB_IN!Y68+INTMARB_EX!Y68</f>
        <v>0</v>
      </c>
      <c r="Z68" s="52">
        <f>INTMARB_IN!Z68+INTMARB_EX!Z68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  <c r="Y69" s="52">
        <f>INTMARB_IN!Y69+INTMARB_EX!Y69</f>
        <v>0</v>
      </c>
      <c r="Z69" s="52">
        <f>INTMARB_IN!Z69+INTMARB_EX!Z69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  <c r="Y70" s="52">
        <f>INTMARB_IN!Y70+INTMARB_EX!Y70</f>
        <v>0</v>
      </c>
      <c r="Z70" s="52">
        <f>INTMARB_IN!Z70+INTMARB_EX!Z70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  <c r="Y71" s="52">
        <f>INTMARB_IN!Y71+INTMARB_EX!Y71</f>
        <v>0</v>
      </c>
      <c r="Z71" s="52">
        <f>INTMARB_IN!Z71+INTMARB_EX!Z71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  <c r="Y72" s="55">
        <f>INTMARB_IN!Y72+INTMARB_EX!Y72</f>
        <v>0</v>
      </c>
      <c r="Z72" s="55">
        <f>INTMARB_IN!Z72+INTMARB_EX!Z72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308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1282.0454800133812</v>
      </c>
      <c r="D2" s="21">
        <f t="shared" ref="D2:X2" si="0">SUM(D3,D17,D22,D25,D26,D51,D52)</f>
        <v>1051.2175256166386</v>
      </c>
      <c r="E2" s="21">
        <f t="shared" si="0"/>
        <v>1168.6216115173293</v>
      </c>
      <c r="F2" s="21">
        <f t="shared" si="0"/>
        <v>1133.4862944920135</v>
      </c>
      <c r="G2" s="21">
        <f t="shared" si="0"/>
        <v>920.1365720473417</v>
      </c>
      <c r="H2" s="21">
        <f t="shared" si="0"/>
        <v>912.64265096588929</v>
      </c>
      <c r="I2" s="21">
        <f t="shared" si="0"/>
        <v>1023.192270411664</v>
      </c>
      <c r="J2" s="21">
        <f t="shared" si="0"/>
        <v>833.32023660626282</v>
      </c>
      <c r="K2" s="21">
        <f t="shared" si="0"/>
        <v>724.04447081258536</v>
      </c>
      <c r="L2" s="21">
        <f t="shared" si="0"/>
        <v>430.81397222776639</v>
      </c>
      <c r="M2" s="21">
        <f t="shared" si="0"/>
        <v>374.62026316760847</v>
      </c>
      <c r="N2" s="21">
        <f t="shared" si="0"/>
        <v>347.42033935913855</v>
      </c>
      <c r="O2" s="21">
        <f t="shared" si="0"/>
        <v>215.58753688825391</v>
      </c>
      <c r="P2" s="21">
        <f t="shared" si="0"/>
        <v>225.28964406583316</v>
      </c>
      <c r="Q2" s="21">
        <f t="shared" si="0"/>
        <v>164.54781470719936</v>
      </c>
      <c r="R2" s="21">
        <f t="shared" si="0"/>
        <v>539.4954321193768</v>
      </c>
      <c r="S2" s="21">
        <f t="shared" si="0"/>
        <v>511.57388395980018</v>
      </c>
      <c r="T2" s="21">
        <f t="shared" si="0"/>
        <v>637.3405370005363</v>
      </c>
      <c r="U2" s="21">
        <f t="shared" si="0"/>
        <v>583.50734001810167</v>
      </c>
      <c r="V2" s="21">
        <f t="shared" si="0"/>
        <v>593.62909745693207</v>
      </c>
      <c r="W2" s="21">
        <f t="shared" si="0"/>
        <v>511.83802370693036</v>
      </c>
      <c r="X2" s="21">
        <f t="shared" si="0"/>
        <v>463.65493072553818</v>
      </c>
      <c r="Y2" s="21">
        <f t="shared" ref="Y2:Z2" si="1">SUM(Y3,Y17,Y22,Y25,Y26,Y51,Y52)</f>
        <v>617.41426952431652</v>
      </c>
      <c r="Z2" s="21">
        <f t="shared" si="1"/>
        <v>551.89975358197921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1282.0454800133812</v>
      </c>
      <c r="D26" s="27">
        <f t="shared" ref="D26:X26" si="21">SUM(D27,D33)</f>
        <v>1051.2175256166386</v>
      </c>
      <c r="E26" s="27">
        <f t="shared" si="21"/>
        <v>1168.6216115173293</v>
      </c>
      <c r="F26" s="27">
        <f t="shared" si="21"/>
        <v>1133.4862944920135</v>
      </c>
      <c r="G26" s="27">
        <f t="shared" si="21"/>
        <v>920.1365720473417</v>
      </c>
      <c r="H26" s="27">
        <f t="shared" si="21"/>
        <v>912.64265096588929</v>
      </c>
      <c r="I26" s="27">
        <f t="shared" si="21"/>
        <v>1023.192270411664</v>
      </c>
      <c r="J26" s="27">
        <f t="shared" si="21"/>
        <v>833.32023660626282</v>
      </c>
      <c r="K26" s="27">
        <f t="shared" si="21"/>
        <v>724.04447081258536</v>
      </c>
      <c r="L26" s="27">
        <f t="shared" si="21"/>
        <v>430.81397222776639</v>
      </c>
      <c r="M26" s="27">
        <f t="shared" si="21"/>
        <v>374.62026316760847</v>
      </c>
      <c r="N26" s="27">
        <f t="shared" si="21"/>
        <v>347.42033935913855</v>
      </c>
      <c r="O26" s="27">
        <f t="shared" si="21"/>
        <v>215.58753688825391</v>
      </c>
      <c r="P26" s="27">
        <f t="shared" si="21"/>
        <v>225.28964406583316</v>
      </c>
      <c r="Q26" s="27">
        <f t="shared" si="21"/>
        <v>164.54781470719936</v>
      </c>
      <c r="R26" s="27">
        <f t="shared" si="21"/>
        <v>539.4954321193768</v>
      </c>
      <c r="S26" s="27">
        <f t="shared" si="21"/>
        <v>511.29397929176071</v>
      </c>
      <c r="T26" s="27">
        <f t="shared" si="21"/>
        <v>631.12932189019807</v>
      </c>
      <c r="U26" s="27">
        <f t="shared" si="21"/>
        <v>581.87289084661688</v>
      </c>
      <c r="V26" s="27">
        <f t="shared" si="21"/>
        <v>593.07109256094532</v>
      </c>
      <c r="W26" s="27">
        <f t="shared" si="21"/>
        <v>510.08070478555351</v>
      </c>
      <c r="X26" s="27">
        <f t="shared" si="21"/>
        <v>462.04770087350607</v>
      </c>
      <c r="Y26" s="27">
        <f t="shared" ref="Y26:Z26" si="22">SUM(Y27,Y33)</f>
        <v>615.1476740260548</v>
      </c>
      <c r="Z26" s="27">
        <f t="shared" si="22"/>
        <v>519.4642709189759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1282.0454800133812</v>
      </c>
      <c r="D33" s="19">
        <f t="shared" ref="D33:X33" si="27">SUM(D34:D50)</f>
        <v>1051.2175256166386</v>
      </c>
      <c r="E33" s="19">
        <f t="shared" si="27"/>
        <v>1168.6216115173293</v>
      </c>
      <c r="F33" s="19">
        <f t="shared" si="27"/>
        <v>1133.4862944920135</v>
      </c>
      <c r="G33" s="19">
        <f t="shared" si="27"/>
        <v>920.1365720473417</v>
      </c>
      <c r="H33" s="19">
        <f t="shared" si="27"/>
        <v>912.64265096588929</v>
      </c>
      <c r="I33" s="19">
        <f t="shared" si="27"/>
        <v>1023.192270411664</v>
      </c>
      <c r="J33" s="19">
        <f t="shared" si="27"/>
        <v>833.32023660626282</v>
      </c>
      <c r="K33" s="19">
        <f t="shared" si="27"/>
        <v>724.04447081258536</v>
      </c>
      <c r="L33" s="19">
        <f t="shared" si="27"/>
        <v>430.81397222776639</v>
      </c>
      <c r="M33" s="19">
        <f t="shared" si="27"/>
        <v>374.62026316760847</v>
      </c>
      <c r="N33" s="19">
        <f t="shared" si="27"/>
        <v>347.42033935913855</v>
      </c>
      <c r="O33" s="19">
        <f t="shared" si="27"/>
        <v>215.58753688825391</v>
      </c>
      <c r="P33" s="19">
        <f t="shared" si="27"/>
        <v>225.28964406583316</v>
      </c>
      <c r="Q33" s="19">
        <f t="shared" si="27"/>
        <v>164.54781470719936</v>
      </c>
      <c r="R33" s="19">
        <f t="shared" si="27"/>
        <v>539.4954321193768</v>
      </c>
      <c r="S33" s="19">
        <f t="shared" si="27"/>
        <v>511.29397929176071</v>
      </c>
      <c r="T33" s="19">
        <f t="shared" si="27"/>
        <v>631.12932189019807</v>
      </c>
      <c r="U33" s="19">
        <f t="shared" si="27"/>
        <v>581.87289084661688</v>
      </c>
      <c r="V33" s="19">
        <f t="shared" si="27"/>
        <v>593.07109256094532</v>
      </c>
      <c r="W33" s="19">
        <f t="shared" si="27"/>
        <v>510.08070478555351</v>
      </c>
      <c r="X33" s="19">
        <f t="shared" si="27"/>
        <v>462.04770087350607</v>
      </c>
      <c r="Y33" s="19">
        <f t="shared" ref="Y33:Z33" si="28">SUM(Y34:Y50)</f>
        <v>615.1476740260548</v>
      </c>
      <c r="Z33" s="19">
        <f t="shared" si="28"/>
        <v>519.4642709189759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530.50363484866625</v>
      </c>
      <c r="D43" s="8">
        <v>395.73907646185324</v>
      </c>
      <c r="E43" s="8">
        <v>283.2308568007553</v>
      </c>
      <c r="F43" s="8">
        <v>258.57197599623663</v>
      </c>
      <c r="G43" s="8">
        <v>134.35532512709483</v>
      </c>
      <c r="H43" s="8">
        <v>134.63878055267898</v>
      </c>
      <c r="I43" s="8">
        <v>168.59393917729918</v>
      </c>
      <c r="J43" s="8">
        <v>209.55961969929695</v>
      </c>
      <c r="K43" s="8">
        <v>204.24309379546398</v>
      </c>
      <c r="L43" s="8">
        <v>130.87843504975797</v>
      </c>
      <c r="M43" s="8">
        <v>173.57363006220248</v>
      </c>
      <c r="N43" s="8">
        <v>167.22499641643336</v>
      </c>
      <c r="O43" s="8">
        <v>115.81857887126692</v>
      </c>
      <c r="P43" s="8">
        <v>129.83562876829691</v>
      </c>
      <c r="Q43" s="8">
        <v>90.932837186791645</v>
      </c>
      <c r="R43" s="8">
        <v>122.91257226090661</v>
      </c>
      <c r="S43" s="8">
        <v>113.78645378247185</v>
      </c>
      <c r="T43" s="8">
        <v>194.90003298591441</v>
      </c>
      <c r="U43" s="8">
        <v>158.46198186886144</v>
      </c>
      <c r="V43" s="8">
        <v>196.37095465511686</v>
      </c>
      <c r="W43" s="8">
        <v>195.54696988206905</v>
      </c>
      <c r="X43" s="8">
        <v>271.89545085761682</v>
      </c>
      <c r="Y43" s="8">
        <v>388.8526799325096</v>
      </c>
      <c r="Z43" s="8">
        <v>205.43358588425531</v>
      </c>
    </row>
    <row r="44" spans="1:26" ht="11.25" customHeight="1" x14ac:dyDescent="0.2">
      <c r="A44" s="28" t="s">
        <v>74</v>
      </c>
      <c r="B44" s="7" t="s">
        <v>75</v>
      </c>
      <c r="C44" s="8">
        <v>751.5418451647148</v>
      </c>
      <c r="D44" s="8">
        <v>655.47844915478527</v>
      </c>
      <c r="E44" s="8">
        <v>885.39075471657407</v>
      </c>
      <c r="F44" s="8">
        <v>874.91431849577691</v>
      </c>
      <c r="G44" s="8">
        <v>785.78124692024687</v>
      </c>
      <c r="H44" s="8">
        <v>778.00387041321028</v>
      </c>
      <c r="I44" s="8">
        <v>854.59833123436488</v>
      </c>
      <c r="J44" s="8">
        <v>623.76061690696588</v>
      </c>
      <c r="K44" s="8">
        <v>519.80137701712135</v>
      </c>
      <c r="L44" s="8">
        <v>299.93553717800842</v>
      </c>
      <c r="M44" s="8">
        <v>201.04663310540599</v>
      </c>
      <c r="N44" s="8">
        <v>180.19534294270522</v>
      </c>
      <c r="O44" s="8">
        <v>99.768958016986971</v>
      </c>
      <c r="P44" s="8">
        <v>95.45401529753623</v>
      </c>
      <c r="Q44" s="8">
        <v>73.61497752040772</v>
      </c>
      <c r="R44" s="8">
        <v>416.58285985847016</v>
      </c>
      <c r="S44" s="8">
        <v>397.50752550928883</v>
      </c>
      <c r="T44" s="8">
        <v>436.22928890428369</v>
      </c>
      <c r="U44" s="8">
        <v>423.41090897775547</v>
      </c>
      <c r="V44" s="8">
        <v>396.70013790582846</v>
      </c>
      <c r="W44" s="8">
        <v>314.53373490348446</v>
      </c>
      <c r="X44" s="8">
        <v>190.15225001588925</v>
      </c>
      <c r="Y44" s="8">
        <v>226.29499409354514</v>
      </c>
      <c r="Z44" s="8">
        <v>314.03068503472059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0.27990466803946173</v>
      </c>
      <c r="T51" s="27">
        <v>6.211215110338201</v>
      </c>
      <c r="U51" s="27">
        <v>1.6344491714847402</v>
      </c>
      <c r="V51" s="27">
        <v>0.55800489598670311</v>
      </c>
      <c r="W51" s="27">
        <v>1.7573189213768445</v>
      </c>
      <c r="X51" s="27">
        <v>1.6072298520321286</v>
      </c>
      <c r="Y51" s="27">
        <v>2.2665954982617356</v>
      </c>
      <c r="Z51" s="27">
        <v>32.435482663003299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1.0392352703369849E-3</v>
      </c>
      <c r="T61" s="49">
        <f t="shared" si="32"/>
        <v>2.9643270907182453E-2</v>
      </c>
      <c r="U61" s="49">
        <f t="shared" si="32"/>
        <v>7.2040267647792439E-3</v>
      </c>
      <c r="V61" s="49">
        <f t="shared" si="32"/>
        <v>2.3789048146851065E-3</v>
      </c>
      <c r="W61" s="49">
        <f t="shared" si="32"/>
        <v>7.7237350298356129E-3</v>
      </c>
      <c r="X61" s="49">
        <f t="shared" si="32"/>
        <v>9.661861734564587E-3</v>
      </c>
      <c r="Y61" s="49">
        <f t="shared" ref="Y61:Z61" si="33">SUM(Y62:Y72)</f>
        <v>2.7783611712238671E-2</v>
      </c>
      <c r="Z61" s="49">
        <f t="shared" si="33"/>
        <v>0.32331134896400376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1.0392352703369849E-3</v>
      </c>
      <c r="T64" s="52">
        <v>2.9643270907182453E-2</v>
      </c>
      <c r="U64" s="52">
        <v>7.2040267647792439E-3</v>
      </c>
      <c r="V64" s="52">
        <v>2.3789048146851065E-3</v>
      </c>
      <c r="W64" s="52">
        <v>7.7237350298356129E-3</v>
      </c>
      <c r="X64" s="52">
        <v>9.661861734564587E-3</v>
      </c>
      <c r="Y64" s="52">
        <v>2.7783611712238671E-2</v>
      </c>
      <c r="Z64" s="52">
        <v>0.32331134896400376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309</v>
      </c>
      <c r="B1" s="4" t="s">
        <v>310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888.4621056666191</v>
      </c>
      <c r="D2" s="21">
        <f t="shared" ref="D2:X2" si="0">SUM(D3,D17,D22,D25,D26,D51,D52)</f>
        <v>807.30101762336176</v>
      </c>
      <c r="E2" s="21">
        <f t="shared" si="0"/>
        <v>925.09483244267085</v>
      </c>
      <c r="F2" s="21">
        <f t="shared" si="0"/>
        <v>947.46427190798647</v>
      </c>
      <c r="G2" s="21">
        <f t="shared" si="0"/>
        <v>755.85107939265879</v>
      </c>
      <c r="H2" s="21">
        <f t="shared" si="0"/>
        <v>734.71474047411095</v>
      </c>
      <c r="I2" s="21">
        <f t="shared" si="0"/>
        <v>789.34620810833599</v>
      </c>
      <c r="J2" s="21">
        <f t="shared" si="0"/>
        <v>651.40294751373733</v>
      </c>
      <c r="K2" s="21">
        <f t="shared" si="0"/>
        <v>571.92249954741453</v>
      </c>
      <c r="L2" s="21">
        <f t="shared" si="0"/>
        <v>374.03350653223356</v>
      </c>
      <c r="M2" s="21">
        <f t="shared" si="0"/>
        <v>306.70980151239166</v>
      </c>
      <c r="N2" s="21">
        <f t="shared" si="0"/>
        <v>296.04472228086155</v>
      </c>
      <c r="O2" s="21">
        <f t="shared" si="0"/>
        <v>177.8155138317461</v>
      </c>
      <c r="P2" s="21">
        <f t="shared" si="0"/>
        <v>190.79022929416686</v>
      </c>
      <c r="Q2" s="21">
        <f t="shared" si="0"/>
        <v>144.22578585280064</v>
      </c>
      <c r="R2" s="21">
        <f t="shared" si="0"/>
        <v>413.31559012062314</v>
      </c>
      <c r="S2" s="21">
        <f t="shared" si="0"/>
        <v>410.98476185781522</v>
      </c>
      <c r="T2" s="21">
        <f t="shared" si="0"/>
        <v>497.17490072762166</v>
      </c>
      <c r="U2" s="21">
        <f t="shared" si="0"/>
        <v>463.92600246289578</v>
      </c>
      <c r="V2" s="21">
        <f t="shared" si="0"/>
        <v>484.02821974320165</v>
      </c>
      <c r="W2" s="21">
        <f t="shared" si="0"/>
        <v>477.57858349685102</v>
      </c>
      <c r="X2" s="21">
        <f t="shared" si="0"/>
        <v>430.15768857623743</v>
      </c>
      <c r="Y2" s="21">
        <f t="shared" ref="Y2:Z2" si="1">SUM(Y3,Y17,Y22,Y25,Y26,Y51,Y52)</f>
        <v>454.57086320756667</v>
      </c>
      <c r="Z2" s="21">
        <f t="shared" si="1"/>
        <v>342.44598180918308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888.4621056666191</v>
      </c>
      <c r="D26" s="27">
        <f t="shared" si="14"/>
        <v>807.30101762336176</v>
      </c>
      <c r="E26" s="27">
        <f t="shared" si="14"/>
        <v>925.09483244267085</v>
      </c>
      <c r="F26" s="27">
        <f t="shared" si="14"/>
        <v>947.46427190798647</v>
      </c>
      <c r="G26" s="27">
        <f t="shared" si="14"/>
        <v>755.85107939265879</v>
      </c>
      <c r="H26" s="27">
        <f t="shared" si="14"/>
        <v>734.71474047411095</v>
      </c>
      <c r="I26" s="27">
        <f t="shared" si="14"/>
        <v>789.34620810833599</v>
      </c>
      <c r="J26" s="27">
        <f t="shared" si="14"/>
        <v>651.40294751373733</v>
      </c>
      <c r="K26" s="27">
        <f t="shared" si="14"/>
        <v>571.92249954741453</v>
      </c>
      <c r="L26" s="27">
        <f t="shared" si="14"/>
        <v>374.03350653223356</v>
      </c>
      <c r="M26" s="27">
        <f t="shared" si="14"/>
        <v>306.70980151239166</v>
      </c>
      <c r="N26" s="27">
        <f t="shared" si="14"/>
        <v>296.04472228086155</v>
      </c>
      <c r="O26" s="27">
        <f t="shared" si="14"/>
        <v>177.8155138317461</v>
      </c>
      <c r="P26" s="27">
        <f t="shared" si="14"/>
        <v>190.79022929416686</v>
      </c>
      <c r="Q26" s="27">
        <f t="shared" si="14"/>
        <v>144.22578585280064</v>
      </c>
      <c r="R26" s="27">
        <f t="shared" si="14"/>
        <v>413.31559012062314</v>
      </c>
      <c r="S26" s="27">
        <f t="shared" si="14"/>
        <v>410.76168530823941</v>
      </c>
      <c r="T26" s="27">
        <f t="shared" si="14"/>
        <v>492.38276246980172</v>
      </c>
      <c r="U26" s="27">
        <f t="shared" si="14"/>
        <v>462.63920231338341</v>
      </c>
      <c r="V26" s="27">
        <f t="shared" si="14"/>
        <v>483.57861675905457</v>
      </c>
      <c r="W26" s="27">
        <f t="shared" si="14"/>
        <v>475.9612435344464</v>
      </c>
      <c r="X26" s="27">
        <f t="shared" si="14"/>
        <v>428.69751200649392</v>
      </c>
      <c r="Y26" s="27">
        <f t="shared" ref="Y26:Z26" si="15">SUM(Y27,Y33)</f>
        <v>452.9400447739456</v>
      </c>
      <c r="Z26" s="27">
        <f t="shared" si="15"/>
        <v>322.59533360102421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888.4621056666191</v>
      </c>
      <c r="D33" s="19">
        <f t="shared" si="18"/>
        <v>807.30101762336176</v>
      </c>
      <c r="E33" s="19">
        <f t="shared" si="18"/>
        <v>925.09483244267085</v>
      </c>
      <c r="F33" s="19">
        <f t="shared" si="18"/>
        <v>947.46427190798647</v>
      </c>
      <c r="G33" s="19">
        <f t="shared" si="18"/>
        <v>755.85107939265879</v>
      </c>
      <c r="H33" s="19">
        <f t="shared" si="18"/>
        <v>734.71474047411095</v>
      </c>
      <c r="I33" s="19">
        <f t="shared" si="18"/>
        <v>789.34620810833599</v>
      </c>
      <c r="J33" s="19">
        <f t="shared" si="18"/>
        <v>651.40294751373733</v>
      </c>
      <c r="K33" s="19">
        <f t="shared" si="18"/>
        <v>571.92249954741453</v>
      </c>
      <c r="L33" s="19">
        <f t="shared" si="18"/>
        <v>374.03350653223356</v>
      </c>
      <c r="M33" s="19">
        <f t="shared" si="18"/>
        <v>306.70980151239166</v>
      </c>
      <c r="N33" s="19">
        <f t="shared" si="18"/>
        <v>296.04472228086155</v>
      </c>
      <c r="O33" s="19">
        <f t="shared" si="18"/>
        <v>177.8155138317461</v>
      </c>
      <c r="P33" s="19">
        <f t="shared" si="18"/>
        <v>190.79022929416686</v>
      </c>
      <c r="Q33" s="19">
        <f t="shared" si="18"/>
        <v>144.22578585280064</v>
      </c>
      <c r="R33" s="19">
        <f t="shared" si="18"/>
        <v>413.31559012062314</v>
      </c>
      <c r="S33" s="19">
        <f t="shared" si="18"/>
        <v>410.76168530823941</v>
      </c>
      <c r="T33" s="19">
        <f t="shared" si="18"/>
        <v>492.38276246980172</v>
      </c>
      <c r="U33" s="19">
        <f t="shared" si="18"/>
        <v>462.63920231338341</v>
      </c>
      <c r="V33" s="19">
        <f t="shared" si="18"/>
        <v>483.57861675905457</v>
      </c>
      <c r="W33" s="19">
        <f t="shared" si="18"/>
        <v>475.9612435344464</v>
      </c>
      <c r="X33" s="19">
        <f t="shared" si="18"/>
        <v>428.69751200649392</v>
      </c>
      <c r="Y33" s="19">
        <f t="shared" ref="Y33:Z33" si="19">SUM(Y34:Y50)</f>
        <v>452.9400447739456</v>
      </c>
      <c r="Z33" s="19">
        <f t="shared" si="19"/>
        <v>322.59533360102421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68.520883711333795</v>
      </c>
      <c r="D43" s="8">
        <v>56.715493898146669</v>
      </c>
      <c r="E43" s="8">
        <v>41.771654279244643</v>
      </c>
      <c r="F43" s="8">
        <v>40.940283283763385</v>
      </c>
      <c r="G43" s="8">
        <v>21.047313432905192</v>
      </c>
      <c r="H43" s="8">
        <v>20.763858007321037</v>
      </c>
      <c r="I43" s="8">
        <v>24.744372222700822</v>
      </c>
      <c r="J43" s="8">
        <v>31.337731540703047</v>
      </c>
      <c r="K43" s="8">
        <v>30.32030800453602</v>
      </c>
      <c r="L43" s="8">
        <v>21.284936830242025</v>
      </c>
      <c r="M43" s="8">
        <v>26.164253737797512</v>
      </c>
      <c r="N43" s="8">
        <v>26.144792663566655</v>
      </c>
      <c r="O43" s="8">
        <v>17.321337128733077</v>
      </c>
      <c r="P43" s="8">
        <v>20.617011231703074</v>
      </c>
      <c r="Q43" s="8">
        <v>14.704122813208368</v>
      </c>
      <c r="R43" s="8">
        <v>17.754243899093389</v>
      </c>
      <c r="S43" s="8">
        <v>17.167897537528141</v>
      </c>
      <c r="T43" s="8">
        <v>28.047571374085585</v>
      </c>
      <c r="U43" s="8">
        <v>23.009244171138562</v>
      </c>
      <c r="V43" s="8">
        <v>29.745758504883096</v>
      </c>
      <c r="W43" s="8">
        <v>33.770596517930912</v>
      </c>
      <c r="X43" s="8">
        <v>46.615989142383057</v>
      </c>
      <c r="Y43" s="8">
        <v>47.589087907490402</v>
      </c>
      <c r="Z43" s="8">
        <v>20.614836715744701</v>
      </c>
    </row>
    <row r="44" spans="1:26" ht="11.25" customHeight="1" x14ac:dyDescent="0.2">
      <c r="A44" s="28" t="s">
        <v>74</v>
      </c>
      <c r="B44" s="7" t="s">
        <v>75</v>
      </c>
      <c r="C44" s="8">
        <v>819.9412219552853</v>
      </c>
      <c r="D44" s="8">
        <v>750.58552372521513</v>
      </c>
      <c r="E44" s="8">
        <v>883.32317816342618</v>
      </c>
      <c r="F44" s="8">
        <v>906.52398862422308</v>
      </c>
      <c r="G44" s="8">
        <v>734.8037659597536</v>
      </c>
      <c r="H44" s="8">
        <v>713.95088246678995</v>
      </c>
      <c r="I44" s="8">
        <v>764.60183588563518</v>
      </c>
      <c r="J44" s="8">
        <v>620.06521597303424</v>
      </c>
      <c r="K44" s="8">
        <v>541.60219154287847</v>
      </c>
      <c r="L44" s="8">
        <v>352.74856970199153</v>
      </c>
      <c r="M44" s="8">
        <v>280.54554777459413</v>
      </c>
      <c r="N44" s="8">
        <v>269.8999296172949</v>
      </c>
      <c r="O44" s="8">
        <v>160.49417670301301</v>
      </c>
      <c r="P44" s="8">
        <v>170.1732180624638</v>
      </c>
      <c r="Q44" s="8">
        <v>129.52166303959228</v>
      </c>
      <c r="R44" s="8">
        <v>395.56134622152973</v>
      </c>
      <c r="S44" s="8">
        <v>393.59378777071129</v>
      </c>
      <c r="T44" s="8">
        <v>464.33519109571614</v>
      </c>
      <c r="U44" s="8">
        <v>439.62995814224485</v>
      </c>
      <c r="V44" s="8">
        <v>453.83285825417147</v>
      </c>
      <c r="W44" s="8">
        <v>442.19064701651547</v>
      </c>
      <c r="X44" s="8">
        <v>382.08152286411087</v>
      </c>
      <c r="Y44" s="8">
        <v>405.35095686645519</v>
      </c>
      <c r="Z44" s="8">
        <v>301.98049688527954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0.22307654957582254</v>
      </c>
      <c r="T51" s="27">
        <v>4.7921382578199587</v>
      </c>
      <c r="U51" s="27">
        <v>1.286800149512358</v>
      </c>
      <c r="V51" s="27">
        <v>0.44960298414710098</v>
      </c>
      <c r="W51" s="27">
        <v>1.6173399624046336</v>
      </c>
      <c r="X51" s="27">
        <v>1.4601765697435376</v>
      </c>
      <c r="Y51" s="27">
        <v>1.6308184336210543</v>
      </c>
      <c r="Z51" s="27">
        <v>19.850648208158866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8.2824277254135649E-4</v>
      </c>
      <c r="T61" s="49">
        <f t="shared" si="22"/>
        <v>2.2870670243699796E-2</v>
      </c>
      <c r="U61" s="49">
        <f t="shared" si="22"/>
        <v>5.6717228530196052E-3</v>
      </c>
      <c r="V61" s="49">
        <f t="shared" si="22"/>
        <v>1.91676222086377E-3</v>
      </c>
      <c r="W61" s="49">
        <f t="shared" si="22"/>
        <v>7.1085021454104537E-3</v>
      </c>
      <c r="X61" s="49">
        <f t="shared" si="22"/>
        <v>8.7778509757488275E-3</v>
      </c>
      <c r="Y61" s="49">
        <f t="shared" ref="Y61:Z61" si="23">SUM(Y62:Y72)</f>
        <v>1.9990345064938662E-2</v>
      </c>
      <c r="Z61" s="49">
        <f t="shared" si="23"/>
        <v>0.19786786947709545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8.2824277254135649E-4</v>
      </c>
      <c r="T64" s="52">
        <v>2.2870670243699796E-2</v>
      </c>
      <c r="U64" s="52">
        <v>5.6717228530196052E-3</v>
      </c>
      <c r="V64" s="52">
        <v>1.91676222086377E-3</v>
      </c>
      <c r="W64" s="52">
        <v>7.1085021454104537E-3</v>
      </c>
      <c r="X64" s="52">
        <v>8.7778509757488275E-3</v>
      </c>
      <c r="Y64" s="52">
        <v>1.9990345064938662E-2</v>
      </c>
      <c r="Z64" s="52">
        <v>0.19786786947709545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55088.090597055561</v>
      </c>
      <c r="D2" s="21">
        <f t="shared" ref="D2:X2" si="0">SUM(D3,D17,D22,D25,D26,D51,D52)</f>
        <v>60948.327820181003</v>
      </c>
      <c r="E2" s="21">
        <f t="shared" si="0"/>
        <v>63436.455953836114</v>
      </c>
      <c r="F2" s="21">
        <f t="shared" si="0"/>
        <v>71547.473208803742</v>
      </c>
      <c r="G2" s="21">
        <f t="shared" si="0"/>
        <v>67642.991470531517</v>
      </c>
      <c r="H2" s="21">
        <f t="shared" si="0"/>
        <v>55557.735776951187</v>
      </c>
      <c r="I2" s="21">
        <f t="shared" si="0"/>
        <v>67020.397803084808</v>
      </c>
      <c r="J2" s="21">
        <f t="shared" si="0"/>
        <v>65572.468980713587</v>
      </c>
      <c r="K2" s="21">
        <f t="shared" si="0"/>
        <v>57233.338985199814</v>
      </c>
      <c r="L2" s="21">
        <f t="shared" si="0"/>
        <v>54707.794936364655</v>
      </c>
      <c r="M2" s="21">
        <f t="shared" si="0"/>
        <v>62670.177204180523</v>
      </c>
      <c r="N2" s="21">
        <f t="shared" si="0"/>
        <v>55840.138131497486</v>
      </c>
      <c r="O2" s="21">
        <f t="shared" si="0"/>
        <v>50178.506945536865</v>
      </c>
      <c r="P2" s="21">
        <f t="shared" si="0"/>
        <v>50949.636170831771</v>
      </c>
      <c r="Q2" s="21">
        <f t="shared" si="0"/>
        <v>47035.435500543186</v>
      </c>
      <c r="R2" s="21">
        <f t="shared" si="0"/>
        <v>43687.614885733477</v>
      </c>
      <c r="S2" s="21">
        <f t="shared" si="0"/>
        <v>46530.354870578012</v>
      </c>
      <c r="T2" s="21">
        <f t="shared" si="0"/>
        <v>43938.865186024013</v>
      </c>
      <c r="U2" s="21">
        <f t="shared" si="0"/>
        <v>45424.344630357788</v>
      </c>
      <c r="V2" s="21">
        <f t="shared" si="0"/>
        <v>42475.602964260397</v>
      </c>
      <c r="W2" s="21">
        <f t="shared" si="0"/>
        <v>36287.073131883</v>
      </c>
      <c r="X2" s="21">
        <f t="shared" si="0"/>
        <v>36100.002983871083</v>
      </c>
      <c r="Y2" s="21">
        <f t="shared" ref="Y2:Z2" si="1">SUM(Y3,Y17,Y22,Y25,Y26,Y51,Y52)</f>
        <v>35002.911434208283</v>
      </c>
      <c r="Z2" s="21">
        <f t="shared" si="1"/>
        <v>31086.770487221704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9918.4762304783999</v>
      </c>
      <c r="D3" s="24">
        <f t="shared" ref="D3:X3" si="3">SUM(D4,D8,D11)</f>
        <v>11750.284770091201</v>
      </c>
      <c r="E3" s="24">
        <f t="shared" si="3"/>
        <v>13365.421699240802</v>
      </c>
      <c r="F3" s="24">
        <f t="shared" si="3"/>
        <v>18808.968411316804</v>
      </c>
      <c r="G3" s="24">
        <f t="shared" si="3"/>
        <v>16684.755973812</v>
      </c>
      <c r="H3" s="24">
        <f t="shared" si="3"/>
        <v>8206.2815267231999</v>
      </c>
      <c r="I3" s="24">
        <f t="shared" si="3"/>
        <v>16208.3358246312</v>
      </c>
      <c r="J3" s="24">
        <f t="shared" si="3"/>
        <v>13868.766407527199</v>
      </c>
      <c r="K3" s="24">
        <f t="shared" si="3"/>
        <v>9372.1344140180245</v>
      </c>
      <c r="L3" s="24">
        <f t="shared" si="3"/>
        <v>11174.540939649343</v>
      </c>
      <c r="M3" s="24">
        <f t="shared" si="3"/>
        <v>13880.2294971792</v>
      </c>
      <c r="N3" s="24">
        <f t="shared" si="3"/>
        <v>10079.624078089202</v>
      </c>
      <c r="O3" s="24">
        <f t="shared" si="3"/>
        <v>7962.3702397012576</v>
      </c>
      <c r="P3" s="24">
        <f t="shared" si="3"/>
        <v>10720.604619393147</v>
      </c>
      <c r="Q3" s="24">
        <f t="shared" si="3"/>
        <v>8297.1091623132452</v>
      </c>
      <c r="R3" s="24">
        <f t="shared" si="3"/>
        <v>5916.0070716624359</v>
      </c>
      <c r="S3" s="24">
        <f t="shared" si="3"/>
        <v>7694.3504256912465</v>
      </c>
      <c r="T3" s="24">
        <f t="shared" si="3"/>
        <v>6727.1989815577344</v>
      </c>
      <c r="U3" s="24">
        <f t="shared" si="3"/>
        <v>6438.5226672624522</v>
      </c>
      <c r="V3" s="24">
        <f t="shared" si="3"/>
        <v>5062.6193472360537</v>
      </c>
      <c r="W3" s="24">
        <f t="shared" si="3"/>
        <v>3121.212641896831</v>
      </c>
      <c r="X3" s="24">
        <f t="shared" si="3"/>
        <v>3534.1336399320385</v>
      </c>
      <c r="Y3" s="24">
        <f t="shared" ref="Y3:Z3" si="4">SUM(Y4,Y8,Y11)</f>
        <v>4313.1077329536374</v>
      </c>
      <c r="Z3" s="24">
        <f t="shared" si="4"/>
        <v>2193.0052511880663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9341.7240814920006</v>
      </c>
      <c r="D4" s="19">
        <f t="shared" ref="D4:X4" si="6">SUM(D5:D7)</f>
        <v>11246.319738878401</v>
      </c>
      <c r="E4" s="19">
        <f t="shared" si="6"/>
        <v>12804.304152499202</v>
      </c>
      <c r="F4" s="19">
        <f t="shared" si="6"/>
        <v>18241.596869997604</v>
      </c>
      <c r="G4" s="19">
        <f t="shared" si="6"/>
        <v>16062.773646981601</v>
      </c>
      <c r="H4" s="19">
        <f t="shared" si="6"/>
        <v>7581.172586803199</v>
      </c>
      <c r="I4" s="19">
        <f t="shared" si="6"/>
        <v>15617.623086489601</v>
      </c>
      <c r="J4" s="19">
        <f t="shared" si="6"/>
        <v>13234.558831718399</v>
      </c>
      <c r="K4" s="19">
        <f t="shared" si="6"/>
        <v>8825.3401927680025</v>
      </c>
      <c r="L4" s="19">
        <f t="shared" si="6"/>
        <v>10718.993002291198</v>
      </c>
      <c r="M4" s="19">
        <f t="shared" si="6"/>
        <v>13352.620357850399</v>
      </c>
      <c r="N4" s="19">
        <f t="shared" si="6"/>
        <v>9537.6452900256027</v>
      </c>
      <c r="O4" s="19">
        <f t="shared" si="6"/>
        <v>7809.6704532263993</v>
      </c>
      <c r="P4" s="19">
        <f t="shared" si="6"/>
        <v>10542.9743258616</v>
      </c>
      <c r="Q4" s="19">
        <f t="shared" si="6"/>
        <v>8119.4788687824012</v>
      </c>
      <c r="R4" s="19">
        <f t="shared" si="6"/>
        <v>5745.1940936783985</v>
      </c>
      <c r="S4" s="19">
        <f t="shared" si="6"/>
        <v>7532.8550048880006</v>
      </c>
      <c r="T4" s="19">
        <f t="shared" si="6"/>
        <v>6575.0207363495974</v>
      </c>
      <c r="U4" s="19">
        <f t="shared" si="6"/>
        <v>6270.8157960623985</v>
      </c>
      <c r="V4" s="19">
        <f t="shared" si="6"/>
        <v>4904.2292700456001</v>
      </c>
      <c r="W4" s="19">
        <f t="shared" si="6"/>
        <v>2959.7168395079993</v>
      </c>
      <c r="X4" s="19">
        <f t="shared" si="6"/>
        <v>3381.9550131383994</v>
      </c>
      <c r="Y4" s="19">
        <f t="shared" ref="Y4:Z4" si="7">SUM(Y5:Y7)</f>
        <v>4170.2466633407994</v>
      </c>
      <c r="Z4" s="19">
        <f t="shared" si="7"/>
        <v>2047.0380747911995</v>
      </c>
    </row>
    <row r="5" spans="1:26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2.9570212799999998</v>
      </c>
      <c r="Q5" s="8">
        <f>INTAVI!Q5+NRGSUP!Q5</f>
        <v>8.870709960000001</v>
      </c>
      <c r="R5" s="8">
        <f>INTAVI!R5+NRGSUP!R5</f>
        <v>8.870709960000001</v>
      </c>
      <c r="S5" s="8">
        <f>INTAVI!S5+NRGSUP!S5</f>
        <v>2.9570212799999998</v>
      </c>
      <c r="T5" s="8">
        <f>INTAVI!T5+NRGSUP!T5</f>
        <v>2.9570212799999993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17.741066039999996</v>
      </c>
      <c r="Y5" s="8">
        <f>INTAVI!Y5+NRGSUP!Y5</f>
        <v>8.870709960000001</v>
      </c>
      <c r="Z5" s="8">
        <f>INTAVI!Z5+NRGSUP!Z5</f>
        <v>2.9570212799999998</v>
      </c>
    </row>
    <row r="6" spans="1:26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  <c r="Y6" s="8">
        <f>INTAVI!Y6+NRGSUP!Y6</f>
        <v>0</v>
      </c>
      <c r="Z6" s="8">
        <f>INTAVI!Z6+NRGSUP!Z6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INTAVI!C7+NRGSUP!C7</f>
        <v>9341.7240814920006</v>
      </c>
      <c r="D7" s="8">
        <f>INTAVI!D7+NRGSUP!D7</f>
        <v>11246.319738878401</v>
      </c>
      <c r="E7" s="8">
        <f>INTAVI!E7+NRGSUP!E7</f>
        <v>12804.304152499202</v>
      </c>
      <c r="F7" s="8">
        <f>INTAVI!F7+NRGSUP!F7</f>
        <v>18241.596869997604</v>
      </c>
      <c r="G7" s="8">
        <f>INTAVI!G7+NRGSUP!G7</f>
        <v>16062.773646981601</v>
      </c>
      <c r="H7" s="8">
        <f>INTAVI!H7+NRGSUP!H7</f>
        <v>7581.172586803199</v>
      </c>
      <c r="I7" s="8">
        <f>INTAVI!I7+NRGSUP!I7</f>
        <v>15617.623086489601</v>
      </c>
      <c r="J7" s="8">
        <f>INTAVI!J7+NRGSUP!J7</f>
        <v>13234.558831718399</v>
      </c>
      <c r="K7" s="8">
        <f>INTAVI!K7+NRGSUP!K7</f>
        <v>8825.3401927680025</v>
      </c>
      <c r="L7" s="8">
        <f>INTAVI!L7+NRGSUP!L7</f>
        <v>10718.993002291198</v>
      </c>
      <c r="M7" s="8">
        <f>INTAVI!M7+NRGSUP!M7</f>
        <v>13352.620357850399</v>
      </c>
      <c r="N7" s="8">
        <f>INTAVI!N7+NRGSUP!N7</f>
        <v>9537.6452900256027</v>
      </c>
      <c r="O7" s="8">
        <f>INTAVI!O7+NRGSUP!O7</f>
        <v>7809.6704532263993</v>
      </c>
      <c r="P7" s="8">
        <f>INTAVI!P7+NRGSUP!P7</f>
        <v>10540.017304581599</v>
      </c>
      <c r="Q7" s="8">
        <f>INTAVI!Q7+NRGSUP!Q7</f>
        <v>8110.6081588224015</v>
      </c>
      <c r="R7" s="8">
        <f>INTAVI!R7+NRGSUP!R7</f>
        <v>5736.3233837183989</v>
      </c>
      <c r="S7" s="8">
        <f>INTAVI!S7+NRGSUP!S7</f>
        <v>7529.8979836080007</v>
      </c>
      <c r="T7" s="8">
        <f>INTAVI!T7+NRGSUP!T7</f>
        <v>6572.0637150695975</v>
      </c>
      <c r="U7" s="8">
        <f>INTAVI!U7+NRGSUP!U7</f>
        <v>6270.8157960623985</v>
      </c>
      <c r="V7" s="8">
        <f>INTAVI!V7+NRGSUP!V7</f>
        <v>4904.2292700456001</v>
      </c>
      <c r="W7" s="8">
        <f>INTAVI!W7+NRGSUP!W7</f>
        <v>2959.7168395079993</v>
      </c>
      <c r="X7" s="8">
        <f>INTAVI!X7+NRGSUP!X7</f>
        <v>3364.2139470983993</v>
      </c>
      <c r="Y7" s="8">
        <f>INTAVI!Y7+NRGSUP!Y7</f>
        <v>4161.3759533807997</v>
      </c>
      <c r="Z7" s="8">
        <f>INTAVI!Z7+NRGSUP!Z7</f>
        <v>2044.0810535111996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  <c r="Y9" s="8">
        <f>INTAVI!Y9+NRGSUP!Y9</f>
        <v>0</v>
      </c>
      <c r="Z9" s="8">
        <f>INTAVI!Z9+NRGSUP!Z9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  <c r="Y10" s="8">
        <f>INTAVI!Y10+NRGSUP!Y10</f>
        <v>0</v>
      </c>
      <c r="Z10" s="8">
        <f>INTAVI!Z10+NRGSUP!Z10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576.7521489863999</v>
      </c>
      <c r="D11" s="19">
        <f t="shared" ref="D11:X11" si="12">SUM(D12:D16)</f>
        <v>503.96503121279989</v>
      </c>
      <c r="E11" s="19">
        <f t="shared" si="12"/>
        <v>561.11754674159988</v>
      </c>
      <c r="F11" s="19">
        <f t="shared" si="12"/>
        <v>567.37154131919976</v>
      </c>
      <c r="G11" s="19">
        <f t="shared" si="12"/>
        <v>621.98232683040021</v>
      </c>
      <c r="H11" s="19">
        <f t="shared" si="12"/>
        <v>625.10893992000001</v>
      </c>
      <c r="I11" s="19">
        <f t="shared" si="12"/>
        <v>590.71273814160008</v>
      </c>
      <c r="J11" s="19">
        <f t="shared" si="12"/>
        <v>634.2075758087999</v>
      </c>
      <c r="K11" s="19">
        <f t="shared" si="12"/>
        <v>546.79422125002179</v>
      </c>
      <c r="L11" s="19">
        <f t="shared" si="12"/>
        <v>455.54793735814513</v>
      </c>
      <c r="M11" s="19">
        <f t="shared" si="12"/>
        <v>527.60913932879998</v>
      </c>
      <c r="N11" s="19">
        <f t="shared" si="12"/>
        <v>541.97878806360006</v>
      </c>
      <c r="O11" s="19">
        <f t="shared" si="12"/>
        <v>152.6997864748586</v>
      </c>
      <c r="P11" s="19">
        <f t="shared" si="12"/>
        <v>177.63029353154795</v>
      </c>
      <c r="Q11" s="19">
        <f t="shared" si="12"/>
        <v>177.63029353084482</v>
      </c>
      <c r="R11" s="19">
        <f t="shared" si="12"/>
        <v>170.81297798403742</v>
      </c>
      <c r="S11" s="19">
        <f t="shared" si="12"/>
        <v>161.49542080324571</v>
      </c>
      <c r="T11" s="19">
        <f t="shared" si="12"/>
        <v>152.1782452081371</v>
      </c>
      <c r="U11" s="19">
        <f t="shared" si="12"/>
        <v>167.7068712000538</v>
      </c>
      <c r="V11" s="19">
        <f t="shared" si="12"/>
        <v>158.39007719045364</v>
      </c>
      <c r="W11" s="19">
        <f t="shared" si="12"/>
        <v>161.49580238883152</v>
      </c>
      <c r="X11" s="19">
        <f t="shared" si="12"/>
        <v>152.17862679363901</v>
      </c>
      <c r="Y11" s="19">
        <f t="shared" ref="Y11:Z11" si="13">SUM(Y12:Y16)</f>
        <v>142.86106961283838</v>
      </c>
      <c r="Z11" s="19">
        <f t="shared" si="13"/>
        <v>145.96717639686679</v>
      </c>
    </row>
    <row r="12" spans="1:26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  <c r="Y12" s="8">
        <f>INTAVI!Y12+NRGSUP!Y12</f>
        <v>0</v>
      </c>
      <c r="Z12" s="8">
        <f>INTAVI!Z12+NRGSUP!Z12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INTAVI!C13+NRGSUP!C13</f>
        <v>572.23281986639995</v>
      </c>
      <c r="D13" s="8">
        <f>INTAVI!D13+NRGSUP!D13</f>
        <v>497.1860375327999</v>
      </c>
      <c r="E13" s="8">
        <f>INTAVI!E13+NRGSUP!E13</f>
        <v>556.59821762159993</v>
      </c>
      <c r="F13" s="8">
        <f>INTAVI!F13+NRGSUP!F13</f>
        <v>562.85221219919981</v>
      </c>
      <c r="G13" s="8">
        <f>INTAVI!G13+NRGSUP!G13</f>
        <v>616.01039771040018</v>
      </c>
      <c r="H13" s="8">
        <f>INTAVI!H13+NRGSUP!H13</f>
        <v>619.13701079999998</v>
      </c>
      <c r="I13" s="8">
        <f>INTAVI!I13+NRGSUP!I13</f>
        <v>584.74080902160006</v>
      </c>
      <c r="J13" s="8">
        <f>INTAVI!J13+NRGSUP!J13</f>
        <v>622.26400808879987</v>
      </c>
      <c r="K13" s="8">
        <f>INTAVI!K13+NRGSUP!K13</f>
        <v>537.83661809002183</v>
      </c>
      <c r="L13" s="8">
        <f>INTAVI!L13+NRGSUP!L13</f>
        <v>434.64647595814512</v>
      </c>
      <c r="M13" s="8">
        <f>INTAVI!M13+NRGSUP!M13</f>
        <v>509.69364248879998</v>
      </c>
      <c r="N13" s="8">
        <f>INTAVI!N13+NRGSUP!N13</f>
        <v>536.00685894360004</v>
      </c>
      <c r="O13" s="8">
        <f>INTAVI!O13+NRGSUP!O13</f>
        <v>152.6997864748586</v>
      </c>
      <c r="P13" s="8">
        <f>INTAVI!P13+NRGSUP!P13</f>
        <v>177.63029353154795</v>
      </c>
      <c r="Q13" s="8">
        <f>INTAVI!Q13+NRGSUP!Q13</f>
        <v>177.63029353084482</v>
      </c>
      <c r="R13" s="8">
        <f>INTAVI!R13+NRGSUP!R13</f>
        <v>170.81297798403742</v>
      </c>
      <c r="S13" s="8">
        <f>INTAVI!S13+NRGSUP!S13</f>
        <v>161.49542080324571</v>
      </c>
      <c r="T13" s="8">
        <f>INTAVI!T13+NRGSUP!T13</f>
        <v>152.1782452081371</v>
      </c>
      <c r="U13" s="8">
        <f>INTAVI!U13+NRGSUP!U13</f>
        <v>167.7068712000538</v>
      </c>
      <c r="V13" s="8">
        <f>INTAVI!V13+NRGSUP!V13</f>
        <v>158.39007719045364</v>
      </c>
      <c r="W13" s="8">
        <f>INTAVI!W13+NRGSUP!W13</f>
        <v>161.49580238883152</v>
      </c>
      <c r="X13" s="8">
        <f>INTAVI!X13+NRGSUP!X13</f>
        <v>152.17862679363901</v>
      </c>
      <c r="Y13" s="8">
        <f>INTAVI!Y13+NRGSUP!Y13</f>
        <v>142.86106961283838</v>
      </c>
      <c r="Z13" s="8">
        <f>INTAVI!Z13+NRGSUP!Z13</f>
        <v>145.96717639686679</v>
      </c>
    </row>
    <row r="14" spans="1:26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  <c r="Y14" s="8">
        <f>INTAVI!Y14+NRGSUP!Y14</f>
        <v>0</v>
      </c>
      <c r="Z14" s="8">
        <f>INTAVI!Z14+NRGSUP!Z14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INTAVI!C15+NRGSUP!C15</f>
        <v>4.5193291200000001</v>
      </c>
      <c r="D15" s="8">
        <f>INTAVI!D15+NRGSUP!D15</f>
        <v>6.7789936800000028</v>
      </c>
      <c r="E15" s="8">
        <f>INTAVI!E15+NRGSUP!E15</f>
        <v>4.5193291200000001</v>
      </c>
      <c r="F15" s="8">
        <f>INTAVI!F15+NRGSUP!F15</f>
        <v>4.5193291200000001</v>
      </c>
      <c r="G15" s="8">
        <f>INTAVI!G15+NRGSUP!G15</f>
        <v>5.9719291200000004</v>
      </c>
      <c r="H15" s="8">
        <f>INTAVI!H15+NRGSUP!H15</f>
        <v>5.9719291200000004</v>
      </c>
      <c r="I15" s="8">
        <f>INTAVI!I15+NRGSUP!I15</f>
        <v>5.9719291200000004</v>
      </c>
      <c r="J15" s="8">
        <f>INTAVI!J15+NRGSUP!J15</f>
        <v>11.943567720000001</v>
      </c>
      <c r="K15" s="8">
        <f>INTAVI!K15+NRGSUP!K15</f>
        <v>8.9576031599999997</v>
      </c>
      <c r="L15" s="8">
        <f>INTAVI!L15+NRGSUP!L15</f>
        <v>20.901461400000002</v>
      </c>
      <c r="M15" s="8">
        <f>INTAVI!M15+NRGSUP!M15</f>
        <v>17.915496839999999</v>
      </c>
      <c r="N15" s="8">
        <f>INTAVI!N15+NRGSUP!N15</f>
        <v>5.9719291200000004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  <c r="Y15" s="8">
        <f>INTAVI!Y15+NRGSUP!Y15</f>
        <v>0</v>
      </c>
      <c r="Z15" s="8">
        <f>INTAVI!Z15+NRGSUP!Z15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  <c r="Y16" s="8">
        <f>INTAVI!Y16+NRGSUP!Y16</f>
        <v>0</v>
      </c>
      <c r="Z16" s="8">
        <f>INTAVI!Z16+NRGSUP!Z16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4438.3637159999998</v>
      </c>
      <c r="D17" s="27">
        <f t="shared" ref="D17:X17" si="15">SUM(D18:D21)</f>
        <v>4073.5355328000001</v>
      </c>
      <c r="E17" s="27">
        <f t="shared" si="15"/>
        <v>4225.8996144000002</v>
      </c>
      <c r="F17" s="27">
        <f t="shared" si="15"/>
        <v>4505.1094080000003</v>
      </c>
      <c r="G17" s="27">
        <f t="shared" si="15"/>
        <v>4492.5572736000004</v>
      </c>
      <c r="H17" s="27">
        <f t="shared" si="15"/>
        <v>4531.2680447999992</v>
      </c>
      <c r="I17" s="27">
        <f t="shared" si="15"/>
        <v>4631.8917816000003</v>
      </c>
      <c r="J17" s="27">
        <f t="shared" si="15"/>
        <v>4442.9496552000001</v>
      </c>
      <c r="K17" s="27">
        <f t="shared" si="15"/>
        <v>4218.4164384000005</v>
      </c>
      <c r="L17" s="27">
        <f t="shared" si="15"/>
        <v>2673.9581904000001</v>
      </c>
      <c r="M17" s="27">
        <f t="shared" si="15"/>
        <v>3659.6951784000007</v>
      </c>
      <c r="N17" s="27">
        <f t="shared" si="15"/>
        <v>3691.3006439999999</v>
      </c>
      <c r="O17" s="27">
        <f t="shared" si="15"/>
        <v>3249.5860871999998</v>
      </c>
      <c r="P17" s="27">
        <f t="shared" si="15"/>
        <v>3300.3865008000002</v>
      </c>
      <c r="Q17" s="27">
        <f t="shared" si="15"/>
        <v>3462.8905872000005</v>
      </c>
      <c r="R17" s="27">
        <f t="shared" si="15"/>
        <v>3722.3920223999999</v>
      </c>
      <c r="S17" s="27">
        <f t="shared" si="15"/>
        <v>3809.3792111999992</v>
      </c>
      <c r="T17" s="27">
        <f t="shared" si="15"/>
        <v>3588.1987320000007</v>
      </c>
      <c r="U17" s="27">
        <f t="shared" si="15"/>
        <v>3851.4433175999998</v>
      </c>
      <c r="V17" s="27">
        <f t="shared" si="15"/>
        <v>3139.2708192</v>
      </c>
      <c r="W17" s="27">
        <f t="shared" si="15"/>
        <v>3250.7422776000003</v>
      </c>
      <c r="X17" s="27">
        <f t="shared" si="15"/>
        <v>4135.4117207999998</v>
      </c>
      <c r="Y17" s="27">
        <f t="shared" ref="Y17:Z17" si="16">SUM(Y18:Y21)</f>
        <v>3214.8729360000007</v>
      </c>
      <c r="Z17" s="27">
        <f t="shared" si="16"/>
        <v>3464.4949127999998</v>
      </c>
    </row>
    <row r="18" spans="1:26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  <c r="Y18" s="8">
        <f>INTAVI!Y18+NRGSUP!Y18</f>
        <v>0</v>
      </c>
      <c r="Z18" s="8">
        <f>INTAVI!Z18+NRGSUP!Z18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INTAVI!C19+NRGSUP!C19</f>
        <v>318.04164000000003</v>
      </c>
      <c r="D19" s="8">
        <f>INTAVI!D19+NRGSUP!D19</f>
        <v>315.96371999999997</v>
      </c>
      <c r="E19" s="8">
        <f>INTAVI!E19+NRGSUP!E19</f>
        <v>320.95871999999997</v>
      </c>
      <c r="F19" s="8">
        <f>INTAVI!F19+NRGSUP!F19</f>
        <v>315.96371999999997</v>
      </c>
      <c r="G19" s="8">
        <f>INTAVI!G19+NRGSUP!G19</f>
        <v>309.21047999999996</v>
      </c>
      <c r="H19" s="8">
        <f>INTAVI!H19+NRGSUP!H19</f>
        <v>304.73496</v>
      </c>
      <c r="I19" s="8">
        <f>INTAVI!I19+NRGSUP!I19</f>
        <v>315.68399999999997</v>
      </c>
      <c r="J19" s="8">
        <f>INTAVI!J19+NRGSUP!J19</f>
        <v>295.66404</v>
      </c>
      <c r="K19" s="8">
        <f>INTAVI!K19+NRGSUP!K19</f>
        <v>294.70499999999998</v>
      </c>
      <c r="L19" s="8">
        <f>INTAVI!L19+NRGSUP!L19</f>
        <v>253.30643999999998</v>
      </c>
      <c r="M19" s="8">
        <f>INTAVI!M19+NRGSUP!M19</f>
        <v>292.74695999999994</v>
      </c>
      <c r="N19" s="8">
        <f>INTAVI!N19+NRGSUP!N19</f>
        <v>312.36731999999995</v>
      </c>
      <c r="O19" s="8">
        <f>INTAVI!O19+NRGSUP!O19</f>
        <v>322.55711999999994</v>
      </c>
      <c r="P19" s="8">
        <f>INTAVI!P19+NRGSUP!P19</f>
        <v>292.70699999999999</v>
      </c>
      <c r="Q19" s="8">
        <f>INTAVI!Q19+NRGSUP!Q19</f>
        <v>304.25544000000002</v>
      </c>
      <c r="R19" s="8">
        <f>INTAVI!R19+NRGSUP!R19</f>
        <v>319.20047999999997</v>
      </c>
      <c r="S19" s="8">
        <f>INTAVI!S19+NRGSUP!S19</f>
        <v>324.23543999999998</v>
      </c>
      <c r="T19" s="8">
        <f>INTAVI!T19+NRGSUP!T19</f>
        <v>273.48623999999995</v>
      </c>
      <c r="U19" s="8">
        <f>INTAVI!U19+NRGSUP!U19</f>
        <v>304.57511999999997</v>
      </c>
      <c r="V19" s="8">
        <f>INTAVI!V19+NRGSUP!V19</f>
        <v>305.37432000000001</v>
      </c>
      <c r="W19" s="8">
        <f>INTAVI!W19+NRGSUP!W19</f>
        <v>276.60311999999999</v>
      </c>
      <c r="X19" s="8">
        <f>INTAVI!X19+NRGSUP!X19</f>
        <v>301.21848</v>
      </c>
      <c r="Y19" s="8">
        <f>INTAVI!Y19+NRGSUP!Y19</f>
        <v>298.66103999999996</v>
      </c>
      <c r="Z19" s="8">
        <f>INTAVI!Z19+NRGSUP!Z19</f>
        <v>295.30439999999999</v>
      </c>
    </row>
    <row r="20" spans="1:26" ht="11.25" customHeight="1" x14ac:dyDescent="0.2">
      <c r="A20" s="29" t="s">
        <v>30</v>
      </c>
      <c r="B20" s="7" t="s">
        <v>31</v>
      </c>
      <c r="C20" s="8">
        <f>INTAVI!C20+NRGSUP!C20</f>
        <v>3759.5984399999998</v>
      </c>
      <c r="D20" s="8">
        <f>INTAVI!D20+NRGSUP!D20</f>
        <v>3443.4401040000002</v>
      </c>
      <c r="E20" s="8">
        <f>INTAVI!E20+NRGSUP!E20</f>
        <v>3579.16104</v>
      </c>
      <c r="F20" s="8">
        <f>INTAVI!F20+NRGSUP!F20</f>
        <v>3850.0796880000003</v>
      </c>
      <c r="G20" s="8">
        <f>INTAVI!G20+NRGSUP!G20</f>
        <v>3827.7186480000005</v>
      </c>
      <c r="H20" s="8">
        <f>INTAVI!H20+NRGSUP!H20</f>
        <v>3914.0393759999997</v>
      </c>
      <c r="I20" s="8">
        <f>INTAVI!I20+NRGSUP!I20</f>
        <v>3973.32</v>
      </c>
      <c r="J20" s="8">
        <f>INTAVI!J20+NRGSUP!J20</f>
        <v>3833.6996880000002</v>
      </c>
      <c r="K20" s="8">
        <f>INTAVI!K20+NRGSUP!K20</f>
        <v>3607.7595840000004</v>
      </c>
      <c r="L20" s="8">
        <f>INTAVI!L20+NRGSUP!L20</f>
        <v>2252.1198960000002</v>
      </c>
      <c r="M20" s="8">
        <f>INTAVI!M20+NRGSUP!M20</f>
        <v>3034.9800000000009</v>
      </c>
      <c r="N20" s="8">
        <f>INTAVI!N20+NRGSUP!N20</f>
        <v>3059.1596880000002</v>
      </c>
      <c r="O20" s="8">
        <f>INTAVI!O20+NRGSUP!O20</f>
        <v>2655.120312</v>
      </c>
      <c r="P20" s="8">
        <f>INTAVI!P20+NRGSUP!P20</f>
        <v>2478.0590640000005</v>
      </c>
      <c r="Q20" s="8">
        <f>INTAVI!Q20+NRGSUP!Q20</f>
        <v>2587.5195840000006</v>
      </c>
      <c r="R20" s="8">
        <f>INTAVI!R20+NRGSUP!R20</f>
        <v>2792.399688</v>
      </c>
      <c r="S20" s="8">
        <f>INTAVI!S20+NRGSUP!S20</f>
        <v>2822.3002079999997</v>
      </c>
      <c r="T20" s="8">
        <f>INTAVI!T20+NRGSUP!T20</f>
        <v>2732.8588560000007</v>
      </c>
      <c r="U20" s="8">
        <f>INTAVI!U20+NRGSUP!U20</f>
        <v>2883.6596879999997</v>
      </c>
      <c r="V20" s="8">
        <f>INTAVI!V20+NRGSUP!V20</f>
        <v>2148.1209360000003</v>
      </c>
      <c r="W20" s="8">
        <f>INTAVI!W20+NRGSUP!W20</f>
        <v>2313.4793760000002</v>
      </c>
      <c r="X20" s="8">
        <f>INTAVI!X20+NRGSUP!X20</f>
        <v>3124.9398959999999</v>
      </c>
      <c r="Y20" s="8">
        <f>INTAVI!Y20+NRGSUP!Y20</f>
        <v>2319.9798960000007</v>
      </c>
      <c r="Z20" s="8">
        <f>INTAVI!Z20+NRGSUP!Z20</f>
        <v>2654.859168</v>
      </c>
    </row>
    <row r="21" spans="1:26" ht="11.25" customHeight="1" x14ac:dyDescent="0.2">
      <c r="A21" s="29" t="s">
        <v>32</v>
      </c>
      <c r="B21" s="7" t="s">
        <v>33</v>
      </c>
      <c r="C21" s="8">
        <f>INTAVI!C21+NRGSUP!C21</f>
        <v>360.72363600000006</v>
      </c>
      <c r="D21" s="8">
        <f>INTAVI!D21+NRGSUP!D21</f>
        <v>314.13170880000001</v>
      </c>
      <c r="E21" s="8">
        <f>INTAVI!E21+NRGSUP!E21</f>
        <v>325.77985440000009</v>
      </c>
      <c r="F21" s="8">
        <f>INTAVI!F21+NRGSUP!F21</f>
        <v>339.06600000000003</v>
      </c>
      <c r="G21" s="8">
        <f>INTAVI!G21+NRGSUP!G21</f>
        <v>355.62814559999998</v>
      </c>
      <c r="H21" s="8">
        <f>INTAVI!H21+NRGSUP!H21</f>
        <v>312.49370879999992</v>
      </c>
      <c r="I21" s="8">
        <f>INTAVI!I21+NRGSUP!I21</f>
        <v>342.88778160000004</v>
      </c>
      <c r="J21" s="8">
        <f>INTAVI!J21+NRGSUP!J21</f>
        <v>313.58592720000001</v>
      </c>
      <c r="K21" s="8">
        <f>INTAVI!K21+NRGSUP!K21</f>
        <v>315.9518544</v>
      </c>
      <c r="L21" s="8">
        <f>INTAVI!L21+NRGSUP!L21</f>
        <v>168.53185439999999</v>
      </c>
      <c r="M21" s="8">
        <f>INTAVI!M21+NRGSUP!M21</f>
        <v>331.96821839999996</v>
      </c>
      <c r="N21" s="8">
        <f>INTAVI!N21+NRGSUP!N21</f>
        <v>319.77363600000001</v>
      </c>
      <c r="O21" s="8">
        <f>INTAVI!O21+NRGSUP!O21</f>
        <v>271.90865520000006</v>
      </c>
      <c r="P21" s="8">
        <f>INTAVI!P21+NRGSUP!P21</f>
        <v>529.62043679999999</v>
      </c>
      <c r="Q21" s="8">
        <f>INTAVI!Q21+NRGSUP!Q21</f>
        <v>571.1155632</v>
      </c>
      <c r="R21" s="8">
        <f>INTAVI!R21+NRGSUP!R21</f>
        <v>610.79185439999992</v>
      </c>
      <c r="S21" s="8">
        <f>INTAVI!S21+NRGSUP!S21</f>
        <v>662.84356319999983</v>
      </c>
      <c r="T21" s="8">
        <f>INTAVI!T21+NRGSUP!T21</f>
        <v>581.85363600000005</v>
      </c>
      <c r="U21" s="8">
        <f>INTAVI!U21+NRGSUP!U21</f>
        <v>663.20850960000007</v>
      </c>
      <c r="V21" s="8">
        <f>INTAVI!V21+NRGSUP!V21</f>
        <v>685.77556319999985</v>
      </c>
      <c r="W21" s="8">
        <f>INTAVI!W21+NRGSUP!W21</f>
        <v>660.65978160000009</v>
      </c>
      <c r="X21" s="8">
        <f>INTAVI!X21+NRGSUP!X21</f>
        <v>709.25334479999992</v>
      </c>
      <c r="Y21" s="8">
        <f>INTAVI!Y21+NRGSUP!Y21</f>
        <v>596.23199999999997</v>
      </c>
      <c r="Z21" s="8">
        <f>INTAVI!Z21+NRGSUP!Z21</f>
        <v>514.3313447999999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6614.3208624768004</v>
      </c>
      <c r="D22" s="27">
        <f t="shared" ref="D22:X22" si="18">SUM(D23:D24)</f>
        <v>9200.0253869568005</v>
      </c>
      <c r="E22" s="27">
        <f t="shared" si="18"/>
        <v>9765.8749723391993</v>
      </c>
      <c r="F22" s="27">
        <f t="shared" si="18"/>
        <v>10736.117142220799</v>
      </c>
      <c r="G22" s="27">
        <f t="shared" si="18"/>
        <v>9596.5979966208015</v>
      </c>
      <c r="H22" s="27">
        <f t="shared" si="18"/>
        <v>7410.7027640448005</v>
      </c>
      <c r="I22" s="27">
        <f t="shared" si="18"/>
        <v>9985.3604167680005</v>
      </c>
      <c r="J22" s="27">
        <f t="shared" si="18"/>
        <v>10953.649662911999</v>
      </c>
      <c r="K22" s="27">
        <f t="shared" si="18"/>
        <v>8788.9746460032002</v>
      </c>
      <c r="L22" s="27">
        <f t="shared" si="18"/>
        <v>7802.9186488703999</v>
      </c>
      <c r="M22" s="27">
        <f t="shared" si="18"/>
        <v>10223.4402243072</v>
      </c>
      <c r="N22" s="27">
        <f t="shared" si="18"/>
        <v>9046.3972327739993</v>
      </c>
      <c r="O22" s="27">
        <f t="shared" si="18"/>
        <v>7056.4523085539995</v>
      </c>
      <c r="P22" s="27">
        <f t="shared" si="18"/>
        <v>6108.6584862864001</v>
      </c>
      <c r="Q22" s="27">
        <f t="shared" si="18"/>
        <v>6454.8782101584002</v>
      </c>
      <c r="R22" s="27">
        <f t="shared" si="18"/>
        <v>6125.6419518096009</v>
      </c>
      <c r="S22" s="27">
        <f t="shared" si="18"/>
        <v>5973.2764944335986</v>
      </c>
      <c r="T22" s="27">
        <f t="shared" si="18"/>
        <v>5695.5577315823994</v>
      </c>
      <c r="U22" s="27">
        <f t="shared" si="18"/>
        <v>6535.9658192399993</v>
      </c>
      <c r="V22" s="27">
        <f t="shared" si="18"/>
        <v>5943.3905194487988</v>
      </c>
      <c r="W22" s="27">
        <f t="shared" si="18"/>
        <v>4525.8566704559998</v>
      </c>
      <c r="X22" s="27">
        <f t="shared" si="18"/>
        <v>4033.3989960000008</v>
      </c>
      <c r="Y22" s="27">
        <f t="shared" ref="Y22:Z22" si="19">SUM(Y23:Y24)</f>
        <v>3846.6212762736</v>
      </c>
      <c r="Z22" s="27">
        <f t="shared" si="19"/>
        <v>2685.8440857599999</v>
      </c>
    </row>
    <row r="23" spans="1:26" ht="11.25" customHeight="1" x14ac:dyDescent="0.2">
      <c r="A23" s="29" t="s">
        <v>36</v>
      </c>
      <c r="B23" s="7" t="s">
        <v>37</v>
      </c>
      <c r="C23" s="8">
        <f>INTAVI!C23+NRGSUP!C23</f>
        <v>6614.3208624768004</v>
      </c>
      <c r="D23" s="8">
        <f>INTAVI!D23+NRGSUP!D23</f>
        <v>9200.0253869568005</v>
      </c>
      <c r="E23" s="8">
        <f>INTAVI!E23+NRGSUP!E23</f>
        <v>9765.8749723391993</v>
      </c>
      <c r="F23" s="8">
        <f>INTAVI!F23+NRGSUP!F23</f>
        <v>10736.117142220799</v>
      </c>
      <c r="G23" s="8">
        <f>INTAVI!G23+NRGSUP!G23</f>
        <v>9596.5979966208015</v>
      </c>
      <c r="H23" s="8">
        <f>INTAVI!H23+NRGSUP!H23</f>
        <v>7410.7027640448005</v>
      </c>
      <c r="I23" s="8">
        <f>INTAVI!I23+NRGSUP!I23</f>
        <v>9985.3604167680005</v>
      </c>
      <c r="J23" s="8">
        <f>INTAVI!J23+NRGSUP!J23</f>
        <v>10953.649662911999</v>
      </c>
      <c r="K23" s="8">
        <f>INTAVI!K23+NRGSUP!K23</f>
        <v>8730.6707081088007</v>
      </c>
      <c r="L23" s="8">
        <f>INTAVI!L23+NRGSUP!L23</f>
        <v>7749.9149663232001</v>
      </c>
      <c r="M23" s="8">
        <f>INTAVI!M23+NRGSUP!M23</f>
        <v>10182.8040551424</v>
      </c>
      <c r="N23" s="8">
        <f>INTAVI!N23+NRGSUP!N23</f>
        <v>8964.2783075867992</v>
      </c>
      <c r="O23" s="8">
        <f>INTAVI!O23+NRGSUP!O23</f>
        <v>7006.1230170359995</v>
      </c>
      <c r="P23" s="8">
        <f>INTAVI!P23+NRGSUP!P23</f>
        <v>6076.4145030864001</v>
      </c>
      <c r="Q23" s="8">
        <f>INTAVI!Q23+NRGSUP!Q23</f>
        <v>6438.8114308583999</v>
      </c>
      <c r="R23" s="8">
        <f>INTAVI!R23+NRGSUP!R23</f>
        <v>6109.5751725096006</v>
      </c>
      <c r="S23" s="8">
        <f>INTAVI!S23+NRGSUP!S23</f>
        <v>5971.4853316271983</v>
      </c>
      <c r="T23" s="8">
        <f>INTAVI!T23+NRGSUP!T23</f>
        <v>5693.7665687759991</v>
      </c>
      <c r="U23" s="8">
        <f>INTAVI!U23+NRGSUP!U23</f>
        <v>6535.9658192399993</v>
      </c>
      <c r="V23" s="8">
        <f>INTAVI!V23+NRGSUP!V23</f>
        <v>5941.6177589999988</v>
      </c>
      <c r="W23" s="8">
        <f>INTAVI!W23+NRGSUP!W23</f>
        <v>4522.3107718931997</v>
      </c>
      <c r="X23" s="8">
        <f>INTAVI!X23+NRGSUP!X23</f>
        <v>4033.3989960000008</v>
      </c>
      <c r="Y23" s="8">
        <f>INTAVI!Y23+NRGSUP!Y23</f>
        <v>3846.6212762736</v>
      </c>
      <c r="Z23" s="8">
        <f>INTAVI!Z23+NRGSUP!Z23</f>
        <v>2685.8440857599999</v>
      </c>
    </row>
    <row r="24" spans="1:26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58.303937894399994</v>
      </c>
      <c r="L24" s="8">
        <f>INTAVI!L24+NRGSUP!L24</f>
        <v>53.003682547200007</v>
      </c>
      <c r="M24" s="8">
        <f>INTAVI!M24+NRGSUP!M24</f>
        <v>40.636169164799995</v>
      </c>
      <c r="N24" s="8">
        <f>INTAVI!N24+NRGSUP!N24</f>
        <v>82.118925187199991</v>
      </c>
      <c r="O24" s="8">
        <f>INTAVI!O24+NRGSUP!O24</f>
        <v>50.329291517999998</v>
      </c>
      <c r="P24" s="8">
        <f>INTAVI!P24+NRGSUP!P24</f>
        <v>32.243983199999995</v>
      </c>
      <c r="Q24" s="8">
        <f>INTAVI!Q24+NRGSUP!Q24</f>
        <v>16.066779299999997</v>
      </c>
      <c r="R24" s="8">
        <f>INTAVI!R24+NRGSUP!R24</f>
        <v>16.066779299999997</v>
      </c>
      <c r="S24" s="8">
        <f>INTAVI!S24+NRGSUP!S24</f>
        <v>1.7911628063999998</v>
      </c>
      <c r="T24" s="8">
        <f>INTAVI!T24+NRGSUP!T24</f>
        <v>1.7911628063999998</v>
      </c>
      <c r="U24" s="8">
        <f>INTAVI!U24+NRGSUP!U24</f>
        <v>0</v>
      </c>
      <c r="V24" s="8">
        <f>INTAVI!V24+NRGSUP!V24</f>
        <v>1.7727604487999997</v>
      </c>
      <c r="W24" s="8">
        <f>INTAVI!W24+NRGSUP!W24</f>
        <v>3.5458985627999993</v>
      </c>
      <c r="X24" s="8">
        <f>INTAVI!X24+NRGSUP!X24</f>
        <v>0</v>
      </c>
      <c r="Y24" s="8">
        <f>INTAVI!Y24+NRGSUP!Y24</f>
        <v>0</v>
      </c>
      <c r="Z24" s="8">
        <f>INTAVI!Z24+NRGSUP!Z24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  <c r="Y25" s="27">
        <f>INTAVI!Y25+NRGSUP!Y25</f>
        <v>0</v>
      </c>
      <c r="Z25" s="27">
        <f>INTAVI!Z25+NRGSUP!Z25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25826.735830680002</v>
      </c>
      <c r="D26" s="27">
        <f t="shared" ref="D26:X26" si="21">SUM(D27,D33)</f>
        <v>26864.42440824</v>
      </c>
      <c r="E26" s="27">
        <f t="shared" si="21"/>
        <v>27010.143540720001</v>
      </c>
      <c r="F26" s="27">
        <f t="shared" si="21"/>
        <v>27471.937974479999</v>
      </c>
      <c r="G26" s="27">
        <f t="shared" si="21"/>
        <v>27153.143471519998</v>
      </c>
      <c r="H26" s="27">
        <f t="shared" si="21"/>
        <v>26531.533935719999</v>
      </c>
      <c r="I26" s="27">
        <f t="shared" si="21"/>
        <v>26784.00897264</v>
      </c>
      <c r="J26" s="27">
        <f t="shared" si="21"/>
        <v>27393.67857168</v>
      </c>
      <c r="K26" s="27">
        <f t="shared" si="21"/>
        <v>25664.11848972</v>
      </c>
      <c r="L26" s="27">
        <f t="shared" si="21"/>
        <v>24663.946993919995</v>
      </c>
      <c r="M26" s="27">
        <f t="shared" si="21"/>
        <v>25737.272915040005</v>
      </c>
      <c r="N26" s="27">
        <f t="shared" si="21"/>
        <v>24910.784505</v>
      </c>
      <c r="O26" s="27">
        <f t="shared" si="21"/>
        <v>24440.645967480003</v>
      </c>
      <c r="P26" s="27">
        <f t="shared" si="21"/>
        <v>23797.407088079995</v>
      </c>
      <c r="Q26" s="27">
        <f t="shared" si="21"/>
        <v>22378.660638840003</v>
      </c>
      <c r="R26" s="27">
        <f t="shared" si="21"/>
        <v>22210.335405000002</v>
      </c>
      <c r="S26" s="27">
        <f t="shared" si="21"/>
        <v>23779.840179959996</v>
      </c>
      <c r="T26" s="27">
        <f t="shared" si="21"/>
        <v>22899.660517440003</v>
      </c>
      <c r="U26" s="27">
        <f t="shared" si="21"/>
        <v>23011.028349479999</v>
      </c>
      <c r="V26" s="27">
        <f t="shared" si="21"/>
        <v>22840.9711398</v>
      </c>
      <c r="W26" s="27">
        <f t="shared" si="21"/>
        <v>19903.548532680001</v>
      </c>
      <c r="X26" s="27">
        <f t="shared" si="21"/>
        <v>18768.596937120001</v>
      </c>
      <c r="Y26" s="27">
        <f t="shared" ref="Y26:Z26" si="22">SUM(Y27,Y33)</f>
        <v>20214.601188119996</v>
      </c>
      <c r="Z26" s="27">
        <f t="shared" si="22"/>
        <v>19097.526230279997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  <c r="Y28" s="8">
        <f>INTAVI!Y28+NRGSUP!Y28</f>
        <v>0</v>
      </c>
      <c r="Z28" s="8">
        <f>INTAVI!Z28+NRGSUP!Z28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  <c r="Y29" s="8">
        <f>INTAVI!Y29+NRGSUP!Y29</f>
        <v>0</v>
      </c>
      <c r="Z29" s="8">
        <f>INTAVI!Z29+NRGSUP!Z29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  <c r="Y30" s="8">
        <f>INTAVI!Y30+NRGSUP!Y30</f>
        <v>0</v>
      </c>
      <c r="Z30" s="8">
        <f>INTAVI!Z30+NRGSUP!Z30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  <c r="Y31" s="8">
        <f>INTAVI!Y31+NRGSUP!Y31</f>
        <v>0</v>
      </c>
      <c r="Z31" s="8">
        <f>INTAVI!Z31+NRGSUP!Z31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  <c r="Y32" s="8">
        <f>INTAVI!Y32+NRGSUP!Y32</f>
        <v>0</v>
      </c>
      <c r="Z32" s="8">
        <f>INTAVI!Z32+NRGSUP!Z32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25826.735830680002</v>
      </c>
      <c r="D33" s="19">
        <f t="shared" ref="D33:X33" si="27">SUM(D34:D50)</f>
        <v>26864.42440824</v>
      </c>
      <c r="E33" s="19">
        <f t="shared" si="27"/>
        <v>27010.143540720001</v>
      </c>
      <c r="F33" s="19">
        <f t="shared" si="27"/>
        <v>27471.937974479999</v>
      </c>
      <c r="G33" s="19">
        <f t="shared" si="27"/>
        <v>27153.143471519998</v>
      </c>
      <c r="H33" s="19">
        <f t="shared" si="27"/>
        <v>26531.533935719999</v>
      </c>
      <c r="I33" s="19">
        <f t="shared" si="27"/>
        <v>26784.00897264</v>
      </c>
      <c r="J33" s="19">
        <f t="shared" si="27"/>
        <v>27393.67857168</v>
      </c>
      <c r="K33" s="19">
        <f t="shared" si="27"/>
        <v>25664.11848972</v>
      </c>
      <c r="L33" s="19">
        <f t="shared" si="27"/>
        <v>24663.946993919995</v>
      </c>
      <c r="M33" s="19">
        <f t="shared" si="27"/>
        <v>25737.272915040005</v>
      </c>
      <c r="N33" s="19">
        <f t="shared" si="27"/>
        <v>24910.784505</v>
      </c>
      <c r="O33" s="19">
        <f t="shared" si="27"/>
        <v>24440.645967480003</v>
      </c>
      <c r="P33" s="19">
        <f t="shared" si="27"/>
        <v>23797.407088079995</v>
      </c>
      <c r="Q33" s="19">
        <f t="shared" si="27"/>
        <v>22378.660638840003</v>
      </c>
      <c r="R33" s="19">
        <f t="shared" si="27"/>
        <v>22210.335405000002</v>
      </c>
      <c r="S33" s="19">
        <f t="shared" si="27"/>
        <v>23779.840179959996</v>
      </c>
      <c r="T33" s="19">
        <f t="shared" si="27"/>
        <v>22899.660517440003</v>
      </c>
      <c r="U33" s="19">
        <f t="shared" si="27"/>
        <v>23011.028349479999</v>
      </c>
      <c r="V33" s="19">
        <f t="shared" si="27"/>
        <v>22840.9711398</v>
      </c>
      <c r="W33" s="19">
        <f t="shared" si="27"/>
        <v>19903.548532680001</v>
      </c>
      <c r="X33" s="19">
        <f t="shared" si="27"/>
        <v>18768.596937120001</v>
      </c>
      <c r="Y33" s="19">
        <f t="shared" ref="Y33:Z33" si="28">SUM(Y34:Y50)</f>
        <v>20214.601188119996</v>
      </c>
      <c r="Z33" s="19">
        <f t="shared" si="28"/>
        <v>19097.526230279997</v>
      </c>
    </row>
    <row r="34" spans="1:26" ht="11.25" customHeight="1" x14ac:dyDescent="0.2">
      <c r="A34" s="28" t="s">
        <v>54</v>
      </c>
      <c r="B34" s="7" t="s">
        <v>55</v>
      </c>
      <c r="C34" s="8">
        <f>INTAVI!C34+NRGSUP!C34</f>
        <v>1245.0240691200001</v>
      </c>
      <c r="D34" s="8">
        <f>INTAVI!D34+NRGSUP!D34</f>
        <v>1292.5439308800003</v>
      </c>
      <c r="E34" s="8">
        <f>INTAVI!E34+NRGSUP!E34</f>
        <v>1397.0880000000004</v>
      </c>
      <c r="F34" s="8">
        <f>INTAVI!F34+NRGSUP!F34</f>
        <v>1400.2558387199997</v>
      </c>
      <c r="G34" s="8">
        <f>INTAVI!G34+NRGSUP!G34</f>
        <v>1311.55220736</v>
      </c>
      <c r="H34" s="8">
        <f>INTAVI!H34+NRGSUP!H34</f>
        <v>1397.0882073600001</v>
      </c>
      <c r="I34" s="8">
        <f>INTAVI!I34+NRGSUP!I34</f>
        <v>1419.26390784</v>
      </c>
      <c r="J34" s="8">
        <f>INTAVI!J34+NRGSUP!J34</f>
        <v>1488.9600921600004</v>
      </c>
      <c r="K34" s="8">
        <f>INTAVI!K34+NRGSUP!K34</f>
        <v>1463.6161382400001</v>
      </c>
      <c r="L34" s="8">
        <f>INTAVI!L34+NRGSUP!L34</f>
        <v>1650.5281612799999</v>
      </c>
      <c r="M34" s="8">
        <f>INTAVI!M34+NRGSUP!M34</f>
        <v>1549.1521382400001</v>
      </c>
      <c r="N34" s="8">
        <f>INTAVI!N34+NRGSUP!N34</f>
        <v>1641.02402304</v>
      </c>
      <c r="O34" s="8">
        <f>INTAVI!O34+NRGSUP!O34</f>
        <v>1523.8079769599999</v>
      </c>
      <c r="P34" s="8">
        <f>INTAVI!P34+NRGSUP!P34</f>
        <v>1045.0151884800002</v>
      </c>
      <c r="Q34" s="8">
        <f>INTAVI!Q34+NRGSUP!Q34</f>
        <v>984.53511936000007</v>
      </c>
      <c r="R34" s="8">
        <f>INTAVI!R34+NRGSUP!R34</f>
        <v>953.16756480000015</v>
      </c>
      <c r="S34" s="8">
        <f>INTAVI!S34+NRGSUP!S34</f>
        <v>1163.9247436800001</v>
      </c>
      <c r="T34" s="8">
        <f>INTAVI!T34+NRGSUP!T34</f>
        <v>1152.7148620799999</v>
      </c>
      <c r="U34" s="8">
        <f>INTAVI!U34+NRGSUP!U34</f>
        <v>1153.1691878400002</v>
      </c>
      <c r="V34" s="8">
        <f>INTAVI!V34+NRGSUP!V34</f>
        <v>1254.5282073599999</v>
      </c>
      <c r="W34" s="8">
        <f>INTAVI!W34+NRGSUP!W34</f>
        <v>1142.2554163200002</v>
      </c>
      <c r="X34" s="8">
        <f>INTAVI!X34+NRGSUP!X34</f>
        <v>843.41938175999996</v>
      </c>
      <c r="Y34" s="8">
        <f>INTAVI!Y34+NRGSUP!Y34</f>
        <v>1084.2190848</v>
      </c>
      <c r="Z34" s="8">
        <f>INTAVI!Z34+NRGSUP!Z34</f>
        <v>1157.2533503999998</v>
      </c>
    </row>
    <row r="35" spans="1:26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  <c r="Y35" s="8">
        <f>INTAVI!Y35+NRGSUP!Y35</f>
        <v>0</v>
      </c>
      <c r="Z35" s="8">
        <f>INTAVI!Z35+NRGSUP!Z35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INTAVI!C36+NRGSUP!C36</f>
        <v>696.73742856000013</v>
      </c>
      <c r="D36" s="8">
        <f>INTAVI!D36+NRGSUP!D36</f>
        <v>708.39823284000022</v>
      </c>
      <c r="E36" s="8">
        <f>INTAVI!E36+NRGSUP!E36</f>
        <v>693.82228428000008</v>
      </c>
      <c r="F36" s="8">
        <f>INTAVI!F36+NRGSUP!F36</f>
        <v>757.95704856000032</v>
      </c>
      <c r="G36" s="8">
        <f>INTAVI!G36+NRGSUP!G36</f>
        <v>781.27888428000006</v>
      </c>
      <c r="H36" s="8">
        <f>INTAVI!H36+NRGSUP!H36</f>
        <v>816.26129711999999</v>
      </c>
      <c r="I36" s="8">
        <f>INTAVI!I36+NRGSUP!I36</f>
        <v>857.07490716000018</v>
      </c>
      <c r="J36" s="8">
        <f>INTAVI!J36+NRGSUP!J36</f>
        <v>801.68512140000018</v>
      </c>
      <c r="K36" s="8">
        <f>INTAVI!K36+NRGSUP!K36</f>
        <v>833.75261711999997</v>
      </c>
      <c r="L36" s="8">
        <f>INTAVI!L36+NRGSUP!L36</f>
        <v>696.73742856000013</v>
      </c>
      <c r="M36" s="8">
        <f>INTAVI!M36+NRGSUP!M36</f>
        <v>822.09181284000033</v>
      </c>
      <c r="N36" s="8">
        <f>INTAVI!N36+NRGSUP!N36</f>
        <v>807.51586428000019</v>
      </c>
      <c r="O36" s="8">
        <f>INTAVI!O36+NRGSUP!O36</f>
        <v>801.68557572000009</v>
      </c>
      <c r="P36" s="8">
        <f>INTAVI!P36+NRGSUP!P36</f>
        <v>1092.6520938000003</v>
      </c>
      <c r="Q36" s="8">
        <f>INTAVI!Q36+NRGSUP!Q36</f>
        <v>1139.3963971200003</v>
      </c>
      <c r="R36" s="8">
        <f>INTAVI!R36+NRGSUP!R36</f>
        <v>1139.39662428</v>
      </c>
      <c r="S36" s="8">
        <f>INTAVI!S36+NRGSUP!S36</f>
        <v>1148.1606842399999</v>
      </c>
      <c r="T36" s="8">
        <f>INTAVI!T36+NRGSUP!T36</f>
        <v>1107.2596176000002</v>
      </c>
      <c r="U36" s="8">
        <f>INTAVI!U36+NRGSUP!U36</f>
        <v>1156.92588</v>
      </c>
      <c r="V36" s="8">
        <f>INTAVI!V36+NRGSUP!V36</f>
        <v>952.41872951999983</v>
      </c>
      <c r="W36" s="8">
        <f>INTAVI!W36+NRGSUP!W36</f>
        <v>826.79311619999976</v>
      </c>
      <c r="X36" s="8">
        <f>INTAVI!X36+NRGSUP!X36</f>
        <v>920.28172283999982</v>
      </c>
      <c r="Y36" s="8">
        <f>INTAVI!Y36+NRGSUP!Y36</f>
        <v>981.63377712000022</v>
      </c>
      <c r="Z36" s="8">
        <f>INTAVI!Z36+NRGSUP!Z36</f>
        <v>818.02814760000001</v>
      </c>
    </row>
    <row r="37" spans="1:26" ht="11.25" customHeight="1" x14ac:dyDescent="0.2">
      <c r="A37" s="28" t="s">
        <v>60</v>
      </c>
      <c r="B37" s="7" t="s">
        <v>61</v>
      </c>
      <c r="C37" s="8">
        <f>INTAVI!C37+NRGSUP!C37</f>
        <v>5319.121167360001</v>
      </c>
      <c r="D37" s="8">
        <f>INTAVI!D37+NRGSUP!D37</f>
        <v>5390.6390999999985</v>
      </c>
      <c r="E37" s="8">
        <f>INTAVI!E37+NRGSUP!E37</f>
        <v>5483.0158059600017</v>
      </c>
      <c r="F37" s="8">
        <f>INTAVI!F37+NRGSUP!F37</f>
        <v>5500.8952891200015</v>
      </c>
      <c r="G37" s="8">
        <f>INTAVI!G37+NRGSUP!G37</f>
        <v>5600.5565615999994</v>
      </c>
      <c r="H37" s="8">
        <f>INTAVI!H37+NRGSUP!H37</f>
        <v>5590.2922059599996</v>
      </c>
      <c r="I37" s="8">
        <f>INTAVI!I37+NRGSUP!I37</f>
        <v>5546.7547027199989</v>
      </c>
      <c r="J37" s="8">
        <f>INTAVI!J37+NRGSUP!J37</f>
        <v>5541.9529611599983</v>
      </c>
      <c r="K37" s="8">
        <f>INTAVI!K37+NRGSUP!K37</f>
        <v>4952.5936336799996</v>
      </c>
      <c r="L37" s="8">
        <f>INTAVI!L37+NRGSUP!L37</f>
        <v>4770.8200108799992</v>
      </c>
      <c r="M37" s="8">
        <f>INTAVI!M37+NRGSUP!M37</f>
        <v>4681.4230940399984</v>
      </c>
      <c r="N37" s="8">
        <f>INTAVI!N37+NRGSUP!N37</f>
        <v>4425.1515000000009</v>
      </c>
      <c r="O37" s="8">
        <f>INTAVI!O37+NRGSUP!O37</f>
        <v>4270.1967277199983</v>
      </c>
      <c r="P37" s="8">
        <f>INTAVI!P37+NRGSUP!P37</f>
        <v>4364.0565922799997</v>
      </c>
      <c r="Q37" s="8">
        <f>INTAVI!Q37+NRGSUP!Q37</f>
        <v>4204.6528431600009</v>
      </c>
      <c r="R37" s="8">
        <f>INTAVI!R37+NRGSUP!R37</f>
        <v>4180.5917445600016</v>
      </c>
      <c r="S37" s="8">
        <f>INTAVI!S37+NRGSUP!S37</f>
        <v>4153.5231645599988</v>
      </c>
      <c r="T37" s="8">
        <f>INTAVI!T37+NRGSUP!T37</f>
        <v>3991.1114350800008</v>
      </c>
      <c r="U37" s="8">
        <f>INTAVI!U37+NRGSUP!U37</f>
        <v>3927.9515813999997</v>
      </c>
      <c r="V37" s="8">
        <f>INTAVI!V37+NRGSUP!V37</f>
        <v>3837.7228982400006</v>
      </c>
      <c r="W37" s="8">
        <f>INTAVI!W37+NRGSUP!W37</f>
        <v>3570.0445796399995</v>
      </c>
      <c r="X37" s="8">
        <f>INTAVI!X37+NRGSUP!X37</f>
        <v>3597.1134091199997</v>
      </c>
      <c r="Y37" s="8">
        <f>INTAVI!Y37+NRGSUP!Y37</f>
        <v>3335.45055228</v>
      </c>
      <c r="Z37" s="8">
        <f>INTAVI!Z37+NRGSUP!Z37</f>
        <v>3320.4123968400008</v>
      </c>
    </row>
    <row r="38" spans="1:26" ht="11.25" customHeight="1" x14ac:dyDescent="0.2">
      <c r="A38" s="28" t="s">
        <v>62</v>
      </c>
      <c r="B38" s="7" t="s">
        <v>63</v>
      </c>
      <c r="C38" s="8">
        <f>INTAVI!C38+NRGSUP!C38</f>
        <v>9.1770840000000007</v>
      </c>
      <c r="D38" s="8">
        <f>INTAVI!D38+NRGSUP!D38</f>
        <v>9.1770840000000007</v>
      </c>
      <c r="E38" s="8">
        <f>INTAVI!E38+NRGSUP!E38</f>
        <v>9.1770840000000007</v>
      </c>
      <c r="F38" s="8">
        <f>INTAVI!F38+NRGSUP!F38</f>
        <v>15.29514</v>
      </c>
      <c r="G38" s="8">
        <f>INTAVI!G38+NRGSUP!G38</f>
        <v>15.29514</v>
      </c>
      <c r="H38" s="8">
        <f>INTAVI!H38+NRGSUP!H38</f>
        <v>9.1770840000000007</v>
      </c>
      <c r="I38" s="8">
        <f>INTAVI!I38+NRGSUP!I38</f>
        <v>15.29514</v>
      </c>
      <c r="J38" s="8">
        <f>INTAVI!J38+NRGSUP!J38</f>
        <v>15.29514</v>
      </c>
      <c r="K38" s="8">
        <f>INTAVI!K38+NRGSUP!K38</f>
        <v>12.236112</v>
      </c>
      <c r="L38" s="8">
        <f>INTAVI!L38+NRGSUP!L38</f>
        <v>6.1180559999999993</v>
      </c>
      <c r="M38" s="8">
        <f>INTAVI!M38+NRGSUP!M38</f>
        <v>6.1180559999999993</v>
      </c>
      <c r="N38" s="8">
        <f>INTAVI!N38+NRGSUP!N38</f>
        <v>3.0590279999999996</v>
      </c>
      <c r="O38" s="8">
        <f>INTAVI!O38+NRGSUP!O38</f>
        <v>3.0590279999999992</v>
      </c>
      <c r="P38" s="8">
        <f>INTAVI!P38+NRGSUP!P38</f>
        <v>3.0590280000000001</v>
      </c>
      <c r="Q38" s="8">
        <f>INTAVI!Q38+NRGSUP!Q38</f>
        <v>3.0590280000000001</v>
      </c>
      <c r="R38" s="8">
        <f>INTAVI!R38+NRGSUP!R38</f>
        <v>3.0590279999999992</v>
      </c>
      <c r="S38" s="8">
        <f>INTAVI!S38+NRGSUP!S38</f>
        <v>3.0590279999999992</v>
      </c>
      <c r="T38" s="8">
        <f>INTAVI!T38+NRGSUP!T38</f>
        <v>3.0590279999999996</v>
      </c>
      <c r="U38" s="8">
        <f>INTAVI!U38+NRGSUP!U38</f>
        <v>3.0590279999999996</v>
      </c>
      <c r="V38" s="8">
        <f>INTAVI!V38+NRGSUP!V38</f>
        <v>3.0590279999999992</v>
      </c>
      <c r="W38" s="8">
        <f>INTAVI!W38+NRGSUP!W38</f>
        <v>3.0590279999999992</v>
      </c>
      <c r="X38" s="8">
        <f>INTAVI!X38+NRGSUP!X38</f>
        <v>3.0590279999999992</v>
      </c>
      <c r="Y38" s="8">
        <f>INTAVI!Y38+NRGSUP!Y38</f>
        <v>3.0590279999999992</v>
      </c>
      <c r="Z38" s="8">
        <f>INTAVI!Z38+NRGSUP!Z38</f>
        <v>3.0590279999999992</v>
      </c>
    </row>
    <row r="39" spans="1:26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  <c r="Y39" s="8">
        <f>INTAVI!Y39+NRGSUP!Y39</f>
        <v>0</v>
      </c>
      <c r="Z39" s="8">
        <f>INTAVI!Z39+NRGSUP!Z39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INTAVI!C40+NRGSUP!C40</f>
        <v>1531.7289262800002</v>
      </c>
      <c r="D40" s="8">
        <f>INTAVI!D40+NRGSUP!D40</f>
        <v>1531.72892628</v>
      </c>
      <c r="E40" s="8">
        <f>INTAVI!E40+NRGSUP!E40</f>
        <v>1494.3695137200004</v>
      </c>
      <c r="F40" s="8">
        <f>INTAVI!F40+NRGSUP!F40</f>
        <v>1534.8419949600002</v>
      </c>
      <c r="G40" s="8">
        <f>INTAVI!G40+NRGSUP!G40</f>
        <v>1662.4860937199996</v>
      </c>
      <c r="H40" s="8">
        <f>INTAVI!H40+NRGSUP!H40</f>
        <v>1712.2985575200005</v>
      </c>
      <c r="I40" s="8">
        <f>INTAVI!I40+NRGSUP!I40</f>
        <v>1843.0557249600004</v>
      </c>
      <c r="J40" s="8">
        <f>INTAVI!J40+NRGSUP!J40</f>
        <v>2048.5314586800005</v>
      </c>
      <c r="K40" s="8">
        <f>INTAVI!K40+NRGSUP!K40</f>
        <v>2182.4022124800008</v>
      </c>
      <c r="L40" s="8">
        <f>INTAVI!L40+NRGSUP!L40</f>
        <v>1945.7937212399995</v>
      </c>
      <c r="M40" s="8">
        <f>INTAVI!M40+NRGSUP!M40</f>
        <v>2045.4183900000003</v>
      </c>
      <c r="N40" s="8">
        <f>INTAVI!N40+NRGSUP!N40</f>
        <v>2303.8196561999998</v>
      </c>
      <c r="O40" s="8">
        <f>INTAVI!O40+NRGSUP!O40</f>
        <v>2222.8746937200003</v>
      </c>
      <c r="P40" s="8">
        <f>INTAVI!P40+NRGSUP!P40</f>
        <v>2241.5544</v>
      </c>
      <c r="Q40" s="8">
        <f>INTAVI!Q40+NRGSUP!Q40</f>
        <v>2182.4022124799999</v>
      </c>
      <c r="R40" s="8">
        <f>INTAVI!R40+NRGSUP!R40</f>
        <v>2222.8746937200003</v>
      </c>
      <c r="S40" s="8">
        <f>INTAVI!S40+NRGSUP!S40</f>
        <v>2278.91355372</v>
      </c>
      <c r="T40" s="8">
        <f>INTAVI!T40+NRGSUP!T40</f>
        <v>2390.9912737200002</v>
      </c>
      <c r="U40" s="8">
        <f>INTAVI!U40+NRGSUP!U40</f>
        <v>2677.4122287600007</v>
      </c>
      <c r="V40" s="8">
        <f>INTAVI!V40+NRGSUP!V40</f>
        <v>2898.454600080001</v>
      </c>
      <c r="W40" s="8">
        <f>INTAVI!W40+NRGSUP!W40</f>
        <v>1102.0974937199999</v>
      </c>
      <c r="X40" s="8">
        <f>INTAVI!X40+NRGSUP!X40</f>
        <v>1011.8128075199998</v>
      </c>
      <c r="Y40" s="8">
        <f>INTAVI!Y40+NRGSUP!Y40</f>
        <v>1846.1693113200004</v>
      </c>
      <c r="Z40" s="8">
        <f>INTAVI!Z40+NRGSUP!Z40</f>
        <v>2194.8555225599998</v>
      </c>
    </row>
    <row r="41" spans="1:26" ht="11.25" customHeight="1" x14ac:dyDescent="0.2">
      <c r="A41" s="28" t="s">
        <v>68</v>
      </c>
      <c r="B41" s="7" t="s">
        <v>69</v>
      </c>
      <c r="C41" s="8">
        <f>INTAVI!C41+NRGSUP!C41</f>
        <v>0</v>
      </c>
      <c r="D41" s="8">
        <f>INTAVI!D41+NRGSUP!D41</f>
        <v>0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  <c r="Y41" s="8">
        <f>INTAVI!Y41+NRGSUP!Y41</f>
        <v>0</v>
      </c>
      <c r="Z41" s="8">
        <f>INTAVI!Z41+NRGSUP!Z41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3.2473072799999989</v>
      </c>
      <c r="J42" s="8">
        <f>INTAVI!J42+NRGSUP!J42</f>
        <v>0</v>
      </c>
      <c r="K42" s="8">
        <f>INTAVI!K42+NRGSUP!K42</f>
        <v>3.2473072799999989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246.78638135999998</v>
      </c>
      <c r="Q42" s="8">
        <f>INTAVI!Q42+NRGSUP!Q42</f>
        <v>237.04498728000002</v>
      </c>
      <c r="R42" s="8">
        <f>INTAVI!R42+NRGSUP!R42</f>
        <v>240.29203068000001</v>
      </c>
      <c r="S42" s="8">
        <f>INTAVI!S42+NRGSUP!S42</f>
        <v>269.51674067999994</v>
      </c>
      <c r="T42" s="8">
        <f>INTAVI!T42+NRGSUP!T42</f>
        <v>217.56167135999993</v>
      </c>
      <c r="U42" s="8">
        <f>INTAVI!U42+NRGSUP!U42</f>
        <v>240.29203068000001</v>
      </c>
      <c r="V42" s="8">
        <f>INTAVI!V42+NRGSUP!V42</f>
        <v>217.56167136000002</v>
      </c>
      <c r="W42" s="8">
        <f>INTAVI!W42+NRGSUP!W42</f>
        <v>201.32566271999997</v>
      </c>
      <c r="X42" s="8">
        <f>INTAVI!X42+NRGSUP!X42</f>
        <v>172.10095271999998</v>
      </c>
      <c r="Y42" s="8">
        <f>INTAVI!Y42+NRGSUP!Y42</f>
        <v>224.05628591999999</v>
      </c>
      <c r="Z42" s="8">
        <f>INTAVI!Z42+NRGSUP!Z42</f>
        <v>165.60660203999993</v>
      </c>
    </row>
    <row r="43" spans="1:26" ht="11.25" customHeight="1" x14ac:dyDescent="0.2">
      <c r="A43" s="28" t="s">
        <v>72</v>
      </c>
      <c r="B43" s="7" t="s">
        <v>73</v>
      </c>
      <c r="C43" s="8">
        <f>INTAVI!C43+NRGSUP!C43</f>
        <v>12649.610881440001</v>
      </c>
      <c r="D43" s="8">
        <f>INTAVI!D43+NRGSUP!D43</f>
        <v>13398.391796400001</v>
      </c>
      <c r="E43" s="8">
        <f>INTAVI!E43+NRGSUP!E43</f>
        <v>13251.821314679999</v>
      </c>
      <c r="F43" s="8">
        <f>INTAVI!F43+NRGSUP!F43</f>
        <v>13646.922485039999</v>
      </c>
      <c r="G43" s="8">
        <f>INTAVI!G43+NRGSUP!G43</f>
        <v>13282.158062159999</v>
      </c>
      <c r="H43" s="8">
        <f>INTAVI!H43+NRGSUP!H43</f>
        <v>12993.553886039999</v>
      </c>
      <c r="I43" s="8">
        <f>INTAVI!I43+NRGSUP!I43</f>
        <v>12972.679115759998</v>
      </c>
      <c r="J43" s="8">
        <f>INTAVI!J43+NRGSUP!J43</f>
        <v>13556.813357880001</v>
      </c>
      <c r="K43" s="8">
        <f>INTAVI!K43+NRGSUP!K43</f>
        <v>12828.08399184</v>
      </c>
      <c r="L43" s="8">
        <f>INTAVI!L43+NRGSUP!L43</f>
        <v>12344.261113079998</v>
      </c>
      <c r="M43" s="8">
        <f>INTAVI!M43+NRGSUP!M43</f>
        <v>13239.768297600003</v>
      </c>
      <c r="N43" s="8">
        <f>INTAVI!N43+NRGSUP!N43</f>
        <v>12705.351984000001</v>
      </c>
      <c r="O43" s="8">
        <f>INTAVI!O43+NRGSUP!O43</f>
        <v>12879.70178508</v>
      </c>
      <c r="P43" s="8">
        <f>INTAVI!P43+NRGSUP!P43</f>
        <v>12481.166879999997</v>
      </c>
      <c r="Q43" s="8">
        <f>INTAVI!Q43+NRGSUP!Q43</f>
        <v>11434.400640000002</v>
      </c>
      <c r="R43" s="8">
        <f>INTAVI!R43+NRGSUP!R43</f>
        <v>11330.06333472</v>
      </c>
      <c r="S43" s="8">
        <f>INTAVI!S43+NRGSUP!S43</f>
        <v>12654.65371248</v>
      </c>
      <c r="T43" s="8">
        <f>INTAVI!T43+NRGSUP!T43</f>
        <v>12169.7552574</v>
      </c>
      <c r="U43" s="8">
        <f>INTAVI!U43+NRGSUP!U43</f>
        <v>12228.616918439999</v>
      </c>
      <c r="V43" s="8">
        <f>INTAVI!V43+NRGSUP!V43</f>
        <v>11939.605133040001</v>
      </c>
      <c r="W43" s="8">
        <f>INTAVI!W43+NRGSUP!W43</f>
        <v>11523.2077116</v>
      </c>
      <c r="X43" s="8">
        <f>INTAVI!X43+NRGSUP!X43</f>
        <v>10807.94705796</v>
      </c>
      <c r="Y43" s="8">
        <f>INTAVI!Y43+NRGSUP!Y43</f>
        <v>11134.053155159996</v>
      </c>
      <c r="Z43" s="8">
        <f>INTAVI!Z43+NRGSUP!Z43</f>
        <v>10044.821390759997</v>
      </c>
    </row>
    <row r="44" spans="1:26" ht="11.25" customHeight="1" x14ac:dyDescent="0.2">
      <c r="A44" s="28" t="s">
        <v>74</v>
      </c>
      <c r="B44" s="7" t="s">
        <v>75</v>
      </c>
      <c r="C44" s="8">
        <f>INTAVI!C44+NRGSUP!C44</f>
        <v>3820.5492328800001</v>
      </c>
      <c r="D44" s="8">
        <f>INTAVI!D44+NRGSUP!D44</f>
        <v>4141.8445586400003</v>
      </c>
      <c r="E44" s="8">
        <f>INTAVI!E44+NRGSUP!E44</f>
        <v>4148.2070244000006</v>
      </c>
      <c r="F44" s="8">
        <f>INTAVI!F44+NRGSUP!F44</f>
        <v>4087.7647142400001</v>
      </c>
      <c r="G44" s="8">
        <f>INTAVI!G44+NRGSUP!G44</f>
        <v>3887.3528942400003</v>
      </c>
      <c r="H44" s="8">
        <f>INTAVI!H44+NRGSUP!H44</f>
        <v>3435.6314786400008</v>
      </c>
      <c r="I44" s="8">
        <f>INTAVI!I44+NRGSUP!I44</f>
        <v>3524.7029342400006</v>
      </c>
      <c r="J44" s="8">
        <f>INTAVI!J44+NRGSUP!J44</f>
        <v>3212.9510284800003</v>
      </c>
      <c r="K44" s="8">
        <f>INTAVI!K44+NRGSUP!K44</f>
        <v>2689.9462562400004</v>
      </c>
      <c r="L44" s="8">
        <f>INTAVI!L44+NRGSUP!L44</f>
        <v>2582.2212458399999</v>
      </c>
      <c r="M44" s="8">
        <f>INTAVI!M44+NRGSUP!M44</f>
        <v>2737.4708160000009</v>
      </c>
      <c r="N44" s="8">
        <f>INTAVI!N44+NRGSUP!N44</f>
        <v>2294.8514546400002</v>
      </c>
      <c r="O44" s="8">
        <f>INTAVI!O44+NRGSUP!O44</f>
        <v>2034.4972046400003</v>
      </c>
      <c r="P44" s="8">
        <f>INTAVI!P44+NRGSUP!P44</f>
        <v>1590.6381739200001</v>
      </c>
      <c r="Q44" s="8">
        <f>INTAVI!Q44+NRGSUP!Q44</f>
        <v>1481.33578248</v>
      </c>
      <c r="R44" s="8">
        <f>INTAVI!R44+NRGSUP!R44</f>
        <v>1508.71411296</v>
      </c>
      <c r="S44" s="8">
        <f>INTAVI!S44+NRGSUP!S44</f>
        <v>1403.97055056</v>
      </c>
      <c r="T44" s="8">
        <f>INTAVI!T44+NRGSUP!T44</f>
        <v>1194.4990296000001</v>
      </c>
      <c r="U44" s="8">
        <f>INTAVI!U44+NRGSUP!U44</f>
        <v>881.80225560000019</v>
      </c>
      <c r="V44" s="8">
        <f>INTAVI!V44+NRGSUP!V44</f>
        <v>806.75475120000021</v>
      </c>
      <c r="W44" s="8">
        <f>INTAVI!W44+NRGSUP!W44</f>
        <v>681.67659887999991</v>
      </c>
      <c r="X44" s="8">
        <f>INTAVI!X44+NRGSUP!X44</f>
        <v>728.58146328000009</v>
      </c>
      <c r="Y44" s="8">
        <f>INTAVI!Y44+NRGSUP!Y44</f>
        <v>766.10479752000003</v>
      </c>
      <c r="Z44" s="8">
        <f>INTAVI!Z44+NRGSUP!Z44</f>
        <v>650.40678215999981</v>
      </c>
    </row>
    <row r="45" spans="1:26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  <c r="Y45" s="8">
        <f>INTAVI!Y45+NRGSUP!Y45</f>
        <v>0</v>
      </c>
      <c r="Z45" s="8">
        <f>INTAVI!Z45+NRGSUP!Z45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  <c r="Y46" s="8">
        <f>INTAVI!Y46+NRGSUP!Y46</f>
        <v>0</v>
      </c>
      <c r="Z46" s="8">
        <f>INTAVI!Z46+NRGSUP!Z46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  <c r="Y47" s="8">
        <f>INTAVI!Y47+NRGSUP!Y47</f>
        <v>0</v>
      </c>
      <c r="Z47" s="8">
        <f>INTAVI!Z47+NRGSUP!Z47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INTAVI!C48+NRGSUP!C48</f>
        <v>454.50393299999996</v>
      </c>
      <c r="D48" s="8">
        <f>INTAVI!D48+NRGSUP!D48</f>
        <v>296.70661799999999</v>
      </c>
      <c r="E48" s="8">
        <f>INTAVI!E48+NRGSUP!E48</f>
        <v>421.71105599999999</v>
      </c>
      <c r="F48" s="8">
        <f>INTAVI!F48+NRGSUP!F48</f>
        <v>379.46925900000002</v>
      </c>
      <c r="G48" s="8">
        <f>INTAVI!G48+NRGSUP!G48</f>
        <v>448.26245099999994</v>
      </c>
      <c r="H48" s="8">
        <f>INTAVI!H48+NRGSUP!H48</f>
        <v>421.26072299999998</v>
      </c>
      <c r="I48" s="8">
        <f>INTAVI!I48+NRGSUP!I48</f>
        <v>447.20629200000002</v>
      </c>
      <c r="J48" s="8">
        <f>INTAVI!J48+NRGSUP!J48</f>
        <v>599.92744500000003</v>
      </c>
      <c r="K48" s="8">
        <f>INTAVI!K48+NRGSUP!K48</f>
        <v>582.26021099999991</v>
      </c>
      <c r="L48" s="8">
        <f>INTAVI!L48+NRGSUP!L48</f>
        <v>534.06720899999993</v>
      </c>
      <c r="M48" s="8">
        <f>INTAVI!M48+NRGSUP!M48</f>
        <v>512.38804500000015</v>
      </c>
      <c r="N48" s="8">
        <f>INTAVI!N48+NRGSUP!N48</f>
        <v>596.31144300000017</v>
      </c>
      <c r="O48" s="8">
        <f>INTAVI!O48+NRGSUP!O48</f>
        <v>565.902558</v>
      </c>
      <c r="P48" s="8">
        <f>INTAVI!P48+NRGSUP!P48</f>
        <v>637.55464500000005</v>
      </c>
      <c r="Q48" s="8">
        <f>INTAVI!Q48+NRGSUP!Q48</f>
        <v>597.92534100000023</v>
      </c>
      <c r="R48" s="8">
        <f>INTAVI!R48+NRGSUP!R48</f>
        <v>529.116354</v>
      </c>
      <c r="S48" s="8">
        <f>INTAVI!S48+NRGSUP!S48</f>
        <v>598.34619000000009</v>
      </c>
      <c r="T48" s="8">
        <f>INTAVI!T48+NRGSUP!T48</f>
        <v>556.087896</v>
      </c>
      <c r="U48" s="8">
        <f>INTAVI!U48+NRGSUP!U48</f>
        <v>490.22871299999997</v>
      </c>
      <c r="V48" s="8">
        <f>INTAVI!V48+NRGSUP!V48</f>
        <v>528.00052499999993</v>
      </c>
      <c r="W48" s="8">
        <f>INTAVI!W48+NRGSUP!W48</f>
        <v>578.23283700000002</v>
      </c>
      <c r="X48" s="8">
        <f>INTAVI!X48+NRGSUP!X48</f>
        <v>473.66291699999999</v>
      </c>
      <c r="Y48" s="8">
        <f>INTAVI!Y48+NRGSUP!Y48</f>
        <v>529.11670499999991</v>
      </c>
      <c r="Z48" s="8">
        <f>INTAVI!Z48+NRGSUP!Z48</f>
        <v>456.78402899999998</v>
      </c>
    </row>
    <row r="49" spans="1:26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  <c r="Y49" s="8">
        <f>INTAVI!Y49+NRGSUP!Y49</f>
        <v>0</v>
      </c>
      <c r="Z49" s="8">
        <f>INTAVI!Z49+NRGSUP!Z49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INTAVI!C50+NRGSUP!C50</f>
        <v>100.28310803999999</v>
      </c>
      <c r="D50" s="8">
        <f>INTAVI!D50+NRGSUP!D50</f>
        <v>94.994161200000008</v>
      </c>
      <c r="E50" s="8">
        <f>INTAVI!E50+NRGSUP!E50</f>
        <v>110.93145768000001</v>
      </c>
      <c r="F50" s="8">
        <f>INTAVI!F50+NRGSUP!F50</f>
        <v>148.53620483999998</v>
      </c>
      <c r="G50" s="8">
        <f>INTAVI!G50+NRGSUP!G50</f>
        <v>164.20117715999999</v>
      </c>
      <c r="H50" s="8">
        <f>INTAVI!H50+NRGSUP!H50</f>
        <v>155.97049608</v>
      </c>
      <c r="I50" s="8">
        <f>INTAVI!I50+NRGSUP!I50</f>
        <v>154.72894067999997</v>
      </c>
      <c r="J50" s="8">
        <f>INTAVI!J50+NRGSUP!J50</f>
        <v>127.56196692</v>
      </c>
      <c r="K50" s="8">
        <f>INTAVI!K50+NRGSUP!K50</f>
        <v>115.98000983999999</v>
      </c>
      <c r="L50" s="8">
        <f>INTAVI!L50+NRGSUP!L50</f>
        <v>133.40004804</v>
      </c>
      <c r="M50" s="8">
        <f>INTAVI!M50+NRGSUP!M50</f>
        <v>143.44226531999999</v>
      </c>
      <c r="N50" s="8">
        <f>INTAVI!N50+NRGSUP!N50</f>
        <v>133.69955183999997</v>
      </c>
      <c r="O50" s="8">
        <f>INTAVI!O50+NRGSUP!O50</f>
        <v>138.92041763999998</v>
      </c>
      <c r="P50" s="8">
        <f>INTAVI!P50+NRGSUP!P50</f>
        <v>94.923705240000004</v>
      </c>
      <c r="Q50" s="8">
        <f>INTAVI!Q50+NRGSUP!Q50</f>
        <v>113.90828795999997</v>
      </c>
      <c r="R50" s="8">
        <f>INTAVI!R50+NRGSUP!R50</f>
        <v>103.05991727999998</v>
      </c>
      <c r="S50" s="8">
        <f>INTAVI!S50+NRGSUP!S50</f>
        <v>105.77181204000001</v>
      </c>
      <c r="T50" s="8">
        <f>INTAVI!T50+NRGSUP!T50</f>
        <v>116.62044660000001</v>
      </c>
      <c r="U50" s="8">
        <f>INTAVI!U50+NRGSUP!U50</f>
        <v>251.57052575999998</v>
      </c>
      <c r="V50" s="8">
        <f>INTAVI!V50+NRGSUP!V50</f>
        <v>402.86559599999998</v>
      </c>
      <c r="W50" s="8">
        <f>INTAVI!W50+NRGSUP!W50</f>
        <v>274.85608860000002</v>
      </c>
      <c r="X50" s="8">
        <f>INTAVI!X50+NRGSUP!X50</f>
        <v>210.61819691999997</v>
      </c>
      <c r="Y50" s="8">
        <f>INTAVI!Y50+NRGSUP!Y50</f>
        <v>310.73849100000001</v>
      </c>
      <c r="Z50" s="8">
        <f>INTAVI!Z50+NRGSUP!Z50</f>
        <v>286.29898091999996</v>
      </c>
    </row>
    <row r="51" spans="1:26" ht="11.25" customHeight="1" x14ac:dyDescent="0.2">
      <c r="A51" s="25" t="s">
        <v>88</v>
      </c>
      <c r="B51" s="26" t="s">
        <v>89</v>
      </c>
      <c r="C51" s="27">
        <f>INTAVI!C51+NRGSUP!C51</f>
        <v>7958.5367400000005</v>
      </c>
      <c r="D51" s="27">
        <f>INTAVI!D51+NRGSUP!D51</f>
        <v>8635.1532299999999</v>
      </c>
      <c r="E51" s="27">
        <f>INTAVI!E51+NRGSUP!E51</f>
        <v>8574.565230000002</v>
      </c>
      <c r="F51" s="27">
        <f>INTAVI!F51+NRGSUP!F51</f>
        <v>9491.1606900000006</v>
      </c>
      <c r="G51" s="27">
        <f>INTAVI!G51+NRGSUP!G51</f>
        <v>9143.7894899999992</v>
      </c>
      <c r="H51" s="27">
        <f>INTAVI!H51+NRGSUP!H51</f>
        <v>8366.34447</v>
      </c>
      <c r="I51" s="27">
        <f>INTAVI!I51+NRGSUP!I51</f>
        <v>8942.33439</v>
      </c>
      <c r="J51" s="27">
        <f>INTAVI!J51+NRGSUP!J51</f>
        <v>8443.7977456799999</v>
      </c>
      <c r="K51" s="27">
        <f>INTAVI!K51+NRGSUP!K51</f>
        <v>8659.2868441200008</v>
      </c>
      <c r="L51" s="27">
        <f>INTAVI!L51+NRGSUP!L51</f>
        <v>7770.8880295200015</v>
      </c>
      <c r="M51" s="27">
        <f>INTAVI!M51+NRGSUP!M51</f>
        <v>8548.3108339200007</v>
      </c>
      <c r="N51" s="27">
        <f>INTAVI!N51+NRGSUP!N51</f>
        <v>7490.6273667543446</v>
      </c>
      <c r="O51" s="27">
        <f>INTAVI!O51+NRGSUP!O51</f>
        <v>6658.5884471594272</v>
      </c>
      <c r="P51" s="27">
        <f>INTAVI!P51+NRGSUP!P51</f>
        <v>6217.8963561112359</v>
      </c>
      <c r="Q51" s="27">
        <f>INTAVI!Q51+NRGSUP!Q51</f>
        <v>5541.2336180708098</v>
      </c>
      <c r="R51" s="27">
        <f>INTAVI!R51+NRGSUP!R51</f>
        <v>4827.3700149080123</v>
      </c>
      <c r="S51" s="27">
        <f>INTAVI!S51+NRGSUP!S51</f>
        <v>4312.2080682111691</v>
      </c>
      <c r="T51" s="27">
        <f>INTAVI!T51+NRGSUP!T51</f>
        <v>3960.9491612908241</v>
      </c>
      <c r="U51" s="27">
        <f>INTAVI!U51+NRGSUP!U51</f>
        <v>4505.9758100140125</v>
      </c>
      <c r="V51" s="27">
        <f>INTAVI!V51+NRGSUP!V51</f>
        <v>4413.2920428555099</v>
      </c>
      <c r="W51" s="27">
        <f>INTAVI!W51+NRGSUP!W51</f>
        <v>4399.8194440321331</v>
      </c>
      <c r="X51" s="27">
        <f>INTAVI!X51+NRGSUP!X51</f>
        <v>4427.9507063980373</v>
      </c>
      <c r="Y51" s="27">
        <f>INTAVI!Y51+NRGSUP!Y51</f>
        <v>2231.6960194830499</v>
      </c>
      <c r="Z51" s="27">
        <f>INTAVI!Z51+NRGSUP!Z51</f>
        <v>2475.2691559109235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331.65721742035169</v>
      </c>
      <c r="D52" s="27">
        <f t="shared" ref="D52:X52" si="30">SUM(D53:D54)</f>
        <v>424.9044920930038</v>
      </c>
      <c r="E52" s="27">
        <f t="shared" si="30"/>
        <v>494.5508971361113</v>
      </c>
      <c r="F52" s="27">
        <f t="shared" si="30"/>
        <v>534.17958278613514</v>
      </c>
      <c r="G52" s="27">
        <f t="shared" si="30"/>
        <v>572.14726497871607</v>
      </c>
      <c r="H52" s="27">
        <f t="shared" si="30"/>
        <v>511.60503566318891</v>
      </c>
      <c r="I52" s="27">
        <f t="shared" si="30"/>
        <v>468.46641744559815</v>
      </c>
      <c r="J52" s="27">
        <f t="shared" si="30"/>
        <v>469.62693771439189</v>
      </c>
      <c r="K52" s="27">
        <f t="shared" si="30"/>
        <v>530.40815293859771</v>
      </c>
      <c r="L52" s="27">
        <f t="shared" si="30"/>
        <v>621.54213400492199</v>
      </c>
      <c r="M52" s="27">
        <f t="shared" si="30"/>
        <v>621.22855533411916</v>
      </c>
      <c r="N52" s="27">
        <f t="shared" si="30"/>
        <v>621.40430487993945</v>
      </c>
      <c r="O52" s="27">
        <f t="shared" si="30"/>
        <v>810.86389544218423</v>
      </c>
      <c r="P52" s="27">
        <f t="shared" si="30"/>
        <v>804.68312016098571</v>
      </c>
      <c r="Q52" s="27">
        <f t="shared" si="30"/>
        <v>900.66328396073118</v>
      </c>
      <c r="R52" s="27">
        <f t="shared" si="30"/>
        <v>885.86841995343184</v>
      </c>
      <c r="S52" s="27">
        <f t="shared" si="30"/>
        <v>961.30049108200456</v>
      </c>
      <c r="T52" s="27">
        <f t="shared" si="30"/>
        <v>1067.3000621530537</v>
      </c>
      <c r="U52" s="27">
        <f t="shared" si="30"/>
        <v>1081.4086667613294</v>
      </c>
      <c r="V52" s="27">
        <f t="shared" si="30"/>
        <v>1076.059095720035</v>
      </c>
      <c r="W52" s="27">
        <f t="shared" si="30"/>
        <v>1085.8935652180351</v>
      </c>
      <c r="X52" s="27">
        <f t="shared" si="30"/>
        <v>1200.5109836210129</v>
      </c>
      <c r="Y52" s="27">
        <f t="shared" ref="Y52:Z52" si="31">SUM(Y53:Y54)</f>
        <v>1182.012281377994</v>
      </c>
      <c r="Z52" s="27">
        <f t="shared" si="31"/>
        <v>1170.630851282719</v>
      </c>
    </row>
    <row r="53" spans="1:26" ht="11.25" customHeight="1" x14ac:dyDescent="0.2">
      <c r="A53" s="29" t="s">
        <v>116</v>
      </c>
      <c r="B53" s="7" t="s">
        <v>117</v>
      </c>
      <c r="C53" s="8">
        <f>INTAVI!C53+NRGSUP!C53</f>
        <v>248.53359960000003</v>
      </c>
      <c r="D53" s="8">
        <f>INTAVI!D53+NRGSUP!D53</f>
        <v>322.03519920000008</v>
      </c>
      <c r="E53" s="8">
        <f>INTAVI!E53+NRGSUP!E53</f>
        <v>384.2410572</v>
      </c>
      <c r="F53" s="8">
        <f>INTAVI!F53+NRGSUP!F53</f>
        <v>382.24002959999996</v>
      </c>
      <c r="G53" s="8">
        <f>INTAVI!G53+NRGSUP!G53</f>
        <v>398.2554576</v>
      </c>
      <c r="H53" s="8">
        <f>INTAVI!H53+NRGSUP!H53</f>
        <v>331.04522880000002</v>
      </c>
      <c r="I53" s="8">
        <f>INTAVI!I53+NRGSUP!I53</f>
        <v>314.31422880000002</v>
      </c>
      <c r="J53" s="8">
        <f>INTAVI!J53+NRGSUP!J53</f>
        <v>279.70782839999998</v>
      </c>
      <c r="K53" s="8">
        <f>INTAVI!K53+NRGSUP!K53</f>
        <v>286.71477119999997</v>
      </c>
      <c r="L53" s="8">
        <f>INTAVI!L53+NRGSUP!L53</f>
        <v>271.41440039999998</v>
      </c>
      <c r="M53" s="8">
        <f>INTAVI!M53+NRGSUP!M53</f>
        <v>255.11171400000001</v>
      </c>
      <c r="N53" s="8">
        <f>INTAVI!N53+NRGSUP!N53</f>
        <v>258.11557200000004</v>
      </c>
      <c r="O53" s="8">
        <f>INTAVI!O53+NRGSUP!O53</f>
        <v>391.96305720000004</v>
      </c>
      <c r="P53" s="8">
        <f>INTAVI!P53+NRGSUP!P53</f>
        <v>303.1600572000001</v>
      </c>
      <c r="Q53" s="8">
        <f>INTAVI!Q53+NRGSUP!Q53</f>
        <v>317.3165424</v>
      </c>
      <c r="R53" s="8">
        <f>INTAVI!R53+NRGSUP!R53</f>
        <v>251.96628600000003</v>
      </c>
      <c r="S53" s="8">
        <f>INTAVI!S53+NRGSUP!S53</f>
        <v>235.09165680000001</v>
      </c>
      <c r="T53" s="8">
        <f>INTAVI!T53+NRGSUP!T53</f>
        <v>286.1433432</v>
      </c>
      <c r="U53" s="8">
        <f>INTAVI!U53+NRGSUP!U53</f>
        <v>292.86354240000003</v>
      </c>
      <c r="V53" s="8">
        <f>INTAVI!V53+NRGSUP!V53</f>
        <v>259.83088560000004</v>
      </c>
      <c r="W53" s="8">
        <f>INTAVI!W53+NRGSUP!W53</f>
        <v>289.57448519999997</v>
      </c>
      <c r="X53" s="8">
        <f>INTAVI!X53+NRGSUP!X53</f>
        <v>316.45888560000003</v>
      </c>
      <c r="Y53" s="8">
        <f>INTAVI!Y53+NRGSUP!Y53</f>
        <v>302.44602960000003</v>
      </c>
      <c r="Z53" s="8">
        <f>INTAVI!Z53+NRGSUP!Z53</f>
        <v>266.98094280000004</v>
      </c>
    </row>
    <row r="54" spans="1:26" ht="11.25" customHeight="1" x14ac:dyDescent="0.2">
      <c r="A54" s="43" t="s">
        <v>118</v>
      </c>
      <c r="B54" s="44" t="s">
        <v>119</v>
      </c>
      <c r="C54" s="45">
        <f>INTAVI!C54+NRGSUP!C54</f>
        <v>83.123617820351654</v>
      </c>
      <c r="D54" s="45">
        <f>INTAVI!D54+NRGSUP!D54</f>
        <v>102.86929289300369</v>
      </c>
      <c r="E54" s="45">
        <f>INTAVI!E54+NRGSUP!E54</f>
        <v>110.3098399361113</v>
      </c>
      <c r="F54" s="45">
        <f>INTAVI!F54+NRGSUP!F54</f>
        <v>151.93955318613519</v>
      </c>
      <c r="G54" s="45">
        <f>INTAVI!G54+NRGSUP!G54</f>
        <v>173.89180737871607</v>
      </c>
      <c r="H54" s="45">
        <f>INTAVI!H54+NRGSUP!H54</f>
        <v>180.55980686318892</v>
      </c>
      <c r="I54" s="45">
        <f>INTAVI!I54+NRGSUP!I54</f>
        <v>154.1521886455981</v>
      </c>
      <c r="J54" s="45">
        <f>INTAVI!J54+NRGSUP!J54</f>
        <v>189.9191093143919</v>
      </c>
      <c r="K54" s="45">
        <f>INTAVI!K54+NRGSUP!K54</f>
        <v>243.69338173859771</v>
      </c>
      <c r="L54" s="45">
        <f>INTAVI!L54+NRGSUP!L54</f>
        <v>350.12773360492201</v>
      </c>
      <c r="M54" s="45">
        <f>INTAVI!M54+NRGSUP!M54</f>
        <v>366.11684133411916</v>
      </c>
      <c r="N54" s="45">
        <f>INTAVI!N54+NRGSUP!N54</f>
        <v>363.2887328799394</v>
      </c>
      <c r="O54" s="45">
        <f>INTAVI!O54+NRGSUP!O54</f>
        <v>418.90083824218414</v>
      </c>
      <c r="P54" s="45">
        <f>INTAVI!P54+NRGSUP!P54</f>
        <v>501.52306296098561</v>
      </c>
      <c r="Q54" s="45">
        <f>INTAVI!Q54+NRGSUP!Q54</f>
        <v>583.34674156073118</v>
      </c>
      <c r="R54" s="45">
        <f>INTAVI!R54+NRGSUP!R54</f>
        <v>633.90213395343176</v>
      </c>
      <c r="S54" s="45">
        <f>INTAVI!S54+NRGSUP!S54</f>
        <v>726.20883428200455</v>
      </c>
      <c r="T54" s="45">
        <f>INTAVI!T54+NRGSUP!T54</f>
        <v>781.15671895305366</v>
      </c>
      <c r="U54" s="45">
        <f>INTAVI!U54+NRGSUP!U54</f>
        <v>788.54512436132939</v>
      </c>
      <c r="V54" s="45">
        <f>INTAVI!V54+NRGSUP!V54</f>
        <v>816.22821012003487</v>
      </c>
      <c r="W54" s="45">
        <f>INTAVI!W54+NRGSUP!W54</f>
        <v>796.31908001803515</v>
      </c>
      <c r="X54" s="45">
        <f>INTAVI!X54+NRGSUP!X54</f>
        <v>884.05209802101285</v>
      </c>
      <c r="Y54" s="45">
        <f>INTAVI!Y54+NRGSUP!Y54</f>
        <v>879.56625177799401</v>
      </c>
      <c r="Z54" s="45">
        <f>INTAVI!Z54+NRGSUP!Z54</f>
        <v>903.64990848271907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30323.520332639993</v>
      </c>
      <c r="D61" s="49">
        <f t="shared" si="32"/>
        <v>29655.671081039996</v>
      </c>
      <c r="E61" s="49">
        <f t="shared" si="32"/>
        <v>32050.347205679995</v>
      </c>
      <c r="F61" s="49">
        <f t="shared" si="32"/>
        <v>32743.912813199997</v>
      </c>
      <c r="G61" s="49">
        <f t="shared" si="32"/>
        <v>34403.662035360001</v>
      </c>
      <c r="H61" s="49">
        <f t="shared" si="32"/>
        <v>32129.31368232</v>
      </c>
      <c r="I61" s="49">
        <f t="shared" si="32"/>
        <v>35912.373072479997</v>
      </c>
      <c r="J61" s="49">
        <f t="shared" si="32"/>
        <v>34577.485721279998</v>
      </c>
      <c r="K61" s="49">
        <f t="shared" si="32"/>
        <v>35342.798935679995</v>
      </c>
      <c r="L61" s="49">
        <f t="shared" si="32"/>
        <v>31597.118603279992</v>
      </c>
      <c r="M61" s="49">
        <f t="shared" si="32"/>
        <v>37462.390323840002</v>
      </c>
      <c r="N61" s="49">
        <f t="shared" si="32"/>
        <v>37069.152704556938</v>
      </c>
      <c r="O61" s="49">
        <f t="shared" si="32"/>
        <v>38849.64048341618</v>
      </c>
      <c r="P61" s="49">
        <f t="shared" si="32"/>
        <v>39952.855240993769</v>
      </c>
      <c r="Q61" s="49">
        <f t="shared" si="32"/>
        <v>41034.03958333558</v>
      </c>
      <c r="R61" s="49">
        <f t="shared" si="32"/>
        <v>40171.081016061718</v>
      </c>
      <c r="S61" s="49">
        <f t="shared" si="32"/>
        <v>41441.15228131706</v>
      </c>
      <c r="T61" s="49">
        <f t="shared" si="32"/>
        <v>43448.066357094482</v>
      </c>
      <c r="U61" s="49">
        <f t="shared" si="32"/>
        <v>44772.373284777372</v>
      </c>
      <c r="V61" s="49">
        <f t="shared" si="32"/>
        <v>45517.917172503403</v>
      </c>
      <c r="W61" s="49">
        <f t="shared" si="32"/>
        <v>42522.217504371722</v>
      </c>
      <c r="X61" s="49">
        <f t="shared" si="32"/>
        <v>49001.942112076329</v>
      </c>
      <c r="Y61" s="49">
        <f t="shared" ref="Y61:Z61" si="33">SUM(Y62:Y72)</f>
        <v>44669.881836040651</v>
      </c>
      <c r="Z61" s="49">
        <f t="shared" si="33"/>
        <v>44164.092223039406</v>
      </c>
    </row>
    <row r="62" spans="1:26" ht="11.25" customHeight="1" x14ac:dyDescent="0.2">
      <c r="A62" s="50" t="s">
        <v>92</v>
      </c>
      <c r="B62" s="51" t="s">
        <v>93</v>
      </c>
      <c r="C62" s="52">
        <f>INTAVI!C62+NRGSUP!C62</f>
        <v>30048.928358399993</v>
      </c>
      <c r="D62" s="52">
        <f>INTAVI!D62+NRGSUP!D62</f>
        <v>29318.912179199993</v>
      </c>
      <c r="E62" s="52">
        <f>INTAVI!E62+NRGSUP!E62</f>
        <v>31720.303238399996</v>
      </c>
      <c r="F62" s="52">
        <f>INTAVI!F62+NRGSUP!F62</f>
        <v>32331.712089599998</v>
      </c>
      <c r="G62" s="52">
        <f>INTAVI!G62+NRGSUP!G62</f>
        <v>33919.312089600004</v>
      </c>
      <c r="H62" s="52">
        <f>INTAVI!H62+NRGSUP!H62</f>
        <v>31560.927955200001</v>
      </c>
      <c r="I62" s="52">
        <f>INTAVI!I62+NRGSUP!I62</f>
        <v>35408.799820799999</v>
      </c>
      <c r="J62" s="52">
        <f>INTAVI!J62+NRGSUP!J62</f>
        <v>33962.432716800002</v>
      </c>
      <c r="K62" s="52">
        <f>INTAVI!K62+NRGSUP!K62</f>
        <v>34385.679417599989</v>
      </c>
      <c r="L62" s="52">
        <f>INTAVI!L62+NRGSUP!L62</f>
        <v>30396.352089599997</v>
      </c>
      <c r="M62" s="52">
        <f>INTAVI!M62+NRGSUP!M62</f>
        <v>36146.208268799994</v>
      </c>
      <c r="N62" s="52">
        <f>INTAVI!N62+NRGSUP!N62</f>
        <v>35614.655999999988</v>
      </c>
      <c r="O62" s="52">
        <f>INTAVI!O62+NRGSUP!O62</f>
        <v>37224.096537600002</v>
      </c>
      <c r="P62" s="52">
        <f>INTAVI!P62+NRGSUP!P62</f>
        <v>38031.280358399999</v>
      </c>
      <c r="Q62" s="52">
        <f>INTAVI!Q62+NRGSUP!Q62</f>
        <v>38154.031776000003</v>
      </c>
      <c r="R62" s="52">
        <f>INTAVI!R62+NRGSUP!R62</f>
        <v>37170.447955199998</v>
      </c>
      <c r="S62" s="52">
        <f>INTAVI!S62+NRGSUP!S62</f>
        <v>39192.720537600006</v>
      </c>
      <c r="T62" s="52">
        <f>INTAVI!T62+NRGSUP!T62</f>
        <v>40351.024223999993</v>
      </c>
      <c r="U62" s="52">
        <f>INTAVI!U62+NRGSUP!U62</f>
        <v>41613.488179199994</v>
      </c>
      <c r="V62" s="52">
        <f>INTAVI!V62+NRGSUP!V62</f>
        <v>42195.998879999992</v>
      </c>
      <c r="W62" s="52">
        <f>INTAVI!W62+NRGSUP!W62</f>
        <v>39397.007865600004</v>
      </c>
      <c r="X62" s="52">
        <f>INTAVI!X62+NRGSUP!X62</f>
        <v>44724.736627199985</v>
      </c>
      <c r="Y62" s="52">
        <f>INTAVI!Y62+NRGSUP!Y62</f>
        <v>40813.696223999985</v>
      </c>
      <c r="Z62" s="52">
        <f>INTAVI!Z62+NRGSUP!Z62</f>
        <v>40333.888223999995</v>
      </c>
    </row>
    <row r="63" spans="1:26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  <c r="Y63" s="52">
        <f>INTAVI!Y63+NRGSUP!Y63</f>
        <v>0</v>
      </c>
      <c r="Z63" s="52">
        <f>INTAVI!Z63+NRGSUP!Z63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INTAVI!C64+NRGSUP!C64</f>
        <v>46.791894240000005</v>
      </c>
      <c r="D64" s="52">
        <f>INTAVI!D64+NRGSUP!D64</f>
        <v>41.059221839999999</v>
      </c>
      <c r="E64" s="52">
        <f>INTAVI!E64+NRGSUP!E64</f>
        <v>47.993465520000001</v>
      </c>
      <c r="F64" s="52">
        <f>INTAVI!F64+NRGSUP!F64</f>
        <v>52.798178159999999</v>
      </c>
      <c r="G64" s="52">
        <f>INTAVI!G64+NRGSUP!G64</f>
        <v>60.496843679999998</v>
      </c>
      <c r="H64" s="52">
        <f>INTAVI!H64+NRGSUP!H64</f>
        <v>95.386047120000029</v>
      </c>
      <c r="I64" s="52">
        <f>INTAVI!I64+NRGSUP!I64</f>
        <v>83.319818400000003</v>
      </c>
      <c r="J64" s="52">
        <f>INTAVI!J64+NRGSUP!J64</f>
        <v>95.386243680000007</v>
      </c>
      <c r="K64" s="52">
        <f>INTAVI!K64+NRGSUP!K64</f>
        <v>102.86653103999997</v>
      </c>
      <c r="L64" s="52">
        <f>INTAVI!L64+NRGSUP!L64</f>
        <v>94.62182184000001</v>
      </c>
      <c r="M64" s="52">
        <f>INTAVI!M64+NRGSUP!M64</f>
        <v>92.38359312</v>
      </c>
      <c r="N64" s="52">
        <f>INTAVI!N64+NRGSUP!N64</f>
        <v>121.2664765569474</v>
      </c>
      <c r="O64" s="52">
        <f>INTAVI!O64+NRGSUP!O64</f>
        <v>132.40501253617401</v>
      </c>
      <c r="P64" s="52">
        <f>INTAVI!P64+NRGSUP!P64</f>
        <v>203.3779360337721</v>
      </c>
      <c r="Q64" s="52">
        <f>INTAVI!Q64+NRGSUP!Q64</f>
        <v>227.6466087755752</v>
      </c>
      <c r="R64" s="52">
        <f>INTAVI!R64+NRGSUP!R64</f>
        <v>235.84044230172108</v>
      </c>
      <c r="S64" s="52">
        <f>INTAVI!S64+NRGSUP!S64</f>
        <v>256.19556259704405</v>
      </c>
      <c r="T64" s="52">
        <f>INTAVI!T64+NRGSUP!T64</f>
        <v>389.36454701449225</v>
      </c>
      <c r="U64" s="52">
        <f>INTAVI!U64+NRGSUP!U64</f>
        <v>425.97539597737818</v>
      </c>
      <c r="V64" s="52">
        <f>INTAVI!V64+NRGSUP!V64</f>
        <v>428.53291794340851</v>
      </c>
      <c r="W64" s="52">
        <f>INTAVI!W64+NRGSUP!W64</f>
        <v>386.52023141172072</v>
      </c>
      <c r="X64" s="52">
        <f>INTAVI!X64+NRGSUP!X64</f>
        <v>444.25398055634867</v>
      </c>
      <c r="Y64" s="52">
        <f>INTAVI!Y64+NRGSUP!Y64</f>
        <v>399.05193460066801</v>
      </c>
      <c r="Z64" s="52">
        <f>INTAVI!Z64+NRGSUP!Z64</f>
        <v>420.52819279942224</v>
      </c>
    </row>
    <row r="65" spans="1:26" ht="11.25" customHeight="1" x14ac:dyDescent="0.2">
      <c r="A65" s="50" t="s">
        <v>98</v>
      </c>
      <c r="B65" s="51" t="s">
        <v>99</v>
      </c>
      <c r="C65" s="52">
        <f>INTAVI!C65+NRGSUP!C65</f>
        <v>227.80007999999998</v>
      </c>
      <c r="D65" s="52">
        <f>INTAVI!D65+NRGSUP!D65</f>
        <v>295.69968</v>
      </c>
      <c r="E65" s="52">
        <f>INTAVI!E65+NRGSUP!E65</f>
        <v>280.10015999999996</v>
      </c>
      <c r="F65" s="52">
        <f>INTAVI!F65+NRGSUP!F65</f>
        <v>347.70024000000001</v>
      </c>
      <c r="G65" s="52">
        <f>INTAVI!G65+NRGSUP!G65</f>
        <v>410.20019999999988</v>
      </c>
      <c r="H65" s="52">
        <f>INTAVI!H65+NRGSUP!H65</f>
        <v>472.9996799999999</v>
      </c>
      <c r="I65" s="52">
        <f>INTAVI!I65+NRGSUP!I65</f>
        <v>418.20011999999991</v>
      </c>
      <c r="J65" s="52">
        <f>INTAVI!J65+NRGSUP!J65</f>
        <v>500.20019999999994</v>
      </c>
      <c r="K65" s="52">
        <f>INTAVI!K65+NRGSUP!K65</f>
        <v>591.80003999999997</v>
      </c>
      <c r="L65" s="52">
        <f>INTAVI!L65+NRGSUP!L65</f>
        <v>560.39976000000001</v>
      </c>
      <c r="M65" s="52">
        <f>INTAVI!M65+NRGSUP!M65</f>
        <v>608.90039999999999</v>
      </c>
      <c r="N65" s="52">
        <f>INTAVI!N65+NRGSUP!N65</f>
        <v>584.30015999999978</v>
      </c>
      <c r="O65" s="52">
        <f>INTAVI!O65+NRGSUP!O65</f>
        <v>808.19999999999993</v>
      </c>
      <c r="P65" s="52">
        <f>INTAVI!P65+NRGSUP!P65</f>
        <v>929.49948000000006</v>
      </c>
      <c r="Q65" s="52">
        <f>INTAVI!Q65+NRGSUP!Q65</f>
        <v>1037.5999200000001</v>
      </c>
      <c r="R65" s="52">
        <f>INTAVI!R65+NRGSUP!R65</f>
        <v>1148.0004000000001</v>
      </c>
      <c r="S65" s="52">
        <f>INTAVI!S65+NRGSUP!S65</f>
        <v>1282.1997599999997</v>
      </c>
      <c r="T65" s="52">
        <f>INTAVI!T65+NRGSUP!T65</f>
        <v>1368.4996800000001</v>
      </c>
      <c r="U65" s="52">
        <f>INTAVI!U65+NRGSUP!U65</f>
        <v>1460.6002799999997</v>
      </c>
      <c r="V65" s="52">
        <f>INTAVI!V65+NRGSUP!V65</f>
        <v>1464.4998000000001</v>
      </c>
      <c r="W65" s="52">
        <f>INTAVI!W65+NRGSUP!W65</f>
        <v>1383.3997199999999</v>
      </c>
      <c r="X65" s="52">
        <f>INTAVI!X65+NRGSUP!X65</f>
        <v>1533.1003199999998</v>
      </c>
      <c r="Y65" s="52">
        <f>INTAVI!Y65+NRGSUP!Y65</f>
        <v>1453.1000399999998</v>
      </c>
      <c r="Z65" s="52">
        <f>INTAVI!Z65+NRGSUP!Z65</f>
        <v>1371.5999999999997</v>
      </c>
    </row>
    <row r="66" spans="1:26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  <c r="Y66" s="52">
        <f>INTAVI!Y66+NRGSUP!Y66</f>
        <v>0</v>
      </c>
      <c r="Z66" s="52">
        <f>INTAVI!Z66+NRGSUP!Z66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1.9503417600000001</v>
      </c>
      <c r="F67" s="52">
        <f>INTAVI!F67+NRGSUP!F67</f>
        <v>11.702305439999998</v>
      </c>
      <c r="G67" s="52">
        <f>INTAVI!G67+NRGSUP!G67</f>
        <v>13.652902080000004</v>
      </c>
      <c r="H67" s="52">
        <f>INTAVI!H67+NRGSUP!H67</f>
        <v>0</v>
      </c>
      <c r="I67" s="52">
        <f>INTAVI!I67+NRGSUP!I67</f>
        <v>2.0533132799999998</v>
      </c>
      <c r="J67" s="52">
        <f>INTAVI!J67+NRGSUP!J67</f>
        <v>4.1063716799999996</v>
      </c>
      <c r="K67" s="52">
        <f>INTAVI!K67+NRGSUP!K67</f>
        <v>190.58677487999998</v>
      </c>
      <c r="L67" s="52">
        <f>INTAVI!L67+NRGSUP!L67</f>
        <v>227.53392479999999</v>
      </c>
      <c r="M67" s="52">
        <f>INTAVI!M67+NRGSUP!M67</f>
        <v>240.93475056000003</v>
      </c>
      <c r="N67" s="52">
        <f>INTAVI!N67+NRGSUP!N67</f>
        <v>274.39284816000009</v>
      </c>
      <c r="O67" s="52">
        <f>INTAVI!O67+NRGSUP!O67</f>
        <v>286.53201791999999</v>
      </c>
      <c r="P67" s="52">
        <f>INTAVI!P67+NRGSUP!P67</f>
        <v>210.03921647999996</v>
      </c>
      <c r="Q67" s="52">
        <f>INTAVI!Q67+NRGSUP!Q67</f>
        <v>221.05920815999997</v>
      </c>
      <c r="R67" s="52">
        <f>INTAVI!R67+NRGSUP!R67</f>
        <v>206.41890096000009</v>
      </c>
      <c r="S67" s="52">
        <f>INTAVI!S67+NRGSUP!S67</f>
        <v>213.12275472000002</v>
      </c>
      <c r="T67" s="52">
        <f>INTAVI!T67+NRGSUP!T67</f>
        <v>253.13126832000003</v>
      </c>
      <c r="U67" s="52">
        <f>INTAVI!U67+NRGSUP!U67</f>
        <v>263.82985631999992</v>
      </c>
      <c r="V67" s="52">
        <f>INTAVI!V67+NRGSUP!V67</f>
        <v>278.09064719999992</v>
      </c>
      <c r="W67" s="52">
        <f>INTAVI!W67+NRGSUP!W67</f>
        <v>293.37707519999998</v>
      </c>
      <c r="X67" s="52">
        <f>INTAVI!X67+NRGSUP!X67</f>
        <v>353.3365756799999</v>
      </c>
      <c r="Y67" s="52">
        <f>INTAVI!Y67+NRGSUP!Y67</f>
        <v>368.72572032000011</v>
      </c>
      <c r="Z67" s="52">
        <f>INTAVI!Z67+NRGSUP!Z67</f>
        <v>425.04884783999995</v>
      </c>
    </row>
    <row r="68" spans="1:26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  <c r="Y68" s="52">
        <f>INTAVI!Y68+NRGSUP!Y68</f>
        <v>0</v>
      </c>
      <c r="Z68" s="52">
        <f>INTAVI!Z68+NRGSUP!Z68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33.141026879999984</v>
      </c>
      <c r="L69" s="52">
        <f>INTAVI!L69+NRGSUP!L69</f>
        <v>174.03894575999999</v>
      </c>
      <c r="M69" s="52">
        <f>INTAVI!M69+NRGSUP!M69</f>
        <v>185.53148496</v>
      </c>
      <c r="N69" s="52">
        <f>INTAVI!N69+NRGSUP!N69</f>
        <v>323.86225247999994</v>
      </c>
      <c r="O69" s="52">
        <f>INTAVI!O69+NRGSUP!O69</f>
        <v>304.93562832000009</v>
      </c>
      <c r="P69" s="52">
        <f>INTAVI!P69+NRGSUP!P69</f>
        <v>462.32377343999997</v>
      </c>
      <c r="Q69" s="52">
        <f>INTAVI!Q69+NRGSUP!Q69</f>
        <v>1263.4605503999999</v>
      </c>
      <c r="R69" s="52">
        <f>INTAVI!R69+NRGSUP!R69</f>
        <v>1275.45341904</v>
      </c>
      <c r="S69" s="52">
        <f>INTAVI!S69+NRGSUP!S69</f>
        <v>322.68776543999996</v>
      </c>
      <c r="T69" s="52">
        <f>INTAVI!T69+NRGSUP!T69</f>
        <v>919.26728495999987</v>
      </c>
      <c r="U69" s="52">
        <f>INTAVI!U69+NRGSUP!U69</f>
        <v>834.33362255999987</v>
      </c>
      <c r="V69" s="52">
        <f>INTAVI!V69+NRGSUP!V69</f>
        <v>1003.45465872</v>
      </c>
      <c r="W69" s="52">
        <f>INTAVI!W69+NRGSUP!W69</f>
        <v>893.69415503999971</v>
      </c>
      <c r="X69" s="52">
        <f>INTAVI!X69+NRGSUP!X69</f>
        <v>1793.9443334400003</v>
      </c>
      <c r="Y69" s="52">
        <f>INTAVI!Y69+NRGSUP!Y69</f>
        <v>1448.0005521599999</v>
      </c>
      <c r="Z69" s="52">
        <f>INTAVI!Z69+NRGSUP!Z69</f>
        <v>1429.0502241600002</v>
      </c>
    </row>
    <row r="70" spans="1:26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  <c r="Y70" s="52">
        <f>INTAVI!Y70+NRGSUP!Y70</f>
        <v>0</v>
      </c>
      <c r="Z70" s="52">
        <f>INTAVI!Z70+NRGSUP!Z70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  <c r="Y71" s="52">
        <f>INTAVI!Y71+NRGSUP!Y71</f>
        <v>0</v>
      </c>
      <c r="Z71" s="52">
        <f>INTAVI!Z71+NRGSUP!Z71</f>
        <v>12.262531679999997</v>
      </c>
    </row>
    <row r="72" spans="1:26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15.360189119999998</v>
      </c>
      <c r="K72" s="55">
        <f>INTAVI!K72+NRGSUP!K72</f>
        <v>38.725145280000007</v>
      </c>
      <c r="L72" s="55">
        <f>INTAVI!L72+NRGSUP!L72</f>
        <v>144.17206127999995</v>
      </c>
      <c r="M72" s="55">
        <f>INTAVI!M72+NRGSUP!M72</f>
        <v>188.43182639999998</v>
      </c>
      <c r="N72" s="55">
        <f>INTAVI!N72+NRGSUP!N72</f>
        <v>150.67496735999998</v>
      </c>
      <c r="O72" s="55">
        <f>INTAVI!O72+NRGSUP!O72</f>
        <v>93.471287039999979</v>
      </c>
      <c r="P72" s="55">
        <f>INTAVI!P72+NRGSUP!P72</f>
        <v>116.33447664000001</v>
      </c>
      <c r="Q72" s="55">
        <f>INTAVI!Q72+NRGSUP!Q72</f>
        <v>130.24151999999998</v>
      </c>
      <c r="R72" s="55">
        <f>INTAVI!R72+NRGSUP!R72</f>
        <v>134.91989855999998</v>
      </c>
      <c r="S72" s="55">
        <f>INTAVI!S72+NRGSUP!S72</f>
        <v>174.22590095999996</v>
      </c>
      <c r="T72" s="55">
        <f>INTAVI!T72+NRGSUP!T72</f>
        <v>166.77935279999994</v>
      </c>
      <c r="U72" s="55">
        <f>INTAVI!U72+NRGSUP!U72</f>
        <v>174.14595071999997</v>
      </c>
      <c r="V72" s="55">
        <f>INTAVI!V72+NRGSUP!V72</f>
        <v>147.34026864000003</v>
      </c>
      <c r="W72" s="55">
        <f>INTAVI!W72+NRGSUP!W72</f>
        <v>168.21845711999995</v>
      </c>
      <c r="X72" s="55">
        <f>INTAVI!X72+NRGSUP!X72</f>
        <v>152.5702752</v>
      </c>
      <c r="Y72" s="55">
        <f>INTAVI!Y72+NRGSUP!Y72</f>
        <v>187.30736496000003</v>
      </c>
      <c r="Z72" s="55">
        <f>INTAVI!Z72+NRGSUP!Z72</f>
        <v>171.71420255999999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1042.9455650400002</v>
      </c>
      <c r="D2" s="21">
        <f t="shared" ref="D2:X2" si="0">SUM(D3,D17,D22,D25,D26,D51,D52)</f>
        <v>1070.9649950399998</v>
      </c>
      <c r="E2" s="21">
        <f t="shared" si="0"/>
        <v>1058.5116849600004</v>
      </c>
      <c r="F2" s="21">
        <f t="shared" si="0"/>
        <v>1092.7577699999999</v>
      </c>
      <c r="G2" s="21">
        <f t="shared" si="0"/>
        <v>1260.8743499999996</v>
      </c>
      <c r="H2" s="21">
        <f t="shared" si="0"/>
        <v>1267.1010050400002</v>
      </c>
      <c r="I2" s="21">
        <f t="shared" si="0"/>
        <v>1410.3112237200003</v>
      </c>
      <c r="J2" s="21">
        <f t="shared" si="0"/>
        <v>1625.1269400000003</v>
      </c>
      <c r="K2" s="21">
        <f t="shared" si="0"/>
        <v>1758.9974349600009</v>
      </c>
      <c r="L2" s="21">
        <f t="shared" si="0"/>
        <v>1541.0686499999995</v>
      </c>
      <c r="M2" s="21">
        <f t="shared" si="0"/>
        <v>1625.1269400000003</v>
      </c>
      <c r="N2" s="21">
        <f t="shared" si="0"/>
        <v>1920.8876187599999</v>
      </c>
      <c r="O2" s="21">
        <f t="shared" si="0"/>
        <v>1855.5090350400001</v>
      </c>
      <c r="P2" s="21">
        <f t="shared" si="0"/>
        <v>1914.6609637199999</v>
      </c>
      <c r="Q2" s="21">
        <f t="shared" si="0"/>
        <v>1886.6415337200001</v>
      </c>
      <c r="R2" s="21">
        <f t="shared" si="0"/>
        <v>1927.1140149600001</v>
      </c>
      <c r="S2" s="21">
        <f t="shared" si="0"/>
        <v>1933.3406699999998</v>
      </c>
      <c r="T2" s="21">
        <f t="shared" si="0"/>
        <v>2048.5317175200003</v>
      </c>
      <c r="U2" s="21">
        <f t="shared" si="0"/>
        <v>2344.2923962800005</v>
      </c>
      <c r="V2" s="21">
        <f t="shared" si="0"/>
        <v>2527.975355040001</v>
      </c>
      <c r="W2" s="21">
        <f t="shared" si="0"/>
        <v>853.03595123999992</v>
      </c>
      <c r="X2" s="21">
        <f t="shared" si="0"/>
        <v>834.3562449599998</v>
      </c>
      <c r="Y2" s="21">
        <f t="shared" ref="Y2:Z2" si="1">SUM(Y3,Y17,Y22,Y25,Y26,Y51,Y52)</f>
        <v>1600.2208375200003</v>
      </c>
      <c r="Z2" s="21">
        <f t="shared" si="1"/>
        <v>1889.7548612399999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  <c r="Y5" s="8">
        <f>INTAVI_PA_IN!Y5+INTAVI_PA_EX!Y5+INTAVI_FR_IN!Y5+INTAVI_FR_EX!Y5</f>
        <v>0</v>
      </c>
      <c r="Z5" s="8">
        <f>INTAVI_PA_IN!Z5+INTAVI_PA_EX!Z5+INTAVI_FR_IN!Z5+INTAVI_FR_EX!Z5</f>
        <v>0</v>
      </c>
    </row>
    <row r="6" spans="1:26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  <c r="Y6" s="8">
        <f>INTAVI_PA_IN!Y6+INTAVI_PA_EX!Y6+INTAVI_FR_IN!Y6+INTAVI_FR_EX!Y6</f>
        <v>0</v>
      </c>
      <c r="Z6" s="8">
        <f>INTAVI_PA_IN!Z6+INTAVI_PA_EX!Z6+INTAVI_FR_IN!Z6+INTAVI_FR_EX!Z6</f>
        <v>0</v>
      </c>
    </row>
    <row r="7" spans="1:26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  <c r="Y7" s="8">
        <f>INTAVI_PA_IN!Y7+INTAVI_PA_EX!Y7+INTAVI_FR_IN!Y7+INTAVI_FR_EX!Y7</f>
        <v>0</v>
      </c>
      <c r="Z7" s="8">
        <f>INTAVI_PA_IN!Z7+INTAVI_PA_EX!Z7+INTAVI_FR_IN!Z7+INTAVI_FR_EX!Z7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  <c r="Y9" s="8">
        <f>INTAVI_PA_IN!Y9+INTAVI_PA_EX!Y9+INTAVI_FR_IN!Y9+INTAVI_FR_EX!Y9</f>
        <v>0</v>
      </c>
      <c r="Z9" s="8">
        <f>INTAVI_PA_IN!Z9+INTAVI_PA_EX!Z9+INTAVI_FR_IN!Z9+INTAVI_FR_EX!Z9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  <c r="Y10" s="8">
        <f>INTAVI_PA_IN!Y10+INTAVI_PA_EX!Y10+INTAVI_FR_IN!Y10+INTAVI_FR_EX!Y10</f>
        <v>0</v>
      </c>
      <c r="Z10" s="8">
        <f>INTAVI_PA_IN!Z10+INTAVI_PA_EX!Z10+INTAVI_FR_IN!Z10+INTAVI_FR_EX!Z10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  <c r="Y12" s="8">
        <f>INTAVI_PA_IN!Y12+INTAVI_PA_EX!Y12+INTAVI_FR_IN!Y12+INTAVI_FR_EX!Y12</f>
        <v>0</v>
      </c>
      <c r="Z12" s="8">
        <f>INTAVI_PA_IN!Z12+INTAVI_PA_EX!Z12+INTAVI_FR_IN!Z12+INTAVI_FR_EX!Z12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  <c r="Y13" s="8">
        <f>INTAVI_PA_IN!Y13+INTAVI_PA_EX!Y13+INTAVI_FR_IN!Y13+INTAVI_FR_EX!Y13</f>
        <v>0</v>
      </c>
      <c r="Z13" s="8">
        <f>INTAVI_PA_IN!Z13+INTAVI_PA_EX!Z13+INTAVI_FR_IN!Z13+INTAVI_FR_EX!Z13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  <c r="Y14" s="8">
        <f>INTAVI_PA_IN!Y14+INTAVI_PA_EX!Y14+INTAVI_FR_IN!Y14+INTAVI_FR_EX!Y14</f>
        <v>0</v>
      </c>
      <c r="Z14" s="8">
        <f>INTAVI_PA_IN!Z14+INTAVI_PA_EX!Z14+INTAVI_FR_IN!Z14+INTAVI_FR_EX!Z14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  <c r="Y15" s="8">
        <f>INTAVI_PA_IN!Y15+INTAVI_PA_EX!Y15+INTAVI_FR_IN!Y15+INTAVI_FR_EX!Y15</f>
        <v>0</v>
      </c>
      <c r="Z15" s="8">
        <f>INTAVI_PA_IN!Z15+INTAVI_PA_EX!Z15+INTAVI_FR_IN!Z15+INTAVI_FR_EX!Z15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  <c r="Y16" s="8">
        <f>INTAVI_PA_IN!Y16+INTAVI_PA_EX!Y16+INTAVI_FR_IN!Y16+INTAVI_FR_EX!Y16</f>
        <v>0</v>
      </c>
      <c r="Z16" s="8">
        <f>INTAVI_PA_IN!Z16+INTAVI_PA_EX!Z16+INTAVI_FR_IN!Z16+INTAVI_FR_EX!Z16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  <c r="Y18" s="8">
        <f>INTAVI_PA_IN!Y18+INTAVI_PA_EX!Y18+INTAVI_FR_IN!Y18+INTAVI_FR_EX!Y18</f>
        <v>0</v>
      </c>
      <c r="Z18" s="8">
        <f>INTAVI_PA_IN!Z18+INTAVI_PA_EX!Z18+INTAVI_FR_IN!Z18+INTAVI_FR_EX!Z18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  <c r="Y19" s="8">
        <f>INTAVI_PA_IN!Y19+INTAVI_PA_EX!Y19+INTAVI_FR_IN!Y19+INTAVI_FR_EX!Y19</f>
        <v>0</v>
      </c>
      <c r="Z19" s="8">
        <f>INTAVI_PA_IN!Z19+INTAVI_PA_EX!Z19+INTAVI_FR_IN!Z19+INTAVI_FR_EX!Z19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  <c r="Y20" s="8">
        <f>INTAVI_PA_IN!Y20+INTAVI_PA_EX!Y20+INTAVI_FR_IN!Y20+INTAVI_FR_EX!Y20</f>
        <v>0</v>
      </c>
      <c r="Z20" s="8">
        <f>INTAVI_PA_IN!Z20+INTAVI_PA_EX!Z20+INTAVI_FR_IN!Z20+INTAVI_FR_EX!Z20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  <c r="Y21" s="8">
        <f>INTAVI_PA_IN!Y21+INTAVI_PA_EX!Y21+INTAVI_FR_IN!Y21+INTAVI_FR_EX!Y21</f>
        <v>0</v>
      </c>
      <c r="Z21" s="8">
        <f>INTAVI_PA_IN!Z21+INTAVI_PA_EX!Z21+INTAVI_FR_IN!Z21+INTAVI_FR_EX!Z21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  <c r="Y23" s="8">
        <f>INTAVI_PA_IN!Y23+INTAVI_PA_EX!Y23+INTAVI_FR_IN!Y23+INTAVI_FR_EX!Y23</f>
        <v>0</v>
      </c>
      <c r="Z23" s="8">
        <f>INTAVI_PA_IN!Z23+INTAVI_PA_EX!Z23+INTAVI_FR_IN!Z23+INTAVI_FR_EX!Z23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  <c r="Y24" s="8">
        <f>INTAVI_PA_IN!Y24+INTAVI_PA_EX!Y24+INTAVI_FR_IN!Y24+INTAVI_FR_EX!Y24</f>
        <v>0</v>
      </c>
      <c r="Z24" s="8">
        <f>INTAVI_PA_IN!Z24+INTAVI_PA_EX!Z24+INTAVI_FR_IN!Z24+INTAVI_FR_EX!Z24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  <c r="Y25" s="27">
        <f>INTAVI_PA_IN!Y25+INTAVI_PA_EX!Y25+INTAVI_FR_IN!Y25+INTAVI_FR_EX!Y25</f>
        <v>0</v>
      </c>
      <c r="Z25" s="27">
        <f>INTAVI_PA_IN!Z25+INTAVI_PA_EX!Z25+INTAVI_FR_IN!Z25+INTAVI_FR_EX!Z25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1042.9455650400002</v>
      </c>
      <c r="D26" s="27">
        <f t="shared" si="14"/>
        <v>1070.9649950399998</v>
      </c>
      <c r="E26" s="27">
        <f t="shared" si="14"/>
        <v>1058.5116849600004</v>
      </c>
      <c r="F26" s="27">
        <f t="shared" si="14"/>
        <v>1092.7577699999999</v>
      </c>
      <c r="G26" s="27">
        <f t="shared" si="14"/>
        <v>1260.8743499999996</v>
      </c>
      <c r="H26" s="27">
        <f t="shared" si="14"/>
        <v>1267.1010050400002</v>
      </c>
      <c r="I26" s="27">
        <f t="shared" si="14"/>
        <v>1410.3112237200003</v>
      </c>
      <c r="J26" s="27">
        <f t="shared" si="14"/>
        <v>1625.1269400000003</v>
      </c>
      <c r="K26" s="27">
        <f t="shared" si="14"/>
        <v>1758.9974349600009</v>
      </c>
      <c r="L26" s="27">
        <f t="shared" si="14"/>
        <v>1541.0686499999995</v>
      </c>
      <c r="M26" s="27">
        <f t="shared" si="14"/>
        <v>1625.1269400000003</v>
      </c>
      <c r="N26" s="27">
        <f t="shared" si="14"/>
        <v>1920.8876187599999</v>
      </c>
      <c r="O26" s="27">
        <f t="shared" si="14"/>
        <v>1855.5090350400001</v>
      </c>
      <c r="P26" s="27">
        <f t="shared" si="14"/>
        <v>1914.6609637199999</v>
      </c>
      <c r="Q26" s="27">
        <f t="shared" si="14"/>
        <v>1886.6415337200001</v>
      </c>
      <c r="R26" s="27">
        <f t="shared" si="14"/>
        <v>1927.1140149600001</v>
      </c>
      <c r="S26" s="27">
        <f t="shared" si="14"/>
        <v>1933.3406699999998</v>
      </c>
      <c r="T26" s="27">
        <f t="shared" si="14"/>
        <v>2048.5317175200003</v>
      </c>
      <c r="U26" s="27">
        <f t="shared" si="14"/>
        <v>2344.2923962800005</v>
      </c>
      <c r="V26" s="27">
        <f t="shared" si="14"/>
        <v>2527.975355040001</v>
      </c>
      <c r="W26" s="27">
        <f t="shared" si="14"/>
        <v>853.03595123999992</v>
      </c>
      <c r="X26" s="27">
        <f t="shared" ref="X26:Z26" si="15">SUM(X27,X33)</f>
        <v>834.3562449599998</v>
      </c>
      <c r="Y26" s="27">
        <f t="shared" si="15"/>
        <v>1600.2208375200003</v>
      </c>
      <c r="Z26" s="27">
        <f t="shared" si="15"/>
        <v>1889.7548612399999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  <c r="Y28" s="8">
        <f>INTAVI_PA_IN!Y28+INTAVI_PA_EX!Y28+INTAVI_FR_IN!Y28+INTAVI_FR_EX!Y28</f>
        <v>0</v>
      </c>
      <c r="Z28" s="8">
        <f>INTAVI_PA_IN!Z28+INTAVI_PA_EX!Z28+INTAVI_FR_IN!Z28+INTAVI_FR_EX!Z28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  <c r="Y29" s="8">
        <f>INTAVI_PA_IN!Y29+INTAVI_PA_EX!Y29+INTAVI_FR_IN!Y29+INTAVI_FR_EX!Y29</f>
        <v>0</v>
      </c>
      <c r="Z29" s="8">
        <f>INTAVI_PA_IN!Z29+INTAVI_PA_EX!Z29+INTAVI_FR_IN!Z29+INTAVI_FR_EX!Z29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  <c r="Y30" s="8">
        <f>INTAVI_PA_IN!Y30+INTAVI_PA_EX!Y30+INTAVI_FR_IN!Y30+INTAVI_FR_EX!Y30</f>
        <v>0</v>
      </c>
      <c r="Z30" s="8">
        <f>INTAVI_PA_IN!Z30+INTAVI_PA_EX!Z30+INTAVI_FR_IN!Z30+INTAVI_FR_EX!Z30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  <c r="Y31" s="8">
        <f>INTAVI_PA_IN!Y31+INTAVI_PA_EX!Y31+INTAVI_FR_IN!Y31+INTAVI_FR_EX!Y31</f>
        <v>0</v>
      </c>
      <c r="Z31" s="8">
        <f>INTAVI_PA_IN!Z31+INTAVI_PA_EX!Z31+INTAVI_FR_IN!Z31+INTAVI_FR_EX!Z31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  <c r="Y32" s="8">
        <f>INTAVI_PA_IN!Y32+INTAVI_PA_EX!Y32+INTAVI_FR_IN!Y32+INTAVI_FR_EX!Y32</f>
        <v>0</v>
      </c>
      <c r="Z32" s="8">
        <f>INTAVI_PA_IN!Z32+INTAVI_PA_EX!Z32+INTAVI_FR_IN!Z32+INTAVI_FR_EX!Z32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1042.9455650400002</v>
      </c>
      <c r="D33" s="19">
        <f t="shared" si="18"/>
        <v>1070.9649950399998</v>
      </c>
      <c r="E33" s="19">
        <f t="shared" si="18"/>
        <v>1058.5116849600004</v>
      </c>
      <c r="F33" s="19">
        <f t="shared" si="18"/>
        <v>1092.7577699999999</v>
      </c>
      <c r="G33" s="19">
        <f t="shared" si="18"/>
        <v>1260.8743499999996</v>
      </c>
      <c r="H33" s="19">
        <f t="shared" si="18"/>
        <v>1267.1010050400002</v>
      </c>
      <c r="I33" s="19">
        <f t="shared" si="18"/>
        <v>1410.3112237200003</v>
      </c>
      <c r="J33" s="19">
        <f t="shared" si="18"/>
        <v>1625.1269400000003</v>
      </c>
      <c r="K33" s="19">
        <f t="shared" si="18"/>
        <v>1758.9974349600009</v>
      </c>
      <c r="L33" s="19">
        <f t="shared" si="18"/>
        <v>1541.0686499999995</v>
      </c>
      <c r="M33" s="19">
        <f t="shared" si="18"/>
        <v>1625.1269400000003</v>
      </c>
      <c r="N33" s="19">
        <f t="shared" si="18"/>
        <v>1920.8876187599999</v>
      </c>
      <c r="O33" s="19">
        <f t="shared" si="18"/>
        <v>1855.5090350400001</v>
      </c>
      <c r="P33" s="19">
        <f t="shared" si="18"/>
        <v>1914.6609637199999</v>
      </c>
      <c r="Q33" s="19">
        <f t="shared" si="18"/>
        <v>1886.6415337200001</v>
      </c>
      <c r="R33" s="19">
        <f t="shared" si="18"/>
        <v>1927.1140149600001</v>
      </c>
      <c r="S33" s="19">
        <f t="shared" si="18"/>
        <v>1933.3406699999998</v>
      </c>
      <c r="T33" s="19">
        <f t="shared" si="18"/>
        <v>2048.5317175200003</v>
      </c>
      <c r="U33" s="19">
        <f t="shared" si="18"/>
        <v>2344.2923962800005</v>
      </c>
      <c r="V33" s="19">
        <f t="shared" si="18"/>
        <v>2527.975355040001</v>
      </c>
      <c r="W33" s="19">
        <f t="shared" si="18"/>
        <v>853.03595123999992</v>
      </c>
      <c r="X33" s="19">
        <f t="shared" ref="X33:Z33" si="19">SUM(X34:X50)</f>
        <v>834.3562449599998</v>
      </c>
      <c r="Y33" s="19">
        <f t="shared" si="19"/>
        <v>1600.2208375200003</v>
      </c>
      <c r="Z33" s="19">
        <f t="shared" si="19"/>
        <v>1889.7548612399999</v>
      </c>
    </row>
    <row r="34" spans="1:26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  <c r="Y34" s="8">
        <f>INTAVI_PA_IN!Y34+INTAVI_PA_EX!Y34+INTAVI_FR_IN!Y34+INTAVI_FR_EX!Y34</f>
        <v>0</v>
      </c>
      <c r="Z34" s="8">
        <f>INTAVI_PA_IN!Z34+INTAVI_PA_EX!Z34+INTAVI_FR_IN!Z34+INTAVI_FR_EX!Z34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  <c r="Y35" s="8">
        <f>INTAVI_PA_IN!Y35+INTAVI_PA_EX!Y35+INTAVI_FR_IN!Y35+INTAVI_FR_EX!Y35</f>
        <v>0</v>
      </c>
      <c r="Z35" s="8">
        <f>INTAVI_PA_IN!Z35+INTAVI_PA_EX!Z35+INTAVI_FR_IN!Z35+INTAVI_FR_EX!Z35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  <c r="Y36" s="8">
        <f>INTAVI_PA_IN!Y36+INTAVI_PA_EX!Y36+INTAVI_FR_IN!Y36+INTAVI_FR_EX!Y36</f>
        <v>0</v>
      </c>
      <c r="Z36" s="8">
        <f>INTAVI_PA_IN!Z36+INTAVI_PA_EX!Z36+INTAVI_FR_IN!Z36+INTAVI_FR_EX!Z36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  <c r="Y37" s="8">
        <f>INTAVI_PA_IN!Y37+INTAVI_PA_EX!Y37+INTAVI_FR_IN!Y37+INTAVI_FR_EX!Y37</f>
        <v>0</v>
      </c>
      <c r="Z37" s="8">
        <f>INTAVI_PA_IN!Z37+INTAVI_PA_EX!Z37+INTAVI_FR_IN!Z37+INTAVI_FR_EX!Z37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0</v>
      </c>
      <c r="D38" s="8">
        <f>INTAVI_PA_IN!D38+INTAVI_PA_EX!D38+INTAVI_FR_IN!D38+INTAVI_FR_EX!D38</f>
        <v>0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0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  <c r="Y38" s="8">
        <f>INTAVI_PA_IN!Y38+INTAVI_PA_EX!Y38+INTAVI_FR_IN!Y38+INTAVI_FR_EX!Y38</f>
        <v>0</v>
      </c>
      <c r="Z38" s="8">
        <f>INTAVI_PA_IN!Z38+INTAVI_PA_EX!Z38+INTAVI_FR_IN!Z38+INTAVI_FR_EX!Z38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  <c r="Y39" s="8">
        <f>INTAVI_PA_IN!Y39+INTAVI_PA_EX!Y39+INTAVI_FR_IN!Y39+INTAVI_FR_EX!Y39</f>
        <v>0</v>
      </c>
      <c r="Z39" s="8">
        <f>INTAVI_PA_IN!Z39+INTAVI_PA_EX!Z39+INTAVI_FR_IN!Z39+INTAVI_FR_EX!Z39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1042.9455650400002</v>
      </c>
      <c r="D40" s="8">
        <f>INTAVI_PA_IN!D40+INTAVI_PA_EX!D40+INTAVI_FR_IN!D40+INTAVI_FR_EX!D40</f>
        <v>1070.9649950399998</v>
      </c>
      <c r="E40" s="8">
        <f>INTAVI_PA_IN!E40+INTAVI_PA_EX!E40+INTAVI_FR_IN!E40+INTAVI_FR_EX!E40</f>
        <v>1058.5116849600004</v>
      </c>
      <c r="F40" s="8">
        <f>INTAVI_PA_IN!F40+INTAVI_PA_EX!F40+INTAVI_FR_IN!F40+INTAVI_FR_EX!F40</f>
        <v>1092.7577699999999</v>
      </c>
      <c r="G40" s="8">
        <f>INTAVI_PA_IN!G40+INTAVI_PA_EX!G40+INTAVI_FR_IN!G40+INTAVI_FR_EX!G40</f>
        <v>1260.8743499999996</v>
      </c>
      <c r="H40" s="8">
        <f>INTAVI_PA_IN!H40+INTAVI_PA_EX!H40+INTAVI_FR_IN!H40+INTAVI_FR_EX!H40</f>
        <v>1267.1010050400002</v>
      </c>
      <c r="I40" s="8">
        <f>INTAVI_PA_IN!I40+INTAVI_PA_EX!I40+INTAVI_FR_IN!I40+INTAVI_FR_EX!I40</f>
        <v>1410.3112237200003</v>
      </c>
      <c r="J40" s="8">
        <f>INTAVI_PA_IN!J40+INTAVI_PA_EX!J40+INTAVI_FR_IN!J40+INTAVI_FR_EX!J40</f>
        <v>1625.1269400000003</v>
      </c>
      <c r="K40" s="8">
        <f>INTAVI_PA_IN!K40+INTAVI_PA_EX!K40+INTAVI_FR_IN!K40+INTAVI_FR_EX!K40</f>
        <v>1758.9974349600009</v>
      </c>
      <c r="L40" s="8">
        <f>INTAVI_PA_IN!L40+INTAVI_PA_EX!L40+INTAVI_FR_IN!L40+INTAVI_FR_EX!L40</f>
        <v>1541.0686499999995</v>
      </c>
      <c r="M40" s="8">
        <f>INTAVI_PA_IN!M40+INTAVI_PA_EX!M40+INTAVI_FR_IN!M40+INTAVI_FR_EX!M40</f>
        <v>1625.1269400000003</v>
      </c>
      <c r="N40" s="8">
        <f>INTAVI_PA_IN!N40+INTAVI_PA_EX!N40+INTAVI_FR_IN!N40+INTAVI_FR_EX!N40</f>
        <v>1920.8876187599999</v>
      </c>
      <c r="O40" s="8">
        <f>INTAVI_PA_IN!O40+INTAVI_PA_EX!O40+INTAVI_FR_IN!O40+INTAVI_FR_EX!O40</f>
        <v>1855.5090350400001</v>
      </c>
      <c r="P40" s="8">
        <f>INTAVI_PA_IN!P40+INTAVI_PA_EX!P40+INTAVI_FR_IN!P40+INTAVI_FR_EX!P40</f>
        <v>1914.6609637199999</v>
      </c>
      <c r="Q40" s="8">
        <f>INTAVI_PA_IN!Q40+INTAVI_PA_EX!Q40+INTAVI_FR_IN!Q40+INTAVI_FR_EX!Q40</f>
        <v>1886.6415337200001</v>
      </c>
      <c r="R40" s="8">
        <f>INTAVI_PA_IN!R40+INTAVI_PA_EX!R40+INTAVI_FR_IN!R40+INTAVI_FR_EX!R40</f>
        <v>1927.1140149600001</v>
      </c>
      <c r="S40" s="8">
        <f>INTAVI_PA_IN!S40+INTAVI_PA_EX!S40+INTAVI_FR_IN!S40+INTAVI_FR_EX!S40</f>
        <v>1933.3406699999998</v>
      </c>
      <c r="T40" s="8">
        <f>INTAVI_PA_IN!T40+INTAVI_PA_EX!T40+INTAVI_FR_IN!T40+INTAVI_FR_EX!T40</f>
        <v>2048.5317175200003</v>
      </c>
      <c r="U40" s="8">
        <f>INTAVI_PA_IN!U40+INTAVI_PA_EX!U40+INTAVI_FR_IN!U40+INTAVI_FR_EX!U40</f>
        <v>2344.2923962800005</v>
      </c>
      <c r="V40" s="8">
        <f>INTAVI_PA_IN!V40+INTAVI_PA_EX!V40+INTAVI_FR_IN!V40+INTAVI_FR_EX!V40</f>
        <v>2527.975355040001</v>
      </c>
      <c r="W40" s="8">
        <f>INTAVI_PA_IN!W40+INTAVI_PA_EX!W40+INTAVI_FR_IN!W40+INTAVI_FR_EX!W40</f>
        <v>853.03595123999992</v>
      </c>
      <c r="X40" s="8">
        <f>INTAVI_PA_IN!X40+INTAVI_PA_EX!X40+INTAVI_FR_IN!X40+INTAVI_FR_EX!X40</f>
        <v>834.3562449599998</v>
      </c>
      <c r="Y40" s="8">
        <f>INTAVI_PA_IN!Y40+INTAVI_PA_EX!Y40+INTAVI_FR_IN!Y40+INTAVI_FR_EX!Y40</f>
        <v>1600.2208375200003</v>
      </c>
      <c r="Z40" s="8">
        <f>INTAVI_PA_IN!Z40+INTAVI_PA_EX!Z40+INTAVI_FR_IN!Z40+INTAVI_FR_EX!Z40</f>
        <v>1889.7548612399999</v>
      </c>
    </row>
    <row r="41" spans="1:26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  <c r="Y41" s="8">
        <f>INTAVI_PA_IN!Y41+INTAVI_PA_EX!Y41+INTAVI_FR_IN!Y41+INTAVI_FR_EX!Y41</f>
        <v>0</v>
      </c>
      <c r="Z41" s="8">
        <f>INTAVI_PA_IN!Z41+INTAVI_PA_EX!Z41+INTAVI_FR_IN!Z41+INTAVI_FR_EX!Z41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  <c r="Y42" s="8">
        <f>INTAVI_PA_IN!Y42+INTAVI_PA_EX!Y42+INTAVI_FR_IN!Y42+INTAVI_FR_EX!Y42</f>
        <v>0</v>
      </c>
      <c r="Z42" s="8">
        <f>INTAVI_PA_IN!Z42+INTAVI_PA_EX!Z42+INTAVI_FR_IN!Z42+INTAVI_FR_EX!Z42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  <c r="Y43" s="8">
        <f>INTAVI_PA_IN!Y43+INTAVI_PA_EX!Y43+INTAVI_FR_IN!Y43+INTAVI_FR_EX!Y43</f>
        <v>0</v>
      </c>
      <c r="Z43" s="8">
        <f>INTAVI_PA_IN!Z43+INTAVI_PA_EX!Z43+INTAVI_FR_IN!Z43+INTAVI_FR_EX!Z43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  <c r="Y44" s="8">
        <f>INTAVI_PA_IN!Y44+INTAVI_PA_EX!Y44+INTAVI_FR_IN!Y44+INTAVI_FR_EX!Y44</f>
        <v>0</v>
      </c>
      <c r="Z44" s="8">
        <f>INTAVI_PA_IN!Z44+INTAVI_PA_EX!Z44+INTAVI_FR_IN!Z44+INTAVI_FR_EX!Z44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  <c r="Y45" s="8">
        <f>INTAVI_PA_IN!Y45+INTAVI_PA_EX!Y45+INTAVI_FR_IN!Y45+INTAVI_FR_EX!Y45</f>
        <v>0</v>
      </c>
      <c r="Z45" s="8">
        <f>INTAVI_PA_IN!Z45+INTAVI_PA_EX!Z45+INTAVI_FR_IN!Z45+INTAVI_FR_EX!Z45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  <c r="Y46" s="8">
        <f>INTAVI_PA_IN!Y46+INTAVI_PA_EX!Y46+INTAVI_FR_IN!Y46+INTAVI_FR_EX!Y46</f>
        <v>0</v>
      </c>
      <c r="Z46" s="8">
        <f>INTAVI_PA_IN!Z46+INTAVI_PA_EX!Z46+INTAVI_FR_IN!Z46+INTAVI_FR_EX!Z46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  <c r="Y47" s="8">
        <f>INTAVI_PA_IN!Y47+INTAVI_PA_EX!Y47+INTAVI_FR_IN!Y47+INTAVI_FR_EX!Y47</f>
        <v>0</v>
      </c>
      <c r="Z47" s="8">
        <f>INTAVI_PA_IN!Z47+INTAVI_PA_EX!Z47+INTAVI_FR_IN!Z47+INTAVI_FR_EX!Z47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  <c r="Y48" s="8">
        <f>INTAVI_PA_IN!Y48+INTAVI_PA_EX!Y48+INTAVI_FR_IN!Y48+INTAVI_FR_EX!Y48</f>
        <v>0</v>
      </c>
      <c r="Z48" s="8">
        <f>INTAVI_PA_IN!Z48+INTAVI_PA_EX!Z48+INTAVI_FR_IN!Z48+INTAVI_FR_EX!Z48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  <c r="Y49" s="8">
        <f>INTAVI_PA_IN!Y49+INTAVI_PA_EX!Y49+INTAVI_FR_IN!Y49+INTAVI_FR_EX!Y49</f>
        <v>0</v>
      </c>
      <c r="Z49" s="8">
        <f>INTAVI_PA_IN!Z49+INTAVI_PA_EX!Z49+INTAVI_FR_IN!Z49+INTAVI_FR_EX!Z49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  <c r="Y50" s="8">
        <f>INTAVI_PA_IN!Y50+INTAVI_PA_EX!Y50+INTAVI_FR_IN!Y50+INTAVI_FR_EX!Y50</f>
        <v>0</v>
      </c>
      <c r="Z50" s="8">
        <f>INTAVI_PA_IN!Z50+INTAVI_PA_EX!Z50+INTAVI_FR_IN!Z50+INTAVI_FR_EX!Z50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  <c r="Y51" s="27">
        <f>INTAVI_PA_IN!Y51+INTAVI_PA_EX!Y51+INTAVI_FR_IN!Y51+INTAVI_FR_EX!Y51</f>
        <v>0</v>
      </c>
      <c r="Z51" s="27">
        <f>INTAVI_PA_IN!Z51+INTAVI_PA_EX!Z51+INTAVI_FR_IN!Z51+INTAVI_FR_EX!Z51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  <c r="Y53" s="8">
        <f>INTAVI_PA_IN!Y53+INTAVI_PA_EX!Y53+INTAVI_FR_IN!Y53+INTAVI_FR_EX!Y53</f>
        <v>0</v>
      </c>
      <c r="Z53" s="8">
        <f>INTAVI_PA_IN!Z53+INTAVI_PA_EX!Z53+INTAVI_FR_IN!Z53+INTAVI_FR_EX!Z53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  <c r="Y54" s="45">
        <f>INTAVI_PA_IN!Y54+INTAVI_PA_EX!Y54+INTAVI_FR_IN!Y54+INTAVI_FR_EX!Y54</f>
        <v>0</v>
      </c>
      <c r="Z54" s="45">
        <f>INTAVI_PA_IN!Z54+INTAVI_PA_EX!Z54+INTAVI_FR_IN!Z54+INTAVI_FR_EX!Z54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  <c r="Y62" s="52">
        <f>INTAVI_PA_IN!Y62+INTAVI_PA_EX!Y62+INTAVI_FR_IN!Y62+INTAVI_FR_EX!Y62</f>
        <v>0</v>
      </c>
      <c r="Z62" s="52">
        <f>INTAVI_PA_IN!Z62+INTAVI_PA_EX!Z62+INTAVI_FR_IN!Z62+INTAVI_FR_EX!Z62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  <c r="Y63" s="52">
        <f>INTAVI_PA_IN!Y63+INTAVI_PA_EX!Y63+INTAVI_FR_IN!Y63+INTAVI_FR_EX!Y63</f>
        <v>0</v>
      </c>
      <c r="Z63" s="52">
        <f>INTAVI_PA_IN!Z63+INTAVI_PA_EX!Z63+INTAVI_FR_IN!Z63+INTAVI_FR_EX!Z63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  <c r="Y64" s="52">
        <f>INTAVI_PA_IN!Y64+INTAVI_PA_EX!Y64+INTAVI_FR_IN!Y64+INTAVI_FR_EX!Y64</f>
        <v>0</v>
      </c>
      <c r="Z64" s="52">
        <f>INTAVI_PA_IN!Z64+INTAVI_PA_EX!Z64+INTAVI_FR_IN!Z64+INTAVI_FR_EX!Z64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  <c r="Y65" s="52">
        <f>INTAVI_PA_IN!Y65+INTAVI_PA_EX!Y65+INTAVI_FR_IN!Y65+INTAVI_FR_EX!Y65</f>
        <v>0</v>
      </c>
      <c r="Z65" s="52">
        <f>INTAVI_PA_IN!Z65+INTAVI_PA_EX!Z65+INTAVI_FR_IN!Z65+INTAVI_FR_EX!Z65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  <c r="Y66" s="52">
        <f>INTAVI_PA_IN!Y66+INTAVI_PA_EX!Y66+INTAVI_FR_IN!Y66+INTAVI_FR_EX!Y66</f>
        <v>0</v>
      </c>
      <c r="Z66" s="52">
        <f>INTAVI_PA_IN!Z66+INTAVI_PA_EX!Z66+INTAVI_FR_IN!Z66+INTAVI_FR_EX!Z66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  <c r="Y67" s="52">
        <f>INTAVI_PA_IN!Y67+INTAVI_PA_EX!Y67+INTAVI_FR_IN!Y67+INTAVI_FR_EX!Y67</f>
        <v>0</v>
      </c>
      <c r="Z67" s="52">
        <f>INTAVI_PA_IN!Z67+INTAVI_PA_EX!Z67+INTAVI_FR_IN!Z67+INTAVI_FR_EX!Z67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  <c r="Y68" s="52">
        <f>INTAVI_PA_IN!Y68+INTAVI_PA_EX!Y68+INTAVI_FR_IN!Y68+INTAVI_FR_EX!Y68</f>
        <v>0</v>
      </c>
      <c r="Z68" s="52">
        <f>INTAVI_PA_IN!Z68+INTAVI_PA_EX!Z68+INTAVI_FR_IN!Z68+INTAVI_FR_EX!Z68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  <c r="Y69" s="52">
        <f>INTAVI_PA_IN!Y69+INTAVI_PA_EX!Y69+INTAVI_FR_IN!Y69+INTAVI_FR_EX!Y69</f>
        <v>0</v>
      </c>
      <c r="Z69" s="52">
        <f>INTAVI_PA_IN!Z69+INTAVI_PA_EX!Z69+INTAVI_FR_IN!Z69+INTAVI_FR_EX!Z69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  <c r="Y70" s="52">
        <f>INTAVI_PA_IN!Y70+INTAVI_PA_EX!Y70+INTAVI_FR_IN!Y70+INTAVI_FR_EX!Y70</f>
        <v>0</v>
      </c>
      <c r="Z70" s="52">
        <f>INTAVI_PA_IN!Z70+INTAVI_PA_EX!Z70+INTAVI_FR_IN!Z70+INTAVI_FR_EX!Z70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  <c r="Y71" s="52">
        <f>INTAVI_PA_IN!Y71+INTAVI_PA_EX!Y71+INTAVI_FR_IN!Y71+INTAVI_FR_EX!Y71</f>
        <v>0</v>
      </c>
      <c r="Z71" s="52">
        <f>INTAVI_PA_IN!Z71+INTAVI_PA_EX!Z71+INTAVI_FR_IN!Z71+INTAVI_FR_EX!Z71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  <c r="Y72" s="55">
        <f>INTAVI_PA_IN!Y72+INTAVI_PA_EX!Y72+INTAVI_FR_IN!Y72+INTAVI_FR_EX!Y72</f>
        <v>0</v>
      </c>
      <c r="Z72" s="55">
        <f>INTAVI_PA_IN!Z72+INTAVI_PA_EX!Z72+INTAVI_FR_IN!Z72+INTAVI_FR_EX!Z72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318</v>
      </c>
      <c r="B1" s="4" t="s">
        <v>319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691.96082607925268</v>
      </c>
      <c r="D2" s="21">
        <f t="shared" ref="D2:X2" si="0">SUM(D3,D17,D22,D25,D26,D51,D52)</f>
        <v>719.83610518440616</v>
      </c>
      <c r="E2" s="21">
        <f t="shared" si="0"/>
        <v>675.64270187179125</v>
      </c>
      <c r="F2" s="21">
        <f t="shared" si="0"/>
        <v>709.18907464831841</v>
      </c>
      <c r="G2" s="21">
        <f t="shared" si="0"/>
        <v>800.97626427806836</v>
      </c>
      <c r="H2" s="21">
        <f t="shared" si="0"/>
        <v>799.49888185724228</v>
      </c>
      <c r="I2" s="21">
        <f t="shared" si="0"/>
        <v>908.3195618623688</v>
      </c>
      <c r="J2" s="21">
        <f t="shared" si="0"/>
        <v>1060.4646997145105</v>
      </c>
      <c r="K2" s="21">
        <f t="shared" si="0"/>
        <v>1150.975819716027</v>
      </c>
      <c r="L2" s="21">
        <f t="shared" si="0"/>
        <v>993.57796083454548</v>
      </c>
      <c r="M2" s="21">
        <f t="shared" si="0"/>
        <v>1048.7829338287959</v>
      </c>
      <c r="N2" s="21">
        <f t="shared" si="0"/>
        <v>1246.7332905045143</v>
      </c>
      <c r="O2" s="21">
        <f t="shared" si="0"/>
        <v>1178.2488804323643</v>
      </c>
      <c r="P2" s="21">
        <f t="shared" si="0"/>
        <v>1214.2904738123771</v>
      </c>
      <c r="Q2" s="21">
        <f t="shared" si="0"/>
        <v>1209.3739251502398</v>
      </c>
      <c r="R2" s="21">
        <f t="shared" si="0"/>
        <v>1243.624611671984</v>
      </c>
      <c r="S2" s="21">
        <f t="shared" si="0"/>
        <v>1272.6646254173618</v>
      </c>
      <c r="T2" s="21">
        <f t="shared" si="0"/>
        <v>1368.0355981080604</v>
      </c>
      <c r="U2" s="21">
        <f t="shared" si="0"/>
        <v>1567.5104522143333</v>
      </c>
      <c r="V2" s="21">
        <f t="shared" si="0"/>
        <v>1668.2637650000222</v>
      </c>
      <c r="W2" s="21">
        <f t="shared" si="0"/>
        <v>499.94653636010889</v>
      </c>
      <c r="X2" s="21">
        <f t="shared" si="0"/>
        <v>514.88128572700646</v>
      </c>
      <c r="Y2" s="21">
        <f t="shared" ref="Y2:Z2" si="1">SUM(Y3,Y17,Y22,Y25,Y26,Y51,Y52)</f>
        <v>1078.5160683755082</v>
      </c>
      <c r="Z2" s="21">
        <f t="shared" si="1"/>
        <v>1242.3577403360689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691.96082607925268</v>
      </c>
      <c r="D26" s="27">
        <f t="shared" si="14"/>
        <v>719.83610518440616</v>
      </c>
      <c r="E26" s="27">
        <f t="shared" si="14"/>
        <v>675.64270187179125</v>
      </c>
      <c r="F26" s="27">
        <f t="shared" si="14"/>
        <v>709.18907464831841</v>
      </c>
      <c r="G26" s="27">
        <f t="shared" si="14"/>
        <v>800.97626427806836</v>
      </c>
      <c r="H26" s="27">
        <f t="shared" si="14"/>
        <v>799.49888185724228</v>
      </c>
      <c r="I26" s="27">
        <f t="shared" si="14"/>
        <v>908.3195618623688</v>
      </c>
      <c r="J26" s="27">
        <f t="shared" si="14"/>
        <v>1060.4646997145105</v>
      </c>
      <c r="K26" s="27">
        <f t="shared" si="14"/>
        <v>1150.975819716027</v>
      </c>
      <c r="L26" s="27">
        <f t="shared" si="14"/>
        <v>993.57796083454548</v>
      </c>
      <c r="M26" s="27">
        <f t="shared" si="14"/>
        <v>1048.7829338287959</v>
      </c>
      <c r="N26" s="27">
        <f t="shared" si="14"/>
        <v>1246.7332905045143</v>
      </c>
      <c r="O26" s="27">
        <f t="shared" si="14"/>
        <v>1178.2488804323643</v>
      </c>
      <c r="P26" s="27">
        <f t="shared" si="14"/>
        <v>1214.2904738123771</v>
      </c>
      <c r="Q26" s="27">
        <f t="shared" si="14"/>
        <v>1209.3739251502398</v>
      </c>
      <c r="R26" s="27">
        <f t="shared" si="14"/>
        <v>1243.624611671984</v>
      </c>
      <c r="S26" s="27">
        <f t="shared" si="14"/>
        <v>1272.6646254173618</v>
      </c>
      <c r="T26" s="27">
        <f t="shared" si="14"/>
        <v>1368.0355981080604</v>
      </c>
      <c r="U26" s="27">
        <f t="shared" si="14"/>
        <v>1567.5104522143333</v>
      </c>
      <c r="V26" s="27">
        <f t="shared" si="14"/>
        <v>1668.2637650000222</v>
      </c>
      <c r="W26" s="27">
        <f t="shared" si="14"/>
        <v>499.94653636010889</v>
      </c>
      <c r="X26" s="27">
        <f t="shared" si="14"/>
        <v>514.88128572700646</v>
      </c>
      <c r="Y26" s="27">
        <f t="shared" ref="Y26:Z26" si="15">SUM(Y27,Y33)</f>
        <v>1078.5160683755082</v>
      </c>
      <c r="Z26" s="27">
        <f t="shared" si="15"/>
        <v>1242.3577403360689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691.96082607925268</v>
      </c>
      <c r="D33" s="19">
        <f t="shared" si="18"/>
        <v>719.83610518440616</v>
      </c>
      <c r="E33" s="19">
        <f t="shared" si="18"/>
        <v>675.64270187179125</v>
      </c>
      <c r="F33" s="19">
        <f t="shared" si="18"/>
        <v>709.18907464831841</v>
      </c>
      <c r="G33" s="19">
        <f t="shared" si="18"/>
        <v>800.97626427806836</v>
      </c>
      <c r="H33" s="19">
        <f t="shared" si="18"/>
        <v>799.49888185724228</v>
      </c>
      <c r="I33" s="19">
        <f t="shared" si="18"/>
        <v>908.3195618623688</v>
      </c>
      <c r="J33" s="19">
        <f t="shared" si="18"/>
        <v>1060.4646997145105</v>
      </c>
      <c r="K33" s="19">
        <f t="shared" si="18"/>
        <v>1150.975819716027</v>
      </c>
      <c r="L33" s="19">
        <f t="shared" si="18"/>
        <v>993.57796083454548</v>
      </c>
      <c r="M33" s="19">
        <f t="shared" si="18"/>
        <v>1048.7829338287959</v>
      </c>
      <c r="N33" s="19">
        <f t="shared" si="18"/>
        <v>1246.7332905045143</v>
      </c>
      <c r="O33" s="19">
        <f t="shared" si="18"/>
        <v>1178.2488804323643</v>
      </c>
      <c r="P33" s="19">
        <f t="shared" si="18"/>
        <v>1214.2904738123771</v>
      </c>
      <c r="Q33" s="19">
        <f t="shared" si="18"/>
        <v>1209.3739251502398</v>
      </c>
      <c r="R33" s="19">
        <f t="shared" si="18"/>
        <v>1243.624611671984</v>
      </c>
      <c r="S33" s="19">
        <f t="shared" si="18"/>
        <v>1272.6646254173618</v>
      </c>
      <c r="T33" s="19">
        <f t="shared" si="18"/>
        <v>1368.0355981080604</v>
      </c>
      <c r="U33" s="19">
        <f t="shared" si="18"/>
        <v>1567.5104522143333</v>
      </c>
      <c r="V33" s="19">
        <f t="shared" si="18"/>
        <v>1668.2637650000222</v>
      </c>
      <c r="W33" s="19">
        <f t="shared" si="18"/>
        <v>499.94653636010889</v>
      </c>
      <c r="X33" s="19">
        <f t="shared" si="18"/>
        <v>514.88128572700646</v>
      </c>
      <c r="Y33" s="19">
        <f t="shared" ref="Y33:Z33" si="19">SUM(Y34:Y50)</f>
        <v>1078.5160683755082</v>
      </c>
      <c r="Z33" s="19">
        <f t="shared" si="19"/>
        <v>1242.3577403360689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691.96082607925268</v>
      </c>
      <c r="D40" s="8">
        <v>719.83610518440616</v>
      </c>
      <c r="E40" s="8">
        <v>675.64270187179125</v>
      </c>
      <c r="F40" s="8">
        <v>709.18907464831841</v>
      </c>
      <c r="G40" s="8">
        <v>800.97626427806836</v>
      </c>
      <c r="H40" s="8">
        <v>799.49888185724228</v>
      </c>
      <c r="I40" s="8">
        <v>908.3195618623688</v>
      </c>
      <c r="J40" s="8">
        <v>1060.4646997145105</v>
      </c>
      <c r="K40" s="8">
        <v>1150.975819716027</v>
      </c>
      <c r="L40" s="8">
        <v>993.57796083454548</v>
      </c>
      <c r="M40" s="8">
        <v>1048.7829338287959</v>
      </c>
      <c r="N40" s="8">
        <v>1246.7332905045143</v>
      </c>
      <c r="O40" s="8">
        <v>1178.2488804323643</v>
      </c>
      <c r="P40" s="8">
        <v>1214.2904738123771</v>
      </c>
      <c r="Q40" s="8">
        <v>1209.3739251502398</v>
      </c>
      <c r="R40" s="8">
        <v>1243.624611671984</v>
      </c>
      <c r="S40" s="8">
        <v>1272.6646254173618</v>
      </c>
      <c r="T40" s="8">
        <v>1368.0355981080604</v>
      </c>
      <c r="U40" s="8">
        <v>1567.5104522143333</v>
      </c>
      <c r="V40" s="8">
        <v>1668.2637650000222</v>
      </c>
      <c r="W40" s="8">
        <v>499.94653636010889</v>
      </c>
      <c r="X40" s="8">
        <v>514.88128572700646</v>
      </c>
      <c r="Y40" s="8">
        <v>1078.5160683755082</v>
      </c>
      <c r="Z40" s="8">
        <v>1242.3577403360689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316</v>
      </c>
      <c r="B1" s="4" t="s">
        <v>317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323.899171749978</v>
      </c>
      <c r="D2" s="21">
        <f t="shared" ref="D2:X2" si="0">SUM(D3,D17,D22,D25,D26,D51,D52)</f>
        <v>328.67441368456565</v>
      </c>
      <c r="E2" s="21">
        <f t="shared" si="0"/>
        <v>360.58597973253444</v>
      </c>
      <c r="F2" s="21">
        <f t="shared" si="0"/>
        <v>355.62190482723071</v>
      </c>
      <c r="G2" s="21">
        <f t="shared" si="0"/>
        <v>421.36692637528893</v>
      </c>
      <c r="H2" s="21">
        <f t="shared" si="0"/>
        <v>427.0448022631964</v>
      </c>
      <c r="I2" s="21">
        <f t="shared" si="0"/>
        <v>458.44431676917844</v>
      </c>
      <c r="J2" s="21">
        <f t="shared" si="0"/>
        <v>516.70959622296766</v>
      </c>
      <c r="K2" s="21">
        <f t="shared" si="0"/>
        <v>567.28985196890073</v>
      </c>
      <c r="L2" s="21">
        <f t="shared" si="0"/>
        <v>516.59307028320632</v>
      </c>
      <c r="M2" s="21">
        <f t="shared" si="0"/>
        <v>543.58525900562938</v>
      </c>
      <c r="N2" s="21">
        <f t="shared" si="0"/>
        <v>639.4377362949183</v>
      </c>
      <c r="O2" s="21">
        <f t="shared" si="0"/>
        <v>639.56464273412462</v>
      </c>
      <c r="P2" s="21">
        <f t="shared" si="0"/>
        <v>660.03758498926732</v>
      </c>
      <c r="Q2" s="21">
        <f t="shared" si="0"/>
        <v>641.77423006088645</v>
      </c>
      <c r="R2" s="21">
        <f t="shared" si="0"/>
        <v>646.0084862315905</v>
      </c>
      <c r="S2" s="21">
        <f t="shared" si="0"/>
        <v>624.6295534241118</v>
      </c>
      <c r="T2" s="21">
        <f t="shared" si="0"/>
        <v>641.49016701998892</v>
      </c>
      <c r="U2" s="21">
        <f t="shared" si="0"/>
        <v>739.08228043800978</v>
      </c>
      <c r="V2" s="21">
        <f t="shared" si="0"/>
        <v>806.6958152692514</v>
      </c>
      <c r="W2" s="21">
        <f t="shared" si="0"/>
        <v>324.38951397956072</v>
      </c>
      <c r="X2" s="21">
        <f t="shared" si="0"/>
        <v>290.8902756293291</v>
      </c>
      <c r="Y2" s="21">
        <f t="shared" ref="Y2:Z2" si="1">SUM(Y3,Y17,Y22,Y25,Y26,Y51,Y52)</f>
        <v>488.6796647566178</v>
      </c>
      <c r="Z2" s="21">
        <f t="shared" si="1"/>
        <v>586.67172256699848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323.899171749978</v>
      </c>
      <c r="D26" s="27">
        <f t="shared" si="14"/>
        <v>328.67441368456565</v>
      </c>
      <c r="E26" s="27">
        <f t="shared" si="14"/>
        <v>360.58597973253444</v>
      </c>
      <c r="F26" s="27">
        <f t="shared" si="14"/>
        <v>355.62190482723071</v>
      </c>
      <c r="G26" s="27">
        <f t="shared" si="14"/>
        <v>421.36692637528893</v>
      </c>
      <c r="H26" s="27">
        <f t="shared" si="14"/>
        <v>427.0448022631964</v>
      </c>
      <c r="I26" s="27">
        <f t="shared" si="14"/>
        <v>458.44431676917844</v>
      </c>
      <c r="J26" s="27">
        <f t="shared" si="14"/>
        <v>516.70959622296766</v>
      </c>
      <c r="K26" s="27">
        <f t="shared" si="14"/>
        <v>567.28985196890073</v>
      </c>
      <c r="L26" s="27">
        <f t="shared" si="14"/>
        <v>516.59307028320632</v>
      </c>
      <c r="M26" s="27">
        <f t="shared" si="14"/>
        <v>543.58525900562938</v>
      </c>
      <c r="N26" s="27">
        <f t="shared" si="14"/>
        <v>639.4377362949183</v>
      </c>
      <c r="O26" s="27">
        <f t="shared" si="14"/>
        <v>639.56464273412462</v>
      </c>
      <c r="P26" s="27">
        <f t="shared" si="14"/>
        <v>660.03758498926732</v>
      </c>
      <c r="Q26" s="27">
        <f t="shared" si="14"/>
        <v>641.77423006088645</v>
      </c>
      <c r="R26" s="27">
        <f t="shared" si="14"/>
        <v>646.0084862315905</v>
      </c>
      <c r="S26" s="27">
        <f t="shared" si="14"/>
        <v>624.6295534241118</v>
      </c>
      <c r="T26" s="27">
        <f t="shared" si="14"/>
        <v>641.49016701998892</v>
      </c>
      <c r="U26" s="27">
        <f t="shared" si="14"/>
        <v>739.08228043800978</v>
      </c>
      <c r="V26" s="27">
        <f t="shared" si="14"/>
        <v>806.6958152692514</v>
      </c>
      <c r="W26" s="27">
        <f t="shared" si="14"/>
        <v>324.38951397956072</v>
      </c>
      <c r="X26" s="27">
        <f t="shared" si="14"/>
        <v>290.8902756293291</v>
      </c>
      <c r="Y26" s="27">
        <f t="shared" ref="Y26:Z26" si="15">SUM(Y27,Y33)</f>
        <v>488.6796647566178</v>
      </c>
      <c r="Z26" s="27">
        <f t="shared" si="15"/>
        <v>586.67172256699848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323.899171749978</v>
      </c>
      <c r="D33" s="19">
        <f t="shared" si="18"/>
        <v>328.67441368456565</v>
      </c>
      <c r="E33" s="19">
        <f t="shared" si="18"/>
        <v>360.58597973253444</v>
      </c>
      <c r="F33" s="19">
        <f t="shared" si="18"/>
        <v>355.62190482723071</v>
      </c>
      <c r="G33" s="19">
        <f t="shared" si="18"/>
        <v>421.36692637528893</v>
      </c>
      <c r="H33" s="19">
        <f t="shared" si="18"/>
        <v>427.0448022631964</v>
      </c>
      <c r="I33" s="19">
        <f t="shared" si="18"/>
        <v>458.44431676917844</v>
      </c>
      <c r="J33" s="19">
        <f t="shared" si="18"/>
        <v>516.70959622296766</v>
      </c>
      <c r="K33" s="19">
        <f t="shared" si="18"/>
        <v>567.28985196890073</v>
      </c>
      <c r="L33" s="19">
        <f t="shared" si="18"/>
        <v>516.59307028320632</v>
      </c>
      <c r="M33" s="19">
        <f t="shared" si="18"/>
        <v>543.58525900562938</v>
      </c>
      <c r="N33" s="19">
        <f t="shared" si="18"/>
        <v>639.4377362949183</v>
      </c>
      <c r="O33" s="19">
        <f t="shared" si="18"/>
        <v>639.56464273412462</v>
      </c>
      <c r="P33" s="19">
        <f t="shared" si="18"/>
        <v>660.03758498926732</v>
      </c>
      <c r="Q33" s="19">
        <f t="shared" si="18"/>
        <v>641.77423006088645</v>
      </c>
      <c r="R33" s="19">
        <f t="shared" si="18"/>
        <v>646.0084862315905</v>
      </c>
      <c r="S33" s="19">
        <f t="shared" si="18"/>
        <v>624.6295534241118</v>
      </c>
      <c r="T33" s="19">
        <f t="shared" si="18"/>
        <v>641.49016701998892</v>
      </c>
      <c r="U33" s="19">
        <f t="shared" si="18"/>
        <v>739.08228043800978</v>
      </c>
      <c r="V33" s="19">
        <f t="shared" si="18"/>
        <v>806.6958152692514</v>
      </c>
      <c r="W33" s="19">
        <f t="shared" si="18"/>
        <v>324.38951397956072</v>
      </c>
      <c r="X33" s="19">
        <f t="shared" si="18"/>
        <v>290.8902756293291</v>
      </c>
      <c r="Y33" s="19">
        <f t="shared" ref="Y33:Z33" si="19">SUM(Y34:Y50)</f>
        <v>488.6796647566178</v>
      </c>
      <c r="Z33" s="19">
        <f t="shared" si="19"/>
        <v>586.67172256699848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323.899171749978</v>
      </c>
      <c r="D40" s="8">
        <v>328.67441368456565</v>
      </c>
      <c r="E40" s="8">
        <v>360.58597973253444</v>
      </c>
      <c r="F40" s="8">
        <v>355.62190482723071</v>
      </c>
      <c r="G40" s="8">
        <v>421.36692637528893</v>
      </c>
      <c r="H40" s="8">
        <v>427.0448022631964</v>
      </c>
      <c r="I40" s="8">
        <v>458.44431676917844</v>
      </c>
      <c r="J40" s="8">
        <v>516.70959622296766</v>
      </c>
      <c r="K40" s="8">
        <v>567.28985196890073</v>
      </c>
      <c r="L40" s="8">
        <v>516.59307028320632</v>
      </c>
      <c r="M40" s="8">
        <v>543.58525900562938</v>
      </c>
      <c r="N40" s="8">
        <v>639.4377362949183</v>
      </c>
      <c r="O40" s="8">
        <v>639.56464273412462</v>
      </c>
      <c r="P40" s="8">
        <v>660.03758498926732</v>
      </c>
      <c r="Q40" s="8">
        <v>641.77423006088645</v>
      </c>
      <c r="R40" s="8">
        <v>646.0084862315905</v>
      </c>
      <c r="S40" s="8">
        <v>624.6295534241118</v>
      </c>
      <c r="T40" s="8">
        <v>641.49016701998892</v>
      </c>
      <c r="U40" s="8">
        <v>739.08228043800978</v>
      </c>
      <c r="V40" s="8">
        <v>806.6958152692514</v>
      </c>
      <c r="W40" s="8">
        <v>324.38951397956072</v>
      </c>
      <c r="X40" s="8">
        <v>290.8902756293291</v>
      </c>
      <c r="Y40" s="8">
        <v>488.6796647566178</v>
      </c>
      <c r="Z40" s="8">
        <v>586.67172256699848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314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15.277745734785775</v>
      </c>
      <c r="D2" s="21">
        <f t="shared" ref="D2:X2" si="0">SUM(D3,D17,D22,D25,D26,D51,D52)</f>
        <v>13.623033718966017</v>
      </c>
      <c r="E2" s="21">
        <f t="shared" si="0"/>
        <v>12.208237447386074</v>
      </c>
      <c r="F2" s="21">
        <f t="shared" si="0"/>
        <v>17.743761881417377</v>
      </c>
      <c r="G2" s="21">
        <f t="shared" si="0"/>
        <v>24.344665834144806</v>
      </c>
      <c r="H2" s="21">
        <f t="shared" si="0"/>
        <v>24.924529491224138</v>
      </c>
      <c r="I2" s="21">
        <f t="shared" si="0"/>
        <v>30.703717531190385</v>
      </c>
      <c r="J2" s="21">
        <f t="shared" si="0"/>
        <v>34.976784520087669</v>
      </c>
      <c r="K2" s="21">
        <f t="shared" si="0"/>
        <v>29.549029749750328</v>
      </c>
      <c r="L2" s="21">
        <f t="shared" si="0"/>
        <v>24.378190845056746</v>
      </c>
      <c r="M2" s="21">
        <f t="shared" si="0"/>
        <v>25.607028809939646</v>
      </c>
      <c r="N2" s="21">
        <f t="shared" si="0"/>
        <v>23.611975650743947</v>
      </c>
      <c r="O2" s="21">
        <f t="shared" si="0"/>
        <v>23.171489768604069</v>
      </c>
      <c r="P2" s="21">
        <f t="shared" si="0"/>
        <v>27.596935731656913</v>
      </c>
      <c r="Q2" s="21">
        <f t="shared" si="0"/>
        <v>27.205785007870784</v>
      </c>
      <c r="R2" s="21">
        <f t="shared" si="0"/>
        <v>30.51085452964708</v>
      </c>
      <c r="S2" s="21">
        <f t="shared" si="0"/>
        <v>29.120998415409378</v>
      </c>
      <c r="T2" s="21">
        <f t="shared" si="0"/>
        <v>32.315172360695904</v>
      </c>
      <c r="U2" s="21">
        <f t="shared" si="0"/>
        <v>30.960314182452109</v>
      </c>
      <c r="V2" s="21">
        <f t="shared" si="0"/>
        <v>46.90370698613598</v>
      </c>
      <c r="W2" s="21">
        <f t="shared" si="0"/>
        <v>22.059541784577466</v>
      </c>
      <c r="X2" s="21">
        <f t="shared" si="0"/>
        <v>21.498039478506858</v>
      </c>
      <c r="Y2" s="21">
        <f t="shared" ref="Y2:Z2" si="1">SUM(Y3,Y17,Y22,Y25,Y26,Y51,Y52)</f>
        <v>24.232186138394002</v>
      </c>
      <c r="Z2" s="21">
        <f t="shared" si="1"/>
        <v>33.69841130464917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15.277745734785775</v>
      </c>
      <c r="D26" s="27">
        <f t="shared" si="14"/>
        <v>13.623033718966017</v>
      </c>
      <c r="E26" s="27">
        <f t="shared" si="14"/>
        <v>12.208237447386074</v>
      </c>
      <c r="F26" s="27">
        <f t="shared" si="14"/>
        <v>17.743761881417377</v>
      </c>
      <c r="G26" s="27">
        <f t="shared" si="14"/>
        <v>24.344665834144806</v>
      </c>
      <c r="H26" s="27">
        <f t="shared" si="14"/>
        <v>24.924529491224138</v>
      </c>
      <c r="I26" s="27">
        <f t="shared" si="14"/>
        <v>30.703717531190385</v>
      </c>
      <c r="J26" s="27">
        <f t="shared" si="14"/>
        <v>34.976784520087669</v>
      </c>
      <c r="K26" s="27">
        <f t="shared" si="14"/>
        <v>29.549029749750328</v>
      </c>
      <c r="L26" s="27">
        <f t="shared" si="14"/>
        <v>24.378190845056746</v>
      </c>
      <c r="M26" s="27">
        <f t="shared" si="14"/>
        <v>25.607028809939646</v>
      </c>
      <c r="N26" s="27">
        <f t="shared" si="14"/>
        <v>23.611975650743947</v>
      </c>
      <c r="O26" s="27">
        <f t="shared" si="14"/>
        <v>23.171489768604069</v>
      </c>
      <c r="P26" s="27">
        <f t="shared" si="14"/>
        <v>27.596935731656913</v>
      </c>
      <c r="Q26" s="27">
        <f t="shared" si="14"/>
        <v>27.205785007870784</v>
      </c>
      <c r="R26" s="27">
        <f t="shared" si="14"/>
        <v>30.51085452964708</v>
      </c>
      <c r="S26" s="27">
        <f t="shared" si="14"/>
        <v>29.120998415409378</v>
      </c>
      <c r="T26" s="27">
        <f t="shared" si="14"/>
        <v>32.315172360695904</v>
      </c>
      <c r="U26" s="27">
        <f t="shared" si="14"/>
        <v>30.960314182452109</v>
      </c>
      <c r="V26" s="27">
        <f t="shared" si="14"/>
        <v>46.90370698613598</v>
      </c>
      <c r="W26" s="27">
        <f t="shared" si="14"/>
        <v>22.059541784577466</v>
      </c>
      <c r="X26" s="27">
        <f t="shared" si="14"/>
        <v>21.498039478506858</v>
      </c>
      <c r="Y26" s="27">
        <f t="shared" ref="Y26:Z26" si="15">SUM(Y27,Y33)</f>
        <v>24.232186138394002</v>
      </c>
      <c r="Z26" s="27">
        <f t="shared" si="15"/>
        <v>33.69841130464917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15.277745734785775</v>
      </c>
      <c r="D33" s="19">
        <f t="shared" si="18"/>
        <v>13.623033718966017</v>
      </c>
      <c r="E33" s="19">
        <f t="shared" si="18"/>
        <v>12.208237447386074</v>
      </c>
      <c r="F33" s="19">
        <f t="shared" si="18"/>
        <v>17.743761881417377</v>
      </c>
      <c r="G33" s="19">
        <f t="shared" si="18"/>
        <v>24.344665834144806</v>
      </c>
      <c r="H33" s="19">
        <f t="shared" si="18"/>
        <v>24.924529491224138</v>
      </c>
      <c r="I33" s="19">
        <f t="shared" si="18"/>
        <v>30.703717531190385</v>
      </c>
      <c r="J33" s="19">
        <f t="shared" si="18"/>
        <v>34.976784520087669</v>
      </c>
      <c r="K33" s="19">
        <f t="shared" si="18"/>
        <v>29.549029749750328</v>
      </c>
      <c r="L33" s="19">
        <f t="shared" si="18"/>
        <v>24.378190845056746</v>
      </c>
      <c r="M33" s="19">
        <f t="shared" si="18"/>
        <v>25.607028809939646</v>
      </c>
      <c r="N33" s="19">
        <f t="shared" si="18"/>
        <v>23.611975650743947</v>
      </c>
      <c r="O33" s="19">
        <f t="shared" si="18"/>
        <v>23.171489768604069</v>
      </c>
      <c r="P33" s="19">
        <f t="shared" si="18"/>
        <v>27.596935731656913</v>
      </c>
      <c r="Q33" s="19">
        <f t="shared" si="18"/>
        <v>27.205785007870784</v>
      </c>
      <c r="R33" s="19">
        <f t="shared" si="18"/>
        <v>30.51085452964708</v>
      </c>
      <c r="S33" s="19">
        <f t="shared" si="18"/>
        <v>29.120998415409378</v>
      </c>
      <c r="T33" s="19">
        <f t="shared" si="18"/>
        <v>32.315172360695904</v>
      </c>
      <c r="U33" s="19">
        <f t="shared" si="18"/>
        <v>30.960314182452109</v>
      </c>
      <c r="V33" s="19">
        <f t="shared" si="18"/>
        <v>46.90370698613598</v>
      </c>
      <c r="W33" s="19">
        <f t="shared" si="18"/>
        <v>22.059541784577466</v>
      </c>
      <c r="X33" s="19">
        <f t="shared" si="18"/>
        <v>21.498039478506858</v>
      </c>
      <c r="Y33" s="19">
        <f t="shared" ref="Y33:Z33" si="19">SUM(Y34:Y50)</f>
        <v>24.232186138394002</v>
      </c>
      <c r="Z33" s="19">
        <f t="shared" si="19"/>
        <v>33.69841130464917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15.277745734785775</v>
      </c>
      <c r="D40" s="8">
        <v>13.623033718966017</v>
      </c>
      <c r="E40" s="8">
        <v>12.208237447386074</v>
      </c>
      <c r="F40" s="8">
        <v>17.743761881417377</v>
      </c>
      <c r="G40" s="8">
        <v>24.344665834144806</v>
      </c>
      <c r="H40" s="8">
        <v>24.924529491224138</v>
      </c>
      <c r="I40" s="8">
        <v>30.703717531190385</v>
      </c>
      <c r="J40" s="8">
        <v>34.976784520087669</v>
      </c>
      <c r="K40" s="8">
        <v>29.549029749750328</v>
      </c>
      <c r="L40" s="8">
        <v>24.378190845056746</v>
      </c>
      <c r="M40" s="8">
        <v>25.607028809939646</v>
      </c>
      <c r="N40" s="8">
        <v>23.611975650743947</v>
      </c>
      <c r="O40" s="8">
        <v>23.171489768604069</v>
      </c>
      <c r="P40" s="8">
        <v>27.596935731656913</v>
      </c>
      <c r="Q40" s="8">
        <v>27.205785007870784</v>
      </c>
      <c r="R40" s="8">
        <v>30.51085452964708</v>
      </c>
      <c r="S40" s="8">
        <v>29.120998415409378</v>
      </c>
      <c r="T40" s="8">
        <v>32.315172360695904</v>
      </c>
      <c r="U40" s="8">
        <v>30.960314182452109</v>
      </c>
      <c r="V40" s="8">
        <v>46.90370698613598</v>
      </c>
      <c r="W40" s="8">
        <v>22.059541784577466</v>
      </c>
      <c r="X40" s="8">
        <v>21.498039478506858</v>
      </c>
      <c r="Y40" s="8">
        <v>24.232186138394002</v>
      </c>
      <c r="Z40" s="8">
        <v>33.69841130464917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315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11.807821475983596</v>
      </c>
      <c r="D2" s="21">
        <f t="shared" ref="D2:X2" si="0">SUM(D3,D17,D22,D25,D26,D51,D52)</f>
        <v>8.8314424520620118</v>
      </c>
      <c r="E2" s="21">
        <f t="shared" si="0"/>
        <v>10.074765908288459</v>
      </c>
      <c r="F2" s="21">
        <f t="shared" si="0"/>
        <v>10.203028643033385</v>
      </c>
      <c r="G2" s="21">
        <f t="shared" si="0"/>
        <v>14.186493512497536</v>
      </c>
      <c r="H2" s="21">
        <f t="shared" si="0"/>
        <v>15.632791428337422</v>
      </c>
      <c r="I2" s="21">
        <f t="shared" si="0"/>
        <v>12.84362755726251</v>
      </c>
      <c r="J2" s="21">
        <f t="shared" si="0"/>
        <v>12.975859542434364</v>
      </c>
      <c r="K2" s="21">
        <f t="shared" si="0"/>
        <v>11.182733525322625</v>
      </c>
      <c r="L2" s="21">
        <f t="shared" si="0"/>
        <v>6.5194280371912319</v>
      </c>
      <c r="M2" s="21">
        <f t="shared" si="0"/>
        <v>7.1517183556352224</v>
      </c>
      <c r="N2" s="21">
        <f t="shared" si="0"/>
        <v>11.104616309823399</v>
      </c>
      <c r="O2" s="21">
        <f t="shared" si="0"/>
        <v>14.524022104907106</v>
      </c>
      <c r="P2" s="21">
        <f t="shared" si="0"/>
        <v>12.735969186698735</v>
      </c>
      <c r="Q2" s="21">
        <f t="shared" si="0"/>
        <v>8.2875935010027977</v>
      </c>
      <c r="R2" s="21">
        <f t="shared" si="0"/>
        <v>6.9700625267785332</v>
      </c>
      <c r="S2" s="21">
        <f t="shared" si="0"/>
        <v>6.925492743116834</v>
      </c>
      <c r="T2" s="21">
        <f t="shared" si="0"/>
        <v>6.690780031254782</v>
      </c>
      <c r="U2" s="21">
        <f t="shared" si="0"/>
        <v>6.7393494452051073</v>
      </c>
      <c r="V2" s="21">
        <f t="shared" si="0"/>
        <v>6.1120677845913001</v>
      </c>
      <c r="W2" s="21">
        <f t="shared" si="0"/>
        <v>6.6403591157529016</v>
      </c>
      <c r="X2" s="21">
        <f t="shared" si="0"/>
        <v>7.0866441251574228</v>
      </c>
      <c r="Y2" s="21">
        <f t="shared" ref="Y2:Z2" si="1">SUM(Y3,Y17,Y22,Y25,Y26,Y51,Y52)</f>
        <v>8.792918249480465</v>
      </c>
      <c r="Z2" s="21">
        <f t="shared" si="1"/>
        <v>27.026987032283479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11.807821475983596</v>
      </c>
      <c r="D26" s="27">
        <f t="shared" si="14"/>
        <v>8.8314424520620118</v>
      </c>
      <c r="E26" s="27">
        <f t="shared" si="14"/>
        <v>10.074765908288459</v>
      </c>
      <c r="F26" s="27">
        <f t="shared" si="14"/>
        <v>10.203028643033385</v>
      </c>
      <c r="G26" s="27">
        <f t="shared" si="14"/>
        <v>14.186493512497536</v>
      </c>
      <c r="H26" s="27">
        <f t="shared" si="14"/>
        <v>15.632791428337422</v>
      </c>
      <c r="I26" s="27">
        <f t="shared" si="14"/>
        <v>12.84362755726251</v>
      </c>
      <c r="J26" s="27">
        <f t="shared" si="14"/>
        <v>12.975859542434364</v>
      </c>
      <c r="K26" s="27">
        <f t="shared" si="14"/>
        <v>11.182733525322625</v>
      </c>
      <c r="L26" s="27">
        <f t="shared" si="14"/>
        <v>6.5194280371912319</v>
      </c>
      <c r="M26" s="27">
        <f t="shared" si="14"/>
        <v>7.1517183556352224</v>
      </c>
      <c r="N26" s="27">
        <f t="shared" si="14"/>
        <v>11.104616309823399</v>
      </c>
      <c r="O26" s="27">
        <f t="shared" si="14"/>
        <v>14.524022104907106</v>
      </c>
      <c r="P26" s="27">
        <f t="shared" si="14"/>
        <v>12.735969186698735</v>
      </c>
      <c r="Q26" s="27">
        <f t="shared" si="14"/>
        <v>8.2875935010027977</v>
      </c>
      <c r="R26" s="27">
        <f t="shared" si="14"/>
        <v>6.9700625267785332</v>
      </c>
      <c r="S26" s="27">
        <f t="shared" si="14"/>
        <v>6.925492743116834</v>
      </c>
      <c r="T26" s="27">
        <f t="shared" si="14"/>
        <v>6.690780031254782</v>
      </c>
      <c r="U26" s="27">
        <f t="shared" si="14"/>
        <v>6.7393494452051073</v>
      </c>
      <c r="V26" s="27">
        <f t="shared" si="14"/>
        <v>6.1120677845913001</v>
      </c>
      <c r="W26" s="27">
        <f t="shared" si="14"/>
        <v>6.6403591157529016</v>
      </c>
      <c r="X26" s="27">
        <f t="shared" si="14"/>
        <v>7.0866441251574228</v>
      </c>
      <c r="Y26" s="27">
        <f t="shared" ref="Y26:Z26" si="15">SUM(Y27,Y33)</f>
        <v>8.792918249480465</v>
      </c>
      <c r="Z26" s="27">
        <f t="shared" si="15"/>
        <v>27.026987032283479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11.807821475983596</v>
      </c>
      <c r="D33" s="19">
        <f t="shared" si="18"/>
        <v>8.8314424520620118</v>
      </c>
      <c r="E33" s="19">
        <f t="shared" si="18"/>
        <v>10.074765908288459</v>
      </c>
      <c r="F33" s="19">
        <f t="shared" si="18"/>
        <v>10.203028643033385</v>
      </c>
      <c r="G33" s="19">
        <f t="shared" si="18"/>
        <v>14.186493512497536</v>
      </c>
      <c r="H33" s="19">
        <f t="shared" si="18"/>
        <v>15.632791428337422</v>
      </c>
      <c r="I33" s="19">
        <f t="shared" si="18"/>
        <v>12.84362755726251</v>
      </c>
      <c r="J33" s="19">
        <f t="shared" si="18"/>
        <v>12.975859542434364</v>
      </c>
      <c r="K33" s="19">
        <f t="shared" si="18"/>
        <v>11.182733525322625</v>
      </c>
      <c r="L33" s="19">
        <f t="shared" si="18"/>
        <v>6.5194280371912319</v>
      </c>
      <c r="M33" s="19">
        <f t="shared" si="18"/>
        <v>7.1517183556352224</v>
      </c>
      <c r="N33" s="19">
        <f t="shared" si="18"/>
        <v>11.104616309823399</v>
      </c>
      <c r="O33" s="19">
        <f t="shared" si="18"/>
        <v>14.524022104907106</v>
      </c>
      <c r="P33" s="19">
        <f t="shared" si="18"/>
        <v>12.735969186698735</v>
      </c>
      <c r="Q33" s="19">
        <f t="shared" si="18"/>
        <v>8.2875935010027977</v>
      </c>
      <c r="R33" s="19">
        <f t="shared" si="18"/>
        <v>6.9700625267785332</v>
      </c>
      <c r="S33" s="19">
        <f t="shared" si="18"/>
        <v>6.925492743116834</v>
      </c>
      <c r="T33" s="19">
        <f t="shared" si="18"/>
        <v>6.690780031254782</v>
      </c>
      <c r="U33" s="19">
        <f t="shared" si="18"/>
        <v>6.7393494452051073</v>
      </c>
      <c r="V33" s="19">
        <f t="shared" si="18"/>
        <v>6.1120677845913001</v>
      </c>
      <c r="W33" s="19">
        <f t="shared" si="18"/>
        <v>6.6403591157529016</v>
      </c>
      <c r="X33" s="19">
        <f t="shared" si="18"/>
        <v>7.0866441251574228</v>
      </c>
      <c r="Y33" s="19">
        <f t="shared" ref="Y33:Z33" si="19">SUM(Y34:Y50)</f>
        <v>8.792918249480465</v>
      </c>
      <c r="Z33" s="19">
        <f t="shared" si="19"/>
        <v>27.026987032283479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11.807821475983596</v>
      </c>
      <c r="D40" s="8">
        <v>8.8314424520620118</v>
      </c>
      <c r="E40" s="8">
        <v>10.074765908288459</v>
      </c>
      <c r="F40" s="8">
        <v>10.203028643033385</v>
      </c>
      <c r="G40" s="8">
        <v>14.186493512497536</v>
      </c>
      <c r="H40" s="8">
        <v>15.632791428337422</v>
      </c>
      <c r="I40" s="8">
        <v>12.84362755726251</v>
      </c>
      <c r="J40" s="8">
        <v>12.975859542434364</v>
      </c>
      <c r="K40" s="8">
        <v>11.182733525322625</v>
      </c>
      <c r="L40" s="8">
        <v>6.5194280371912319</v>
      </c>
      <c r="M40" s="8">
        <v>7.1517183556352224</v>
      </c>
      <c r="N40" s="8">
        <v>11.104616309823399</v>
      </c>
      <c r="O40" s="8">
        <v>14.524022104907106</v>
      </c>
      <c r="P40" s="8">
        <v>12.735969186698735</v>
      </c>
      <c r="Q40" s="8">
        <v>8.2875935010027977</v>
      </c>
      <c r="R40" s="8">
        <v>6.9700625267785332</v>
      </c>
      <c r="S40" s="8">
        <v>6.925492743116834</v>
      </c>
      <c r="T40" s="8">
        <v>6.690780031254782</v>
      </c>
      <c r="U40" s="8">
        <v>6.7393494452051073</v>
      </c>
      <c r="V40" s="8">
        <v>6.1120677845913001</v>
      </c>
      <c r="W40" s="8">
        <v>6.6403591157529016</v>
      </c>
      <c r="X40" s="8">
        <v>7.0866441251574228</v>
      </c>
      <c r="Y40" s="8">
        <v>8.792918249480465</v>
      </c>
      <c r="Z40" s="8">
        <v>27.026987032283479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54045.145032015556</v>
      </c>
      <c r="D2" s="21">
        <f t="shared" ref="D2:X2" si="0">SUM(D3,D17,D22,D25,D26,D51,D52)</f>
        <v>59877.362825140997</v>
      </c>
      <c r="E2" s="21">
        <f t="shared" si="0"/>
        <v>62377.944268876112</v>
      </c>
      <c r="F2" s="21">
        <f t="shared" si="0"/>
        <v>70454.715438803745</v>
      </c>
      <c r="G2" s="21">
        <f t="shared" si="0"/>
        <v>66382.117120531519</v>
      </c>
      <c r="H2" s="21">
        <f t="shared" si="0"/>
        <v>54290.63477191118</v>
      </c>
      <c r="I2" s="21">
        <f t="shared" si="0"/>
        <v>65610.086579364797</v>
      </c>
      <c r="J2" s="21">
        <f t="shared" si="0"/>
        <v>63947.342040713585</v>
      </c>
      <c r="K2" s="21">
        <f t="shared" si="0"/>
        <v>55474.34155023982</v>
      </c>
      <c r="L2" s="21">
        <f t="shared" si="0"/>
        <v>53166.726286364654</v>
      </c>
      <c r="M2" s="21">
        <f t="shared" si="0"/>
        <v>61045.050264180521</v>
      </c>
      <c r="N2" s="21">
        <f t="shared" si="0"/>
        <v>53919.25051273749</v>
      </c>
      <c r="O2" s="21">
        <f t="shared" si="0"/>
        <v>48322.997910496866</v>
      </c>
      <c r="P2" s="21">
        <f t="shared" si="0"/>
        <v>49034.975207111769</v>
      </c>
      <c r="Q2" s="21">
        <f t="shared" si="0"/>
        <v>45148.793966823185</v>
      </c>
      <c r="R2" s="21">
        <f t="shared" si="0"/>
        <v>41760.500870773481</v>
      </c>
      <c r="S2" s="21">
        <f t="shared" si="0"/>
        <v>44597.014200578014</v>
      </c>
      <c r="T2" s="21">
        <f t="shared" si="0"/>
        <v>41890.33346850401</v>
      </c>
      <c r="U2" s="21">
        <f t="shared" si="0"/>
        <v>43080.05223407779</v>
      </c>
      <c r="V2" s="21">
        <f t="shared" si="0"/>
        <v>39947.627609220392</v>
      </c>
      <c r="W2" s="21">
        <f t="shared" si="0"/>
        <v>35434.037180642998</v>
      </c>
      <c r="X2" s="21">
        <f t="shared" si="0"/>
        <v>35265.646738911084</v>
      </c>
      <c r="Y2" s="21">
        <f t="shared" ref="Y2:Z2" si="1">SUM(Y3,Y17,Y22,Y25,Y26,Y51,Y52)</f>
        <v>33402.690596688277</v>
      </c>
      <c r="Z2" s="21">
        <f t="shared" si="1"/>
        <v>29197.015625981705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9918.4762304783999</v>
      </c>
      <c r="D3" s="24">
        <f t="shared" si="2"/>
        <v>11750.284770091201</v>
      </c>
      <c r="E3" s="24">
        <f t="shared" si="2"/>
        <v>13365.421699240802</v>
      </c>
      <c r="F3" s="24">
        <f t="shared" si="2"/>
        <v>18808.968411316804</v>
      </c>
      <c r="G3" s="24">
        <f t="shared" si="2"/>
        <v>16684.755973812</v>
      </c>
      <c r="H3" s="24">
        <f t="shared" si="2"/>
        <v>8206.2815267231999</v>
      </c>
      <c r="I3" s="24">
        <f t="shared" si="2"/>
        <v>16208.3358246312</v>
      </c>
      <c r="J3" s="24">
        <f t="shared" si="2"/>
        <v>13868.766407527199</v>
      </c>
      <c r="K3" s="24">
        <f t="shared" si="2"/>
        <v>9372.1344140180245</v>
      </c>
      <c r="L3" s="24">
        <f t="shared" si="2"/>
        <v>11174.540939649343</v>
      </c>
      <c r="M3" s="24">
        <f t="shared" si="2"/>
        <v>13880.2294971792</v>
      </c>
      <c r="N3" s="24">
        <f t="shared" si="2"/>
        <v>10079.624078089202</v>
      </c>
      <c r="O3" s="24">
        <f t="shared" si="2"/>
        <v>7962.3702397012576</v>
      </c>
      <c r="P3" s="24">
        <f t="shared" si="2"/>
        <v>10720.604619393147</v>
      </c>
      <c r="Q3" s="24">
        <f t="shared" si="2"/>
        <v>8297.1091623132452</v>
      </c>
      <c r="R3" s="24">
        <f t="shared" si="2"/>
        <v>5916.0070716624359</v>
      </c>
      <c r="S3" s="24">
        <f t="shared" si="2"/>
        <v>7694.3504256912465</v>
      </c>
      <c r="T3" s="24">
        <f t="shared" si="2"/>
        <v>6727.1989815577344</v>
      </c>
      <c r="U3" s="24">
        <f t="shared" si="2"/>
        <v>6438.5226672624522</v>
      </c>
      <c r="V3" s="24">
        <f t="shared" si="2"/>
        <v>5062.6193472360537</v>
      </c>
      <c r="W3" s="24">
        <f t="shared" si="2"/>
        <v>3121.212641896831</v>
      </c>
      <c r="X3" s="24">
        <f t="shared" si="2"/>
        <v>3534.1336399320385</v>
      </c>
      <c r="Y3" s="24">
        <f t="shared" ref="Y3:Z3" si="3">SUM(Y4,Y8,Y11)</f>
        <v>4313.1077329536374</v>
      </c>
      <c r="Z3" s="24">
        <f t="shared" si="3"/>
        <v>2193.0052511880663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9341.7240814920006</v>
      </c>
      <c r="D4" s="19">
        <f t="shared" si="4"/>
        <v>11246.319738878401</v>
      </c>
      <c r="E4" s="19">
        <f t="shared" si="4"/>
        <v>12804.304152499202</v>
      </c>
      <c r="F4" s="19">
        <f t="shared" si="4"/>
        <v>18241.596869997604</v>
      </c>
      <c r="G4" s="19">
        <f t="shared" si="4"/>
        <v>16062.773646981601</v>
      </c>
      <c r="H4" s="19">
        <f t="shared" si="4"/>
        <v>7581.172586803199</v>
      </c>
      <c r="I4" s="19">
        <f t="shared" si="4"/>
        <v>15617.623086489601</v>
      </c>
      <c r="J4" s="19">
        <f t="shared" si="4"/>
        <v>13234.558831718399</v>
      </c>
      <c r="K4" s="19">
        <f t="shared" si="4"/>
        <v>8825.3401927680025</v>
      </c>
      <c r="L4" s="19">
        <f t="shared" si="4"/>
        <v>10718.993002291198</v>
      </c>
      <c r="M4" s="19">
        <f t="shared" si="4"/>
        <v>13352.620357850399</v>
      </c>
      <c r="N4" s="19">
        <f t="shared" si="4"/>
        <v>9537.6452900256027</v>
      </c>
      <c r="O4" s="19">
        <f t="shared" si="4"/>
        <v>7809.6704532263993</v>
      </c>
      <c r="P4" s="19">
        <f t="shared" si="4"/>
        <v>10542.9743258616</v>
      </c>
      <c r="Q4" s="19">
        <f t="shared" si="4"/>
        <v>8119.4788687824012</v>
      </c>
      <c r="R4" s="19">
        <f t="shared" si="4"/>
        <v>5745.1940936783985</v>
      </c>
      <c r="S4" s="19">
        <f t="shared" si="4"/>
        <v>7532.8550048880006</v>
      </c>
      <c r="T4" s="19">
        <f t="shared" si="4"/>
        <v>6575.0207363495974</v>
      </c>
      <c r="U4" s="19">
        <f t="shared" si="4"/>
        <v>6270.8157960623985</v>
      </c>
      <c r="V4" s="19">
        <f t="shared" si="4"/>
        <v>4904.2292700456001</v>
      </c>
      <c r="W4" s="19">
        <f t="shared" si="4"/>
        <v>2959.7168395079993</v>
      </c>
      <c r="X4" s="19">
        <f t="shared" si="4"/>
        <v>3381.9550131383994</v>
      </c>
      <c r="Y4" s="19">
        <f t="shared" ref="Y4:Z4" si="5">SUM(Y5:Y7)</f>
        <v>4170.2466633407994</v>
      </c>
      <c r="Z4" s="19">
        <f t="shared" si="5"/>
        <v>2047.0380747911995</v>
      </c>
    </row>
    <row r="5" spans="1:26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2.9570212799999998</v>
      </c>
      <c r="Q5" s="8">
        <f>TI_EHG_E!Q5+NRG_E!Q5+FC_E!Q5</f>
        <v>8.870709960000001</v>
      </c>
      <c r="R5" s="8">
        <f>TI_EHG_E!R5+NRG_E!R5+FC_E!R5</f>
        <v>8.870709960000001</v>
      </c>
      <c r="S5" s="8">
        <f>TI_EHG_E!S5+NRG_E!S5+FC_E!S5</f>
        <v>2.9570212799999998</v>
      </c>
      <c r="T5" s="8">
        <f>TI_EHG_E!T5+NRG_E!T5+FC_E!T5</f>
        <v>2.9570212799999993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17.741066039999996</v>
      </c>
      <c r="Y5" s="8">
        <f>TI_EHG_E!Y5+NRG_E!Y5+FC_E!Y5</f>
        <v>8.870709960000001</v>
      </c>
      <c r="Z5" s="8">
        <f>TI_EHG_E!Z5+NRG_E!Z5+FC_E!Z5</f>
        <v>2.9570212799999998</v>
      </c>
    </row>
    <row r="6" spans="1:26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  <c r="Y6" s="8">
        <f>TI_EHG_E!Y6+NRG_E!Y6+FC_E!Y6</f>
        <v>0</v>
      </c>
      <c r="Z6" s="8">
        <f>TI_EHG_E!Z6+NRG_E!Z6+FC_E!Z6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TI_EHG_E!C7+NRG_E!C7+FC_E!C7</f>
        <v>9341.7240814920006</v>
      </c>
      <c r="D7" s="8">
        <f>TI_EHG_E!D7+NRG_E!D7+FC_E!D7</f>
        <v>11246.319738878401</v>
      </c>
      <c r="E7" s="8">
        <f>TI_EHG_E!E7+NRG_E!E7+FC_E!E7</f>
        <v>12804.304152499202</v>
      </c>
      <c r="F7" s="8">
        <f>TI_EHG_E!F7+NRG_E!F7+FC_E!F7</f>
        <v>18241.596869997604</v>
      </c>
      <c r="G7" s="8">
        <f>TI_EHG_E!G7+NRG_E!G7+FC_E!G7</f>
        <v>16062.773646981601</v>
      </c>
      <c r="H7" s="8">
        <f>TI_EHG_E!H7+NRG_E!H7+FC_E!H7</f>
        <v>7581.172586803199</v>
      </c>
      <c r="I7" s="8">
        <f>TI_EHG_E!I7+NRG_E!I7+FC_E!I7</f>
        <v>15617.623086489601</v>
      </c>
      <c r="J7" s="8">
        <f>TI_EHG_E!J7+NRG_E!J7+FC_E!J7</f>
        <v>13234.558831718399</v>
      </c>
      <c r="K7" s="8">
        <f>TI_EHG_E!K7+NRG_E!K7+FC_E!K7</f>
        <v>8825.3401927680025</v>
      </c>
      <c r="L7" s="8">
        <f>TI_EHG_E!L7+NRG_E!L7+FC_E!L7</f>
        <v>10718.993002291198</v>
      </c>
      <c r="M7" s="8">
        <f>TI_EHG_E!M7+NRG_E!M7+FC_E!M7</f>
        <v>13352.620357850399</v>
      </c>
      <c r="N7" s="8">
        <f>TI_EHG_E!N7+NRG_E!N7+FC_E!N7</f>
        <v>9537.6452900256027</v>
      </c>
      <c r="O7" s="8">
        <f>TI_EHG_E!O7+NRG_E!O7+FC_E!O7</f>
        <v>7809.6704532263993</v>
      </c>
      <c r="P7" s="8">
        <f>TI_EHG_E!P7+NRG_E!P7+FC_E!P7</f>
        <v>10540.017304581599</v>
      </c>
      <c r="Q7" s="8">
        <f>TI_EHG_E!Q7+NRG_E!Q7+FC_E!Q7</f>
        <v>8110.6081588224015</v>
      </c>
      <c r="R7" s="8">
        <f>TI_EHG_E!R7+NRG_E!R7+FC_E!R7</f>
        <v>5736.3233837183989</v>
      </c>
      <c r="S7" s="8">
        <f>TI_EHG_E!S7+NRG_E!S7+FC_E!S7</f>
        <v>7529.8979836080007</v>
      </c>
      <c r="T7" s="8">
        <f>TI_EHG_E!T7+NRG_E!T7+FC_E!T7</f>
        <v>6572.0637150695975</v>
      </c>
      <c r="U7" s="8">
        <f>TI_EHG_E!U7+NRG_E!U7+FC_E!U7</f>
        <v>6270.8157960623985</v>
      </c>
      <c r="V7" s="8">
        <f>TI_EHG_E!V7+NRG_E!V7+FC_E!V7</f>
        <v>4904.2292700456001</v>
      </c>
      <c r="W7" s="8">
        <f>TI_EHG_E!W7+NRG_E!W7+FC_E!W7</f>
        <v>2959.7168395079993</v>
      </c>
      <c r="X7" s="8">
        <f>TI_EHG_E!X7+NRG_E!X7+FC_E!X7</f>
        <v>3364.2139470983993</v>
      </c>
      <c r="Y7" s="8">
        <f>TI_EHG_E!Y7+NRG_E!Y7+FC_E!Y7</f>
        <v>4161.3759533807997</v>
      </c>
      <c r="Z7" s="8">
        <f>TI_EHG_E!Z7+NRG_E!Z7+FC_E!Z7</f>
        <v>2044.0810535111996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6">SUM(C9:C10)</f>
        <v>0</v>
      </c>
      <c r="D8" s="19">
        <f t="shared" ref="D8:X8" si="7">SUM(D9:D10)</f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  <c r="Y8" s="19">
        <f t="shared" ref="Y8:Z8" si="8">SUM(Y9:Y10)</f>
        <v>0</v>
      </c>
      <c r="Z8" s="19">
        <f t="shared" si="8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  <c r="Y9" s="8">
        <f>TI_EHG_E!Y9+NRG_E!Y9+FC_E!Y9</f>
        <v>0</v>
      </c>
      <c r="Z9" s="8">
        <f>TI_EHG_E!Z9+NRG_E!Z9+FC_E!Z9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  <c r="Y10" s="8">
        <f>TI_EHG_E!Y10+NRG_E!Y10+FC_E!Y10</f>
        <v>0</v>
      </c>
      <c r="Z10" s="8">
        <f>TI_EHG_E!Z10+NRG_E!Z10+FC_E!Z10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9">SUM(C12:C16)</f>
        <v>576.7521489863999</v>
      </c>
      <c r="D11" s="19">
        <f t="shared" ref="D11:X11" si="10">SUM(D12:D16)</f>
        <v>503.96503121279989</v>
      </c>
      <c r="E11" s="19">
        <f t="shared" si="10"/>
        <v>561.11754674159988</v>
      </c>
      <c r="F11" s="19">
        <f t="shared" si="10"/>
        <v>567.37154131919976</v>
      </c>
      <c r="G11" s="19">
        <f t="shared" si="10"/>
        <v>621.98232683040021</v>
      </c>
      <c r="H11" s="19">
        <f t="shared" si="10"/>
        <v>625.10893992000001</v>
      </c>
      <c r="I11" s="19">
        <f t="shared" si="10"/>
        <v>590.71273814160008</v>
      </c>
      <c r="J11" s="19">
        <f t="shared" si="10"/>
        <v>634.2075758087999</v>
      </c>
      <c r="K11" s="19">
        <f t="shared" si="10"/>
        <v>546.79422125002179</v>
      </c>
      <c r="L11" s="19">
        <f t="shared" si="10"/>
        <v>455.54793735814513</v>
      </c>
      <c r="M11" s="19">
        <f t="shared" si="10"/>
        <v>527.60913932879998</v>
      </c>
      <c r="N11" s="19">
        <f t="shared" si="10"/>
        <v>541.97878806360006</v>
      </c>
      <c r="O11" s="19">
        <f t="shared" si="10"/>
        <v>152.6997864748586</v>
      </c>
      <c r="P11" s="19">
        <f t="shared" si="10"/>
        <v>177.63029353154795</v>
      </c>
      <c r="Q11" s="19">
        <f t="shared" si="10"/>
        <v>177.63029353084482</v>
      </c>
      <c r="R11" s="19">
        <f t="shared" si="10"/>
        <v>170.81297798403742</v>
      </c>
      <c r="S11" s="19">
        <f t="shared" si="10"/>
        <v>161.49542080324571</v>
      </c>
      <c r="T11" s="19">
        <f t="shared" si="10"/>
        <v>152.1782452081371</v>
      </c>
      <c r="U11" s="19">
        <f t="shared" si="10"/>
        <v>167.7068712000538</v>
      </c>
      <c r="V11" s="19">
        <f t="shared" si="10"/>
        <v>158.39007719045364</v>
      </c>
      <c r="W11" s="19">
        <f t="shared" si="10"/>
        <v>161.49580238883152</v>
      </c>
      <c r="X11" s="19">
        <f t="shared" si="10"/>
        <v>152.17862679363901</v>
      </c>
      <c r="Y11" s="19">
        <f t="shared" ref="Y11:Z11" si="11">SUM(Y12:Y16)</f>
        <v>142.86106961283838</v>
      </c>
      <c r="Z11" s="19">
        <f t="shared" si="11"/>
        <v>145.96717639686679</v>
      </c>
    </row>
    <row r="12" spans="1:26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  <c r="Y12" s="8">
        <f>TI_EHG_E!Y12+NRG_E!Y12+FC_E!Y12</f>
        <v>0</v>
      </c>
      <c r="Z12" s="8">
        <f>TI_EHG_E!Z12+NRG_E!Z12+FC_E!Z12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TI_EHG_E!C13+NRG_E!C13+FC_E!C13</f>
        <v>572.23281986639995</v>
      </c>
      <c r="D13" s="8">
        <f>TI_EHG_E!D13+NRG_E!D13+FC_E!D13</f>
        <v>497.1860375327999</v>
      </c>
      <c r="E13" s="8">
        <f>TI_EHG_E!E13+NRG_E!E13+FC_E!E13</f>
        <v>556.59821762159993</v>
      </c>
      <c r="F13" s="8">
        <f>TI_EHG_E!F13+NRG_E!F13+FC_E!F13</f>
        <v>562.85221219919981</v>
      </c>
      <c r="G13" s="8">
        <f>TI_EHG_E!G13+NRG_E!G13+FC_E!G13</f>
        <v>616.01039771040018</v>
      </c>
      <c r="H13" s="8">
        <f>TI_EHG_E!H13+NRG_E!H13+FC_E!H13</f>
        <v>619.13701079999998</v>
      </c>
      <c r="I13" s="8">
        <f>TI_EHG_E!I13+NRG_E!I13+FC_E!I13</f>
        <v>584.74080902160006</v>
      </c>
      <c r="J13" s="8">
        <f>TI_EHG_E!J13+NRG_E!J13+FC_E!J13</f>
        <v>622.26400808879987</v>
      </c>
      <c r="K13" s="8">
        <f>TI_EHG_E!K13+NRG_E!K13+FC_E!K13</f>
        <v>537.83661809002183</v>
      </c>
      <c r="L13" s="8">
        <f>TI_EHG_E!L13+NRG_E!L13+FC_E!L13</f>
        <v>434.64647595814512</v>
      </c>
      <c r="M13" s="8">
        <f>TI_EHG_E!M13+NRG_E!M13+FC_E!M13</f>
        <v>509.69364248879998</v>
      </c>
      <c r="N13" s="8">
        <f>TI_EHG_E!N13+NRG_E!N13+FC_E!N13</f>
        <v>536.00685894360004</v>
      </c>
      <c r="O13" s="8">
        <f>TI_EHG_E!O13+NRG_E!O13+FC_E!O13</f>
        <v>152.6997864748586</v>
      </c>
      <c r="P13" s="8">
        <f>TI_EHG_E!P13+NRG_E!P13+FC_E!P13</f>
        <v>177.63029353154795</v>
      </c>
      <c r="Q13" s="8">
        <f>TI_EHG_E!Q13+NRG_E!Q13+FC_E!Q13</f>
        <v>177.63029353084482</v>
      </c>
      <c r="R13" s="8">
        <f>TI_EHG_E!R13+NRG_E!R13+FC_E!R13</f>
        <v>170.81297798403742</v>
      </c>
      <c r="S13" s="8">
        <f>TI_EHG_E!S13+NRG_E!S13+FC_E!S13</f>
        <v>161.49542080324571</v>
      </c>
      <c r="T13" s="8">
        <f>TI_EHG_E!T13+NRG_E!T13+FC_E!T13</f>
        <v>152.1782452081371</v>
      </c>
      <c r="U13" s="8">
        <f>TI_EHG_E!U13+NRG_E!U13+FC_E!U13</f>
        <v>167.7068712000538</v>
      </c>
      <c r="V13" s="8">
        <f>TI_EHG_E!V13+NRG_E!V13+FC_E!V13</f>
        <v>158.39007719045364</v>
      </c>
      <c r="W13" s="8">
        <f>TI_EHG_E!W13+NRG_E!W13+FC_E!W13</f>
        <v>161.49580238883152</v>
      </c>
      <c r="X13" s="8">
        <f>TI_EHG_E!X13+NRG_E!X13+FC_E!X13</f>
        <v>152.17862679363901</v>
      </c>
      <c r="Y13" s="8">
        <f>TI_EHG_E!Y13+NRG_E!Y13+FC_E!Y13</f>
        <v>142.86106961283838</v>
      </c>
      <c r="Z13" s="8">
        <f>TI_EHG_E!Z13+NRG_E!Z13+FC_E!Z13</f>
        <v>145.96717639686679</v>
      </c>
    </row>
    <row r="14" spans="1:26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  <c r="Y14" s="8">
        <f>TI_EHG_E!Y14+NRG_E!Y14+FC_E!Y14</f>
        <v>0</v>
      </c>
      <c r="Z14" s="8">
        <f>TI_EHG_E!Z14+NRG_E!Z14+FC_E!Z14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TI_EHG_E!C15+NRG_E!C15+FC_E!C15</f>
        <v>4.5193291200000001</v>
      </c>
      <c r="D15" s="8">
        <f>TI_EHG_E!D15+NRG_E!D15+FC_E!D15</f>
        <v>6.7789936800000028</v>
      </c>
      <c r="E15" s="8">
        <f>TI_EHG_E!E15+NRG_E!E15+FC_E!E15</f>
        <v>4.5193291200000001</v>
      </c>
      <c r="F15" s="8">
        <f>TI_EHG_E!F15+NRG_E!F15+FC_E!F15</f>
        <v>4.5193291200000001</v>
      </c>
      <c r="G15" s="8">
        <f>TI_EHG_E!G15+NRG_E!G15+FC_E!G15</f>
        <v>5.9719291200000004</v>
      </c>
      <c r="H15" s="8">
        <f>TI_EHG_E!H15+NRG_E!H15+FC_E!H15</f>
        <v>5.9719291200000004</v>
      </c>
      <c r="I15" s="8">
        <f>TI_EHG_E!I15+NRG_E!I15+FC_E!I15</f>
        <v>5.9719291200000004</v>
      </c>
      <c r="J15" s="8">
        <f>TI_EHG_E!J15+NRG_E!J15+FC_E!J15</f>
        <v>11.943567720000001</v>
      </c>
      <c r="K15" s="8">
        <f>TI_EHG_E!K15+NRG_E!K15+FC_E!K15</f>
        <v>8.9576031599999997</v>
      </c>
      <c r="L15" s="8">
        <f>TI_EHG_E!L15+NRG_E!L15+FC_E!L15</f>
        <v>20.901461400000002</v>
      </c>
      <c r="M15" s="8">
        <f>TI_EHG_E!M15+NRG_E!M15+FC_E!M15</f>
        <v>17.915496839999999</v>
      </c>
      <c r="N15" s="8">
        <f>TI_EHG_E!N15+NRG_E!N15+FC_E!N15</f>
        <v>5.9719291200000004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  <c r="Y15" s="8">
        <f>TI_EHG_E!Y15+NRG_E!Y15+FC_E!Y15</f>
        <v>0</v>
      </c>
      <c r="Z15" s="8">
        <f>TI_EHG_E!Z15+NRG_E!Z15+FC_E!Z15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  <c r="Y16" s="8">
        <f>TI_EHG_E!Y16+NRG_E!Y16+FC_E!Y16</f>
        <v>0</v>
      </c>
      <c r="Z16" s="8">
        <f>TI_EHG_E!Z16+NRG_E!Z16+FC_E!Z16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2">SUM(C18:C21)</f>
        <v>4438.3637159999998</v>
      </c>
      <c r="D17" s="27">
        <f t="shared" ref="D17:X17" si="13">SUM(D18:D21)</f>
        <v>4073.5355328000001</v>
      </c>
      <c r="E17" s="27">
        <f t="shared" si="13"/>
        <v>4225.8996144000002</v>
      </c>
      <c r="F17" s="27">
        <f t="shared" si="13"/>
        <v>4505.1094080000003</v>
      </c>
      <c r="G17" s="27">
        <f t="shared" si="13"/>
        <v>4492.5572736000004</v>
      </c>
      <c r="H17" s="27">
        <f t="shared" si="13"/>
        <v>4531.2680447999992</v>
      </c>
      <c r="I17" s="27">
        <f t="shared" si="13"/>
        <v>4631.8917816000003</v>
      </c>
      <c r="J17" s="27">
        <f t="shared" si="13"/>
        <v>4442.9496552000001</v>
      </c>
      <c r="K17" s="27">
        <f t="shared" si="13"/>
        <v>4218.4164384000005</v>
      </c>
      <c r="L17" s="27">
        <f t="shared" si="13"/>
        <v>2673.9581904000001</v>
      </c>
      <c r="M17" s="27">
        <f t="shared" si="13"/>
        <v>3659.6951784000007</v>
      </c>
      <c r="N17" s="27">
        <f t="shared" si="13"/>
        <v>3691.3006439999999</v>
      </c>
      <c r="O17" s="27">
        <f t="shared" si="13"/>
        <v>3249.5860871999998</v>
      </c>
      <c r="P17" s="27">
        <f t="shared" si="13"/>
        <v>3300.3865008000002</v>
      </c>
      <c r="Q17" s="27">
        <f t="shared" si="13"/>
        <v>3462.8905872000005</v>
      </c>
      <c r="R17" s="27">
        <f t="shared" si="13"/>
        <v>3722.3920223999999</v>
      </c>
      <c r="S17" s="27">
        <f t="shared" si="13"/>
        <v>3809.3792111999992</v>
      </c>
      <c r="T17" s="27">
        <f t="shared" si="13"/>
        <v>3588.1987320000007</v>
      </c>
      <c r="U17" s="27">
        <f t="shared" si="13"/>
        <v>3851.4433175999998</v>
      </c>
      <c r="V17" s="27">
        <f t="shared" si="13"/>
        <v>3139.2708192</v>
      </c>
      <c r="W17" s="27">
        <f t="shared" si="13"/>
        <v>3250.7422776000003</v>
      </c>
      <c r="X17" s="27">
        <f t="shared" si="13"/>
        <v>4135.4117207999998</v>
      </c>
      <c r="Y17" s="27">
        <f t="shared" ref="Y17:Z17" si="14">SUM(Y18:Y21)</f>
        <v>3214.8729360000007</v>
      </c>
      <c r="Z17" s="27">
        <f t="shared" si="14"/>
        <v>3464.4949127999998</v>
      </c>
    </row>
    <row r="18" spans="1:26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  <c r="Y18" s="8">
        <f>TI_EHG_E!Y18+NRG_E!Y18+FC_E!Y18</f>
        <v>0</v>
      </c>
      <c r="Z18" s="8">
        <f>TI_EHG_E!Z18+NRG_E!Z18+FC_E!Z18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TI_EHG_E!C19+NRG_E!C19+FC_E!C19</f>
        <v>318.04164000000003</v>
      </c>
      <c r="D19" s="8">
        <f>TI_EHG_E!D19+NRG_E!D19+FC_E!D19</f>
        <v>315.96371999999997</v>
      </c>
      <c r="E19" s="8">
        <f>TI_EHG_E!E19+NRG_E!E19+FC_E!E19</f>
        <v>320.95871999999997</v>
      </c>
      <c r="F19" s="8">
        <f>TI_EHG_E!F19+NRG_E!F19+FC_E!F19</f>
        <v>315.96371999999997</v>
      </c>
      <c r="G19" s="8">
        <f>TI_EHG_E!G19+NRG_E!G19+FC_E!G19</f>
        <v>309.21047999999996</v>
      </c>
      <c r="H19" s="8">
        <f>TI_EHG_E!H19+NRG_E!H19+FC_E!H19</f>
        <v>304.73496</v>
      </c>
      <c r="I19" s="8">
        <f>TI_EHG_E!I19+NRG_E!I19+FC_E!I19</f>
        <v>315.68399999999997</v>
      </c>
      <c r="J19" s="8">
        <f>TI_EHG_E!J19+NRG_E!J19+FC_E!J19</f>
        <v>295.66404</v>
      </c>
      <c r="K19" s="8">
        <f>TI_EHG_E!K19+NRG_E!K19+FC_E!K19</f>
        <v>294.70499999999998</v>
      </c>
      <c r="L19" s="8">
        <f>TI_EHG_E!L19+NRG_E!L19+FC_E!L19</f>
        <v>253.30643999999998</v>
      </c>
      <c r="M19" s="8">
        <f>TI_EHG_E!M19+NRG_E!M19+FC_E!M19</f>
        <v>292.74695999999994</v>
      </c>
      <c r="N19" s="8">
        <f>TI_EHG_E!N19+NRG_E!N19+FC_E!N19</f>
        <v>312.36731999999995</v>
      </c>
      <c r="O19" s="8">
        <f>TI_EHG_E!O19+NRG_E!O19+FC_E!O19</f>
        <v>322.55711999999994</v>
      </c>
      <c r="P19" s="8">
        <f>TI_EHG_E!P19+NRG_E!P19+FC_E!P19</f>
        <v>292.70699999999999</v>
      </c>
      <c r="Q19" s="8">
        <f>TI_EHG_E!Q19+NRG_E!Q19+FC_E!Q19</f>
        <v>304.25544000000002</v>
      </c>
      <c r="R19" s="8">
        <f>TI_EHG_E!R19+NRG_E!R19+FC_E!R19</f>
        <v>319.20047999999997</v>
      </c>
      <c r="S19" s="8">
        <f>TI_EHG_E!S19+NRG_E!S19+FC_E!S19</f>
        <v>324.23543999999998</v>
      </c>
      <c r="T19" s="8">
        <f>TI_EHG_E!T19+NRG_E!T19+FC_E!T19</f>
        <v>273.48623999999995</v>
      </c>
      <c r="U19" s="8">
        <f>TI_EHG_E!U19+NRG_E!U19+FC_E!U19</f>
        <v>304.57511999999997</v>
      </c>
      <c r="V19" s="8">
        <f>TI_EHG_E!V19+NRG_E!V19+FC_E!V19</f>
        <v>305.37432000000001</v>
      </c>
      <c r="W19" s="8">
        <f>TI_EHG_E!W19+NRG_E!W19+FC_E!W19</f>
        <v>276.60311999999999</v>
      </c>
      <c r="X19" s="8">
        <f>TI_EHG_E!X19+NRG_E!X19+FC_E!X19</f>
        <v>301.21848</v>
      </c>
      <c r="Y19" s="8">
        <f>TI_EHG_E!Y19+NRG_E!Y19+FC_E!Y19</f>
        <v>298.66103999999996</v>
      </c>
      <c r="Z19" s="8">
        <f>TI_EHG_E!Z19+NRG_E!Z19+FC_E!Z19</f>
        <v>295.30439999999999</v>
      </c>
    </row>
    <row r="20" spans="1:26" ht="11.25" customHeight="1" x14ac:dyDescent="0.2">
      <c r="A20" s="29" t="s">
        <v>30</v>
      </c>
      <c r="B20" s="7" t="s">
        <v>31</v>
      </c>
      <c r="C20" s="8">
        <f>TI_EHG_E!C20+NRG_E!C20+FC_E!C20</f>
        <v>3759.5984399999998</v>
      </c>
      <c r="D20" s="8">
        <f>TI_EHG_E!D20+NRG_E!D20+FC_E!D20</f>
        <v>3443.4401040000002</v>
      </c>
      <c r="E20" s="8">
        <f>TI_EHG_E!E20+NRG_E!E20+FC_E!E20</f>
        <v>3579.16104</v>
      </c>
      <c r="F20" s="8">
        <f>TI_EHG_E!F20+NRG_E!F20+FC_E!F20</f>
        <v>3850.0796880000003</v>
      </c>
      <c r="G20" s="8">
        <f>TI_EHG_E!G20+NRG_E!G20+FC_E!G20</f>
        <v>3827.7186480000005</v>
      </c>
      <c r="H20" s="8">
        <f>TI_EHG_E!H20+NRG_E!H20+FC_E!H20</f>
        <v>3914.0393759999997</v>
      </c>
      <c r="I20" s="8">
        <f>TI_EHG_E!I20+NRG_E!I20+FC_E!I20</f>
        <v>3973.32</v>
      </c>
      <c r="J20" s="8">
        <f>TI_EHG_E!J20+NRG_E!J20+FC_E!J20</f>
        <v>3833.6996880000002</v>
      </c>
      <c r="K20" s="8">
        <f>TI_EHG_E!K20+NRG_E!K20+FC_E!K20</f>
        <v>3607.7595840000004</v>
      </c>
      <c r="L20" s="8">
        <f>TI_EHG_E!L20+NRG_E!L20+FC_E!L20</f>
        <v>2252.1198960000002</v>
      </c>
      <c r="M20" s="8">
        <f>TI_EHG_E!M20+NRG_E!M20+FC_E!M20</f>
        <v>3034.9800000000009</v>
      </c>
      <c r="N20" s="8">
        <f>TI_EHG_E!N20+NRG_E!N20+FC_E!N20</f>
        <v>3059.1596880000002</v>
      </c>
      <c r="O20" s="8">
        <f>TI_EHG_E!O20+NRG_E!O20+FC_E!O20</f>
        <v>2655.120312</v>
      </c>
      <c r="P20" s="8">
        <f>TI_EHG_E!P20+NRG_E!P20+FC_E!P20</f>
        <v>2478.0590640000005</v>
      </c>
      <c r="Q20" s="8">
        <f>TI_EHG_E!Q20+NRG_E!Q20+FC_E!Q20</f>
        <v>2587.5195840000006</v>
      </c>
      <c r="R20" s="8">
        <f>TI_EHG_E!R20+NRG_E!R20+FC_E!R20</f>
        <v>2792.399688</v>
      </c>
      <c r="S20" s="8">
        <f>TI_EHG_E!S20+NRG_E!S20+FC_E!S20</f>
        <v>2822.3002079999997</v>
      </c>
      <c r="T20" s="8">
        <f>TI_EHG_E!T20+NRG_E!T20+FC_E!T20</f>
        <v>2732.8588560000007</v>
      </c>
      <c r="U20" s="8">
        <f>TI_EHG_E!U20+NRG_E!U20+FC_E!U20</f>
        <v>2883.6596879999997</v>
      </c>
      <c r="V20" s="8">
        <f>TI_EHG_E!V20+NRG_E!V20+FC_E!V20</f>
        <v>2148.1209360000003</v>
      </c>
      <c r="W20" s="8">
        <f>TI_EHG_E!W20+NRG_E!W20+FC_E!W20</f>
        <v>2313.4793760000002</v>
      </c>
      <c r="X20" s="8">
        <f>TI_EHG_E!X20+NRG_E!X20+FC_E!X20</f>
        <v>3124.9398959999999</v>
      </c>
      <c r="Y20" s="8">
        <f>TI_EHG_E!Y20+NRG_E!Y20+FC_E!Y20</f>
        <v>2319.9798960000007</v>
      </c>
      <c r="Z20" s="8">
        <f>TI_EHG_E!Z20+NRG_E!Z20+FC_E!Z20</f>
        <v>2654.859168</v>
      </c>
    </row>
    <row r="21" spans="1:26" ht="11.25" customHeight="1" x14ac:dyDescent="0.2">
      <c r="A21" s="29" t="s">
        <v>32</v>
      </c>
      <c r="B21" s="7" t="s">
        <v>33</v>
      </c>
      <c r="C21" s="8">
        <f>TI_EHG_E!C21+NRG_E!C21+FC_E!C21</f>
        <v>360.72363600000006</v>
      </c>
      <c r="D21" s="8">
        <f>TI_EHG_E!D21+NRG_E!D21+FC_E!D21</f>
        <v>314.13170880000001</v>
      </c>
      <c r="E21" s="8">
        <f>TI_EHG_E!E21+NRG_E!E21+FC_E!E21</f>
        <v>325.77985440000009</v>
      </c>
      <c r="F21" s="8">
        <f>TI_EHG_E!F21+NRG_E!F21+FC_E!F21</f>
        <v>339.06600000000003</v>
      </c>
      <c r="G21" s="8">
        <f>TI_EHG_E!G21+NRG_E!G21+FC_E!G21</f>
        <v>355.62814559999998</v>
      </c>
      <c r="H21" s="8">
        <f>TI_EHG_E!H21+NRG_E!H21+FC_E!H21</f>
        <v>312.49370879999992</v>
      </c>
      <c r="I21" s="8">
        <f>TI_EHG_E!I21+NRG_E!I21+FC_E!I21</f>
        <v>342.88778160000004</v>
      </c>
      <c r="J21" s="8">
        <f>TI_EHG_E!J21+NRG_E!J21+FC_E!J21</f>
        <v>313.58592720000001</v>
      </c>
      <c r="K21" s="8">
        <f>TI_EHG_E!K21+NRG_E!K21+FC_E!K21</f>
        <v>315.9518544</v>
      </c>
      <c r="L21" s="8">
        <f>TI_EHG_E!L21+NRG_E!L21+FC_E!L21</f>
        <v>168.53185439999999</v>
      </c>
      <c r="M21" s="8">
        <f>TI_EHG_E!M21+NRG_E!M21+FC_E!M21</f>
        <v>331.96821839999996</v>
      </c>
      <c r="N21" s="8">
        <f>TI_EHG_E!N21+NRG_E!N21+FC_E!N21</f>
        <v>319.77363600000001</v>
      </c>
      <c r="O21" s="8">
        <f>TI_EHG_E!O21+NRG_E!O21+FC_E!O21</f>
        <v>271.90865520000006</v>
      </c>
      <c r="P21" s="8">
        <f>TI_EHG_E!P21+NRG_E!P21+FC_E!P21</f>
        <v>529.62043679999999</v>
      </c>
      <c r="Q21" s="8">
        <f>TI_EHG_E!Q21+NRG_E!Q21+FC_E!Q21</f>
        <v>571.1155632</v>
      </c>
      <c r="R21" s="8">
        <f>TI_EHG_E!R21+NRG_E!R21+FC_E!R21</f>
        <v>610.79185439999992</v>
      </c>
      <c r="S21" s="8">
        <f>TI_EHG_E!S21+NRG_E!S21+FC_E!S21</f>
        <v>662.84356319999983</v>
      </c>
      <c r="T21" s="8">
        <f>TI_EHG_E!T21+NRG_E!T21+FC_E!T21</f>
        <v>581.85363600000005</v>
      </c>
      <c r="U21" s="8">
        <f>TI_EHG_E!U21+NRG_E!U21+FC_E!U21</f>
        <v>663.20850960000007</v>
      </c>
      <c r="V21" s="8">
        <f>TI_EHG_E!V21+NRG_E!V21+FC_E!V21</f>
        <v>685.77556319999985</v>
      </c>
      <c r="W21" s="8">
        <f>TI_EHG_E!W21+NRG_E!W21+FC_E!W21</f>
        <v>660.65978160000009</v>
      </c>
      <c r="X21" s="8">
        <f>TI_EHG_E!X21+NRG_E!X21+FC_E!X21</f>
        <v>709.25334479999992</v>
      </c>
      <c r="Y21" s="8">
        <f>TI_EHG_E!Y21+NRG_E!Y21+FC_E!Y21</f>
        <v>596.23199999999997</v>
      </c>
      <c r="Z21" s="8">
        <f>TI_EHG_E!Z21+NRG_E!Z21+FC_E!Z21</f>
        <v>514.3313447999999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5">SUM(C23:C24)</f>
        <v>6614.3208624768004</v>
      </c>
      <c r="D22" s="27">
        <f t="shared" ref="D22:X22" si="16">SUM(D23:D24)</f>
        <v>9200.0253869568005</v>
      </c>
      <c r="E22" s="27">
        <f t="shared" si="16"/>
        <v>9765.8749723391993</v>
      </c>
      <c r="F22" s="27">
        <f t="shared" si="16"/>
        <v>10736.117142220799</v>
      </c>
      <c r="G22" s="27">
        <f t="shared" si="16"/>
        <v>9596.5979966208015</v>
      </c>
      <c r="H22" s="27">
        <f t="shared" si="16"/>
        <v>7410.7027640448005</v>
      </c>
      <c r="I22" s="27">
        <f t="shared" si="16"/>
        <v>9985.3604167680005</v>
      </c>
      <c r="J22" s="27">
        <f t="shared" si="16"/>
        <v>10953.649662911999</v>
      </c>
      <c r="K22" s="27">
        <f t="shared" si="16"/>
        <v>8788.9746460032002</v>
      </c>
      <c r="L22" s="27">
        <f t="shared" si="16"/>
        <v>7802.9186488703999</v>
      </c>
      <c r="M22" s="27">
        <f t="shared" si="16"/>
        <v>10223.4402243072</v>
      </c>
      <c r="N22" s="27">
        <f t="shared" si="16"/>
        <v>9046.3972327739993</v>
      </c>
      <c r="O22" s="27">
        <f t="shared" si="16"/>
        <v>7056.4523085539995</v>
      </c>
      <c r="P22" s="27">
        <f t="shared" si="16"/>
        <v>6108.6584862864001</v>
      </c>
      <c r="Q22" s="27">
        <f t="shared" si="16"/>
        <v>6454.8782101584002</v>
      </c>
      <c r="R22" s="27">
        <f t="shared" si="16"/>
        <v>6125.6419518096009</v>
      </c>
      <c r="S22" s="27">
        <f t="shared" si="16"/>
        <v>5973.2764944335986</v>
      </c>
      <c r="T22" s="27">
        <f t="shared" si="16"/>
        <v>5695.5577315823994</v>
      </c>
      <c r="U22" s="27">
        <f t="shared" si="16"/>
        <v>6535.9658192399993</v>
      </c>
      <c r="V22" s="27">
        <f t="shared" si="16"/>
        <v>5943.3905194487988</v>
      </c>
      <c r="W22" s="27">
        <f t="shared" si="16"/>
        <v>4525.8566704559998</v>
      </c>
      <c r="X22" s="27">
        <f t="shared" si="16"/>
        <v>4033.3989960000008</v>
      </c>
      <c r="Y22" s="27">
        <f t="shared" ref="Y22:Z22" si="17">SUM(Y23:Y24)</f>
        <v>3846.6212762736</v>
      </c>
      <c r="Z22" s="27">
        <f t="shared" si="17"/>
        <v>2685.8440857599999</v>
      </c>
    </row>
    <row r="23" spans="1:26" ht="11.25" customHeight="1" x14ac:dyDescent="0.2">
      <c r="A23" s="29" t="s">
        <v>36</v>
      </c>
      <c r="B23" s="7" t="s">
        <v>37</v>
      </c>
      <c r="C23" s="8">
        <f>TI_EHG_E!C23+NRG_E!C23+FC_E!C23</f>
        <v>6614.3208624768004</v>
      </c>
      <c r="D23" s="8">
        <f>TI_EHG_E!D23+NRG_E!D23+FC_E!D23</f>
        <v>9200.0253869568005</v>
      </c>
      <c r="E23" s="8">
        <f>TI_EHG_E!E23+NRG_E!E23+FC_E!E23</f>
        <v>9765.8749723391993</v>
      </c>
      <c r="F23" s="8">
        <f>TI_EHG_E!F23+NRG_E!F23+FC_E!F23</f>
        <v>10736.117142220799</v>
      </c>
      <c r="G23" s="8">
        <f>TI_EHG_E!G23+NRG_E!G23+FC_E!G23</f>
        <v>9596.5979966208015</v>
      </c>
      <c r="H23" s="8">
        <f>TI_EHG_E!H23+NRG_E!H23+FC_E!H23</f>
        <v>7410.7027640448005</v>
      </c>
      <c r="I23" s="8">
        <f>TI_EHG_E!I23+NRG_E!I23+FC_E!I23</f>
        <v>9985.3604167680005</v>
      </c>
      <c r="J23" s="8">
        <f>TI_EHG_E!J23+NRG_E!J23+FC_E!J23</f>
        <v>10953.649662911999</v>
      </c>
      <c r="K23" s="8">
        <f>TI_EHG_E!K23+NRG_E!K23+FC_E!K23</f>
        <v>8730.6707081088007</v>
      </c>
      <c r="L23" s="8">
        <f>TI_EHG_E!L23+NRG_E!L23+FC_E!L23</f>
        <v>7749.9149663232001</v>
      </c>
      <c r="M23" s="8">
        <f>TI_EHG_E!M23+NRG_E!M23+FC_E!M23</f>
        <v>10182.8040551424</v>
      </c>
      <c r="N23" s="8">
        <f>TI_EHG_E!N23+NRG_E!N23+FC_E!N23</f>
        <v>8964.2783075867992</v>
      </c>
      <c r="O23" s="8">
        <f>TI_EHG_E!O23+NRG_E!O23+FC_E!O23</f>
        <v>7006.1230170359995</v>
      </c>
      <c r="P23" s="8">
        <f>TI_EHG_E!P23+NRG_E!P23+FC_E!P23</f>
        <v>6076.4145030864001</v>
      </c>
      <c r="Q23" s="8">
        <f>TI_EHG_E!Q23+NRG_E!Q23+FC_E!Q23</f>
        <v>6438.8114308583999</v>
      </c>
      <c r="R23" s="8">
        <f>TI_EHG_E!R23+NRG_E!R23+FC_E!R23</f>
        <v>6109.5751725096006</v>
      </c>
      <c r="S23" s="8">
        <f>TI_EHG_E!S23+NRG_E!S23+FC_E!S23</f>
        <v>5971.4853316271983</v>
      </c>
      <c r="T23" s="8">
        <f>TI_EHG_E!T23+NRG_E!T23+FC_E!T23</f>
        <v>5693.7665687759991</v>
      </c>
      <c r="U23" s="8">
        <f>TI_EHG_E!U23+NRG_E!U23+FC_E!U23</f>
        <v>6535.9658192399993</v>
      </c>
      <c r="V23" s="8">
        <f>TI_EHG_E!V23+NRG_E!V23+FC_E!V23</f>
        <v>5941.6177589999988</v>
      </c>
      <c r="W23" s="8">
        <f>TI_EHG_E!W23+NRG_E!W23+FC_E!W23</f>
        <v>4522.3107718931997</v>
      </c>
      <c r="X23" s="8">
        <f>TI_EHG_E!X23+NRG_E!X23+FC_E!X23</f>
        <v>4033.3989960000008</v>
      </c>
      <c r="Y23" s="8">
        <f>TI_EHG_E!Y23+NRG_E!Y23+FC_E!Y23</f>
        <v>3846.6212762736</v>
      </c>
      <c r="Z23" s="8">
        <f>TI_EHG_E!Z23+NRG_E!Z23+FC_E!Z23</f>
        <v>2685.8440857599999</v>
      </c>
    </row>
    <row r="24" spans="1:26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58.303937894399994</v>
      </c>
      <c r="L24" s="8">
        <f>TI_EHG_E!L24+NRG_E!L24+FC_E!L24</f>
        <v>53.003682547200007</v>
      </c>
      <c r="M24" s="8">
        <f>TI_EHG_E!M24+NRG_E!M24+FC_E!M24</f>
        <v>40.636169164799995</v>
      </c>
      <c r="N24" s="8">
        <f>TI_EHG_E!N24+NRG_E!N24+FC_E!N24</f>
        <v>82.118925187199991</v>
      </c>
      <c r="O24" s="8">
        <f>TI_EHG_E!O24+NRG_E!O24+FC_E!O24</f>
        <v>50.329291517999998</v>
      </c>
      <c r="P24" s="8">
        <f>TI_EHG_E!P24+NRG_E!P24+FC_E!P24</f>
        <v>32.243983199999995</v>
      </c>
      <c r="Q24" s="8">
        <f>TI_EHG_E!Q24+NRG_E!Q24+FC_E!Q24</f>
        <v>16.066779299999997</v>
      </c>
      <c r="R24" s="8">
        <f>TI_EHG_E!R24+NRG_E!R24+FC_E!R24</f>
        <v>16.066779299999997</v>
      </c>
      <c r="S24" s="8">
        <f>TI_EHG_E!S24+NRG_E!S24+FC_E!S24</f>
        <v>1.7911628063999998</v>
      </c>
      <c r="T24" s="8">
        <f>TI_EHG_E!T24+NRG_E!T24+FC_E!T24</f>
        <v>1.7911628063999998</v>
      </c>
      <c r="U24" s="8">
        <f>TI_EHG_E!U24+NRG_E!U24+FC_E!U24</f>
        <v>0</v>
      </c>
      <c r="V24" s="8">
        <f>TI_EHG_E!V24+NRG_E!V24+FC_E!V24</f>
        <v>1.7727604487999997</v>
      </c>
      <c r="W24" s="8">
        <f>TI_EHG_E!W24+NRG_E!W24+FC_E!W24</f>
        <v>3.5458985627999993</v>
      </c>
      <c r="X24" s="8">
        <f>TI_EHG_E!X24+NRG_E!X24+FC_E!X24</f>
        <v>0</v>
      </c>
      <c r="Y24" s="8">
        <f>TI_EHG_E!Y24+NRG_E!Y24+FC_E!Y24</f>
        <v>0</v>
      </c>
      <c r="Z24" s="8">
        <f>TI_EHG_E!Z24+NRG_E!Z24+FC_E!Z24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  <c r="Y25" s="27">
        <f>TI_EHG_E!Y25+NRG_E!Y25+FC_E!Y25</f>
        <v>0</v>
      </c>
      <c r="Z25" s="27">
        <f>TI_EHG_E!Z25+NRG_E!Z25+FC_E!Z25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8">SUM(C27,C33)</f>
        <v>24783.79026564</v>
      </c>
      <c r="D26" s="27">
        <f t="shared" ref="D26:X26" si="19">SUM(D27,D33)</f>
        <v>25793.459413200002</v>
      </c>
      <c r="E26" s="27">
        <f t="shared" si="19"/>
        <v>25951.631855759999</v>
      </c>
      <c r="F26" s="27">
        <f t="shared" si="19"/>
        <v>26379.180204480002</v>
      </c>
      <c r="G26" s="27">
        <f t="shared" si="19"/>
        <v>25892.269121519999</v>
      </c>
      <c r="H26" s="27">
        <f t="shared" si="19"/>
        <v>25264.432930679999</v>
      </c>
      <c r="I26" s="27">
        <f t="shared" si="19"/>
        <v>25373.69774892</v>
      </c>
      <c r="J26" s="27">
        <f t="shared" si="19"/>
        <v>25768.551631679999</v>
      </c>
      <c r="K26" s="27">
        <f t="shared" si="19"/>
        <v>23905.121054760002</v>
      </c>
      <c r="L26" s="27">
        <f t="shared" si="19"/>
        <v>23122.878343919994</v>
      </c>
      <c r="M26" s="27">
        <f t="shared" si="19"/>
        <v>24112.145975040003</v>
      </c>
      <c r="N26" s="27">
        <f t="shared" si="19"/>
        <v>22989.89688624</v>
      </c>
      <c r="O26" s="27">
        <f t="shared" si="19"/>
        <v>22585.13693244</v>
      </c>
      <c r="P26" s="27">
        <f t="shared" si="19"/>
        <v>21882.746124359997</v>
      </c>
      <c r="Q26" s="27">
        <f t="shared" si="19"/>
        <v>20492.019105120002</v>
      </c>
      <c r="R26" s="27">
        <f t="shared" si="19"/>
        <v>20283.221390040002</v>
      </c>
      <c r="S26" s="27">
        <f t="shared" si="19"/>
        <v>21846.499509959998</v>
      </c>
      <c r="T26" s="27">
        <f t="shared" si="19"/>
        <v>20851.128799920003</v>
      </c>
      <c r="U26" s="27">
        <f t="shared" si="19"/>
        <v>20666.735953199997</v>
      </c>
      <c r="V26" s="27">
        <f t="shared" si="19"/>
        <v>20312.995784760002</v>
      </c>
      <c r="W26" s="27">
        <f t="shared" si="19"/>
        <v>19050.512581439998</v>
      </c>
      <c r="X26" s="27">
        <f t="shared" si="19"/>
        <v>17934.240692160001</v>
      </c>
      <c r="Y26" s="27">
        <f t="shared" ref="Y26:Z26" si="20">SUM(Y27,Y33)</f>
        <v>18614.380350599997</v>
      </c>
      <c r="Z26" s="27">
        <f t="shared" si="20"/>
        <v>17207.771369039994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X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si="22"/>
        <v>0</v>
      </c>
      <c r="Y27" s="19">
        <f t="shared" ref="Y27:Z27" si="23">SUM(Y28:Y32)</f>
        <v>0</v>
      </c>
      <c r="Z27" s="19">
        <f t="shared" si="23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  <c r="Y28" s="8">
        <f>TI_EHG_E!Y28+NRG_E!Y28+FC_E!Y28</f>
        <v>0</v>
      </c>
      <c r="Z28" s="8">
        <f>TI_EHG_E!Z28+NRG_E!Z28+FC_E!Z28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  <c r="Y29" s="8">
        <f>TI_EHG_E!Y29+NRG_E!Y29+FC_E!Y29</f>
        <v>0</v>
      </c>
      <c r="Z29" s="8">
        <f>TI_EHG_E!Z29+NRG_E!Z29+FC_E!Z29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  <c r="Y30" s="8">
        <f>TI_EHG_E!Y30+NRG_E!Y30+FC_E!Y30</f>
        <v>0</v>
      </c>
      <c r="Z30" s="8">
        <f>TI_EHG_E!Z30+NRG_E!Z30+FC_E!Z30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  <c r="Y31" s="8">
        <f>TI_EHG_E!Y31+NRG_E!Y31+FC_E!Y31</f>
        <v>0</v>
      </c>
      <c r="Z31" s="8">
        <f>TI_EHG_E!Z31+NRG_E!Z31+FC_E!Z31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  <c r="Y32" s="8">
        <f>TI_EHG_E!Y32+NRG_E!Y32+FC_E!Y32</f>
        <v>0</v>
      </c>
      <c r="Z32" s="8">
        <f>TI_EHG_E!Z32+NRG_E!Z32+FC_E!Z32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4">SUM(C34:C50)</f>
        <v>24783.79026564</v>
      </c>
      <c r="D33" s="19">
        <f t="shared" ref="D33:X33" si="25">SUM(D34:D50)</f>
        <v>25793.459413200002</v>
      </c>
      <c r="E33" s="19">
        <f t="shared" si="25"/>
        <v>25951.631855759999</v>
      </c>
      <c r="F33" s="19">
        <f t="shared" si="25"/>
        <v>26379.180204480002</v>
      </c>
      <c r="G33" s="19">
        <f t="shared" si="25"/>
        <v>25892.269121519999</v>
      </c>
      <c r="H33" s="19">
        <f t="shared" si="25"/>
        <v>25264.432930679999</v>
      </c>
      <c r="I33" s="19">
        <f t="shared" si="25"/>
        <v>25373.69774892</v>
      </c>
      <c r="J33" s="19">
        <f t="shared" si="25"/>
        <v>25768.551631679999</v>
      </c>
      <c r="K33" s="19">
        <f t="shared" si="25"/>
        <v>23905.121054760002</v>
      </c>
      <c r="L33" s="19">
        <f t="shared" si="25"/>
        <v>23122.878343919994</v>
      </c>
      <c r="M33" s="19">
        <f t="shared" si="25"/>
        <v>24112.145975040003</v>
      </c>
      <c r="N33" s="19">
        <f t="shared" si="25"/>
        <v>22989.89688624</v>
      </c>
      <c r="O33" s="19">
        <f t="shared" si="25"/>
        <v>22585.13693244</v>
      </c>
      <c r="P33" s="19">
        <f t="shared" si="25"/>
        <v>21882.746124359997</v>
      </c>
      <c r="Q33" s="19">
        <f t="shared" si="25"/>
        <v>20492.019105120002</v>
      </c>
      <c r="R33" s="19">
        <f t="shared" si="25"/>
        <v>20283.221390040002</v>
      </c>
      <c r="S33" s="19">
        <f t="shared" si="25"/>
        <v>21846.499509959998</v>
      </c>
      <c r="T33" s="19">
        <f t="shared" si="25"/>
        <v>20851.128799920003</v>
      </c>
      <c r="U33" s="19">
        <f t="shared" si="25"/>
        <v>20666.735953199997</v>
      </c>
      <c r="V33" s="19">
        <f t="shared" si="25"/>
        <v>20312.995784760002</v>
      </c>
      <c r="W33" s="19">
        <f t="shared" si="25"/>
        <v>19050.512581439998</v>
      </c>
      <c r="X33" s="19">
        <f t="shared" si="25"/>
        <v>17934.240692160001</v>
      </c>
      <c r="Y33" s="19">
        <f t="shared" ref="Y33:Z33" si="26">SUM(Y34:Y50)</f>
        <v>18614.380350599997</v>
      </c>
      <c r="Z33" s="19">
        <f t="shared" si="26"/>
        <v>17207.771369039994</v>
      </c>
    </row>
    <row r="34" spans="1:26" ht="11.25" customHeight="1" x14ac:dyDescent="0.2">
      <c r="A34" s="28" t="s">
        <v>54</v>
      </c>
      <c r="B34" s="7" t="s">
        <v>55</v>
      </c>
      <c r="C34" s="8">
        <f>TI_EHG_E!C34+NRG_E!C34+FC_E!C34</f>
        <v>1245.0240691200001</v>
      </c>
      <c r="D34" s="8">
        <f>TI_EHG_E!D34+NRG_E!D34+FC_E!D34</f>
        <v>1292.5439308800003</v>
      </c>
      <c r="E34" s="8">
        <f>TI_EHG_E!E34+NRG_E!E34+FC_E!E34</f>
        <v>1397.0880000000004</v>
      </c>
      <c r="F34" s="8">
        <f>TI_EHG_E!F34+NRG_E!F34+FC_E!F34</f>
        <v>1400.2558387199997</v>
      </c>
      <c r="G34" s="8">
        <f>TI_EHG_E!G34+NRG_E!G34+FC_E!G34</f>
        <v>1311.55220736</v>
      </c>
      <c r="H34" s="8">
        <f>TI_EHG_E!H34+NRG_E!H34+FC_E!H34</f>
        <v>1397.0882073600001</v>
      </c>
      <c r="I34" s="8">
        <f>TI_EHG_E!I34+NRG_E!I34+FC_E!I34</f>
        <v>1419.26390784</v>
      </c>
      <c r="J34" s="8">
        <f>TI_EHG_E!J34+NRG_E!J34+FC_E!J34</f>
        <v>1488.9600921600004</v>
      </c>
      <c r="K34" s="8">
        <f>TI_EHG_E!K34+NRG_E!K34+FC_E!K34</f>
        <v>1463.6161382400001</v>
      </c>
      <c r="L34" s="8">
        <f>TI_EHG_E!L34+NRG_E!L34+FC_E!L34</f>
        <v>1650.5281612799999</v>
      </c>
      <c r="M34" s="8">
        <f>TI_EHG_E!M34+NRG_E!M34+FC_E!M34</f>
        <v>1549.1521382400001</v>
      </c>
      <c r="N34" s="8">
        <f>TI_EHG_E!N34+NRG_E!N34+FC_E!N34</f>
        <v>1641.02402304</v>
      </c>
      <c r="O34" s="8">
        <f>TI_EHG_E!O34+NRG_E!O34+FC_E!O34</f>
        <v>1523.8079769599999</v>
      </c>
      <c r="P34" s="8">
        <f>TI_EHG_E!P34+NRG_E!P34+FC_E!P34</f>
        <v>1045.0151884800002</v>
      </c>
      <c r="Q34" s="8">
        <f>TI_EHG_E!Q34+NRG_E!Q34+FC_E!Q34</f>
        <v>984.53511936000007</v>
      </c>
      <c r="R34" s="8">
        <f>TI_EHG_E!R34+NRG_E!R34+FC_E!R34</f>
        <v>953.16756480000015</v>
      </c>
      <c r="S34" s="8">
        <f>TI_EHG_E!S34+NRG_E!S34+FC_E!S34</f>
        <v>1163.9247436800001</v>
      </c>
      <c r="T34" s="8">
        <f>TI_EHG_E!T34+NRG_E!T34+FC_E!T34</f>
        <v>1152.7148620799999</v>
      </c>
      <c r="U34" s="8">
        <f>TI_EHG_E!U34+NRG_E!U34+FC_E!U34</f>
        <v>1153.1691878400002</v>
      </c>
      <c r="V34" s="8">
        <f>TI_EHG_E!V34+NRG_E!V34+FC_E!V34</f>
        <v>1254.5282073599999</v>
      </c>
      <c r="W34" s="8">
        <f>TI_EHG_E!W34+NRG_E!W34+FC_E!W34</f>
        <v>1142.2554163200002</v>
      </c>
      <c r="X34" s="8">
        <f>TI_EHG_E!X34+NRG_E!X34+FC_E!X34</f>
        <v>843.41938175999996</v>
      </c>
      <c r="Y34" s="8">
        <f>TI_EHG_E!Y34+NRG_E!Y34+FC_E!Y34</f>
        <v>1084.2190848</v>
      </c>
      <c r="Z34" s="8">
        <f>TI_EHG_E!Z34+NRG_E!Z34+FC_E!Z34</f>
        <v>1157.2533503999998</v>
      </c>
    </row>
    <row r="35" spans="1:26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  <c r="Y35" s="8">
        <f>TI_EHG_E!Y35+NRG_E!Y35+FC_E!Y35</f>
        <v>0</v>
      </c>
      <c r="Z35" s="8">
        <f>TI_EHG_E!Z35+NRG_E!Z35+FC_E!Z35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TI_EHG_E!C36+NRG_E!C36+FC_E!C36</f>
        <v>696.73742856000013</v>
      </c>
      <c r="D36" s="8">
        <f>TI_EHG_E!D36+NRG_E!D36+FC_E!D36</f>
        <v>708.39823284000022</v>
      </c>
      <c r="E36" s="8">
        <f>TI_EHG_E!E36+NRG_E!E36+FC_E!E36</f>
        <v>693.82228428000008</v>
      </c>
      <c r="F36" s="8">
        <f>TI_EHG_E!F36+NRG_E!F36+FC_E!F36</f>
        <v>757.95704856000032</v>
      </c>
      <c r="G36" s="8">
        <f>TI_EHG_E!G36+NRG_E!G36+FC_E!G36</f>
        <v>781.27888428000006</v>
      </c>
      <c r="H36" s="8">
        <f>TI_EHG_E!H36+NRG_E!H36+FC_E!H36</f>
        <v>816.26129711999999</v>
      </c>
      <c r="I36" s="8">
        <f>TI_EHG_E!I36+NRG_E!I36+FC_E!I36</f>
        <v>857.07490716000018</v>
      </c>
      <c r="J36" s="8">
        <f>TI_EHG_E!J36+NRG_E!J36+FC_E!J36</f>
        <v>801.68512140000018</v>
      </c>
      <c r="K36" s="8">
        <f>TI_EHG_E!K36+NRG_E!K36+FC_E!K36</f>
        <v>833.75261711999997</v>
      </c>
      <c r="L36" s="8">
        <f>TI_EHG_E!L36+NRG_E!L36+FC_E!L36</f>
        <v>696.73742856000013</v>
      </c>
      <c r="M36" s="8">
        <f>TI_EHG_E!M36+NRG_E!M36+FC_E!M36</f>
        <v>822.09181284000033</v>
      </c>
      <c r="N36" s="8">
        <f>TI_EHG_E!N36+NRG_E!N36+FC_E!N36</f>
        <v>807.51586428000019</v>
      </c>
      <c r="O36" s="8">
        <f>TI_EHG_E!O36+NRG_E!O36+FC_E!O36</f>
        <v>801.68557572000009</v>
      </c>
      <c r="P36" s="8">
        <f>TI_EHG_E!P36+NRG_E!P36+FC_E!P36</f>
        <v>1092.6520938000003</v>
      </c>
      <c r="Q36" s="8">
        <f>TI_EHG_E!Q36+NRG_E!Q36+FC_E!Q36</f>
        <v>1139.3963971200003</v>
      </c>
      <c r="R36" s="8">
        <f>TI_EHG_E!R36+NRG_E!R36+FC_E!R36</f>
        <v>1139.39662428</v>
      </c>
      <c r="S36" s="8">
        <f>TI_EHG_E!S36+NRG_E!S36+FC_E!S36</f>
        <v>1148.1606842399999</v>
      </c>
      <c r="T36" s="8">
        <f>TI_EHG_E!T36+NRG_E!T36+FC_E!T36</f>
        <v>1107.2596176000002</v>
      </c>
      <c r="U36" s="8">
        <f>TI_EHG_E!U36+NRG_E!U36+FC_E!U36</f>
        <v>1156.92588</v>
      </c>
      <c r="V36" s="8">
        <f>TI_EHG_E!V36+NRG_E!V36+FC_E!V36</f>
        <v>952.41872951999983</v>
      </c>
      <c r="W36" s="8">
        <f>TI_EHG_E!W36+NRG_E!W36+FC_E!W36</f>
        <v>826.79311619999976</v>
      </c>
      <c r="X36" s="8">
        <f>TI_EHG_E!X36+NRG_E!X36+FC_E!X36</f>
        <v>920.28172283999982</v>
      </c>
      <c r="Y36" s="8">
        <f>TI_EHG_E!Y36+NRG_E!Y36+FC_E!Y36</f>
        <v>981.63377712000022</v>
      </c>
      <c r="Z36" s="8">
        <f>TI_EHG_E!Z36+NRG_E!Z36+FC_E!Z36</f>
        <v>818.02814760000001</v>
      </c>
    </row>
    <row r="37" spans="1:26" ht="11.25" customHeight="1" x14ac:dyDescent="0.2">
      <c r="A37" s="28" t="s">
        <v>60</v>
      </c>
      <c r="B37" s="7" t="s">
        <v>61</v>
      </c>
      <c r="C37" s="8">
        <f>TI_EHG_E!C37+NRG_E!C37+FC_E!C37</f>
        <v>5319.121167360001</v>
      </c>
      <c r="D37" s="8">
        <f>TI_EHG_E!D37+NRG_E!D37+FC_E!D37</f>
        <v>5390.6390999999985</v>
      </c>
      <c r="E37" s="8">
        <f>TI_EHG_E!E37+NRG_E!E37+FC_E!E37</f>
        <v>5483.0158059600017</v>
      </c>
      <c r="F37" s="8">
        <f>TI_EHG_E!F37+NRG_E!F37+FC_E!F37</f>
        <v>5500.8952891200015</v>
      </c>
      <c r="G37" s="8">
        <f>TI_EHG_E!G37+NRG_E!G37+FC_E!G37</f>
        <v>5600.5565615999994</v>
      </c>
      <c r="H37" s="8">
        <f>TI_EHG_E!H37+NRG_E!H37+FC_E!H37</f>
        <v>5590.2922059599996</v>
      </c>
      <c r="I37" s="8">
        <f>TI_EHG_E!I37+NRG_E!I37+FC_E!I37</f>
        <v>5546.7547027199989</v>
      </c>
      <c r="J37" s="8">
        <f>TI_EHG_E!J37+NRG_E!J37+FC_E!J37</f>
        <v>5541.9529611599983</v>
      </c>
      <c r="K37" s="8">
        <f>TI_EHG_E!K37+NRG_E!K37+FC_E!K37</f>
        <v>4952.5936336799996</v>
      </c>
      <c r="L37" s="8">
        <f>TI_EHG_E!L37+NRG_E!L37+FC_E!L37</f>
        <v>4770.8200108799992</v>
      </c>
      <c r="M37" s="8">
        <f>TI_EHG_E!M37+NRG_E!M37+FC_E!M37</f>
        <v>4681.4230940399984</v>
      </c>
      <c r="N37" s="8">
        <f>TI_EHG_E!N37+NRG_E!N37+FC_E!N37</f>
        <v>4425.1515000000009</v>
      </c>
      <c r="O37" s="8">
        <f>TI_EHG_E!O37+NRG_E!O37+FC_E!O37</f>
        <v>4270.1967277199983</v>
      </c>
      <c r="P37" s="8">
        <f>TI_EHG_E!P37+NRG_E!P37+FC_E!P37</f>
        <v>4364.0565922799997</v>
      </c>
      <c r="Q37" s="8">
        <f>TI_EHG_E!Q37+NRG_E!Q37+FC_E!Q37</f>
        <v>4204.6528431600009</v>
      </c>
      <c r="R37" s="8">
        <f>TI_EHG_E!R37+NRG_E!R37+FC_E!R37</f>
        <v>4180.5917445600016</v>
      </c>
      <c r="S37" s="8">
        <f>TI_EHG_E!S37+NRG_E!S37+FC_E!S37</f>
        <v>4153.5231645599988</v>
      </c>
      <c r="T37" s="8">
        <f>TI_EHG_E!T37+NRG_E!T37+FC_E!T37</f>
        <v>3991.1114350800008</v>
      </c>
      <c r="U37" s="8">
        <f>TI_EHG_E!U37+NRG_E!U37+FC_E!U37</f>
        <v>3927.9515813999997</v>
      </c>
      <c r="V37" s="8">
        <f>TI_EHG_E!V37+NRG_E!V37+FC_E!V37</f>
        <v>3837.7228982400006</v>
      </c>
      <c r="W37" s="8">
        <f>TI_EHG_E!W37+NRG_E!W37+FC_E!W37</f>
        <v>3570.0445796399995</v>
      </c>
      <c r="X37" s="8">
        <f>TI_EHG_E!X37+NRG_E!X37+FC_E!X37</f>
        <v>3597.1134091199997</v>
      </c>
      <c r="Y37" s="8">
        <f>TI_EHG_E!Y37+NRG_E!Y37+FC_E!Y37</f>
        <v>3335.45055228</v>
      </c>
      <c r="Z37" s="8">
        <f>TI_EHG_E!Z37+NRG_E!Z37+FC_E!Z37</f>
        <v>3320.4123968400008</v>
      </c>
    </row>
    <row r="38" spans="1:26" ht="11.25" customHeight="1" x14ac:dyDescent="0.2">
      <c r="A38" s="28" t="s">
        <v>62</v>
      </c>
      <c r="B38" s="7" t="s">
        <v>63</v>
      </c>
      <c r="C38" s="8">
        <f>TI_EHG_E!C38+NRG_E!C38+FC_E!C38</f>
        <v>9.1770840000000007</v>
      </c>
      <c r="D38" s="8">
        <f>TI_EHG_E!D38+NRG_E!D38+FC_E!D38</f>
        <v>9.1770840000000007</v>
      </c>
      <c r="E38" s="8">
        <f>TI_EHG_E!E38+NRG_E!E38+FC_E!E38</f>
        <v>9.1770840000000007</v>
      </c>
      <c r="F38" s="8">
        <f>TI_EHG_E!F38+NRG_E!F38+FC_E!F38</f>
        <v>15.29514</v>
      </c>
      <c r="G38" s="8">
        <f>TI_EHG_E!G38+NRG_E!G38+FC_E!G38</f>
        <v>15.29514</v>
      </c>
      <c r="H38" s="8">
        <f>TI_EHG_E!H38+NRG_E!H38+FC_E!H38</f>
        <v>9.1770840000000007</v>
      </c>
      <c r="I38" s="8">
        <f>TI_EHG_E!I38+NRG_E!I38+FC_E!I38</f>
        <v>15.29514</v>
      </c>
      <c r="J38" s="8">
        <f>TI_EHG_E!J38+NRG_E!J38+FC_E!J38</f>
        <v>15.29514</v>
      </c>
      <c r="K38" s="8">
        <f>TI_EHG_E!K38+NRG_E!K38+FC_E!K38</f>
        <v>12.236112</v>
      </c>
      <c r="L38" s="8">
        <f>TI_EHG_E!L38+NRG_E!L38+FC_E!L38</f>
        <v>6.1180559999999993</v>
      </c>
      <c r="M38" s="8">
        <f>TI_EHG_E!M38+NRG_E!M38+FC_E!M38</f>
        <v>6.1180559999999993</v>
      </c>
      <c r="N38" s="8">
        <f>TI_EHG_E!N38+NRG_E!N38+FC_E!N38</f>
        <v>3.0590279999999996</v>
      </c>
      <c r="O38" s="8">
        <f>TI_EHG_E!O38+NRG_E!O38+FC_E!O38</f>
        <v>3.0590279999999992</v>
      </c>
      <c r="P38" s="8">
        <f>TI_EHG_E!P38+NRG_E!P38+FC_E!P38</f>
        <v>3.0590280000000001</v>
      </c>
      <c r="Q38" s="8">
        <f>TI_EHG_E!Q38+NRG_E!Q38+FC_E!Q38</f>
        <v>3.0590280000000001</v>
      </c>
      <c r="R38" s="8">
        <f>TI_EHG_E!R38+NRG_E!R38+FC_E!R38</f>
        <v>3.0590279999999992</v>
      </c>
      <c r="S38" s="8">
        <f>TI_EHG_E!S38+NRG_E!S38+FC_E!S38</f>
        <v>3.0590279999999992</v>
      </c>
      <c r="T38" s="8">
        <f>TI_EHG_E!T38+NRG_E!T38+FC_E!T38</f>
        <v>3.0590279999999996</v>
      </c>
      <c r="U38" s="8">
        <f>TI_EHG_E!U38+NRG_E!U38+FC_E!U38</f>
        <v>3.0590279999999996</v>
      </c>
      <c r="V38" s="8">
        <f>TI_EHG_E!V38+NRG_E!V38+FC_E!V38</f>
        <v>3.0590279999999992</v>
      </c>
      <c r="W38" s="8">
        <f>TI_EHG_E!W38+NRG_E!W38+FC_E!W38</f>
        <v>3.0590279999999992</v>
      </c>
      <c r="X38" s="8">
        <f>TI_EHG_E!X38+NRG_E!X38+FC_E!X38</f>
        <v>3.0590279999999992</v>
      </c>
      <c r="Y38" s="8">
        <f>TI_EHG_E!Y38+NRG_E!Y38+FC_E!Y38</f>
        <v>3.0590279999999992</v>
      </c>
      <c r="Z38" s="8">
        <f>TI_EHG_E!Z38+NRG_E!Z38+FC_E!Z38</f>
        <v>3.0590279999999992</v>
      </c>
    </row>
    <row r="39" spans="1:26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  <c r="Y39" s="8">
        <f>TI_EHG_E!Y39+NRG_E!Y39+FC_E!Y39</f>
        <v>0</v>
      </c>
      <c r="Z39" s="8">
        <f>TI_EHG_E!Z39+NRG_E!Z39+FC_E!Z39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TI_EHG_E!C40+NRG_E!C40+FC_E!C40</f>
        <v>488.78336123999998</v>
      </c>
      <c r="D40" s="8">
        <f>TI_EHG_E!D40+NRG_E!D40+FC_E!D40</f>
        <v>460.76393124000003</v>
      </c>
      <c r="E40" s="8">
        <f>TI_EHG_E!E40+NRG_E!E40+FC_E!E40</f>
        <v>435.85782876000013</v>
      </c>
      <c r="F40" s="8">
        <f>TI_EHG_E!F40+NRG_E!F40+FC_E!F40</f>
        <v>442.08422496000014</v>
      </c>
      <c r="G40" s="8">
        <f>TI_EHG_E!G40+NRG_E!G40+FC_E!G40</f>
        <v>401.61174371999994</v>
      </c>
      <c r="H40" s="8">
        <f>TI_EHG_E!H40+NRG_E!H40+FC_E!H40</f>
        <v>445.19755248000013</v>
      </c>
      <c r="I40" s="8">
        <f>TI_EHG_E!I40+NRG_E!I40+FC_E!I40</f>
        <v>432.74450124000009</v>
      </c>
      <c r="J40" s="8">
        <f>TI_EHG_E!J40+NRG_E!J40+FC_E!J40</f>
        <v>423.40451868000002</v>
      </c>
      <c r="K40" s="8">
        <f>TI_EHG_E!K40+NRG_E!K40+FC_E!K40</f>
        <v>423.40477752000004</v>
      </c>
      <c r="L40" s="8">
        <f>TI_EHG_E!L40+NRG_E!L40+FC_E!L40</f>
        <v>404.72507124000003</v>
      </c>
      <c r="M40" s="8">
        <f>TI_EHG_E!M40+NRG_E!M40+FC_E!M40</f>
        <v>420.29145000000005</v>
      </c>
      <c r="N40" s="8">
        <f>TI_EHG_E!N40+NRG_E!N40+FC_E!N40</f>
        <v>382.93203743999999</v>
      </c>
      <c r="O40" s="8">
        <f>TI_EHG_E!O40+NRG_E!O40+FC_E!O40</f>
        <v>367.36565868000002</v>
      </c>
      <c r="P40" s="8">
        <f>TI_EHG_E!P40+NRG_E!P40+FC_E!P40</f>
        <v>326.89343628000006</v>
      </c>
      <c r="Q40" s="8">
        <f>TI_EHG_E!Q40+NRG_E!Q40+FC_E!Q40</f>
        <v>295.76067875999996</v>
      </c>
      <c r="R40" s="8">
        <f>TI_EHG_E!R40+NRG_E!R40+FC_E!R40</f>
        <v>295.76067876000002</v>
      </c>
      <c r="S40" s="8">
        <f>TI_EHG_E!S40+NRG_E!S40+FC_E!S40</f>
        <v>345.57288372000005</v>
      </c>
      <c r="T40" s="8">
        <f>TI_EHG_E!T40+NRG_E!T40+FC_E!T40</f>
        <v>342.45955620000007</v>
      </c>
      <c r="U40" s="8">
        <f>TI_EHG_E!U40+NRG_E!U40+FC_E!U40</f>
        <v>333.11983248000007</v>
      </c>
      <c r="V40" s="8">
        <f>TI_EHG_E!V40+NRG_E!V40+FC_E!V40</f>
        <v>370.47924504000002</v>
      </c>
      <c r="W40" s="8">
        <f>TI_EHG_E!W40+NRG_E!W40+FC_E!W40</f>
        <v>249.06154248000001</v>
      </c>
      <c r="X40" s="8">
        <f>TI_EHG_E!X40+NRG_E!X40+FC_E!X40</f>
        <v>177.45656256000001</v>
      </c>
      <c r="Y40" s="8">
        <f>TI_EHG_E!Y40+NRG_E!Y40+FC_E!Y40</f>
        <v>245.94847380000002</v>
      </c>
      <c r="Z40" s="8">
        <f>TI_EHG_E!Z40+NRG_E!Z40+FC_E!Z40</f>
        <v>305.10066131999997</v>
      </c>
    </row>
    <row r="41" spans="1:26" ht="11.25" customHeight="1" x14ac:dyDescent="0.2">
      <c r="A41" s="28" t="s">
        <v>68</v>
      </c>
      <c r="B41" s="7" t="s">
        <v>69</v>
      </c>
      <c r="C41" s="8">
        <f>TI_EHG_E!C41+NRG_E!C41+FC_E!C41</f>
        <v>0</v>
      </c>
      <c r="D41" s="8">
        <f>TI_EHG_E!D41+NRG_E!D41+FC_E!D41</f>
        <v>0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  <c r="Y41" s="8">
        <f>TI_EHG_E!Y41+NRG_E!Y41+FC_E!Y41</f>
        <v>0</v>
      </c>
      <c r="Z41" s="8">
        <f>TI_EHG_E!Z41+NRG_E!Z41+FC_E!Z41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3.2473072799999989</v>
      </c>
      <c r="J42" s="8">
        <f>TI_EHG_E!J42+NRG_E!J42+FC_E!J42</f>
        <v>0</v>
      </c>
      <c r="K42" s="8">
        <f>TI_EHG_E!K42+NRG_E!K42+FC_E!K42</f>
        <v>3.2473072799999989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246.78638135999998</v>
      </c>
      <c r="Q42" s="8">
        <f>TI_EHG_E!Q42+NRG_E!Q42+FC_E!Q42</f>
        <v>237.04498728000002</v>
      </c>
      <c r="R42" s="8">
        <f>TI_EHG_E!R42+NRG_E!R42+FC_E!R42</f>
        <v>240.29203068000001</v>
      </c>
      <c r="S42" s="8">
        <f>TI_EHG_E!S42+NRG_E!S42+FC_E!S42</f>
        <v>269.51674067999994</v>
      </c>
      <c r="T42" s="8">
        <f>TI_EHG_E!T42+NRG_E!T42+FC_E!T42</f>
        <v>217.56167135999993</v>
      </c>
      <c r="U42" s="8">
        <f>TI_EHG_E!U42+NRG_E!U42+FC_E!U42</f>
        <v>240.29203068000001</v>
      </c>
      <c r="V42" s="8">
        <f>TI_EHG_E!V42+NRG_E!V42+FC_E!V42</f>
        <v>217.56167136000002</v>
      </c>
      <c r="W42" s="8">
        <f>TI_EHG_E!W42+NRG_E!W42+FC_E!W42</f>
        <v>201.32566271999997</v>
      </c>
      <c r="X42" s="8">
        <f>TI_EHG_E!X42+NRG_E!X42+FC_E!X42</f>
        <v>172.10095271999998</v>
      </c>
      <c r="Y42" s="8">
        <f>TI_EHG_E!Y42+NRG_E!Y42+FC_E!Y42</f>
        <v>224.05628591999999</v>
      </c>
      <c r="Z42" s="8">
        <f>TI_EHG_E!Z42+NRG_E!Z42+FC_E!Z42</f>
        <v>165.60660203999993</v>
      </c>
    </row>
    <row r="43" spans="1:26" ht="11.25" customHeight="1" x14ac:dyDescent="0.2">
      <c r="A43" s="28" t="s">
        <v>72</v>
      </c>
      <c r="B43" s="7" t="s">
        <v>73</v>
      </c>
      <c r="C43" s="8">
        <f>TI_EHG_E!C43+NRG_E!C43+FC_E!C43</f>
        <v>12649.610881440001</v>
      </c>
      <c r="D43" s="8">
        <f>TI_EHG_E!D43+NRG_E!D43+FC_E!D43</f>
        <v>13398.391796400001</v>
      </c>
      <c r="E43" s="8">
        <f>TI_EHG_E!E43+NRG_E!E43+FC_E!E43</f>
        <v>13251.821314679999</v>
      </c>
      <c r="F43" s="8">
        <f>TI_EHG_E!F43+NRG_E!F43+FC_E!F43</f>
        <v>13646.922485039999</v>
      </c>
      <c r="G43" s="8">
        <f>TI_EHG_E!G43+NRG_E!G43+FC_E!G43</f>
        <v>13282.158062159999</v>
      </c>
      <c r="H43" s="8">
        <f>TI_EHG_E!H43+NRG_E!H43+FC_E!H43</f>
        <v>12993.553886039999</v>
      </c>
      <c r="I43" s="8">
        <f>TI_EHG_E!I43+NRG_E!I43+FC_E!I43</f>
        <v>12972.679115759998</v>
      </c>
      <c r="J43" s="8">
        <f>TI_EHG_E!J43+NRG_E!J43+FC_E!J43</f>
        <v>13556.813357880001</v>
      </c>
      <c r="K43" s="8">
        <f>TI_EHG_E!K43+NRG_E!K43+FC_E!K43</f>
        <v>12828.08399184</v>
      </c>
      <c r="L43" s="8">
        <f>TI_EHG_E!L43+NRG_E!L43+FC_E!L43</f>
        <v>12344.261113079998</v>
      </c>
      <c r="M43" s="8">
        <f>TI_EHG_E!M43+NRG_E!M43+FC_E!M43</f>
        <v>13239.768297600003</v>
      </c>
      <c r="N43" s="8">
        <f>TI_EHG_E!N43+NRG_E!N43+FC_E!N43</f>
        <v>12705.351984000001</v>
      </c>
      <c r="O43" s="8">
        <f>TI_EHG_E!O43+NRG_E!O43+FC_E!O43</f>
        <v>12879.70178508</v>
      </c>
      <c r="P43" s="8">
        <f>TI_EHG_E!P43+NRG_E!P43+FC_E!P43</f>
        <v>12481.166879999997</v>
      </c>
      <c r="Q43" s="8">
        <f>TI_EHG_E!Q43+NRG_E!Q43+FC_E!Q43</f>
        <v>11434.400640000002</v>
      </c>
      <c r="R43" s="8">
        <f>TI_EHG_E!R43+NRG_E!R43+FC_E!R43</f>
        <v>11330.06333472</v>
      </c>
      <c r="S43" s="8">
        <f>TI_EHG_E!S43+NRG_E!S43+FC_E!S43</f>
        <v>12654.65371248</v>
      </c>
      <c r="T43" s="8">
        <f>TI_EHG_E!T43+NRG_E!T43+FC_E!T43</f>
        <v>12169.7552574</v>
      </c>
      <c r="U43" s="8">
        <f>TI_EHG_E!U43+NRG_E!U43+FC_E!U43</f>
        <v>12228.616918439999</v>
      </c>
      <c r="V43" s="8">
        <f>TI_EHG_E!V43+NRG_E!V43+FC_E!V43</f>
        <v>11939.605133040001</v>
      </c>
      <c r="W43" s="8">
        <f>TI_EHG_E!W43+NRG_E!W43+FC_E!W43</f>
        <v>11523.2077116</v>
      </c>
      <c r="X43" s="8">
        <f>TI_EHG_E!X43+NRG_E!X43+FC_E!X43</f>
        <v>10807.94705796</v>
      </c>
      <c r="Y43" s="8">
        <f>TI_EHG_E!Y43+NRG_E!Y43+FC_E!Y43</f>
        <v>11134.053155159996</v>
      </c>
      <c r="Z43" s="8">
        <f>TI_EHG_E!Z43+NRG_E!Z43+FC_E!Z43</f>
        <v>10044.821390759997</v>
      </c>
    </row>
    <row r="44" spans="1:26" ht="11.25" customHeight="1" x14ac:dyDescent="0.2">
      <c r="A44" s="28" t="s">
        <v>74</v>
      </c>
      <c r="B44" s="7" t="s">
        <v>75</v>
      </c>
      <c r="C44" s="8">
        <f>TI_EHG_E!C44+NRG_E!C44+FC_E!C44</f>
        <v>3820.5492328800001</v>
      </c>
      <c r="D44" s="8">
        <f>TI_EHG_E!D44+NRG_E!D44+FC_E!D44</f>
        <v>4141.8445586400003</v>
      </c>
      <c r="E44" s="8">
        <f>TI_EHG_E!E44+NRG_E!E44+FC_E!E44</f>
        <v>4148.2070244000006</v>
      </c>
      <c r="F44" s="8">
        <f>TI_EHG_E!F44+NRG_E!F44+FC_E!F44</f>
        <v>4087.7647142400001</v>
      </c>
      <c r="G44" s="8">
        <f>TI_EHG_E!G44+NRG_E!G44+FC_E!G44</f>
        <v>3887.3528942400003</v>
      </c>
      <c r="H44" s="8">
        <f>TI_EHG_E!H44+NRG_E!H44+FC_E!H44</f>
        <v>3435.6314786400008</v>
      </c>
      <c r="I44" s="8">
        <f>TI_EHG_E!I44+NRG_E!I44+FC_E!I44</f>
        <v>3524.7029342400006</v>
      </c>
      <c r="J44" s="8">
        <f>TI_EHG_E!J44+NRG_E!J44+FC_E!J44</f>
        <v>3212.9510284800003</v>
      </c>
      <c r="K44" s="8">
        <f>TI_EHG_E!K44+NRG_E!K44+FC_E!K44</f>
        <v>2689.9462562400004</v>
      </c>
      <c r="L44" s="8">
        <f>TI_EHG_E!L44+NRG_E!L44+FC_E!L44</f>
        <v>2582.2212458399999</v>
      </c>
      <c r="M44" s="8">
        <f>TI_EHG_E!M44+NRG_E!M44+FC_E!M44</f>
        <v>2737.4708160000009</v>
      </c>
      <c r="N44" s="8">
        <f>TI_EHG_E!N44+NRG_E!N44+FC_E!N44</f>
        <v>2294.8514546400002</v>
      </c>
      <c r="O44" s="8">
        <f>TI_EHG_E!O44+NRG_E!O44+FC_E!O44</f>
        <v>2034.4972046400003</v>
      </c>
      <c r="P44" s="8">
        <f>TI_EHG_E!P44+NRG_E!P44+FC_E!P44</f>
        <v>1590.6381739200001</v>
      </c>
      <c r="Q44" s="8">
        <f>TI_EHG_E!Q44+NRG_E!Q44+FC_E!Q44</f>
        <v>1481.33578248</v>
      </c>
      <c r="R44" s="8">
        <f>TI_EHG_E!R44+NRG_E!R44+FC_E!R44</f>
        <v>1508.71411296</v>
      </c>
      <c r="S44" s="8">
        <f>TI_EHG_E!S44+NRG_E!S44+FC_E!S44</f>
        <v>1403.97055056</v>
      </c>
      <c r="T44" s="8">
        <f>TI_EHG_E!T44+NRG_E!T44+FC_E!T44</f>
        <v>1194.4990296000001</v>
      </c>
      <c r="U44" s="8">
        <f>TI_EHG_E!U44+NRG_E!U44+FC_E!U44</f>
        <v>881.80225560000019</v>
      </c>
      <c r="V44" s="8">
        <f>TI_EHG_E!V44+NRG_E!V44+FC_E!V44</f>
        <v>806.75475120000021</v>
      </c>
      <c r="W44" s="8">
        <f>TI_EHG_E!W44+NRG_E!W44+FC_E!W44</f>
        <v>681.67659887999991</v>
      </c>
      <c r="X44" s="8">
        <f>TI_EHG_E!X44+NRG_E!X44+FC_E!X44</f>
        <v>728.58146328000009</v>
      </c>
      <c r="Y44" s="8">
        <f>TI_EHG_E!Y44+NRG_E!Y44+FC_E!Y44</f>
        <v>766.10479752000003</v>
      </c>
      <c r="Z44" s="8">
        <f>TI_EHG_E!Z44+NRG_E!Z44+FC_E!Z44</f>
        <v>650.40678215999981</v>
      </c>
    </row>
    <row r="45" spans="1:26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  <c r="Y45" s="8">
        <f>TI_EHG_E!Y45+NRG_E!Y45+FC_E!Y45</f>
        <v>0</v>
      </c>
      <c r="Z45" s="8">
        <f>TI_EHG_E!Z45+NRG_E!Z45+FC_E!Z45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  <c r="Y46" s="8">
        <f>TI_EHG_E!Y46+NRG_E!Y46+FC_E!Y46</f>
        <v>0</v>
      </c>
      <c r="Z46" s="8">
        <f>TI_EHG_E!Z46+NRG_E!Z46+FC_E!Z46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  <c r="Y47" s="8">
        <f>TI_EHG_E!Y47+NRG_E!Y47+FC_E!Y47</f>
        <v>0</v>
      </c>
      <c r="Z47" s="8">
        <f>TI_EHG_E!Z47+NRG_E!Z47+FC_E!Z47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TI_EHG_E!C48+NRG_E!C48+FC_E!C48</f>
        <v>454.50393299999996</v>
      </c>
      <c r="D48" s="8">
        <f>TI_EHG_E!D48+NRG_E!D48+FC_E!D48</f>
        <v>296.70661799999999</v>
      </c>
      <c r="E48" s="8">
        <f>TI_EHG_E!E48+NRG_E!E48+FC_E!E48</f>
        <v>421.71105599999999</v>
      </c>
      <c r="F48" s="8">
        <f>TI_EHG_E!F48+NRG_E!F48+FC_E!F48</f>
        <v>379.46925900000002</v>
      </c>
      <c r="G48" s="8">
        <f>TI_EHG_E!G48+NRG_E!G48+FC_E!G48</f>
        <v>448.26245099999994</v>
      </c>
      <c r="H48" s="8">
        <f>TI_EHG_E!H48+NRG_E!H48+FC_E!H48</f>
        <v>421.26072299999998</v>
      </c>
      <c r="I48" s="8">
        <f>TI_EHG_E!I48+NRG_E!I48+FC_E!I48</f>
        <v>447.20629200000002</v>
      </c>
      <c r="J48" s="8">
        <f>TI_EHG_E!J48+NRG_E!J48+FC_E!J48</f>
        <v>599.92744500000003</v>
      </c>
      <c r="K48" s="8">
        <f>TI_EHG_E!K48+NRG_E!K48+FC_E!K48</f>
        <v>582.26021099999991</v>
      </c>
      <c r="L48" s="8">
        <f>TI_EHG_E!L48+NRG_E!L48+FC_E!L48</f>
        <v>534.06720899999993</v>
      </c>
      <c r="M48" s="8">
        <f>TI_EHG_E!M48+NRG_E!M48+FC_E!M48</f>
        <v>512.38804500000015</v>
      </c>
      <c r="N48" s="8">
        <f>TI_EHG_E!N48+NRG_E!N48+FC_E!N48</f>
        <v>596.31144300000017</v>
      </c>
      <c r="O48" s="8">
        <f>TI_EHG_E!O48+NRG_E!O48+FC_E!O48</f>
        <v>565.902558</v>
      </c>
      <c r="P48" s="8">
        <f>TI_EHG_E!P48+NRG_E!P48+FC_E!P48</f>
        <v>637.55464500000005</v>
      </c>
      <c r="Q48" s="8">
        <f>TI_EHG_E!Q48+NRG_E!Q48+FC_E!Q48</f>
        <v>597.92534100000023</v>
      </c>
      <c r="R48" s="8">
        <f>TI_EHG_E!R48+NRG_E!R48+FC_E!R48</f>
        <v>529.116354</v>
      </c>
      <c r="S48" s="8">
        <f>TI_EHG_E!S48+NRG_E!S48+FC_E!S48</f>
        <v>598.34619000000009</v>
      </c>
      <c r="T48" s="8">
        <f>TI_EHG_E!T48+NRG_E!T48+FC_E!T48</f>
        <v>556.087896</v>
      </c>
      <c r="U48" s="8">
        <f>TI_EHG_E!U48+NRG_E!U48+FC_E!U48</f>
        <v>490.22871299999997</v>
      </c>
      <c r="V48" s="8">
        <f>TI_EHG_E!V48+NRG_E!V48+FC_E!V48</f>
        <v>528.00052499999993</v>
      </c>
      <c r="W48" s="8">
        <f>TI_EHG_E!W48+NRG_E!W48+FC_E!W48</f>
        <v>578.23283700000002</v>
      </c>
      <c r="X48" s="8">
        <f>TI_EHG_E!X48+NRG_E!X48+FC_E!X48</f>
        <v>473.66291699999999</v>
      </c>
      <c r="Y48" s="8">
        <f>TI_EHG_E!Y48+NRG_E!Y48+FC_E!Y48</f>
        <v>529.11670499999991</v>
      </c>
      <c r="Z48" s="8">
        <f>TI_EHG_E!Z48+NRG_E!Z48+FC_E!Z48</f>
        <v>456.78402899999998</v>
      </c>
    </row>
    <row r="49" spans="1:26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  <c r="Y49" s="8">
        <f>TI_EHG_E!Y49+NRG_E!Y49+FC_E!Y49</f>
        <v>0</v>
      </c>
      <c r="Z49" s="8">
        <f>TI_EHG_E!Z49+NRG_E!Z49+FC_E!Z49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TI_EHG_E!C50+NRG_E!C50+FC_E!C50</f>
        <v>100.28310803999999</v>
      </c>
      <c r="D50" s="8">
        <f>TI_EHG_E!D50+NRG_E!D50+FC_E!D50</f>
        <v>94.994161200000008</v>
      </c>
      <c r="E50" s="8">
        <f>TI_EHG_E!E50+NRG_E!E50+FC_E!E50</f>
        <v>110.93145768000001</v>
      </c>
      <c r="F50" s="8">
        <f>TI_EHG_E!F50+NRG_E!F50+FC_E!F50</f>
        <v>148.53620483999998</v>
      </c>
      <c r="G50" s="8">
        <f>TI_EHG_E!G50+NRG_E!G50+FC_E!G50</f>
        <v>164.20117715999999</v>
      </c>
      <c r="H50" s="8">
        <f>TI_EHG_E!H50+NRG_E!H50+FC_E!H50</f>
        <v>155.97049608</v>
      </c>
      <c r="I50" s="8">
        <f>TI_EHG_E!I50+NRG_E!I50+FC_E!I50</f>
        <v>154.72894067999997</v>
      </c>
      <c r="J50" s="8">
        <f>TI_EHG_E!J50+NRG_E!J50+FC_E!J50</f>
        <v>127.56196692</v>
      </c>
      <c r="K50" s="8">
        <f>TI_EHG_E!K50+NRG_E!K50+FC_E!K50</f>
        <v>115.98000983999999</v>
      </c>
      <c r="L50" s="8">
        <f>TI_EHG_E!L50+NRG_E!L50+FC_E!L50</f>
        <v>133.40004804</v>
      </c>
      <c r="M50" s="8">
        <f>TI_EHG_E!M50+NRG_E!M50+FC_E!M50</f>
        <v>143.44226531999999</v>
      </c>
      <c r="N50" s="8">
        <f>TI_EHG_E!N50+NRG_E!N50+FC_E!N50</f>
        <v>133.69955183999997</v>
      </c>
      <c r="O50" s="8">
        <f>TI_EHG_E!O50+NRG_E!O50+FC_E!O50</f>
        <v>138.92041763999998</v>
      </c>
      <c r="P50" s="8">
        <f>TI_EHG_E!P50+NRG_E!P50+FC_E!P50</f>
        <v>94.923705240000004</v>
      </c>
      <c r="Q50" s="8">
        <f>TI_EHG_E!Q50+NRG_E!Q50+FC_E!Q50</f>
        <v>113.90828795999997</v>
      </c>
      <c r="R50" s="8">
        <f>TI_EHG_E!R50+NRG_E!R50+FC_E!R50</f>
        <v>103.05991727999998</v>
      </c>
      <c r="S50" s="8">
        <f>TI_EHG_E!S50+NRG_E!S50+FC_E!S50</f>
        <v>105.77181204000001</v>
      </c>
      <c r="T50" s="8">
        <f>TI_EHG_E!T50+NRG_E!T50+FC_E!T50</f>
        <v>116.62044660000001</v>
      </c>
      <c r="U50" s="8">
        <f>TI_EHG_E!U50+NRG_E!U50+FC_E!U50</f>
        <v>251.57052575999998</v>
      </c>
      <c r="V50" s="8">
        <f>TI_EHG_E!V50+NRG_E!V50+FC_E!V50</f>
        <v>402.86559599999998</v>
      </c>
      <c r="W50" s="8">
        <f>TI_EHG_E!W50+NRG_E!W50+FC_E!W50</f>
        <v>274.85608860000002</v>
      </c>
      <c r="X50" s="8">
        <f>TI_EHG_E!X50+NRG_E!X50+FC_E!X50</f>
        <v>210.61819691999997</v>
      </c>
      <c r="Y50" s="8">
        <f>TI_EHG_E!Y50+NRG_E!Y50+FC_E!Y50</f>
        <v>310.73849100000001</v>
      </c>
      <c r="Z50" s="8">
        <f>TI_EHG_E!Z50+NRG_E!Z50+FC_E!Z50</f>
        <v>286.29898091999996</v>
      </c>
    </row>
    <row r="51" spans="1:26" ht="11.25" customHeight="1" x14ac:dyDescent="0.2">
      <c r="A51" s="25" t="s">
        <v>88</v>
      </c>
      <c r="B51" s="26" t="s">
        <v>89</v>
      </c>
      <c r="C51" s="27">
        <f>TI_EHG_E!C51+NRG_E!C51+FC_E!C51</f>
        <v>7958.5367400000005</v>
      </c>
      <c r="D51" s="27">
        <f>TI_EHG_E!D51+NRG_E!D51+FC_E!D51</f>
        <v>8635.1532299999999</v>
      </c>
      <c r="E51" s="27">
        <f>TI_EHG_E!E51+NRG_E!E51+FC_E!E51</f>
        <v>8574.565230000002</v>
      </c>
      <c r="F51" s="27">
        <f>TI_EHG_E!F51+NRG_E!F51+FC_E!F51</f>
        <v>9491.1606900000006</v>
      </c>
      <c r="G51" s="27">
        <f>TI_EHG_E!G51+NRG_E!G51+FC_E!G51</f>
        <v>9143.7894899999992</v>
      </c>
      <c r="H51" s="27">
        <f>TI_EHG_E!H51+NRG_E!H51+FC_E!H51</f>
        <v>8366.34447</v>
      </c>
      <c r="I51" s="27">
        <f>TI_EHG_E!I51+NRG_E!I51+FC_E!I51</f>
        <v>8942.33439</v>
      </c>
      <c r="J51" s="27">
        <f>TI_EHG_E!J51+NRG_E!J51+FC_E!J51</f>
        <v>8443.7977456799999</v>
      </c>
      <c r="K51" s="27">
        <f>TI_EHG_E!K51+NRG_E!K51+FC_E!K51</f>
        <v>8659.2868441200008</v>
      </c>
      <c r="L51" s="27">
        <f>TI_EHG_E!L51+NRG_E!L51+FC_E!L51</f>
        <v>7770.8880295200015</v>
      </c>
      <c r="M51" s="27">
        <f>TI_EHG_E!M51+NRG_E!M51+FC_E!M51</f>
        <v>8548.3108339200007</v>
      </c>
      <c r="N51" s="27">
        <f>TI_EHG_E!N51+NRG_E!N51+FC_E!N51</f>
        <v>7490.6273667543446</v>
      </c>
      <c r="O51" s="27">
        <f>TI_EHG_E!O51+NRG_E!O51+FC_E!O51</f>
        <v>6658.5884471594272</v>
      </c>
      <c r="P51" s="27">
        <f>TI_EHG_E!P51+NRG_E!P51+FC_E!P51</f>
        <v>6217.8963561112359</v>
      </c>
      <c r="Q51" s="27">
        <f>TI_EHG_E!Q51+NRG_E!Q51+FC_E!Q51</f>
        <v>5541.2336180708098</v>
      </c>
      <c r="R51" s="27">
        <f>TI_EHG_E!R51+NRG_E!R51+FC_E!R51</f>
        <v>4827.3700149080123</v>
      </c>
      <c r="S51" s="27">
        <f>TI_EHG_E!S51+NRG_E!S51+FC_E!S51</f>
        <v>4312.2080682111691</v>
      </c>
      <c r="T51" s="27">
        <f>TI_EHG_E!T51+NRG_E!T51+FC_E!T51</f>
        <v>3960.9491612908241</v>
      </c>
      <c r="U51" s="27">
        <f>TI_EHG_E!U51+NRG_E!U51+FC_E!U51</f>
        <v>4505.9758100140125</v>
      </c>
      <c r="V51" s="27">
        <f>TI_EHG_E!V51+NRG_E!V51+FC_E!V51</f>
        <v>4413.2920428555099</v>
      </c>
      <c r="W51" s="27">
        <f>TI_EHG_E!W51+NRG_E!W51+FC_E!W51</f>
        <v>4399.8194440321331</v>
      </c>
      <c r="X51" s="27">
        <f>TI_EHG_E!X51+NRG_E!X51+FC_E!X51</f>
        <v>4427.9507063980373</v>
      </c>
      <c r="Y51" s="27">
        <f>TI_EHG_E!Y51+NRG_E!Y51+FC_E!Y51</f>
        <v>2231.6960194830499</v>
      </c>
      <c r="Z51" s="27">
        <f>TI_EHG_E!Z51+NRG_E!Z51+FC_E!Z51</f>
        <v>2475.2691559109235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7">SUM(C53:C54)</f>
        <v>331.65721742035169</v>
      </c>
      <c r="D52" s="27">
        <f t="shared" ref="D52:X52" si="28">SUM(D53:D54)</f>
        <v>424.9044920930038</v>
      </c>
      <c r="E52" s="27">
        <f t="shared" si="28"/>
        <v>494.5508971361113</v>
      </c>
      <c r="F52" s="27">
        <f t="shared" si="28"/>
        <v>534.17958278613514</v>
      </c>
      <c r="G52" s="27">
        <f t="shared" si="28"/>
        <v>572.14726497871607</v>
      </c>
      <c r="H52" s="27">
        <f t="shared" si="28"/>
        <v>511.60503566318891</v>
      </c>
      <c r="I52" s="27">
        <f t="shared" si="28"/>
        <v>468.46641744559815</v>
      </c>
      <c r="J52" s="27">
        <f t="shared" si="28"/>
        <v>469.62693771439189</v>
      </c>
      <c r="K52" s="27">
        <f t="shared" si="28"/>
        <v>530.40815293859771</v>
      </c>
      <c r="L52" s="27">
        <f t="shared" si="28"/>
        <v>621.54213400492199</v>
      </c>
      <c r="M52" s="27">
        <f t="shared" si="28"/>
        <v>621.22855533411916</v>
      </c>
      <c r="N52" s="27">
        <f t="shared" si="28"/>
        <v>621.40430487993945</v>
      </c>
      <c r="O52" s="27">
        <f t="shared" si="28"/>
        <v>810.86389544218423</v>
      </c>
      <c r="P52" s="27">
        <f t="shared" si="28"/>
        <v>804.68312016098571</v>
      </c>
      <c r="Q52" s="27">
        <f t="shared" si="28"/>
        <v>900.66328396073118</v>
      </c>
      <c r="R52" s="27">
        <f t="shared" si="28"/>
        <v>885.86841995343184</v>
      </c>
      <c r="S52" s="27">
        <f t="shared" si="28"/>
        <v>961.30049108200456</v>
      </c>
      <c r="T52" s="27">
        <f t="shared" si="28"/>
        <v>1067.3000621530537</v>
      </c>
      <c r="U52" s="27">
        <f t="shared" si="28"/>
        <v>1081.4086667613294</v>
      </c>
      <c r="V52" s="27">
        <f t="shared" si="28"/>
        <v>1076.059095720035</v>
      </c>
      <c r="W52" s="27">
        <f t="shared" si="28"/>
        <v>1085.8935652180351</v>
      </c>
      <c r="X52" s="27">
        <f t="shared" si="28"/>
        <v>1200.5109836210129</v>
      </c>
      <c r="Y52" s="27">
        <f t="shared" ref="Y52:Z52" si="29">SUM(Y53:Y54)</f>
        <v>1182.012281377994</v>
      </c>
      <c r="Z52" s="27">
        <f t="shared" si="29"/>
        <v>1170.630851282719</v>
      </c>
    </row>
    <row r="53" spans="1:26" ht="11.25" customHeight="1" x14ac:dyDescent="0.2">
      <c r="A53" s="29" t="s">
        <v>116</v>
      </c>
      <c r="B53" s="7" t="s">
        <v>117</v>
      </c>
      <c r="C53" s="8">
        <f>TI_EHG_E!C53+NRG_E!C53+FC_E!C53</f>
        <v>248.53359960000003</v>
      </c>
      <c r="D53" s="8">
        <f>TI_EHG_E!D53+NRG_E!D53+FC_E!D53</f>
        <v>322.03519920000008</v>
      </c>
      <c r="E53" s="8">
        <f>TI_EHG_E!E53+NRG_E!E53+FC_E!E53</f>
        <v>384.2410572</v>
      </c>
      <c r="F53" s="8">
        <f>TI_EHG_E!F53+NRG_E!F53+FC_E!F53</f>
        <v>382.24002959999996</v>
      </c>
      <c r="G53" s="8">
        <f>TI_EHG_E!G53+NRG_E!G53+FC_E!G53</f>
        <v>398.2554576</v>
      </c>
      <c r="H53" s="8">
        <f>TI_EHG_E!H53+NRG_E!H53+FC_E!H53</f>
        <v>331.04522880000002</v>
      </c>
      <c r="I53" s="8">
        <f>TI_EHG_E!I53+NRG_E!I53+FC_E!I53</f>
        <v>314.31422880000002</v>
      </c>
      <c r="J53" s="8">
        <f>TI_EHG_E!J53+NRG_E!J53+FC_E!J53</f>
        <v>279.70782839999998</v>
      </c>
      <c r="K53" s="8">
        <f>TI_EHG_E!K53+NRG_E!K53+FC_E!K53</f>
        <v>286.71477119999997</v>
      </c>
      <c r="L53" s="8">
        <f>TI_EHG_E!L53+NRG_E!L53+FC_E!L53</f>
        <v>271.41440039999998</v>
      </c>
      <c r="M53" s="8">
        <f>TI_EHG_E!M53+NRG_E!M53+FC_E!M53</f>
        <v>255.11171400000001</v>
      </c>
      <c r="N53" s="8">
        <f>TI_EHG_E!N53+NRG_E!N53+FC_E!N53</f>
        <v>258.11557200000004</v>
      </c>
      <c r="O53" s="8">
        <f>TI_EHG_E!O53+NRG_E!O53+FC_E!O53</f>
        <v>391.96305720000004</v>
      </c>
      <c r="P53" s="8">
        <f>TI_EHG_E!P53+NRG_E!P53+FC_E!P53</f>
        <v>303.1600572000001</v>
      </c>
      <c r="Q53" s="8">
        <f>TI_EHG_E!Q53+NRG_E!Q53+FC_E!Q53</f>
        <v>317.3165424</v>
      </c>
      <c r="R53" s="8">
        <f>TI_EHG_E!R53+NRG_E!R53+FC_E!R53</f>
        <v>251.96628600000003</v>
      </c>
      <c r="S53" s="8">
        <f>TI_EHG_E!S53+NRG_E!S53+FC_E!S53</f>
        <v>235.09165680000001</v>
      </c>
      <c r="T53" s="8">
        <f>TI_EHG_E!T53+NRG_E!T53+FC_E!T53</f>
        <v>286.1433432</v>
      </c>
      <c r="U53" s="8">
        <f>TI_EHG_E!U53+NRG_E!U53+FC_E!U53</f>
        <v>292.86354240000003</v>
      </c>
      <c r="V53" s="8">
        <f>TI_EHG_E!V53+NRG_E!V53+FC_E!V53</f>
        <v>259.83088560000004</v>
      </c>
      <c r="W53" s="8">
        <f>TI_EHG_E!W53+NRG_E!W53+FC_E!W53</f>
        <v>289.57448519999997</v>
      </c>
      <c r="X53" s="8">
        <f>TI_EHG_E!X53+NRG_E!X53+FC_E!X53</f>
        <v>316.45888560000003</v>
      </c>
      <c r="Y53" s="8">
        <f>TI_EHG_E!Y53+NRG_E!Y53+FC_E!Y53</f>
        <v>302.44602960000003</v>
      </c>
      <c r="Z53" s="8">
        <f>TI_EHG_E!Z53+NRG_E!Z53+FC_E!Z53</f>
        <v>266.98094280000004</v>
      </c>
    </row>
    <row r="54" spans="1:26" ht="11.25" customHeight="1" x14ac:dyDescent="0.2">
      <c r="A54" s="43" t="s">
        <v>118</v>
      </c>
      <c r="B54" s="44" t="s">
        <v>119</v>
      </c>
      <c r="C54" s="45">
        <f>TI_EHG_E!C54+NRG_E!C54+FC_E!C54</f>
        <v>83.123617820351654</v>
      </c>
      <c r="D54" s="45">
        <f>TI_EHG_E!D54+NRG_E!D54+FC_E!D54</f>
        <v>102.86929289300369</v>
      </c>
      <c r="E54" s="45">
        <f>TI_EHG_E!E54+NRG_E!E54+FC_E!E54</f>
        <v>110.3098399361113</v>
      </c>
      <c r="F54" s="45">
        <f>TI_EHG_E!F54+NRG_E!F54+FC_E!F54</f>
        <v>151.93955318613519</v>
      </c>
      <c r="G54" s="45">
        <f>TI_EHG_E!G54+NRG_E!G54+FC_E!G54</f>
        <v>173.89180737871607</v>
      </c>
      <c r="H54" s="45">
        <f>TI_EHG_E!H54+NRG_E!H54+FC_E!H54</f>
        <v>180.55980686318892</v>
      </c>
      <c r="I54" s="45">
        <f>TI_EHG_E!I54+NRG_E!I54+FC_E!I54</f>
        <v>154.1521886455981</v>
      </c>
      <c r="J54" s="45">
        <f>TI_EHG_E!J54+NRG_E!J54+FC_E!J54</f>
        <v>189.9191093143919</v>
      </c>
      <c r="K54" s="45">
        <f>TI_EHG_E!K54+NRG_E!K54+FC_E!K54</f>
        <v>243.69338173859771</v>
      </c>
      <c r="L54" s="45">
        <f>TI_EHG_E!L54+NRG_E!L54+FC_E!L54</f>
        <v>350.12773360492201</v>
      </c>
      <c r="M54" s="45">
        <f>TI_EHG_E!M54+NRG_E!M54+FC_E!M54</f>
        <v>366.11684133411916</v>
      </c>
      <c r="N54" s="45">
        <f>TI_EHG_E!N54+NRG_E!N54+FC_E!N54</f>
        <v>363.2887328799394</v>
      </c>
      <c r="O54" s="45">
        <f>TI_EHG_E!O54+NRG_E!O54+FC_E!O54</f>
        <v>418.90083824218414</v>
      </c>
      <c r="P54" s="45">
        <f>TI_EHG_E!P54+NRG_E!P54+FC_E!P54</f>
        <v>501.52306296098561</v>
      </c>
      <c r="Q54" s="45">
        <f>TI_EHG_E!Q54+NRG_E!Q54+FC_E!Q54</f>
        <v>583.34674156073118</v>
      </c>
      <c r="R54" s="45">
        <f>TI_EHG_E!R54+NRG_E!R54+FC_E!R54</f>
        <v>633.90213395343176</v>
      </c>
      <c r="S54" s="45">
        <f>TI_EHG_E!S54+NRG_E!S54+FC_E!S54</f>
        <v>726.20883428200455</v>
      </c>
      <c r="T54" s="45">
        <f>TI_EHG_E!T54+NRG_E!T54+FC_E!T54</f>
        <v>781.15671895305366</v>
      </c>
      <c r="U54" s="45">
        <f>TI_EHG_E!U54+NRG_E!U54+FC_E!U54</f>
        <v>788.54512436132939</v>
      </c>
      <c r="V54" s="45">
        <f>TI_EHG_E!V54+NRG_E!V54+FC_E!V54</f>
        <v>816.22821012003487</v>
      </c>
      <c r="W54" s="45">
        <f>TI_EHG_E!W54+NRG_E!W54+FC_E!W54</f>
        <v>796.31908001803515</v>
      </c>
      <c r="X54" s="45">
        <f>TI_EHG_E!X54+NRG_E!X54+FC_E!X54</f>
        <v>884.05209802101285</v>
      </c>
      <c r="Y54" s="45">
        <f>TI_EHG_E!Y54+NRG_E!Y54+FC_E!Y54</f>
        <v>879.56625177799401</v>
      </c>
      <c r="Z54" s="45">
        <f>TI_EHG_E!Z54+NRG_E!Z54+FC_E!Z54</f>
        <v>903.64990848271907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30323.520332639993</v>
      </c>
      <c r="D61" s="49">
        <f t="shared" si="30"/>
        <v>29655.671081039996</v>
      </c>
      <c r="E61" s="49">
        <f t="shared" si="30"/>
        <v>32050.347205679995</v>
      </c>
      <c r="F61" s="49">
        <f t="shared" si="30"/>
        <v>32743.912813199997</v>
      </c>
      <c r="G61" s="49">
        <f t="shared" si="30"/>
        <v>34403.662035360001</v>
      </c>
      <c r="H61" s="49">
        <f t="shared" si="30"/>
        <v>32129.31368232</v>
      </c>
      <c r="I61" s="49">
        <f t="shared" si="30"/>
        <v>35912.373072479997</v>
      </c>
      <c r="J61" s="49">
        <f t="shared" si="30"/>
        <v>34577.485721279998</v>
      </c>
      <c r="K61" s="49">
        <f t="shared" si="30"/>
        <v>35342.798935679995</v>
      </c>
      <c r="L61" s="49">
        <f t="shared" si="30"/>
        <v>31597.118603279992</v>
      </c>
      <c r="M61" s="49">
        <f t="shared" si="30"/>
        <v>37462.390323840002</v>
      </c>
      <c r="N61" s="49">
        <f t="shared" si="30"/>
        <v>37069.152704556938</v>
      </c>
      <c r="O61" s="49">
        <f t="shared" si="30"/>
        <v>38849.64048341618</v>
      </c>
      <c r="P61" s="49">
        <f t="shared" si="30"/>
        <v>39952.855240993769</v>
      </c>
      <c r="Q61" s="49">
        <f t="shared" si="30"/>
        <v>41034.03958333558</v>
      </c>
      <c r="R61" s="49">
        <f t="shared" si="30"/>
        <v>40171.081016061718</v>
      </c>
      <c r="S61" s="49">
        <f t="shared" si="30"/>
        <v>41441.15228131706</v>
      </c>
      <c r="T61" s="49">
        <f t="shared" si="30"/>
        <v>43448.066357094482</v>
      </c>
      <c r="U61" s="49">
        <f t="shared" si="30"/>
        <v>44772.373284777372</v>
      </c>
      <c r="V61" s="49">
        <f t="shared" si="30"/>
        <v>45517.917172503403</v>
      </c>
      <c r="W61" s="49">
        <f t="shared" si="30"/>
        <v>42522.217504371722</v>
      </c>
      <c r="X61" s="49">
        <f t="shared" si="30"/>
        <v>49001.942112076329</v>
      </c>
      <c r="Y61" s="49">
        <f t="shared" ref="Y61:Z61" si="31">SUM(Y62:Y72)</f>
        <v>44669.881836040651</v>
      </c>
      <c r="Z61" s="49">
        <f t="shared" si="31"/>
        <v>44164.092223039406</v>
      </c>
    </row>
    <row r="62" spans="1:26" ht="11.25" customHeight="1" x14ac:dyDescent="0.2">
      <c r="A62" s="50" t="s">
        <v>92</v>
      </c>
      <c r="B62" s="51" t="s">
        <v>93</v>
      </c>
      <c r="C62" s="52">
        <f>TI_EHG_E!C62+NRG_E!C62+FC_E!C62</f>
        <v>30048.928358399993</v>
      </c>
      <c r="D62" s="52">
        <f>TI_EHG_E!D62+NRG_E!D62+FC_E!D62</f>
        <v>29318.912179199993</v>
      </c>
      <c r="E62" s="52">
        <f>TI_EHG_E!E62+NRG_E!E62+FC_E!E62</f>
        <v>31720.303238399996</v>
      </c>
      <c r="F62" s="52">
        <f>TI_EHG_E!F62+NRG_E!F62+FC_E!F62</f>
        <v>32331.712089599998</v>
      </c>
      <c r="G62" s="52">
        <f>TI_EHG_E!G62+NRG_E!G62+FC_E!G62</f>
        <v>33919.312089600004</v>
      </c>
      <c r="H62" s="52">
        <f>TI_EHG_E!H62+NRG_E!H62+FC_E!H62</f>
        <v>31560.927955200001</v>
      </c>
      <c r="I62" s="52">
        <f>TI_EHG_E!I62+NRG_E!I62+FC_E!I62</f>
        <v>35408.799820799999</v>
      </c>
      <c r="J62" s="52">
        <f>TI_EHG_E!J62+NRG_E!J62+FC_E!J62</f>
        <v>33962.432716800002</v>
      </c>
      <c r="K62" s="52">
        <f>TI_EHG_E!K62+NRG_E!K62+FC_E!K62</f>
        <v>34385.679417599989</v>
      </c>
      <c r="L62" s="52">
        <f>TI_EHG_E!L62+NRG_E!L62+FC_E!L62</f>
        <v>30396.352089599997</v>
      </c>
      <c r="M62" s="52">
        <f>TI_EHG_E!M62+NRG_E!M62+FC_E!M62</f>
        <v>36146.208268799994</v>
      </c>
      <c r="N62" s="52">
        <f>TI_EHG_E!N62+NRG_E!N62+FC_E!N62</f>
        <v>35614.655999999988</v>
      </c>
      <c r="O62" s="52">
        <f>TI_EHG_E!O62+NRG_E!O62+FC_E!O62</f>
        <v>37224.096537600002</v>
      </c>
      <c r="P62" s="52">
        <f>TI_EHG_E!P62+NRG_E!P62+FC_E!P62</f>
        <v>38031.280358399999</v>
      </c>
      <c r="Q62" s="52">
        <f>TI_EHG_E!Q62+NRG_E!Q62+FC_E!Q62</f>
        <v>38154.031776000003</v>
      </c>
      <c r="R62" s="52">
        <f>TI_EHG_E!R62+NRG_E!R62+FC_E!R62</f>
        <v>37170.447955199998</v>
      </c>
      <c r="S62" s="52">
        <f>TI_EHG_E!S62+NRG_E!S62+FC_E!S62</f>
        <v>39192.720537600006</v>
      </c>
      <c r="T62" s="52">
        <f>TI_EHG_E!T62+NRG_E!T62+FC_E!T62</f>
        <v>40351.024223999993</v>
      </c>
      <c r="U62" s="52">
        <f>TI_EHG_E!U62+NRG_E!U62+FC_E!U62</f>
        <v>41613.488179199994</v>
      </c>
      <c r="V62" s="52">
        <f>TI_EHG_E!V62+NRG_E!V62+FC_E!V62</f>
        <v>42195.998879999992</v>
      </c>
      <c r="W62" s="52">
        <f>TI_EHG_E!W62+NRG_E!W62+FC_E!W62</f>
        <v>39397.007865600004</v>
      </c>
      <c r="X62" s="52">
        <f>TI_EHG_E!X62+NRG_E!X62+FC_E!X62</f>
        <v>44724.736627199985</v>
      </c>
      <c r="Y62" s="52">
        <f>TI_EHG_E!Y62+NRG_E!Y62+FC_E!Y62</f>
        <v>40813.696223999985</v>
      </c>
      <c r="Z62" s="52">
        <f>TI_EHG_E!Z62+NRG_E!Z62+FC_E!Z62</f>
        <v>40333.888223999995</v>
      </c>
    </row>
    <row r="63" spans="1:26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  <c r="Y63" s="52">
        <f>TI_EHG_E!Y63+NRG_E!Y63+FC_E!Y63</f>
        <v>0</v>
      </c>
      <c r="Z63" s="52">
        <f>TI_EHG_E!Z63+NRG_E!Z63+FC_E!Z63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TI_EHG_E!C64+NRG_E!C64+FC_E!C64</f>
        <v>46.791894240000005</v>
      </c>
      <c r="D64" s="52">
        <f>TI_EHG_E!D64+NRG_E!D64+FC_E!D64</f>
        <v>41.059221839999999</v>
      </c>
      <c r="E64" s="52">
        <f>TI_EHG_E!E64+NRG_E!E64+FC_E!E64</f>
        <v>47.993465520000001</v>
      </c>
      <c r="F64" s="52">
        <f>TI_EHG_E!F64+NRG_E!F64+FC_E!F64</f>
        <v>52.798178159999999</v>
      </c>
      <c r="G64" s="52">
        <f>TI_EHG_E!G64+NRG_E!G64+FC_E!G64</f>
        <v>60.496843679999998</v>
      </c>
      <c r="H64" s="52">
        <f>TI_EHG_E!H64+NRG_E!H64+FC_E!H64</f>
        <v>95.386047120000029</v>
      </c>
      <c r="I64" s="52">
        <f>TI_EHG_E!I64+NRG_E!I64+FC_E!I64</f>
        <v>83.319818400000003</v>
      </c>
      <c r="J64" s="52">
        <f>TI_EHG_E!J64+NRG_E!J64+FC_E!J64</f>
        <v>95.386243680000007</v>
      </c>
      <c r="K64" s="52">
        <f>TI_EHG_E!K64+NRG_E!K64+FC_E!K64</f>
        <v>102.86653103999997</v>
      </c>
      <c r="L64" s="52">
        <f>TI_EHG_E!L64+NRG_E!L64+FC_E!L64</f>
        <v>94.62182184000001</v>
      </c>
      <c r="M64" s="52">
        <f>TI_EHG_E!M64+NRG_E!M64+FC_E!M64</f>
        <v>92.38359312</v>
      </c>
      <c r="N64" s="52">
        <f>TI_EHG_E!N64+NRG_E!N64+FC_E!N64</f>
        <v>121.2664765569474</v>
      </c>
      <c r="O64" s="52">
        <f>TI_EHG_E!O64+NRG_E!O64+FC_E!O64</f>
        <v>132.40501253617401</v>
      </c>
      <c r="P64" s="52">
        <f>TI_EHG_E!P64+NRG_E!P64+FC_E!P64</f>
        <v>203.3779360337721</v>
      </c>
      <c r="Q64" s="52">
        <f>TI_EHG_E!Q64+NRG_E!Q64+FC_E!Q64</f>
        <v>227.6466087755752</v>
      </c>
      <c r="R64" s="52">
        <f>TI_EHG_E!R64+NRG_E!R64+FC_E!R64</f>
        <v>235.84044230172108</v>
      </c>
      <c r="S64" s="52">
        <f>TI_EHG_E!S64+NRG_E!S64+FC_E!S64</f>
        <v>256.19556259704405</v>
      </c>
      <c r="T64" s="52">
        <f>TI_EHG_E!T64+NRG_E!T64+FC_E!T64</f>
        <v>389.36454701449225</v>
      </c>
      <c r="U64" s="52">
        <f>TI_EHG_E!U64+NRG_E!U64+FC_E!U64</f>
        <v>425.97539597737818</v>
      </c>
      <c r="V64" s="52">
        <f>TI_EHG_E!V64+NRG_E!V64+FC_E!V64</f>
        <v>428.53291794340851</v>
      </c>
      <c r="W64" s="52">
        <f>TI_EHG_E!W64+NRG_E!W64+FC_E!W64</f>
        <v>386.52023141172072</v>
      </c>
      <c r="X64" s="52">
        <f>TI_EHG_E!X64+NRG_E!X64+FC_E!X64</f>
        <v>444.25398055634867</v>
      </c>
      <c r="Y64" s="52">
        <f>TI_EHG_E!Y64+NRG_E!Y64+FC_E!Y64</f>
        <v>399.05193460066801</v>
      </c>
      <c r="Z64" s="52">
        <f>TI_EHG_E!Z64+NRG_E!Z64+FC_E!Z64</f>
        <v>420.52819279942224</v>
      </c>
    </row>
    <row r="65" spans="1:26" ht="11.25" customHeight="1" x14ac:dyDescent="0.2">
      <c r="A65" s="50" t="s">
        <v>98</v>
      </c>
      <c r="B65" s="51" t="s">
        <v>99</v>
      </c>
      <c r="C65" s="52">
        <f>TI_EHG_E!C65+NRG_E!C65+FC_E!C65</f>
        <v>227.80007999999998</v>
      </c>
      <c r="D65" s="52">
        <f>TI_EHG_E!D65+NRG_E!D65+FC_E!D65</f>
        <v>295.69968</v>
      </c>
      <c r="E65" s="52">
        <f>TI_EHG_E!E65+NRG_E!E65+FC_E!E65</f>
        <v>280.10015999999996</v>
      </c>
      <c r="F65" s="52">
        <f>TI_EHG_E!F65+NRG_E!F65+FC_E!F65</f>
        <v>347.70024000000001</v>
      </c>
      <c r="G65" s="52">
        <f>TI_EHG_E!G65+NRG_E!G65+FC_E!G65</f>
        <v>410.20019999999988</v>
      </c>
      <c r="H65" s="52">
        <f>TI_EHG_E!H65+NRG_E!H65+FC_E!H65</f>
        <v>472.9996799999999</v>
      </c>
      <c r="I65" s="52">
        <f>TI_EHG_E!I65+NRG_E!I65+FC_E!I65</f>
        <v>418.20011999999991</v>
      </c>
      <c r="J65" s="52">
        <f>TI_EHG_E!J65+NRG_E!J65+FC_E!J65</f>
        <v>500.20019999999994</v>
      </c>
      <c r="K65" s="52">
        <f>TI_EHG_E!K65+NRG_E!K65+FC_E!K65</f>
        <v>591.80003999999997</v>
      </c>
      <c r="L65" s="52">
        <f>TI_EHG_E!L65+NRG_E!L65+FC_E!L65</f>
        <v>560.39976000000001</v>
      </c>
      <c r="M65" s="52">
        <f>TI_EHG_E!M65+NRG_E!M65+FC_E!M65</f>
        <v>608.90039999999999</v>
      </c>
      <c r="N65" s="52">
        <f>TI_EHG_E!N65+NRG_E!N65+FC_E!N65</f>
        <v>584.30015999999978</v>
      </c>
      <c r="O65" s="52">
        <f>TI_EHG_E!O65+NRG_E!O65+FC_E!O65</f>
        <v>808.19999999999993</v>
      </c>
      <c r="P65" s="52">
        <f>TI_EHG_E!P65+NRG_E!P65+FC_E!P65</f>
        <v>929.49948000000006</v>
      </c>
      <c r="Q65" s="52">
        <f>TI_EHG_E!Q65+NRG_E!Q65+FC_E!Q65</f>
        <v>1037.5999200000001</v>
      </c>
      <c r="R65" s="52">
        <f>TI_EHG_E!R65+NRG_E!R65+FC_E!R65</f>
        <v>1148.0004000000001</v>
      </c>
      <c r="S65" s="52">
        <f>TI_EHG_E!S65+NRG_E!S65+FC_E!S65</f>
        <v>1282.1997599999997</v>
      </c>
      <c r="T65" s="52">
        <f>TI_EHG_E!T65+NRG_E!T65+FC_E!T65</f>
        <v>1368.4996800000001</v>
      </c>
      <c r="U65" s="52">
        <f>TI_EHG_E!U65+NRG_E!U65+FC_E!U65</f>
        <v>1460.6002799999997</v>
      </c>
      <c r="V65" s="52">
        <f>TI_EHG_E!V65+NRG_E!V65+FC_E!V65</f>
        <v>1464.4998000000001</v>
      </c>
      <c r="W65" s="52">
        <f>TI_EHG_E!W65+NRG_E!W65+FC_E!W65</f>
        <v>1383.3997199999999</v>
      </c>
      <c r="X65" s="52">
        <f>TI_EHG_E!X65+NRG_E!X65+FC_E!X65</f>
        <v>1533.1003199999998</v>
      </c>
      <c r="Y65" s="52">
        <f>TI_EHG_E!Y65+NRG_E!Y65+FC_E!Y65</f>
        <v>1453.1000399999998</v>
      </c>
      <c r="Z65" s="52">
        <f>TI_EHG_E!Z65+NRG_E!Z65+FC_E!Z65</f>
        <v>1371.5999999999997</v>
      </c>
    </row>
    <row r="66" spans="1:26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  <c r="Y66" s="52">
        <f>TI_EHG_E!Y66+NRG_E!Y66+FC_E!Y66</f>
        <v>0</v>
      </c>
      <c r="Z66" s="52">
        <f>TI_EHG_E!Z66+NRG_E!Z66+FC_E!Z66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1.9503417600000001</v>
      </c>
      <c r="F67" s="52">
        <f>TI_EHG_E!F67+NRG_E!F67+FC_E!F67</f>
        <v>11.702305439999998</v>
      </c>
      <c r="G67" s="52">
        <f>TI_EHG_E!G67+NRG_E!G67+FC_E!G67</f>
        <v>13.652902080000004</v>
      </c>
      <c r="H67" s="52">
        <f>TI_EHG_E!H67+NRG_E!H67+FC_E!H67</f>
        <v>0</v>
      </c>
      <c r="I67" s="52">
        <f>TI_EHG_E!I67+NRG_E!I67+FC_E!I67</f>
        <v>2.0533132799999998</v>
      </c>
      <c r="J67" s="52">
        <f>TI_EHG_E!J67+NRG_E!J67+FC_E!J67</f>
        <v>4.1063716799999996</v>
      </c>
      <c r="K67" s="52">
        <f>TI_EHG_E!K67+NRG_E!K67+FC_E!K67</f>
        <v>190.58677487999998</v>
      </c>
      <c r="L67" s="52">
        <f>TI_EHG_E!L67+NRG_E!L67+FC_E!L67</f>
        <v>227.53392479999999</v>
      </c>
      <c r="M67" s="52">
        <f>TI_EHG_E!M67+NRG_E!M67+FC_E!M67</f>
        <v>240.93475056000003</v>
      </c>
      <c r="N67" s="52">
        <f>TI_EHG_E!N67+NRG_E!N67+FC_E!N67</f>
        <v>274.39284816000009</v>
      </c>
      <c r="O67" s="52">
        <f>TI_EHG_E!O67+NRG_E!O67+FC_E!O67</f>
        <v>286.53201791999999</v>
      </c>
      <c r="P67" s="52">
        <f>TI_EHG_E!P67+NRG_E!P67+FC_E!P67</f>
        <v>210.03921647999996</v>
      </c>
      <c r="Q67" s="52">
        <f>TI_EHG_E!Q67+NRG_E!Q67+FC_E!Q67</f>
        <v>221.05920815999997</v>
      </c>
      <c r="R67" s="52">
        <f>TI_EHG_E!R67+NRG_E!R67+FC_E!R67</f>
        <v>206.41890096000009</v>
      </c>
      <c r="S67" s="52">
        <f>TI_EHG_E!S67+NRG_E!S67+FC_E!S67</f>
        <v>213.12275472000002</v>
      </c>
      <c r="T67" s="52">
        <f>TI_EHG_E!T67+NRG_E!T67+FC_E!T67</f>
        <v>253.13126832000003</v>
      </c>
      <c r="U67" s="52">
        <f>TI_EHG_E!U67+NRG_E!U67+FC_E!U67</f>
        <v>263.82985631999992</v>
      </c>
      <c r="V67" s="52">
        <f>TI_EHG_E!V67+NRG_E!V67+FC_E!V67</f>
        <v>278.09064719999992</v>
      </c>
      <c r="W67" s="52">
        <f>TI_EHG_E!W67+NRG_E!W67+FC_E!W67</f>
        <v>293.37707519999998</v>
      </c>
      <c r="X67" s="52">
        <f>TI_EHG_E!X67+NRG_E!X67+FC_E!X67</f>
        <v>353.3365756799999</v>
      </c>
      <c r="Y67" s="52">
        <f>TI_EHG_E!Y67+NRG_E!Y67+FC_E!Y67</f>
        <v>368.72572032000011</v>
      </c>
      <c r="Z67" s="52">
        <f>TI_EHG_E!Z67+NRG_E!Z67+FC_E!Z67</f>
        <v>425.04884783999995</v>
      </c>
    </row>
    <row r="68" spans="1:26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  <c r="Y68" s="52">
        <f>TI_EHG_E!Y68+NRG_E!Y68+FC_E!Y68</f>
        <v>0</v>
      </c>
      <c r="Z68" s="52">
        <f>TI_EHG_E!Z68+NRG_E!Z68+FC_E!Z68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33.141026879999984</v>
      </c>
      <c r="L69" s="52">
        <f>TI_EHG_E!L69+NRG_E!L69+FC_E!L69</f>
        <v>174.03894575999999</v>
      </c>
      <c r="M69" s="52">
        <f>TI_EHG_E!M69+NRG_E!M69+FC_E!M69</f>
        <v>185.53148496</v>
      </c>
      <c r="N69" s="52">
        <f>TI_EHG_E!N69+NRG_E!N69+FC_E!N69</f>
        <v>323.86225247999994</v>
      </c>
      <c r="O69" s="52">
        <f>TI_EHG_E!O69+NRG_E!O69+FC_E!O69</f>
        <v>304.93562832000009</v>
      </c>
      <c r="P69" s="52">
        <f>TI_EHG_E!P69+NRG_E!P69+FC_E!P69</f>
        <v>462.32377343999997</v>
      </c>
      <c r="Q69" s="52">
        <f>TI_EHG_E!Q69+NRG_E!Q69+FC_E!Q69</f>
        <v>1263.4605503999999</v>
      </c>
      <c r="R69" s="52">
        <f>TI_EHG_E!R69+NRG_E!R69+FC_E!R69</f>
        <v>1275.45341904</v>
      </c>
      <c r="S69" s="52">
        <f>TI_EHG_E!S69+NRG_E!S69+FC_E!S69</f>
        <v>322.68776543999996</v>
      </c>
      <c r="T69" s="52">
        <f>TI_EHG_E!T69+NRG_E!T69+FC_E!T69</f>
        <v>919.26728495999987</v>
      </c>
      <c r="U69" s="52">
        <f>TI_EHG_E!U69+NRG_E!U69+FC_E!U69</f>
        <v>834.33362255999987</v>
      </c>
      <c r="V69" s="52">
        <f>TI_EHG_E!V69+NRG_E!V69+FC_E!V69</f>
        <v>1003.45465872</v>
      </c>
      <c r="W69" s="52">
        <f>TI_EHG_E!W69+NRG_E!W69+FC_E!W69</f>
        <v>893.69415503999971</v>
      </c>
      <c r="X69" s="52">
        <f>TI_EHG_E!X69+NRG_E!X69+FC_E!X69</f>
        <v>1793.9443334400003</v>
      </c>
      <c r="Y69" s="52">
        <f>TI_EHG_E!Y69+NRG_E!Y69+FC_E!Y69</f>
        <v>1448.0005521599999</v>
      </c>
      <c r="Z69" s="52">
        <f>TI_EHG_E!Z69+NRG_E!Z69+FC_E!Z69</f>
        <v>1429.0502241600002</v>
      </c>
    </row>
    <row r="70" spans="1:26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  <c r="Y70" s="52">
        <f>TI_EHG_E!Y70+NRG_E!Y70+FC_E!Y70</f>
        <v>0</v>
      </c>
      <c r="Z70" s="52">
        <f>TI_EHG_E!Z70+NRG_E!Z70+FC_E!Z70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  <c r="Y71" s="52">
        <f>TI_EHG_E!Y71+NRG_E!Y71+FC_E!Y71</f>
        <v>0</v>
      </c>
      <c r="Z71" s="52">
        <f>TI_EHG_E!Z71+NRG_E!Z71+FC_E!Z71</f>
        <v>12.262531679999997</v>
      </c>
    </row>
    <row r="72" spans="1:26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15.360189119999998</v>
      </c>
      <c r="K72" s="55">
        <f>TI_EHG_E!K72+NRG_E!K72+FC_E!K72</f>
        <v>38.725145280000007</v>
      </c>
      <c r="L72" s="55">
        <f>TI_EHG_E!L72+NRG_E!L72+FC_E!L72</f>
        <v>144.17206127999995</v>
      </c>
      <c r="M72" s="55">
        <f>TI_EHG_E!M72+NRG_E!M72+FC_E!M72</f>
        <v>188.43182639999998</v>
      </c>
      <c r="N72" s="55">
        <f>TI_EHG_E!N72+NRG_E!N72+FC_E!N72</f>
        <v>150.67496735999998</v>
      </c>
      <c r="O72" s="55">
        <f>TI_EHG_E!O72+NRG_E!O72+FC_E!O72</f>
        <v>93.471287039999979</v>
      </c>
      <c r="P72" s="55">
        <f>TI_EHG_E!P72+NRG_E!P72+FC_E!P72</f>
        <v>116.33447664000001</v>
      </c>
      <c r="Q72" s="55">
        <f>TI_EHG_E!Q72+NRG_E!Q72+FC_E!Q72</f>
        <v>130.24151999999998</v>
      </c>
      <c r="R72" s="55">
        <f>TI_EHG_E!R72+NRG_E!R72+FC_E!R72</f>
        <v>134.91989855999998</v>
      </c>
      <c r="S72" s="55">
        <f>TI_EHG_E!S72+NRG_E!S72+FC_E!S72</f>
        <v>174.22590095999996</v>
      </c>
      <c r="T72" s="55">
        <f>TI_EHG_E!T72+NRG_E!T72+FC_E!T72</f>
        <v>166.77935279999994</v>
      </c>
      <c r="U72" s="55">
        <f>TI_EHG_E!U72+NRG_E!U72+FC_E!U72</f>
        <v>174.14595071999997</v>
      </c>
      <c r="V72" s="55">
        <f>TI_EHG_E!V72+NRG_E!V72+FC_E!V72</f>
        <v>147.34026864000003</v>
      </c>
      <c r="W72" s="55">
        <f>TI_EHG_E!W72+NRG_E!W72+FC_E!W72</f>
        <v>168.21845711999995</v>
      </c>
      <c r="X72" s="55">
        <f>TI_EHG_E!X72+NRG_E!X72+FC_E!X72</f>
        <v>152.5702752</v>
      </c>
      <c r="Y72" s="55">
        <f>TI_EHG_E!Y72+NRG_E!Y72+FC_E!Y72</f>
        <v>187.30736496000003</v>
      </c>
      <c r="Z72" s="55">
        <f>TI_EHG_E!Z72+NRG_E!Z72+FC_E!Z72</f>
        <v>171.71420255999999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22461.883879712172</v>
      </c>
      <c r="D2" s="21">
        <f t="shared" ref="D2:X2" si="0">SUM(D3,D17,D22,D25,D26,D51,D52)</f>
        <v>27789.024602139965</v>
      </c>
      <c r="E2" s="21">
        <f t="shared" si="0"/>
        <v>30365.843532488088</v>
      </c>
      <c r="F2" s="21">
        <f t="shared" si="0"/>
        <v>38458.69261361246</v>
      </c>
      <c r="G2" s="21">
        <f t="shared" si="0"/>
        <v>34528.71667285046</v>
      </c>
      <c r="H2" s="21">
        <f t="shared" si="0"/>
        <v>23032.686246688849</v>
      </c>
      <c r="I2" s="21">
        <f t="shared" si="0"/>
        <v>34277.955048925309</v>
      </c>
      <c r="J2" s="21">
        <f t="shared" si="0"/>
        <v>31962.499583138848</v>
      </c>
      <c r="K2" s="21">
        <f t="shared" si="0"/>
        <v>25448.769149539348</v>
      </c>
      <c r="L2" s="21">
        <f t="shared" si="0"/>
        <v>25715.755721111684</v>
      </c>
      <c r="M2" s="21">
        <f t="shared" si="0"/>
        <v>31396.244768624503</v>
      </c>
      <c r="N2" s="21">
        <f t="shared" si="0"/>
        <v>25327.966606462236</v>
      </c>
      <c r="O2" s="21">
        <f t="shared" si="0"/>
        <v>20874.114865528478</v>
      </c>
      <c r="P2" s="21">
        <f t="shared" si="0"/>
        <v>21978.4759531161</v>
      </c>
      <c r="Q2" s="21">
        <f t="shared" si="0"/>
        <v>19575.770838687109</v>
      </c>
      <c r="R2" s="21">
        <f t="shared" si="0"/>
        <v>16460.339987674546</v>
      </c>
      <c r="S2" s="21">
        <f t="shared" si="0"/>
        <v>18002.733547667267</v>
      </c>
      <c r="T2" s="21">
        <f t="shared" si="0"/>
        <v>16185.480796449401</v>
      </c>
      <c r="U2" s="21">
        <f t="shared" si="0"/>
        <v>17405.38448963593</v>
      </c>
      <c r="V2" s="21">
        <f t="shared" si="0"/>
        <v>14846.418013120427</v>
      </c>
      <c r="W2" s="21">
        <f t="shared" si="0"/>
        <v>11848.170177486489</v>
      </c>
      <c r="X2" s="21">
        <f t="shared" si="0"/>
        <v>12452.386729550857</v>
      </c>
      <c r="Y2" s="21">
        <f t="shared" ref="Y2:Z2" si="1">SUM(Y3,Y17,Y22,Y25,Y26,Y51,Y52)</f>
        <v>11594.780378515936</v>
      </c>
      <c r="Z2" s="21">
        <f t="shared" si="1"/>
        <v>8639.9092145076065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8492.1260674680016</v>
      </c>
      <c r="D3" s="24">
        <f t="shared" ref="D3:X3" si="3">SUM(D4,D8,D11)</f>
        <v>10466.656706354401</v>
      </c>
      <c r="E3" s="24">
        <f t="shared" si="3"/>
        <v>12117.285698853602</v>
      </c>
      <c r="F3" s="24">
        <f t="shared" si="3"/>
        <v>17610.716646878402</v>
      </c>
      <c r="G3" s="24">
        <f t="shared" si="3"/>
        <v>15417.700641662403</v>
      </c>
      <c r="H3" s="24">
        <f t="shared" si="3"/>
        <v>6938.346605788799</v>
      </c>
      <c r="I3" s="24">
        <f t="shared" si="3"/>
        <v>15164.452388347201</v>
      </c>
      <c r="J3" s="24">
        <f t="shared" si="3"/>
        <v>12875.614470971999</v>
      </c>
      <c r="K3" s="24">
        <f t="shared" si="3"/>
        <v>8365.2573867984029</v>
      </c>
      <c r="L3" s="24">
        <f t="shared" si="3"/>
        <v>10409.125891125599</v>
      </c>
      <c r="M3" s="24">
        <f t="shared" si="3"/>
        <v>12958.828883726399</v>
      </c>
      <c r="N3" s="24">
        <f t="shared" si="3"/>
        <v>9192.4485027984028</v>
      </c>
      <c r="O3" s="24">
        <f t="shared" si="3"/>
        <v>7532.2070613107999</v>
      </c>
      <c r="P3" s="24">
        <f t="shared" si="3"/>
        <v>10284.756451199999</v>
      </c>
      <c r="Q3" s="24">
        <f t="shared" si="3"/>
        <v>7862.7041791056017</v>
      </c>
      <c r="R3" s="24">
        <f t="shared" si="3"/>
        <v>5466.2586451703992</v>
      </c>
      <c r="S3" s="24">
        <f t="shared" si="3"/>
        <v>7134.5550962664011</v>
      </c>
      <c r="T3" s="24">
        <f t="shared" si="3"/>
        <v>6182.3882298419976</v>
      </c>
      <c r="U3" s="24">
        <f t="shared" si="3"/>
        <v>5922.0449502983984</v>
      </c>
      <c r="V3" s="24">
        <f t="shared" si="3"/>
        <v>4574.8153038851997</v>
      </c>
      <c r="W3" s="24">
        <f t="shared" si="3"/>
        <v>2692.1018622167994</v>
      </c>
      <c r="X3" s="24">
        <f t="shared" si="3"/>
        <v>3058.7891424551995</v>
      </c>
      <c r="Y3" s="24">
        <f t="shared" ref="Y3:Z3" si="4">SUM(Y4,Y8,Y11)</f>
        <v>3874.2970970087995</v>
      </c>
      <c r="Z3" s="24">
        <f t="shared" si="4"/>
        <v>1939.5565143767997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8489.866402908001</v>
      </c>
      <c r="D4" s="19">
        <f t="shared" ref="D4:X4" si="6">SUM(D5:D7)</f>
        <v>10462.137377234401</v>
      </c>
      <c r="E4" s="19">
        <f t="shared" si="6"/>
        <v>12115.026034293602</v>
      </c>
      <c r="F4" s="19">
        <f t="shared" si="6"/>
        <v>17608.456982318403</v>
      </c>
      <c r="G4" s="19">
        <f t="shared" si="6"/>
        <v>15414.714677102402</v>
      </c>
      <c r="H4" s="19">
        <f t="shared" si="6"/>
        <v>6935.3606412287991</v>
      </c>
      <c r="I4" s="19">
        <f t="shared" si="6"/>
        <v>15155.212429209601</v>
      </c>
      <c r="J4" s="19">
        <f t="shared" si="6"/>
        <v>12791.6100854784</v>
      </c>
      <c r="K4" s="19">
        <f t="shared" si="6"/>
        <v>8343.7917944832025</v>
      </c>
      <c r="L4" s="19">
        <f t="shared" si="6"/>
        <v>10381.829402419198</v>
      </c>
      <c r="M4" s="19">
        <f t="shared" si="6"/>
        <v>12940.631321428798</v>
      </c>
      <c r="N4" s="19">
        <f t="shared" si="6"/>
        <v>9176.9970932640026</v>
      </c>
      <c r="O4" s="19">
        <f t="shared" si="6"/>
        <v>7519.7416163363996</v>
      </c>
      <c r="P4" s="19">
        <f t="shared" si="6"/>
        <v>10278.523728712798</v>
      </c>
      <c r="Q4" s="19">
        <f t="shared" si="6"/>
        <v>7850.2387341312015</v>
      </c>
      <c r="R4" s="19">
        <f t="shared" si="6"/>
        <v>5453.8357443767991</v>
      </c>
      <c r="S4" s="19">
        <f t="shared" si="6"/>
        <v>7134.5550962664011</v>
      </c>
      <c r="T4" s="19">
        <f t="shared" si="6"/>
        <v>6182.3882298419976</v>
      </c>
      <c r="U4" s="19">
        <f t="shared" si="6"/>
        <v>5922.0449502983984</v>
      </c>
      <c r="V4" s="19">
        <f t="shared" si="6"/>
        <v>4574.8153038851997</v>
      </c>
      <c r="W4" s="19">
        <f t="shared" si="6"/>
        <v>2692.1018622167994</v>
      </c>
      <c r="X4" s="19">
        <f t="shared" si="6"/>
        <v>3058.7891424551995</v>
      </c>
      <c r="Y4" s="19">
        <f t="shared" ref="Y4:Z4" si="7">SUM(Y5:Y7)</f>
        <v>3874.2970970087995</v>
      </c>
      <c r="Z4" s="19">
        <f t="shared" si="7"/>
        <v>1939.5565143767997</v>
      </c>
    </row>
    <row r="5" spans="1:26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  <c r="Y5" s="8">
        <f>TI_EHG_E_E!Y5+TI_EHG_CHP_E!Y5+TI_EHG_H_E!Y5</f>
        <v>0</v>
      </c>
      <c r="Z5" s="8">
        <f>TI_EHG_E_E!Z5+TI_EHG_CHP_E!Z5+TI_EHG_H_E!Z5</f>
        <v>0</v>
      </c>
    </row>
    <row r="6" spans="1:26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  <c r="Y6" s="8">
        <f>TI_EHG_E_E!Y6+TI_EHG_CHP_E!Y6+TI_EHG_H_E!Y6</f>
        <v>0</v>
      </c>
      <c r="Z6" s="8">
        <f>TI_EHG_E_E!Z6+TI_EHG_CHP_E!Z6+TI_EHG_H_E!Z6</f>
        <v>0</v>
      </c>
    </row>
    <row r="7" spans="1:26" ht="11.25" customHeight="1" x14ac:dyDescent="0.2">
      <c r="A7" s="28" t="s">
        <v>8</v>
      </c>
      <c r="B7" s="7" t="s">
        <v>9</v>
      </c>
      <c r="C7" s="8">
        <f>TI_EHG_E_E!C7+TI_EHG_CHP_E!C7+TI_EHG_H_E!C7</f>
        <v>8489.866402908001</v>
      </c>
      <c r="D7" s="8">
        <f>TI_EHG_E_E!D7+TI_EHG_CHP_E!D7+TI_EHG_H_E!D7</f>
        <v>10462.137377234401</v>
      </c>
      <c r="E7" s="8">
        <f>TI_EHG_E_E!E7+TI_EHG_CHP_E!E7+TI_EHG_H_E!E7</f>
        <v>12115.026034293602</v>
      </c>
      <c r="F7" s="8">
        <f>TI_EHG_E_E!F7+TI_EHG_CHP_E!F7+TI_EHG_H_E!F7</f>
        <v>17608.456982318403</v>
      </c>
      <c r="G7" s="8">
        <f>TI_EHG_E_E!G7+TI_EHG_CHP_E!G7+TI_EHG_H_E!G7</f>
        <v>15414.714677102402</v>
      </c>
      <c r="H7" s="8">
        <f>TI_EHG_E_E!H7+TI_EHG_CHP_E!H7+TI_EHG_H_E!H7</f>
        <v>6935.3606412287991</v>
      </c>
      <c r="I7" s="8">
        <f>TI_EHG_E_E!I7+TI_EHG_CHP_E!I7+TI_EHG_H_E!I7</f>
        <v>15155.212429209601</v>
      </c>
      <c r="J7" s="8">
        <f>TI_EHG_E_E!J7+TI_EHG_CHP_E!J7+TI_EHG_H_E!J7</f>
        <v>12791.6100854784</v>
      </c>
      <c r="K7" s="8">
        <f>TI_EHG_E_E!K7+TI_EHG_CHP_E!K7+TI_EHG_H_E!K7</f>
        <v>8343.7917944832025</v>
      </c>
      <c r="L7" s="8">
        <f>TI_EHG_E_E!L7+TI_EHG_CHP_E!L7+TI_EHG_H_E!L7</f>
        <v>10381.829402419198</v>
      </c>
      <c r="M7" s="8">
        <f>TI_EHG_E_E!M7+TI_EHG_CHP_E!M7+TI_EHG_H_E!M7</f>
        <v>12940.631321428798</v>
      </c>
      <c r="N7" s="8">
        <f>TI_EHG_E_E!N7+TI_EHG_CHP_E!N7+TI_EHG_H_E!N7</f>
        <v>9176.9970932640026</v>
      </c>
      <c r="O7" s="8">
        <f>TI_EHG_E_E!O7+TI_EHG_CHP_E!O7+TI_EHG_H_E!O7</f>
        <v>7519.7416163363996</v>
      </c>
      <c r="P7" s="8">
        <f>TI_EHG_E_E!P7+TI_EHG_CHP_E!P7+TI_EHG_H_E!P7</f>
        <v>10278.523728712798</v>
      </c>
      <c r="Q7" s="8">
        <f>TI_EHG_E_E!Q7+TI_EHG_CHP_E!Q7+TI_EHG_H_E!Q7</f>
        <v>7850.2387341312015</v>
      </c>
      <c r="R7" s="8">
        <f>TI_EHG_E_E!R7+TI_EHG_CHP_E!R7+TI_EHG_H_E!R7</f>
        <v>5453.8357443767991</v>
      </c>
      <c r="S7" s="8">
        <f>TI_EHG_E_E!S7+TI_EHG_CHP_E!S7+TI_EHG_H_E!S7</f>
        <v>7134.5550962664011</v>
      </c>
      <c r="T7" s="8">
        <f>TI_EHG_E_E!T7+TI_EHG_CHP_E!T7+TI_EHG_H_E!T7</f>
        <v>6182.3882298419976</v>
      </c>
      <c r="U7" s="8">
        <f>TI_EHG_E_E!U7+TI_EHG_CHP_E!U7+TI_EHG_H_E!U7</f>
        <v>5922.0449502983984</v>
      </c>
      <c r="V7" s="8">
        <f>TI_EHG_E_E!V7+TI_EHG_CHP_E!V7+TI_EHG_H_E!V7</f>
        <v>4574.8153038851997</v>
      </c>
      <c r="W7" s="8">
        <f>TI_EHG_E_E!W7+TI_EHG_CHP_E!W7+TI_EHG_H_E!W7</f>
        <v>2692.1018622167994</v>
      </c>
      <c r="X7" s="8">
        <f>TI_EHG_E_E!X7+TI_EHG_CHP_E!X7+TI_EHG_H_E!X7</f>
        <v>3058.7891424551995</v>
      </c>
      <c r="Y7" s="8">
        <f>TI_EHG_E_E!Y7+TI_EHG_CHP_E!Y7+TI_EHG_H_E!Y7</f>
        <v>3874.2970970087995</v>
      </c>
      <c r="Z7" s="8">
        <f>TI_EHG_E_E!Z7+TI_EHG_CHP_E!Z7+TI_EHG_H_E!Z7</f>
        <v>1939.5565143767997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  <c r="Y9" s="8">
        <f>TI_EHG_E_E!Y9+TI_EHG_CHP_E!Y9+TI_EHG_H_E!Y9</f>
        <v>0</v>
      </c>
      <c r="Z9" s="8">
        <f>TI_EHG_E_E!Z9+TI_EHG_CHP_E!Z9+TI_EHG_H_E!Z9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  <c r="Y10" s="8">
        <f>TI_EHG_E_E!Y10+TI_EHG_CHP_E!Y10+TI_EHG_H_E!Y10</f>
        <v>0</v>
      </c>
      <c r="Z10" s="8">
        <f>TI_EHG_E_E!Z10+TI_EHG_CHP_E!Z10+TI_EHG_H_E!Z10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2.25966456</v>
      </c>
      <c r="D11" s="19">
        <f t="shared" ref="D11:X11" si="12">SUM(D12:D16)</f>
        <v>4.5193291200000019</v>
      </c>
      <c r="E11" s="19">
        <f t="shared" si="12"/>
        <v>2.25966456</v>
      </c>
      <c r="F11" s="19">
        <f t="shared" si="12"/>
        <v>2.25966456</v>
      </c>
      <c r="G11" s="19">
        <f t="shared" si="12"/>
        <v>2.9859645600000002</v>
      </c>
      <c r="H11" s="19">
        <f t="shared" si="12"/>
        <v>2.9859645600000002</v>
      </c>
      <c r="I11" s="19">
        <f t="shared" si="12"/>
        <v>9.2399591375999997</v>
      </c>
      <c r="J11" s="19">
        <f t="shared" si="12"/>
        <v>84.004385493599983</v>
      </c>
      <c r="K11" s="19">
        <f t="shared" si="12"/>
        <v>21.465592315199999</v>
      </c>
      <c r="L11" s="19">
        <f t="shared" si="12"/>
        <v>27.296488706400005</v>
      </c>
      <c r="M11" s="19">
        <f t="shared" si="12"/>
        <v>18.197562297599998</v>
      </c>
      <c r="N11" s="19">
        <f t="shared" si="12"/>
        <v>15.451409534400003</v>
      </c>
      <c r="O11" s="19">
        <f t="shared" si="12"/>
        <v>12.465444974400002</v>
      </c>
      <c r="P11" s="19">
        <f t="shared" si="12"/>
        <v>6.2327224871999984</v>
      </c>
      <c r="Q11" s="19">
        <f t="shared" si="12"/>
        <v>12.465444974400002</v>
      </c>
      <c r="R11" s="19">
        <f t="shared" si="12"/>
        <v>12.4229007936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  <c r="Y12" s="8">
        <f>TI_EHG_E_E!Y12+TI_EHG_CHP_E!Y12+TI_EHG_H_E!Y12</f>
        <v>0</v>
      </c>
      <c r="Z12" s="8">
        <f>TI_EHG_E_E!Z12+TI_EHG_CHP_E!Z12+TI_EHG_H_E!Z12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6.2539945775999994</v>
      </c>
      <c r="J13" s="8">
        <f>TI_EHG_E_E!J13+TI_EHG_CHP_E!J13+TI_EHG_H_E!J13</f>
        <v>75.046782333599978</v>
      </c>
      <c r="K13" s="8">
        <f>TI_EHG_E_E!K13+TI_EHG_CHP_E!K13+TI_EHG_H_E!K13</f>
        <v>12.507989155199997</v>
      </c>
      <c r="L13" s="8">
        <f>TI_EHG_E_E!L13+TI_EHG_CHP_E!L13+TI_EHG_H_E!L13</f>
        <v>9.3809918664000023</v>
      </c>
      <c r="M13" s="8">
        <f>TI_EHG_E_E!M13+TI_EHG_CHP_E!M13+TI_EHG_H_E!M13</f>
        <v>6.2539945775999985</v>
      </c>
      <c r="N13" s="8">
        <f>TI_EHG_E_E!N13+TI_EHG_CHP_E!N13+TI_EHG_H_E!N13</f>
        <v>12.465444974400002</v>
      </c>
      <c r="O13" s="8">
        <f>TI_EHG_E_E!O13+TI_EHG_CHP_E!O13+TI_EHG_H_E!O13</f>
        <v>12.465444974400002</v>
      </c>
      <c r="P13" s="8">
        <f>TI_EHG_E_E!P13+TI_EHG_CHP_E!P13+TI_EHG_H_E!P13</f>
        <v>6.2327224871999984</v>
      </c>
      <c r="Q13" s="8">
        <f>TI_EHG_E_E!Q13+TI_EHG_CHP_E!Q13+TI_EHG_H_E!Q13</f>
        <v>12.465444974400002</v>
      </c>
      <c r="R13" s="8">
        <f>TI_EHG_E_E!R13+TI_EHG_CHP_E!R13+TI_EHG_H_E!R13</f>
        <v>12.4229007936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  <c r="Y13" s="8">
        <f>TI_EHG_E_E!Y13+TI_EHG_CHP_E!Y13+TI_EHG_H_E!Y13</f>
        <v>0</v>
      </c>
      <c r="Z13" s="8">
        <f>TI_EHG_E_E!Z13+TI_EHG_CHP_E!Z13+TI_EHG_H_E!Z13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  <c r="Y14" s="8">
        <f>TI_EHG_E_E!Y14+TI_EHG_CHP_E!Y14+TI_EHG_H_E!Y14</f>
        <v>0</v>
      </c>
      <c r="Z14" s="8">
        <f>TI_EHG_E_E!Z14+TI_EHG_CHP_E!Z14+TI_EHG_H_E!Z14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TI_EHG_E_E!C15+TI_EHG_CHP_E!C15+TI_EHG_H_E!C15</f>
        <v>2.25966456</v>
      </c>
      <c r="D15" s="8">
        <f>TI_EHG_E_E!D15+TI_EHG_CHP_E!D15+TI_EHG_H_E!D15</f>
        <v>4.5193291200000019</v>
      </c>
      <c r="E15" s="8">
        <f>TI_EHG_E_E!E15+TI_EHG_CHP_E!E15+TI_EHG_H_E!E15</f>
        <v>2.25966456</v>
      </c>
      <c r="F15" s="8">
        <f>TI_EHG_E_E!F15+TI_EHG_CHP_E!F15+TI_EHG_H_E!F15</f>
        <v>2.25966456</v>
      </c>
      <c r="G15" s="8">
        <f>TI_EHG_E_E!G15+TI_EHG_CHP_E!G15+TI_EHG_H_E!G15</f>
        <v>2.9859645600000002</v>
      </c>
      <c r="H15" s="8">
        <f>TI_EHG_E_E!H15+TI_EHG_CHP_E!H15+TI_EHG_H_E!H15</f>
        <v>2.9859645600000002</v>
      </c>
      <c r="I15" s="8">
        <f>TI_EHG_E_E!I15+TI_EHG_CHP_E!I15+TI_EHG_H_E!I15</f>
        <v>2.9859645600000002</v>
      </c>
      <c r="J15" s="8">
        <f>TI_EHG_E_E!J15+TI_EHG_CHP_E!J15+TI_EHG_H_E!J15</f>
        <v>8.9576031599999997</v>
      </c>
      <c r="K15" s="8">
        <f>TI_EHG_E_E!K15+TI_EHG_CHP_E!K15+TI_EHG_H_E!K15</f>
        <v>8.9576031599999997</v>
      </c>
      <c r="L15" s="8">
        <f>TI_EHG_E_E!L15+TI_EHG_CHP_E!L15+TI_EHG_H_E!L15</f>
        <v>17.915496840000003</v>
      </c>
      <c r="M15" s="8">
        <f>TI_EHG_E_E!M15+TI_EHG_CHP_E!M15+TI_EHG_H_E!M15</f>
        <v>11.943567719999999</v>
      </c>
      <c r="N15" s="8">
        <f>TI_EHG_E_E!N15+TI_EHG_CHP_E!N15+TI_EHG_H_E!N15</f>
        <v>2.9859645600000002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  <c r="Y15" s="8">
        <f>TI_EHG_E_E!Y15+TI_EHG_CHP_E!Y15+TI_EHG_H_E!Y15</f>
        <v>0</v>
      </c>
      <c r="Z15" s="8">
        <f>TI_EHG_E_E!Z15+TI_EHG_CHP_E!Z15+TI_EHG_H_E!Z15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  <c r="Y16" s="8">
        <f>TI_EHG_E_E!Y16+TI_EHG_CHP_E!Y16+TI_EHG_H_E!Y16</f>
        <v>0</v>
      </c>
      <c r="Z16" s="8">
        <f>TI_EHG_E_E!Z16+TI_EHG_CHP_E!Z16+TI_EHG_H_E!Z16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1857.81204</v>
      </c>
      <c r="D17" s="27">
        <f t="shared" ref="D17:X17" si="15">SUM(D18:D21)</f>
        <v>1770.1345440000005</v>
      </c>
      <c r="E17" s="27">
        <f t="shared" si="15"/>
        <v>1660.1239439999999</v>
      </c>
      <c r="F17" s="27">
        <f t="shared" si="15"/>
        <v>2313.58788</v>
      </c>
      <c r="G17" s="27">
        <f t="shared" si="15"/>
        <v>2176.6914000000006</v>
      </c>
      <c r="H17" s="27">
        <f t="shared" si="15"/>
        <v>2246.5308240000004</v>
      </c>
      <c r="I17" s="27">
        <f t="shared" si="15"/>
        <v>2487.3639840000005</v>
      </c>
      <c r="J17" s="27">
        <f t="shared" si="15"/>
        <v>2374.8138072000002</v>
      </c>
      <c r="K17" s="27">
        <f t="shared" si="15"/>
        <v>2291.2271280000004</v>
      </c>
      <c r="L17" s="27">
        <f t="shared" si="15"/>
        <v>1466.6064768000001</v>
      </c>
      <c r="M17" s="27">
        <f t="shared" si="15"/>
        <v>1848.1126968000008</v>
      </c>
      <c r="N17" s="27">
        <f t="shared" si="15"/>
        <v>1849.3560288000001</v>
      </c>
      <c r="O17" s="27">
        <f t="shared" si="15"/>
        <v>1589.0715792000003</v>
      </c>
      <c r="P17" s="27">
        <f t="shared" si="15"/>
        <v>1542.4678296000004</v>
      </c>
      <c r="Q17" s="27">
        <f t="shared" si="15"/>
        <v>1815.8542128000001</v>
      </c>
      <c r="R17" s="27">
        <f t="shared" si="15"/>
        <v>1675.6128792</v>
      </c>
      <c r="S17" s="27">
        <f t="shared" si="15"/>
        <v>1702.8441647999998</v>
      </c>
      <c r="T17" s="27">
        <f t="shared" si="15"/>
        <v>1582.1783496000003</v>
      </c>
      <c r="U17" s="27">
        <f t="shared" si="15"/>
        <v>1794.5677439999999</v>
      </c>
      <c r="V17" s="27">
        <f t="shared" si="15"/>
        <v>1308.5516663999999</v>
      </c>
      <c r="W17" s="27">
        <f t="shared" si="15"/>
        <v>1469.4566400000001</v>
      </c>
      <c r="X17" s="27">
        <f t="shared" si="15"/>
        <v>1986.001452</v>
      </c>
      <c r="Y17" s="27">
        <f t="shared" ref="Y17:Z17" si="16">SUM(Y18:Y21)</f>
        <v>1429.0539048000005</v>
      </c>
      <c r="Z17" s="27">
        <f t="shared" si="16"/>
        <v>1559.2858991999999</v>
      </c>
    </row>
    <row r="18" spans="1:26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  <c r="Y18" s="8">
        <f>TI_EHG_E_E!Y18+TI_EHG_CHP_E!Y18+TI_EHG_H_E!Y18</f>
        <v>0</v>
      </c>
      <c r="Z18" s="8">
        <f>TI_EHG_E_E!Z18+TI_EHG_CHP_E!Z18+TI_EHG_H_E!Z18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TI_EHG_E_E!C19+TI_EHG_CHP_E!C19+TI_EHG_H_E!C19</f>
        <v>27.412560000000003</v>
      </c>
      <c r="D19" s="8">
        <f>TI_EHG_E_E!D19+TI_EHG_CHP_E!D19+TI_EHG_H_E!D19</f>
        <v>25.534439999999996</v>
      </c>
      <c r="E19" s="8">
        <f>TI_EHG_E_E!E19+TI_EHG_CHP_E!E19+TI_EHG_H_E!E19</f>
        <v>16.143839999999997</v>
      </c>
      <c r="F19" s="8">
        <f>TI_EHG_E_E!F19+TI_EHG_CHP_E!F19+TI_EHG_H_E!F19</f>
        <v>32.087879999999998</v>
      </c>
      <c r="G19" s="8">
        <f>TI_EHG_E_E!G19+TI_EHG_CHP_E!G19+TI_EHG_H_E!G19</f>
        <v>28.051920000000003</v>
      </c>
      <c r="H19" s="8">
        <f>TI_EHG_E_E!H19+TI_EHG_CHP_E!H19+TI_EHG_H_E!H19</f>
        <v>28.73124</v>
      </c>
      <c r="I19" s="8">
        <f>TI_EHG_E_E!I19+TI_EHG_CHP_E!I19+TI_EHG_H_E!I19</f>
        <v>35.564399999999992</v>
      </c>
      <c r="J19" s="8">
        <f>TI_EHG_E_E!J19+TI_EHG_CHP_E!J19+TI_EHG_H_E!J19</f>
        <v>33.566399999999994</v>
      </c>
      <c r="K19" s="8">
        <f>TI_EHG_E_E!K19+TI_EHG_CHP_E!K19+TI_EHG_H_E!K19</f>
        <v>43.995959999999997</v>
      </c>
      <c r="L19" s="8">
        <f>TI_EHG_E_E!L19+TI_EHG_CHP_E!L19+TI_EHG_H_E!L19</f>
        <v>45.394559999999998</v>
      </c>
      <c r="M19" s="8">
        <f>TI_EHG_E_E!M19+TI_EHG_CHP_E!M19+TI_EHG_H_E!M19</f>
        <v>35.44451999999999</v>
      </c>
      <c r="N19" s="8">
        <f>TI_EHG_E_E!N19+TI_EHG_CHP_E!N19+TI_EHG_H_E!N19</f>
        <v>33.126839999999987</v>
      </c>
      <c r="O19" s="8">
        <f>TI_EHG_E_E!O19+TI_EHG_CHP_E!O19+TI_EHG_H_E!O19</f>
        <v>43.396559999999994</v>
      </c>
      <c r="P19" s="8">
        <f>TI_EHG_E_E!P19+TI_EHG_CHP_E!P19+TI_EHG_H_E!P19</f>
        <v>32.127839999999999</v>
      </c>
      <c r="Q19" s="8">
        <f>TI_EHG_E_E!Q19+TI_EHG_CHP_E!Q19+TI_EHG_H_E!Q19</f>
        <v>39.040920000000014</v>
      </c>
      <c r="R19" s="8">
        <f>TI_EHG_E_E!R19+TI_EHG_CHP_E!R19+TI_EHG_H_E!R19</f>
        <v>34.805159999999994</v>
      </c>
      <c r="S19" s="8">
        <f>TI_EHG_E_E!S19+TI_EHG_CHP_E!S19+TI_EHG_H_E!S19</f>
        <v>31.408560000000008</v>
      </c>
      <c r="T19" s="8">
        <f>TI_EHG_E_E!T19+TI_EHG_CHP_E!T19+TI_EHG_H_E!T19</f>
        <v>26.573399999999999</v>
      </c>
      <c r="U19" s="8">
        <f>TI_EHG_E_E!U19+TI_EHG_CHP_E!U19+TI_EHG_H_E!U19</f>
        <v>26.333640000000006</v>
      </c>
      <c r="V19" s="8">
        <f>TI_EHG_E_E!V19+TI_EHG_CHP_E!V19+TI_EHG_H_E!V19</f>
        <v>30.209760000000006</v>
      </c>
      <c r="W19" s="8">
        <f>TI_EHG_E_E!W19+TI_EHG_CHP_E!W19+TI_EHG_H_E!W19</f>
        <v>23.336640000000003</v>
      </c>
      <c r="X19" s="8">
        <f>TI_EHG_E_E!X19+TI_EHG_CHP_E!X19+TI_EHG_H_E!X19</f>
        <v>18.061920000000001</v>
      </c>
      <c r="Y19" s="8">
        <f>TI_EHG_E_E!Y19+TI_EHG_CHP_E!Y19+TI_EHG_H_E!Y19</f>
        <v>23.936040000000002</v>
      </c>
      <c r="Z19" s="8">
        <f>TI_EHG_E_E!Z19+TI_EHG_CHP_E!Z19+TI_EHG_H_E!Z19</f>
        <v>19.020959999999999</v>
      </c>
    </row>
    <row r="20" spans="1:26" ht="11.25" customHeight="1" x14ac:dyDescent="0.2">
      <c r="A20" s="29" t="s">
        <v>30</v>
      </c>
      <c r="B20" s="7" t="s">
        <v>31</v>
      </c>
      <c r="C20" s="8">
        <f>TI_EHG_E_E!C20+TI_EHG_CHP_E!C20+TI_EHG_H_E!C20</f>
        <v>1830.39948</v>
      </c>
      <c r="D20" s="8">
        <f>TI_EHG_E_E!D20+TI_EHG_CHP_E!D20+TI_EHG_H_E!D20</f>
        <v>1744.6001040000006</v>
      </c>
      <c r="E20" s="8">
        <f>TI_EHG_E_E!E20+TI_EHG_CHP_E!E20+TI_EHG_H_E!E20</f>
        <v>1643.980104</v>
      </c>
      <c r="F20" s="8">
        <f>TI_EHG_E_E!F20+TI_EHG_CHP_E!F20+TI_EHG_H_E!F20</f>
        <v>2281.5</v>
      </c>
      <c r="G20" s="8">
        <f>TI_EHG_E_E!G20+TI_EHG_CHP_E!G20+TI_EHG_H_E!G20</f>
        <v>2148.6394800000007</v>
      </c>
      <c r="H20" s="8">
        <f>TI_EHG_E_E!H20+TI_EHG_CHP_E!H20+TI_EHG_H_E!H20</f>
        <v>2217.7995840000003</v>
      </c>
      <c r="I20" s="8">
        <f>TI_EHG_E_E!I20+TI_EHG_CHP_E!I20+TI_EHG_H_E!I20</f>
        <v>2451.7995840000003</v>
      </c>
      <c r="J20" s="8">
        <f>TI_EHG_E_E!J20+TI_EHG_CHP_E!J20+TI_EHG_H_E!J20</f>
        <v>2340.5194799999999</v>
      </c>
      <c r="K20" s="8">
        <f>TI_EHG_E_E!K20+TI_EHG_CHP_E!K20+TI_EHG_H_E!K20</f>
        <v>2191.5391680000002</v>
      </c>
      <c r="L20" s="8">
        <f>TI_EHG_E_E!L20+TI_EHG_CHP_E!L20+TI_EHG_H_E!L20</f>
        <v>1385.5402080000001</v>
      </c>
      <c r="M20" s="8">
        <f>TI_EHG_E_E!M20+TI_EHG_CHP_E!M20+TI_EHG_H_E!M20</f>
        <v>1760.9801040000007</v>
      </c>
      <c r="N20" s="8">
        <f>TI_EHG_E_E!N20+TI_EHG_CHP_E!N20+TI_EHG_H_E!N20</f>
        <v>1762.5394800000001</v>
      </c>
      <c r="O20" s="8">
        <f>TI_EHG_E_E!O20+TI_EHG_CHP_E!O20+TI_EHG_H_E!O20</f>
        <v>1504.3607280000003</v>
      </c>
      <c r="P20" s="8">
        <f>TI_EHG_E_E!P20+TI_EHG_CHP_E!P20+TI_EHG_H_E!P20</f>
        <v>1331.9794800000004</v>
      </c>
      <c r="Q20" s="8">
        <f>TI_EHG_E_E!Q20+TI_EHG_CHP_E!Q20+TI_EHG_H_E!Q20</f>
        <v>1628.1195840000003</v>
      </c>
      <c r="R20" s="8">
        <f>TI_EHG_E_E!R20+TI_EHG_CHP_E!R20+TI_EHG_H_E!R20</f>
        <v>1525.4197920000001</v>
      </c>
      <c r="S20" s="8">
        <f>TI_EHG_E_E!S20+TI_EHG_CHP_E!S20+TI_EHG_H_E!S20</f>
        <v>1557.1398959999997</v>
      </c>
      <c r="T20" s="8">
        <f>TI_EHG_E_E!T20+TI_EHG_CHP_E!T20+TI_EHG_H_E!T20</f>
        <v>1473.1591680000004</v>
      </c>
      <c r="U20" s="8">
        <f>TI_EHG_E_E!U20+TI_EHG_CHP_E!U20+TI_EHG_H_E!U20</f>
        <v>1599.5201039999999</v>
      </c>
      <c r="V20" s="8">
        <f>TI_EHG_E_E!V20+TI_EHG_CHP_E!V20+TI_EHG_H_E!V20</f>
        <v>1114.360416</v>
      </c>
      <c r="W20" s="8">
        <f>TI_EHG_E_E!W20+TI_EHG_CHP_E!W20+TI_EHG_H_E!W20</f>
        <v>1282.3200000000002</v>
      </c>
      <c r="X20" s="8">
        <f>TI_EHG_E_E!X20+TI_EHG_CHP_E!X20+TI_EHG_H_E!X20</f>
        <v>1800.4998959999998</v>
      </c>
      <c r="Y20" s="8">
        <f>TI_EHG_E_E!Y20+TI_EHG_CHP_E!Y20+TI_EHG_H_E!Y20</f>
        <v>1263.3397920000004</v>
      </c>
      <c r="Z20" s="8">
        <f>TI_EHG_E_E!Z20+TI_EHG_CHP_E!Z20+TI_EHG_H_E!Z20</f>
        <v>1435.9793759999998</v>
      </c>
    </row>
    <row r="21" spans="1:26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0.7279272</v>
      </c>
      <c r="K21" s="8">
        <f>TI_EHG_E_E!K21+TI_EHG_CHP_E!K21+TI_EHG_H_E!K21</f>
        <v>55.691999999999993</v>
      </c>
      <c r="L21" s="8">
        <f>TI_EHG_E_E!L21+TI_EHG_CHP_E!L21+TI_EHG_H_E!L21</f>
        <v>35.671708800000005</v>
      </c>
      <c r="M21" s="8">
        <f>TI_EHG_E_E!M21+TI_EHG_CHP_E!M21+TI_EHG_H_E!M21</f>
        <v>51.688072799999993</v>
      </c>
      <c r="N21" s="8">
        <f>TI_EHG_E_E!N21+TI_EHG_CHP_E!N21+TI_EHG_H_E!N21</f>
        <v>53.689708799999991</v>
      </c>
      <c r="O21" s="8">
        <f>TI_EHG_E_E!O21+TI_EHG_CHP_E!O21+TI_EHG_H_E!O21</f>
        <v>41.3142912</v>
      </c>
      <c r="P21" s="8">
        <f>TI_EHG_E_E!P21+TI_EHG_CHP_E!P21+TI_EHG_H_E!P21</f>
        <v>178.36050959999997</v>
      </c>
      <c r="Q21" s="8">
        <f>TI_EHG_E_E!Q21+TI_EHG_CHP_E!Q21+TI_EHG_H_E!Q21</f>
        <v>148.6937088</v>
      </c>
      <c r="R21" s="8">
        <f>TI_EHG_E_E!R21+TI_EHG_CHP_E!R21+TI_EHG_H_E!R21</f>
        <v>115.38792719999996</v>
      </c>
      <c r="S21" s="8">
        <f>TI_EHG_E_E!S21+TI_EHG_CHP_E!S21+TI_EHG_H_E!S21</f>
        <v>114.29570880000001</v>
      </c>
      <c r="T21" s="8">
        <f>TI_EHG_E_E!T21+TI_EHG_CHP_E!T21+TI_EHG_H_E!T21</f>
        <v>82.445781600000004</v>
      </c>
      <c r="U21" s="8">
        <f>TI_EHG_E_E!U21+TI_EHG_CHP_E!U21+TI_EHG_H_E!U21</f>
        <v>168.71400000000003</v>
      </c>
      <c r="V21" s="8">
        <f>TI_EHG_E_E!V21+TI_EHG_CHP_E!V21+TI_EHG_H_E!V21</f>
        <v>163.98149039999998</v>
      </c>
      <c r="W21" s="8">
        <f>TI_EHG_E_E!W21+TI_EHG_CHP_E!W21+TI_EHG_H_E!W21</f>
        <v>163.79999999999998</v>
      </c>
      <c r="X21" s="8">
        <f>TI_EHG_E_E!X21+TI_EHG_CHP_E!X21+TI_EHG_H_E!X21</f>
        <v>167.43963599999998</v>
      </c>
      <c r="Y21" s="8">
        <f>TI_EHG_E_E!Y21+TI_EHG_CHP_E!Y21+TI_EHG_H_E!Y21</f>
        <v>141.77807279999999</v>
      </c>
      <c r="Z21" s="8">
        <f>TI_EHG_E_E!Z21+TI_EHG_CHP_E!Z21+TI_EHG_H_E!Z21</f>
        <v>104.28556320000001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5181.7212691200002</v>
      </c>
      <c r="D22" s="27">
        <f t="shared" ref="D22:X22" si="18">SUM(D23:D24)</f>
        <v>7720.5635274240003</v>
      </c>
      <c r="E22" s="27">
        <f t="shared" si="18"/>
        <v>8364.174403622399</v>
      </c>
      <c r="F22" s="27">
        <f t="shared" si="18"/>
        <v>9317.1014525951996</v>
      </c>
      <c r="G22" s="27">
        <f t="shared" si="18"/>
        <v>8417.7554199552014</v>
      </c>
      <c r="H22" s="27">
        <f t="shared" si="18"/>
        <v>6247.978488576</v>
      </c>
      <c r="I22" s="27">
        <f t="shared" si="18"/>
        <v>8549.5922620416004</v>
      </c>
      <c r="J22" s="27">
        <f t="shared" si="18"/>
        <v>9474.8750338175996</v>
      </c>
      <c r="K22" s="27">
        <f t="shared" si="18"/>
        <v>7383.9222293760004</v>
      </c>
      <c r="L22" s="27">
        <f t="shared" si="18"/>
        <v>6661.2173772671995</v>
      </c>
      <c r="M22" s="27">
        <f t="shared" si="18"/>
        <v>8877.5652734207997</v>
      </c>
      <c r="N22" s="27">
        <f t="shared" si="18"/>
        <v>7781.8101253992008</v>
      </c>
      <c r="O22" s="27">
        <f t="shared" si="18"/>
        <v>5921.758339002</v>
      </c>
      <c r="P22" s="27">
        <f t="shared" si="18"/>
        <v>5118.7384383695999</v>
      </c>
      <c r="Q22" s="27">
        <f t="shared" si="18"/>
        <v>5396.8623497316003</v>
      </c>
      <c r="R22" s="27">
        <f t="shared" si="18"/>
        <v>5133.0351858192007</v>
      </c>
      <c r="S22" s="27">
        <f t="shared" si="18"/>
        <v>5035.6836614303993</v>
      </c>
      <c r="T22" s="27">
        <f t="shared" si="18"/>
        <v>4789.1812717583998</v>
      </c>
      <c r="U22" s="27">
        <f t="shared" si="18"/>
        <v>5570.1812578499994</v>
      </c>
      <c r="V22" s="27">
        <f t="shared" si="18"/>
        <v>5022.3028631687994</v>
      </c>
      <c r="W22" s="27">
        <f t="shared" si="18"/>
        <v>3845.4894136692001</v>
      </c>
      <c r="X22" s="27">
        <f t="shared" si="18"/>
        <v>3416.8494492000004</v>
      </c>
      <c r="Y22" s="27">
        <f t="shared" ref="Y22:Z22" si="19">SUM(Y23:Y24)</f>
        <v>3399.4906053768</v>
      </c>
      <c r="Z22" s="27">
        <f t="shared" si="19"/>
        <v>2335.0968748800001</v>
      </c>
    </row>
    <row r="23" spans="1:26" ht="11.25" customHeight="1" x14ac:dyDescent="0.2">
      <c r="A23" s="29" t="s">
        <v>36</v>
      </c>
      <c r="B23" s="7" t="s">
        <v>37</v>
      </c>
      <c r="C23" s="8">
        <f>TI_EHG_E_E!C23+TI_EHG_CHP_E!C23+TI_EHG_H_E!C23</f>
        <v>5181.7212691200002</v>
      </c>
      <c r="D23" s="8">
        <f>TI_EHG_E_E!D23+TI_EHG_CHP_E!D23+TI_EHG_H_E!D23</f>
        <v>7720.5635274240003</v>
      </c>
      <c r="E23" s="8">
        <f>TI_EHG_E_E!E23+TI_EHG_CHP_E!E23+TI_EHG_H_E!E23</f>
        <v>8364.174403622399</v>
      </c>
      <c r="F23" s="8">
        <f>TI_EHG_E_E!F23+TI_EHG_CHP_E!F23+TI_EHG_H_E!F23</f>
        <v>9317.1014525951996</v>
      </c>
      <c r="G23" s="8">
        <f>TI_EHG_E_E!G23+TI_EHG_CHP_E!G23+TI_EHG_H_E!G23</f>
        <v>8417.7554199552014</v>
      </c>
      <c r="H23" s="8">
        <f>TI_EHG_E_E!H23+TI_EHG_CHP_E!H23+TI_EHG_H_E!H23</f>
        <v>6247.978488576</v>
      </c>
      <c r="I23" s="8">
        <f>TI_EHG_E_E!I23+TI_EHG_CHP_E!I23+TI_EHG_H_E!I23</f>
        <v>8549.5922620416004</v>
      </c>
      <c r="J23" s="8">
        <f>TI_EHG_E_E!J23+TI_EHG_CHP_E!J23+TI_EHG_H_E!J23</f>
        <v>9474.8750338175996</v>
      </c>
      <c r="K23" s="8">
        <f>TI_EHG_E_E!K23+TI_EHG_CHP_E!K23+TI_EHG_H_E!K23</f>
        <v>7325.6182914816</v>
      </c>
      <c r="L23" s="8">
        <f>TI_EHG_E_E!L23+TI_EHG_CHP_E!L23+TI_EHG_H_E!L23</f>
        <v>6608.2136947199997</v>
      </c>
      <c r="M23" s="8">
        <f>TI_EHG_E_E!M23+TI_EHG_CHP_E!M23+TI_EHG_H_E!M23</f>
        <v>8836.9291042559998</v>
      </c>
      <c r="N23" s="8">
        <f>TI_EHG_E_E!N23+TI_EHG_CHP_E!N23+TI_EHG_H_E!N23</f>
        <v>7699.6912002120007</v>
      </c>
      <c r="O23" s="8">
        <f>TI_EHG_E_E!O23+TI_EHG_CHP_E!O23+TI_EHG_H_E!O23</f>
        <v>5871.429047484</v>
      </c>
      <c r="P23" s="8">
        <f>TI_EHG_E_E!P23+TI_EHG_CHP_E!P23+TI_EHG_H_E!P23</f>
        <v>5086.4944551695999</v>
      </c>
      <c r="Q23" s="8">
        <f>TI_EHG_E_E!Q23+TI_EHG_CHP_E!Q23+TI_EHG_H_E!Q23</f>
        <v>5380.7955704316</v>
      </c>
      <c r="R23" s="8">
        <f>TI_EHG_E_E!R23+TI_EHG_CHP_E!R23+TI_EHG_H_E!R23</f>
        <v>5116.9684065192005</v>
      </c>
      <c r="S23" s="8">
        <f>TI_EHG_E_E!S23+TI_EHG_CHP_E!S23+TI_EHG_H_E!S23</f>
        <v>5033.892498623999</v>
      </c>
      <c r="T23" s="8">
        <f>TI_EHG_E_E!T23+TI_EHG_CHP_E!T23+TI_EHG_H_E!T23</f>
        <v>4787.3901089519995</v>
      </c>
      <c r="U23" s="8">
        <f>TI_EHG_E_E!U23+TI_EHG_CHP_E!U23+TI_EHG_H_E!U23</f>
        <v>5570.1812578499994</v>
      </c>
      <c r="V23" s="8">
        <f>TI_EHG_E_E!V23+TI_EHG_CHP_E!V23+TI_EHG_H_E!V23</f>
        <v>5020.5301027199994</v>
      </c>
      <c r="W23" s="8">
        <f>TI_EHG_E_E!W23+TI_EHG_CHP_E!W23+TI_EHG_H_E!W23</f>
        <v>3841.9435151063999</v>
      </c>
      <c r="X23" s="8">
        <f>TI_EHG_E_E!X23+TI_EHG_CHP_E!X23+TI_EHG_H_E!X23</f>
        <v>3416.8494492000004</v>
      </c>
      <c r="Y23" s="8">
        <f>TI_EHG_E_E!Y23+TI_EHG_CHP_E!Y23+TI_EHG_H_E!Y23</f>
        <v>3399.4906053768</v>
      </c>
      <c r="Z23" s="8">
        <f>TI_EHG_E_E!Z23+TI_EHG_CHP_E!Z23+TI_EHG_H_E!Z23</f>
        <v>2335.0968748800001</v>
      </c>
    </row>
    <row r="24" spans="1:26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58.303937894399994</v>
      </c>
      <c r="L24" s="8">
        <f>TI_EHG_E_E!L24+TI_EHG_CHP_E!L24+TI_EHG_H_E!L24</f>
        <v>53.003682547200007</v>
      </c>
      <c r="M24" s="8">
        <f>TI_EHG_E_E!M24+TI_EHG_CHP_E!M24+TI_EHG_H_E!M24</f>
        <v>40.636169164799995</v>
      </c>
      <c r="N24" s="8">
        <f>TI_EHG_E_E!N24+TI_EHG_CHP_E!N24+TI_EHG_H_E!N24</f>
        <v>82.118925187199991</v>
      </c>
      <c r="O24" s="8">
        <f>TI_EHG_E_E!O24+TI_EHG_CHP_E!O24+TI_EHG_H_E!O24</f>
        <v>50.329291517999998</v>
      </c>
      <c r="P24" s="8">
        <f>TI_EHG_E_E!P24+TI_EHG_CHP_E!P24+TI_EHG_H_E!P24</f>
        <v>32.243983199999995</v>
      </c>
      <c r="Q24" s="8">
        <f>TI_EHG_E_E!Q24+TI_EHG_CHP_E!Q24+TI_EHG_H_E!Q24</f>
        <v>16.066779299999997</v>
      </c>
      <c r="R24" s="8">
        <f>TI_EHG_E_E!R24+TI_EHG_CHP_E!R24+TI_EHG_H_E!R24</f>
        <v>16.066779299999997</v>
      </c>
      <c r="S24" s="8">
        <f>TI_EHG_E_E!S24+TI_EHG_CHP_E!S24+TI_EHG_H_E!S24</f>
        <v>1.7911628063999998</v>
      </c>
      <c r="T24" s="8">
        <f>TI_EHG_E_E!T24+TI_EHG_CHP_E!T24+TI_EHG_H_E!T24</f>
        <v>1.7911628063999998</v>
      </c>
      <c r="U24" s="8">
        <f>TI_EHG_E_E!U24+TI_EHG_CHP_E!U24+TI_EHG_H_E!U24</f>
        <v>0</v>
      </c>
      <c r="V24" s="8">
        <f>TI_EHG_E_E!V24+TI_EHG_CHP_E!V24+TI_EHG_H_E!V24</f>
        <v>1.7727604487999997</v>
      </c>
      <c r="W24" s="8">
        <f>TI_EHG_E_E!W24+TI_EHG_CHP_E!W24+TI_EHG_H_E!W24</f>
        <v>3.5458985627999993</v>
      </c>
      <c r="X24" s="8">
        <f>TI_EHG_E_E!X24+TI_EHG_CHP_E!X24+TI_EHG_H_E!X24</f>
        <v>0</v>
      </c>
      <c r="Y24" s="8">
        <f>TI_EHG_E_E!Y24+TI_EHG_CHP_E!Y24+TI_EHG_H_E!Y24</f>
        <v>0</v>
      </c>
      <c r="Z24" s="8">
        <f>TI_EHG_E_E!Z24+TI_EHG_CHP_E!Z24+TI_EHG_H_E!Z24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  <c r="Y25" s="27">
        <f>TI_EHG_E_E!Y25+TI_EHG_CHP_E!Y25+TI_EHG_H_E!Y25</f>
        <v>0</v>
      </c>
      <c r="Z25" s="27">
        <f>TI_EHG_E_E!Z25+TI_EHG_CHP_E!Z25+TI_EHG_H_E!Z25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1417.5429958799998</v>
      </c>
      <c r="D26" s="27">
        <f t="shared" ref="D26:X26" si="21">SUM(D27,D33)</f>
        <v>1644.7427298</v>
      </c>
      <c r="E26" s="27">
        <f t="shared" si="21"/>
        <v>1863.6014858400001</v>
      </c>
      <c r="F26" s="27">
        <f t="shared" si="21"/>
        <v>1958.7919266000001</v>
      </c>
      <c r="G26" s="27">
        <f t="shared" si="21"/>
        <v>1608.27175296</v>
      </c>
      <c r="H26" s="27">
        <f t="shared" si="21"/>
        <v>1399.4047468800004</v>
      </c>
      <c r="I26" s="27">
        <f t="shared" si="21"/>
        <v>1561.2471745200007</v>
      </c>
      <c r="J26" s="27">
        <f t="shared" si="21"/>
        <v>1519.8167804400005</v>
      </c>
      <c r="K26" s="27">
        <f t="shared" si="21"/>
        <v>1340.3256472800003</v>
      </c>
      <c r="L26" s="27">
        <f t="shared" si="21"/>
        <v>1503.7649272799999</v>
      </c>
      <c r="M26" s="27">
        <f t="shared" si="21"/>
        <v>1444.4672673600005</v>
      </c>
      <c r="N26" s="27">
        <f t="shared" si="21"/>
        <v>1096.3309507200001</v>
      </c>
      <c r="O26" s="27">
        <f t="shared" si="21"/>
        <v>1078.4629778399999</v>
      </c>
      <c r="P26" s="27">
        <f t="shared" si="21"/>
        <v>725.74385796000024</v>
      </c>
      <c r="Q26" s="27">
        <f t="shared" si="21"/>
        <v>683.74365119999993</v>
      </c>
      <c r="R26" s="27">
        <f t="shared" si="21"/>
        <v>763.69857659999991</v>
      </c>
      <c r="S26" s="27">
        <f t="shared" si="21"/>
        <v>933.85312163999993</v>
      </c>
      <c r="T26" s="27">
        <f t="shared" si="21"/>
        <v>783.92261340000005</v>
      </c>
      <c r="U26" s="27">
        <f t="shared" si="21"/>
        <v>691.22445263999998</v>
      </c>
      <c r="V26" s="27">
        <f t="shared" si="21"/>
        <v>818.00744112000007</v>
      </c>
      <c r="W26" s="27">
        <f t="shared" si="21"/>
        <v>672.61789368000007</v>
      </c>
      <c r="X26" s="27">
        <f t="shared" si="21"/>
        <v>774.75276864000011</v>
      </c>
      <c r="Y26" s="27">
        <f t="shared" ref="Y26:Z26" si="22">SUM(Y27,Y33)</f>
        <v>1272.7960491600002</v>
      </c>
      <c r="Z26" s="27">
        <f t="shared" si="22"/>
        <v>888.7161006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  <c r="Y28" s="8">
        <f>TI_EHG_E_E!Y28+TI_EHG_CHP_E!Y28+TI_EHG_H_E!Y28</f>
        <v>0</v>
      </c>
      <c r="Z28" s="8">
        <f>TI_EHG_E_E!Z28+TI_EHG_CHP_E!Z28+TI_EHG_H_E!Z28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  <c r="Y29" s="8">
        <f>TI_EHG_E_E!Y29+TI_EHG_CHP_E!Y29+TI_EHG_H_E!Y29</f>
        <v>0</v>
      </c>
      <c r="Z29" s="8">
        <f>TI_EHG_E_E!Z29+TI_EHG_CHP_E!Z29+TI_EHG_H_E!Z29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  <c r="Y30" s="8">
        <f>TI_EHG_E_E!Y30+TI_EHG_CHP_E!Y30+TI_EHG_H_E!Y30</f>
        <v>0</v>
      </c>
      <c r="Z30" s="8">
        <f>TI_EHG_E_E!Z30+TI_EHG_CHP_E!Z30+TI_EHG_H_E!Z30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  <c r="Y31" s="8">
        <f>TI_EHG_E_E!Y31+TI_EHG_CHP_E!Y31+TI_EHG_H_E!Y31</f>
        <v>0</v>
      </c>
      <c r="Z31" s="8">
        <f>TI_EHG_E_E!Z31+TI_EHG_CHP_E!Z31+TI_EHG_H_E!Z31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  <c r="Y32" s="8">
        <f>TI_EHG_E_E!Y32+TI_EHG_CHP_E!Y32+TI_EHG_H_E!Y32</f>
        <v>0</v>
      </c>
      <c r="Z32" s="8">
        <f>TI_EHG_E_E!Z32+TI_EHG_CHP_E!Z32+TI_EHG_H_E!Z32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1417.5429958799998</v>
      </c>
      <c r="D33" s="19">
        <f t="shared" ref="D33:X33" si="27">SUM(D34:D50)</f>
        <v>1644.7427298</v>
      </c>
      <c r="E33" s="19">
        <f t="shared" si="27"/>
        <v>1863.6014858400001</v>
      </c>
      <c r="F33" s="19">
        <f t="shared" si="27"/>
        <v>1958.7919266000001</v>
      </c>
      <c r="G33" s="19">
        <f t="shared" si="27"/>
        <v>1608.27175296</v>
      </c>
      <c r="H33" s="19">
        <f t="shared" si="27"/>
        <v>1399.4047468800004</v>
      </c>
      <c r="I33" s="19">
        <f t="shared" si="27"/>
        <v>1561.2471745200007</v>
      </c>
      <c r="J33" s="19">
        <f t="shared" si="27"/>
        <v>1519.8167804400005</v>
      </c>
      <c r="K33" s="19">
        <f t="shared" si="27"/>
        <v>1340.3256472800003</v>
      </c>
      <c r="L33" s="19">
        <f t="shared" si="27"/>
        <v>1503.7649272799999</v>
      </c>
      <c r="M33" s="19">
        <f t="shared" si="27"/>
        <v>1444.4672673600005</v>
      </c>
      <c r="N33" s="19">
        <f t="shared" si="27"/>
        <v>1096.3309507200001</v>
      </c>
      <c r="O33" s="19">
        <f t="shared" si="27"/>
        <v>1078.4629778399999</v>
      </c>
      <c r="P33" s="19">
        <f t="shared" si="27"/>
        <v>725.74385796000024</v>
      </c>
      <c r="Q33" s="19">
        <f t="shared" si="27"/>
        <v>683.74365119999993</v>
      </c>
      <c r="R33" s="19">
        <f t="shared" si="27"/>
        <v>763.69857659999991</v>
      </c>
      <c r="S33" s="19">
        <f t="shared" si="27"/>
        <v>933.85312163999993</v>
      </c>
      <c r="T33" s="19">
        <f t="shared" si="27"/>
        <v>783.92261340000005</v>
      </c>
      <c r="U33" s="19">
        <f t="shared" si="27"/>
        <v>691.22445263999998</v>
      </c>
      <c r="V33" s="19">
        <f t="shared" si="27"/>
        <v>818.00744112000007</v>
      </c>
      <c r="W33" s="19">
        <f t="shared" si="27"/>
        <v>672.61789368000007</v>
      </c>
      <c r="X33" s="19">
        <f t="shared" si="27"/>
        <v>774.75276864000011</v>
      </c>
      <c r="Y33" s="19">
        <f t="shared" ref="Y33:Z33" si="28">SUM(Y34:Y50)</f>
        <v>1272.7960491600002</v>
      </c>
      <c r="Z33" s="19">
        <f t="shared" si="28"/>
        <v>888.7161006</v>
      </c>
    </row>
    <row r="34" spans="1:26" ht="11.25" customHeight="1" x14ac:dyDescent="0.2">
      <c r="A34" s="28" t="s">
        <v>54</v>
      </c>
      <c r="B34" s="7" t="s">
        <v>55</v>
      </c>
      <c r="C34" s="8">
        <f>TI_EHG_E_E!C34+TI_EHG_CHP_E!C34+TI_EHG_H_E!C34</f>
        <v>15.840023040000004</v>
      </c>
      <c r="D34" s="8">
        <f>TI_EHG_E_E!D34+TI_EHG_CHP_E!D34+TI_EHG_H_E!D34</f>
        <v>22.176115200000002</v>
      </c>
      <c r="E34" s="8">
        <f>TI_EHG_E_E!E34+TI_EHG_CHP_E!E34+TI_EHG_H_E!E34</f>
        <v>47.520069120000031</v>
      </c>
      <c r="F34" s="8">
        <f>TI_EHG_E_E!F34+TI_EHG_CHP_E!F34+TI_EHG_H_E!F34</f>
        <v>41.18397696000001</v>
      </c>
      <c r="G34" s="8">
        <f>TI_EHG_E_E!G34+TI_EHG_CHP_E!G34+TI_EHG_H_E!G34</f>
        <v>19.008276480000006</v>
      </c>
      <c r="H34" s="8">
        <f>TI_EHG_E_E!H34+TI_EHG_CHP_E!H34+TI_EHG_H_E!H34</f>
        <v>15.840230400000003</v>
      </c>
      <c r="I34" s="8">
        <f>TI_EHG_E_E!I34+TI_EHG_CHP_E!I34+TI_EHG_H_E!I34</f>
        <v>12.671976960000002</v>
      </c>
      <c r="J34" s="8">
        <f>TI_EHG_E_E!J34+TI_EHG_CHP_E!J34+TI_EHG_H_E!J34</f>
        <v>19.008069120000002</v>
      </c>
      <c r="K34" s="8">
        <f>TI_EHG_E_E!K34+TI_EHG_CHP_E!K34+TI_EHG_H_E!K34</f>
        <v>31.680046080000004</v>
      </c>
      <c r="L34" s="8">
        <f>TI_EHG_E_E!L34+TI_EHG_CHP_E!L34+TI_EHG_H_E!L34</f>
        <v>9.5041382400000032</v>
      </c>
      <c r="M34" s="8">
        <f>TI_EHG_E_E!M34+TI_EHG_CHP_E!M34+TI_EHG_H_E!M34</f>
        <v>6.3360921600000015</v>
      </c>
      <c r="N34" s="8">
        <f>TI_EHG_E_E!N34+TI_EHG_CHP_E!N34+TI_EHG_H_E!N34</f>
        <v>6.3360921600000015</v>
      </c>
      <c r="O34" s="8">
        <f>TI_EHG_E_E!O34+TI_EHG_CHP_E!O34+TI_EHG_H_E!O34</f>
        <v>9.5039308800000022</v>
      </c>
      <c r="P34" s="8">
        <f>TI_EHG_E_E!P34+TI_EHG_CHP_E!P34+TI_EHG_H_E!P34</f>
        <v>19.824238080000001</v>
      </c>
      <c r="Q34" s="8">
        <f>TI_EHG_E_E!Q34+TI_EHG_CHP_E!Q34+TI_EHG_H_E!Q34</f>
        <v>16.926174720000002</v>
      </c>
      <c r="R34" s="8">
        <f>TI_EHG_E_E!R34+TI_EHG_CHP_E!R34+TI_EHG_H_E!R34</f>
        <v>28.283904000000007</v>
      </c>
      <c r="S34" s="8">
        <f>TI_EHG_E_E!S34+TI_EHG_CHP_E!S34+TI_EHG_H_E!S34</f>
        <v>80.270714880000014</v>
      </c>
      <c r="T34" s="8">
        <f>TI_EHG_E_E!T34+TI_EHG_CHP_E!T34+TI_EHG_H_E!T34</f>
        <v>70.116503039999998</v>
      </c>
      <c r="U34" s="8">
        <f>TI_EHG_E_E!U34+TI_EHG_CHP_E!U34+TI_EHG_H_E!U34</f>
        <v>118.12946688000001</v>
      </c>
      <c r="V34" s="8">
        <f>TI_EHG_E_E!V34+TI_EHG_CHP_E!V34+TI_EHG_H_E!V34</f>
        <v>153.33131520000001</v>
      </c>
      <c r="W34" s="8">
        <f>TI_EHG_E_E!W34+TI_EHG_CHP_E!W34+TI_EHG_H_E!W34</f>
        <v>144.55335167999999</v>
      </c>
      <c r="X34" s="8">
        <f>TI_EHG_E_E!X34+TI_EHG_CHP_E!X34+TI_EHG_H_E!X34</f>
        <v>81.530426880000022</v>
      </c>
      <c r="Y34" s="8">
        <f>TI_EHG_E_E!Y34+TI_EHG_CHP_E!Y34+TI_EHG_H_E!Y34</f>
        <v>80.911871999999988</v>
      </c>
      <c r="Z34" s="8">
        <f>TI_EHG_E_E!Z34+TI_EHG_CHP_E!Z34+TI_EHG_H_E!Z34</f>
        <v>65.044684800000013</v>
      </c>
    </row>
    <row r="35" spans="1:26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  <c r="Y35" s="8">
        <f>TI_EHG_E_E!Y35+TI_EHG_CHP_E!Y35+TI_EHG_H_E!Y35</f>
        <v>0</v>
      </c>
      <c r="Z35" s="8">
        <f>TI_EHG_E_E!Z35+TI_EHG_CHP_E!Z35+TI_EHG_H_E!Z35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TI_EHG_E_E!C36+TI_EHG_CHP_E!C36+TI_EHG_H_E!C36</f>
        <v>2.9151442800000007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2.9151442800000007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2.9151442800000007</v>
      </c>
      <c r="K36" s="8">
        <f>TI_EHG_E_E!K36+TI_EHG_CHP_E!K36+TI_EHG_H_E!K36</f>
        <v>0</v>
      </c>
      <c r="L36" s="8">
        <f>TI_EHG_E_E!L36+TI_EHG_CHP_E!L36+TI_EHG_H_E!L36</f>
        <v>14.57594856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5.8302885600000014</v>
      </c>
      <c r="P36" s="8">
        <f>TI_EHG_E_E!P36+TI_EHG_CHP_E!P36+TI_EHG_H_E!P36</f>
        <v>2.9215047600000004</v>
      </c>
      <c r="Q36" s="8">
        <f>TI_EHG_E_E!Q36+TI_EHG_CHP_E!Q36+TI_EHG_H_E!Q36</f>
        <v>0</v>
      </c>
      <c r="R36" s="8">
        <f>TI_EHG_E_E!R36+TI_EHG_CHP_E!R36+TI_EHG_H_E!R36</f>
        <v>2.9215047600000004</v>
      </c>
      <c r="S36" s="8">
        <f>TI_EHG_E_E!S36+TI_EHG_CHP_E!S36+TI_EHG_H_E!S36</f>
        <v>11.686019040000001</v>
      </c>
      <c r="T36" s="8">
        <f>TI_EHG_E_E!T36+TI_EHG_CHP_E!T36+TI_EHG_H_E!T36</f>
        <v>8.7645142800000002</v>
      </c>
      <c r="U36" s="8">
        <f>TI_EHG_E_E!U36+TI_EHG_CHP_E!U36+TI_EHG_H_E!U36</f>
        <v>11.686019040000001</v>
      </c>
      <c r="V36" s="8">
        <f>TI_EHG_E_E!V36+TI_EHG_CHP_E!V36+TI_EHG_H_E!V36</f>
        <v>26.293770000000002</v>
      </c>
      <c r="W36" s="8">
        <f>TI_EHG_E_E!W36+TI_EHG_CHP_E!W36+TI_EHG_H_E!W36</f>
        <v>20.450760480000003</v>
      </c>
      <c r="X36" s="8">
        <f>TI_EHG_E_E!X36+TI_EHG_CHP_E!X36+TI_EHG_H_E!X36</f>
        <v>20.450760480000003</v>
      </c>
      <c r="Y36" s="8">
        <f>TI_EHG_E_E!Y36+TI_EHG_CHP_E!Y36+TI_EHG_H_E!Y36</f>
        <v>105.17508000000001</v>
      </c>
      <c r="Z36" s="8">
        <f>TI_EHG_E_E!Z36+TI_EHG_CHP_E!Z36+TI_EHG_H_E!Z36</f>
        <v>105.17508000000002</v>
      </c>
    </row>
    <row r="37" spans="1:26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  <c r="Y37" s="8">
        <f>TI_EHG_E_E!Y37+TI_EHG_CHP_E!Y37+TI_EHG_H_E!Y37</f>
        <v>0</v>
      </c>
      <c r="Z37" s="8">
        <f>TI_EHG_E_E!Z37+TI_EHG_CHP_E!Z37+TI_EHG_H_E!Z37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  <c r="Y38" s="8">
        <f>TI_EHG_E_E!Y38+TI_EHG_CHP_E!Y38+TI_EHG_H_E!Y38</f>
        <v>0</v>
      </c>
      <c r="Z38" s="8">
        <f>TI_EHG_E_E!Z38+TI_EHG_CHP_E!Z38+TI_EHG_H_E!Z38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  <c r="Y39" s="8">
        <f>TI_EHG_E_E!Y39+TI_EHG_CHP_E!Y39+TI_EHG_H_E!Y39</f>
        <v>0</v>
      </c>
      <c r="Z39" s="8">
        <f>TI_EHG_E_E!Z39+TI_EHG_CHP_E!Z39+TI_EHG_H_E!Z39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  <c r="Y40" s="8">
        <f>TI_EHG_E_E!Y40+TI_EHG_CHP_E!Y40+TI_EHG_H_E!Y40</f>
        <v>0</v>
      </c>
      <c r="Z40" s="8">
        <f>TI_EHG_E_E!Z40+TI_EHG_CHP_E!Z40+TI_EHG_H_E!Z40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  <c r="Y41" s="8">
        <f>TI_EHG_E_E!Y41+TI_EHG_CHP_E!Y41+TI_EHG_H_E!Y41</f>
        <v>0</v>
      </c>
      <c r="Z41" s="8">
        <f>TI_EHG_E_E!Z41+TI_EHG_CHP_E!Z41+TI_EHG_H_E!Z41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3.2473072799999989</v>
      </c>
      <c r="J42" s="8">
        <f>TI_EHG_E_E!J42+TI_EHG_CHP_E!J42+TI_EHG_H_E!J42</f>
        <v>0</v>
      </c>
      <c r="K42" s="8">
        <f>TI_EHG_E_E!K42+TI_EHG_CHP_E!K42+TI_EHG_H_E!K42</f>
        <v>3.2473072799999989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  <c r="Y42" s="8">
        <f>TI_EHG_E_E!Y42+TI_EHG_CHP_E!Y42+TI_EHG_H_E!Y42</f>
        <v>32.472017280000003</v>
      </c>
      <c r="Z42" s="8">
        <f>TI_EHG_E_E!Z42+TI_EHG_CHP_E!Z42+TI_EHG_H_E!Z42</f>
        <v>29.224710000000002</v>
      </c>
    </row>
    <row r="43" spans="1:26" ht="11.25" customHeight="1" x14ac:dyDescent="0.2">
      <c r="A43" s="28" t="s">
        <v>72</v>
      </c>
      <c r="B43" s="7" t="s">
        <v>73</v>
      </c>
      <c r="C43" s="8">
        <f>TI_EHG_E_E!C43+TI_EHG_CHP_E!C43+TI_EHG_H_E!C43</f>
        <v>105.14772216</v>
      </c>
      <c r="D43" s="8">
        <f>TI_EHG_E_E!D43+TI_EHG_CHP_E!D43+TI_EHG_H_E!D43</f>
        <v>114.70653324</v>
      </c>
      <c r="E43" s="8">
        <f>TI_EHG_E_E!E43+TI_EHG_CHP_E!E43+TI_EHG_H_E!E43</f>
        <v>117.89271468000001</v>
      </c>
      <c r="F43" s="8">
        <f>TI_EHG_E_E!F43+TI_EHG_CHP_E!F43+TI_EHG_H_E!F43</f>
        <v>108.33390360000001</v>
      </c>
      <c r="G43" s="8">
        <f>TI_EHG_E_E!G43+TI_EHG_CHP_E!G43+TI_EHG_H_E!G43</f>
        <v>79.287207480000006</v>
      </c>
      <c r="H43" s="8">
        <f>TI_EHG_E_E!H43+TI_EHG_CHP_E!H43+TI_EHG_H_E!H43</f>
        <v>76.11569784000001</v>
      </c>
      <c r="I43" s="8">
        <f>TI_EHG_E_E!I43+TI_EHG_CHP_E!I43+TI_EHG_H_E!I43</f>
        <v>91.914825600000029</v>
      </c>
      <c r="J43" s="8">
        <f>TI_EHG_E_E!J43+TI_EHG_CHP_E!J43+TI_EHG_H_E!J43</f>
        <v>117.27889992000001</v>
      </c>
      <c r="K43" s="8">
        <f>TI_EHG_E_E!K43+TI_EHG_CHP_E!K43+TI_EHG_H_E!K43</f>
        <v>66.565689840000005</v>
      </c>
      <c r="L43" s="8">
        <f>TI_EHG_E_E!L43+TI_EHG_CHP_E!L43+TI_EHG_H_E!L43</f>
        <v>104.61260159999999</v>
      </c>
      <c r="M43" s="8">
        <f>TI_EHG_E_E!M43+TI_EHG_CHP_E!M43+TI_EHG_H_E!M43</f>
        <v>72.920179799999985</v>
      </c>
      <c r="N43" s="8">
        <f>TI_EHG_E_E!N43+TI_EHG_CHP_E!N43+TI_EHG_H_E!N43</f>
        <v>76.079951999999992</v>
      </c>
      <c r="O43" s="8">
        <f>TI_EHG_E_E!O43+TI_EHG_CHP_E!O43+TI_EHG_H_E!O43</f>
        <v>114.11992800000002</v>
      </c>
      <c r="P43" s="8">
        <f>TI_EHG_E_E!P43+TI_EHG_CHP_E!P43+TI_EHG_H_E!P43</f>
        <v>67.223519999999994</v>
      </c>
      <c r="Q43" s="8">
        <f>TI_EHG_E_E!Q43+TI_EHG_CHP_E!Q43+TI_EHG_H_E!Q43</f>
        <v>73.625759999999985</v>
      </c>
      <c r="R43" s="8">
        <f>TI_EHG_E_E!R43+TI_EHG_CHP_E!R43+TI_EHG_H_E!R43</f>
        <v>73.530259920000006</v>
      </c>
      <c r="S43" s="8">
        <f>TI_EHG_E_E!S43+TI_EHG_CHP_E!S43+TI_EHG_H_E!S43</f>
        <v>153.31230719999996</v>
      </c>
      <c r="T43" s="8">
        <f>TI_EHG_E_E!T43+TI_EHG_CHP_E!T43+TI_EHG_H_E!T43</f>
        <v>165.61794599999999</v>
      </c>
      <c r="U43" s="8">
        <f>TI_EHG_E_E!U43+TI_EHG_CHP_E!U43+TI_EHG_H_E!U43</f>
        <v>200.57364287999999</v>
      </c>
      <c r="V43" s="8">
        <f>TI_EHG_E_E!V43+TI_EHG_CHP_E!V43+TI_EHG_H_E!V43</f>
        <v>171.97643736000003</v>
      </c>
      <c r="W43" s="8">
        <f>TI_EHG_E_E!W43+TI_EHG_CHP_E!W43+TI_EHG_H_E!W43</f>
        <v>152.87855544000001</v>
      </c>
      <c r="X43" s="8">
        <f>TI_EHG_E_E!X43+TI_EHG_CHP_E!X43+TI_EHG_H_E!X43</f>
        <v>320.76956340000004</v>
      </c>
      <c r="Y43" s="8">
        <f>TI_EHG_E_E!Y43+TI_EHG_CHP_E!Y43+TI_EHG_H_E!Y43</f>
        <v>624.95279028000016</v>
      </c>
      <c r="Z43" s="8">
        <f>TI_EHG_E_E!Z43+TI_EHG_CHP_E!Z43+TI_EHG_H_E!Z43</f>
        <v>335.570742</v>
      </c>
    </row>
    <row r="44" spans="1:26" ht="11.25" customHeight="1" x14ac:dyDescent="0.2">
      <c r="A44" s="28" t="s">
        <v>74</v>
      </c>
      <c r="B44" s="7" t="s">
        <v>75</v>
      </c>
      <c r="C44" s="8">
        <f>TI_EHG_E_E!C44+TI_EHG_CHP_E!C44+TI_EHG_H_E!C44</f>
        <v>1288.36197864</v>
      </c>
      <c r="D44" s="8">
        <f>TI_EHG_E_E!D44+TI_EHG_CHP_E!D44+TI_EHG_H_E!D44</f>
        <v>1507.8600813600001</v>
      </c>
      <c r="E44" s="8">
        <f>TI_EHG_E_E!E44+TI_EHG_CHP_E!E44+TI_EHG_H_E!E44</f>
        <v>1695.5475271200003</v>
      </c>
      <c r="F44" s="8">
        <f>TI_EHG_E_E!F44+TI_EHG_CHP_E!F44+TI_EHG_H_E!F44</f>
        <v>1803.7063800000003</v>
      </c>
      <c r="G44" s="8">
        <f>TI_EHG_E_E!G44+TI_EHG_CHP_E!G44+TI_EHG_H_E!G44</f>
        <v>1504.67940576</v>
      </c>
      <c r="H44" s="8">
        <f>TI_EHG_E_E!H44+TI_EHG_CHP_E!H44+TI_EHG_H_E!H44</f>
        <v>1307.4488186400004</v>
      </c>
      <c r="I44" s="8">
        <f>TI_EHG_E_E!I44+TI_EHG_CHP_E!I44+TI_EHG_H_E!I44</f>
        <v>1450.5998400000005</v>
      </c>
      <c r="J44" s="8">
        <f>TI_EHG_E_E!J44+TI_EHG_CHP_E!J44+TI_EHG_H_E!J44</f>
        <v>1380.6146671200004</v>
      </c>
      <c r="K44" s="8">
        <f>TI_EHG_E_E!K44+TI_EHG_CHP_E!K44+TI_EHG_H_E!K44</f>
        <v>1238.8326040800002</v>
      </c>
      <c r="L44" s="8">
        <f>TI_EHG_E_E!L44+TI_EHG_CHP_E!L44+TI_EHG_H_E!L44</f>
        <v>1375.07223888</v>
      </c>
      <c r="M44" s="8">
        <f>TI_EHG_E_E!M44+TI_EHG_CHP_E!M44+TI_EHG_H_E!M44</f>
        <v>1362.3982984800004</v>
      </c>
      <c r="N44" s="8">
        <f>TI_EHG_E_E!N44+TI_EHG_CHP_E!N44+TI_EHG_H_E!N44</f>
        <v>1011.1293892800002</v>
      </c>
      <c r="O44" s="8">
        <f>TI_EHG_E_E!O44+TI_EHG_CHP_E!O44+TI_EHG_H_E!O44</f>
        <v>949.00883039999997</v>
      </c>
      <c r="P44" s="8">
        <f>TI_EHG_E_E!P44+TI_EHG_CHP_E!P44+TI_EHG_H_E!P44</f>
        <v>612.50505480000015</v>
      </c>
      <c r="Q44" s="8">
        <f>TI_EHG_E_E!Q44+TI_EHG_CHP_E!Q44+TI_EHG_H_E!Q44</f>
        <v>568.78281647999995</v>
      </c>
      <c r="R44" s="8">
        <f>TI_EHG_E_E!R44+TI_EHG_CHP_E!R44+TI_EHG_H_E!R44</f>
        <v>634.0974256799999</v>
      </c>
      <c r="S44" s="8">
        <f>TI_EHG_E_E!S44+TI_EHG_CHP_E!S44+TI_EHG_H_E!S44</f>
        <v>631.63006847999998</v>
      </c>
      <c r="T44" s="8">
        <f>TI_EHG_E_E!T44+TI_EHG_CHP_E!T44+TI_EHG_H_E!T44</f>
        <v>484.67923344000002</v>
      </c>
      <c r="U44" s="8">
        <f>TI_EHG_E_E!U44+TI_EHG_CHP_E!U44+TI_EHG_H_E!U44</f>
        <v>247.02968520000002</v>
      </c>
      <c r="V44" s="8">
        <f>TI_EHG_E_E!V44+TI_EHG_CHP_E!V44+TI_EHG_H_E!V44</f>
        <v>209.50607232000004</v>
      </c>
      <c r="W44" s="8">
        <f>TI_EHG_E_E!W44+TI_EHG_CHP_E!W44+TI_EHG_H_E!W44</f>
        <v>128.20532904000004</v>
      </c>
      <c r="X44" s="8">
        <f>TI_EHG_E_E!X44+TI_EHG_CHP_E!X44+TI_EHG_H_E!X44</f>
        <v>168.85584000000003</v>
      </c>
      <c r="Y44" s="8">
        <f>TI_EHG_E_E!Y44+TI_EHG_CHP_E!Y44+TI_EHG_H_E!Y44</f>
        <v>168.85584000000003</v>
      </c>
      <c r="Z44" s="8">
        <f>TI_EHG_E_E!Z44+TI_EHG_CHP_E!Z44+TI_EHG_H_E!Z44</f>
        <v>103.18930848000002</v>
      </c>
    </row>
    <row r="45" spans="1:26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  <c r="Y45" s="8">
        <f>TI_EHG_E_E!Y45+TI_EHG_CHP_E!Y45+TI_EHG_H_E!Y45</f>
        <v>0</v>
      </c>
      <c r="Z45" s="8">
        <f>TI_EHG_E_E!Z45+TI_EHG_CHP_E!Z45+TI_EHG_H_E!Z45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  <c r="Y46" s="8">
        <f>TI_EHG_E_E!Y46+TI_EHG_CHP_E!Y46+TI_EHG_H_E!Y46</f>
        <v>0</v>
      </c>
      <c r="Z46" s="8">
        <f>TI_EHG_E_E!Z46+TI_EHG_CHP_E!Z46+TI_EHG_H_E!Z46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  <c r="Y47" s="8">
        <f>TI_EHG_E_E!Y47+TI_EHG_CHP_E!Y47+TI_EHG_H_E!Y47</f>
        <v>0</v>
      </c>
      <c r="Z47" s="8">
        <f>TI_EHG_E_E!Z47+TI_EHG_CHP_E!Z47+TI_EHG_H_E!Z47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9.7090110000000021</v>
      </c>
      <c r="Q48" s="8">
        <f>TI_EHG_E_E!Q48+TI_EHG_CHP_E!Q48+TI_EHG_H_E!Q48</f>
        <v>0</v>
      </c>
      <c r="R48" s="8">
        <f>TI_EHG_E_E!R48+TI_EHG_CHP_E!R48+TI_EHG_H_E!R48</f>
        <v>3.1684769999999998</v>
      </c>
      <c r="S48" s="8">
        <f>TI_EHG_E_E!S48+TI_EHG_CHP_E!S48+TI_EHG_H_E!S48</f>
        <v>0</v>
      </c>
      <c r="T48" s="8">
        <f>TI_EHG_E_E!T48+TI_EHG_CHP_E!T48+TI_EHG_H_E!T48</f>
        <v>3.214458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  <c r="Y48" s="8">
        <f>TI_EHG_E_E!Y48+TI_EHG_CHP_E!Y48+TI_EHG_H_E!Y48</f>
        <v>0</v>
      </c>
      <c r="Z48" s="8">
        <f>TI_EHG_E_E!Z48+TI_EHG_CHP_E!Z48+TI_EHG_H_E!Z48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  <c r="Y49" s="8">
        <f>TI_EHG_E_E!Y49+TI_EHG_CHP_E!Y49+TI_EHG_H_E!Y49</f>
        <v>0</v>
      </c>
      <c r="Z49" s="8">
        <f>TI_EHG_E_E!Z49+TI_EHG_CHP_E!Z49+TI_EHG_H_E!Z49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TI_EHG_E_E!C50+TI_EHG_CHP_E!C50+TI_EHG_H_E!C50</f>
        <v>5.2781277599999985</v>
      </c>
      <c r="D50" s="8">
        <f>TI_EHG_E_E!D50+TI_EHG_CHP_E!D50+TI_EHG_H_E!D50</f>
        <v>0</v>
      </c>
      <c r="E50" s="8">
        <f>TI_EHG_E_E!E50+TI_EHG_CHP_E!E50+TI_EHG_H_E!E50</f>
        <v>2.6411749200000001</v>
      </c>
      <c r="F50" s="8">
        <f>TI_EHG_E_E!F50+TI_EHG_CHP_E!F50+TI_EHG_H_E!F50</f>
        <v>2.65252176</v>
      </c>
      <c r="G50" s="8">
        <f>TI_EHG_E_E!G50+TI_EHG_CHP_E!G50+TI_EHG_H_E!G50</f>
        <v>5.2968632399999995</v>
      </c>
      <c r="H50" s="8">
        <f>TI_EHG_E_E!H50+TI_EHG_CHP_E!H50+TI_EHG_H_E!H50</f>
        <v>0</v>
      </c>
      <c r="I50" s="8">
        <f>TI_EHG_E_E!I50+TI_EHG_CHP_E!I50+TI_EHG_H_E!I50</f>
        <v>2.8132246800000003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2.8126969200000005</v>
      </c>
      <c r="N50" s="8">
        <f>TI_EHG_E_E!N50+TI_EHG_CHP_E!N50+TI_EHG_H_E!N50</f>
        <v>2.7855172800000001</v>
      </c>
      <c r="O50" s="8">
        <f>TI_EHG_E_E!O50+TI_EHG_CHP_E!O50+TI_EHG_H_E!O50</f>
        <v>0</v>
      </c>
      <c r="P50" s="8">
        <f>TI_EHG_E_E!P50+TI_EHG_CHP_E!P50+TI_EHG_H_E!P50</f>
        <v>13.560529319999997</v>
      </c>
      <c r="Q50" s="8">
        <f>TI_EHG_E_E!Q50+TI_EHG_CHP_E!Q50+TI_EHG_H_E!Q50</f>
        <v>24.408899999999996</v>
      </c>
      <c r="R50" s="8">
        <f>TI_EHG_E_E!R50+TI_EHG_CHP_E!R50+TI_EHG_H_E!R50</f>
        <v>21.697005239999999</v>
      </c>
      <c r="S50" s="8">
        <f>TI_EHG_E_E!S50+TI_EHG_CHP_E!S50+TI_EHG_H_E!S50</f>
        <v>56.954012040000002</v>
      </c>
      <c r="T50" s="8">
        <f>TI_EHG_E_E!T50+TI_EHG_CHP_E!T50+TI_EHG_H_E!T50</f>
        <v>51.529958639999997</v>
      </c>
      <c r="U50" s="8">
        <f>TI_EHG_E_E!U50+TI_EHG_CHP_E!U50+TI_EHG_H_E!U50</f>
        <v>113.80563864000001</v>
      </c>
      <c r="V50" s="8">
        <f>TI_EHG_E_E!V50+TI_EHG_CHP_E!V50+TI_EHG_H_E!V50</f>
        <v>256.89984623999999</v>
      </c>
      <c r="W50" s="8">
        <f>TI_EHG_E_E!W50+TI_EHG_CHP_E!W50+TI_EHG_H_E!W50</f>
        <v>226.52989704000001</v>
      </c>
      <c r="X50" s="8">
        <f>TI_EHG_E_E!X50+TI_EHG_CHP_E!X50+TI_EHG_H_E!X50</f>
        <v>183.14617787999998</v>
      </c>
      <c r="Y50" s="8">
        <f>TI_EHG_E_E!Y50+TI_EHG_CHP_E!Y50+TI_EHG_H_E!Y50</f>
        <v>260.42844960000002</v>
      </c>
      <c r="Z50" s="8">
        <f>TI_EHG_E_E!Z50+TI_EHG_CHP_E!Z50+TI_EHG_H_E!Z50</f>
        <v>250.51157531999999</v>
      </c>
    </row>
    <row r="51" spans="1:26" ht="11.25" customHeight="1" x14ac:dyDescent="0.2">
      <c r="A51" s="25" t="s">
        <v>88</v>
      </c>
      <c r="B51" s="26" t="s">
        <v>89</v>
      </c>
      <c r="C51" s="27">
        <f>TI_EHG_E_E!C51+TI_EHG_CHP_E!C51+TI_EHG_H_E!C51</f>
        <v>5286.9593700000005</v>
      </c>
      <c r="D51" s="27">
        <f>TI_EHG_E_E!D51+TI_EHG_CHP_E!D51+TI_EHG_H_E!D51</f>
        <v>5918.03388</v>
      </c>
      <c r="E51" s="27">
        <f>TI_EHG_E_E!E51+TI_EHG_CHP_E!E51+TI_EHG_H_E!E51</f>
        <v>6052.6907100000017</v>
      </c>
      <c r="F51" s="27">
        <f>TI_EHG_E_E!F51+TI_EHG_CHP_E!F51+TI_EHG_H_E!F51</f>
        <v>6927.3794699999999</v>
      </c>
      <c r="G51" s="27">
        <f>TI_EHG_E_E!G51+TI_EHG_CHP_E!G51+TI_EHG_H_E!G51</f>
        <v>6555.7730699999993</v>
      </c>
      <c r="H51" s="27">
        <f>TI_EHG_E_E!H51+TI_EHG_CHP_E!H51+TI_EHG_H_E!H51</f>
        <v>5861.9394900000007</v>
      </c>
      <c r="I51" s="27">
        <f>TI_EHG_E_E!I51+TI_EHG_CHP_E!I51+TI_EHG_H_E!I51</f>
        <v>6201.9896400000007</v>
      </c>
      <c r="J51" s="27">
        <f>TI_EHG_E_E!J51+TI_EHG_CHP_E!J51+TI_EHG_H_E!J51</f>
        <v>5376.86913456</v>
      </c>
      <c r="K51" s="27">
        <f>TI_EHG_E_E!K51+TI_EHG_CHP_E!K51+TI_EHG_H_E!K51</f>
        <v>5681.4215832000018</v>
      </c>
      <c r="L51" s="27">
        <f>TI_EHG_E_E!L51+TI_EHG_CHP_E!L51+TI_EHG_H_E!L51</f>
        <v>5174.0788770000017</v>
      </c>
      <c r="M51" s="27">
        <f>TI_EHG_E_E!M51+TI_EHG_CHP_E!M51+TI_EHG_H_E!M51</f>
        <v>5795.813948760001</v>
      </c>
      <c r="N51" s="27">
        <f>TI_EHG_E_E!N51+TI_EHG_CHP_E!N51+TI_EHG_H_E!N51</f>
        <v>4876.3803781719453</v>
      </c>
      <c r="O51" s="27">
        <f>TI_EHG_E_E!O51+TI_EHG_CHP_E!O51+TI_EHG_H_E!O51</f>
        <v>4134.9691859093828</v>
      </c>
      <c r="P51" s="27">
        <f>TI_EHG_E_E!P51+TI_EHG_CHP_E!P51+TI_EHG_H_E!P51</f>
        <v>3737.4257957059476</v>
      </c>
      <c r="Q51" s="27">
        <f>TI_EHG_E_E!Q51+TI_EHG_CHP_E!Q51+TI_EHG_H_E!Q51</f>
        <v>3166.6063704178091</v>
      </c>
      <c r="R51" s="27">
        <f>TI_EHG_E_E!R51+TI_EHG_CHP_E!R51+TI_EHG_H_E!R51</f>
        <v>2748.0354433643606</v>
      </c>
      <c r="S51" s="27">
        <f>TI_EHG_E_E!S51+TI_EHG_CHP_E!S51+TI_EHG_H_E!S51</f>
        <v>2451.1562366309904</v>
      </c>
      <c r="T51" s="27">
        <f>TI_EHG_E_E!T51+TI_EHG_CHP_E!T51+TI_EHG_H_E!T51</f>
        <v>2013.7203838275277</v>
      </c>
      <c r="U51" s="27">
        <f>TI_EHG_E_E!U51+TI_EHG_CHP_E!U51+TI_EHG_H_E!U51</f>
        <v>2582.5416204750618</v>
      </c>
      <c r="V51" s="27">
        <f>TI_EHG_E_E!V51+TI_EHG_CHP_E!V51+TI_EHG_H_E!V51</f>
        <v>2262.9850413749346</v>
      </c>
      <c r="W51" s="27">
        <f>TI_EHG_E_E!W51+TI_EHG_CHP_E!W51+TI_EHG_H_E!W51</f>
        <v>2304.3933175865568</v>
      </c>
      <c r="X51" s="27">
        <f>TI_EHG_E_E!X51+TI_EHG_CHP_E!X51+TI_EHG_H_E!X51</f>
        <v>2251.990358070067</v>
      </c>
      <c r="Y51" s="27">
        <f>TI_EHG_E_E!Y51+TI_EHG_CHP_E!Y51+TI_EHG_H_E!Y51</f>
        <v>702.72002682242464</v>
      </c>
      <c r="Z51" s="27">
        <f>TI_EHG_E_E!Z51+TI_EHG_CHP_E!Z51+TI_EHG_H_E!Z51</f>
        <v>952.25729767969892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225.72213724416804</v>
      </c>
      <c r="D52" s="27">
        <f t="shared" ref="D52:X52" si="30">SUM(D53:D54)</f>
        <v>268.8932145615637</v>
      </c>
      <c r="E52" s="27">
        <f t="shared" si="30"/>
        <v>307.96729017207963</v>
      </c>
      <c r="F52" s="27">
        <f t="shared" si="30"/>
        <v>331.11523753885348</v>
      </c>
      <c r="G52" s="27">
        <f t="shared" si="30"/>
        <v>352.52438827285596</v>
      </c>
      <c r="H52" s="27">
        <f t="shared" si="30"/>
        <v>338.48609144404816</v>
      </c>
      <c r="I52" s="27">
        <f t="shared" si="30"/>
        <v>313.30960001650374</v>
      </c>
      <c r="J52" s="27">
        <f t="shared" si="30"/>
        <v>340.51035614924547</v>
      </c>
      <c r="K52" s="27">
        <f t="shared" si="30"/>
        <v>386.61517488494314</v>
      </c>
      <c r="L52" s="27">
        <f t="shared" si="30"/>
        <v>500.96217163888446</v>
      </c>
      <c r="M52" s="27">
        <f t="shared" si="30"/>
        <v>471.45669855730199</v>
      </c>
      <c r="N52" s="27">
        <f t="shared" si="30"/>
        <v>531.6406205726887</v>
      </c>
      <c r="O52" s="27">
        <f t="shared" si="30"/>
        <v>617.6457222662973</v>
      </c>
      <c r="P52" s="27">
        <f t="shared" si="30"/>
        <v>569.34358028055271</v>
      </c>
      <c r="Q52" s="27">
        <f t="shared" si="30"/>
        <v>650.00007543209847</v>
      </c>
      <c r="R52" s="27">
        <f t="shared" si="30"/>
        <v>673.69925752058543</v>
      </c>
      <c r="S52" s="27">
        <f t="shared" si="30"/>
        <v>744.64126689947534</v>
      </c>
      <c r="T52" s="27">
        <f t="shared" si="30"/>
        <v>834.0899480214764</v>
      </c>
      <c r="U52" s="27">
        <f t="shared" si="30"/>
        <v>844.82446437247199</v>
      </c>
      <c r="V52" s="27">
        <f t="shared" si="30"/>
        <v>859.7556971714946</v>
      </c>
      <c r="W52" s="27">
        <f t="shared" si="30"/>
        <v>864.11105033393073</v>
      </c>
      <c r="X52" s="27">
        <f t="shared" si="30"/>
        <v>964.00355918559046</v>
      </c>
      <c r="Y52" s="27">
        <f t="shared" ref="Y52:Z52" si="31">SUM(Y53:Y54)</f>
        <v>916.42269534791069</v>
      </c>
      <c r="Z52" s="27">
        <f t="shared" si="31"/>
        <v>964.99652777110714</v>
      </c>
    </row>
    <row r="53" spans="1:26" ht="11.25" customHeight="1" x14ac:dyDescent="0.2">
      <c r="A53" s="29" t="s">
        <v>116</v>
      </c>
      <c r="B53" s="7" t="s">
        <v>117</v>
      </c>
      <c r="C53" s="8">
        <f>TI_EHG_E_E!C53+TI_EHG_CHP_E!C53+TI_EHG_H_E!C53</f>
        <v>168.73959960000002</v>
      </c>
      <c r="D53" s="8">
        <f>TI_EHG_E_E!D53+TI_EHG_CHP_E!D53+TI_EHG_H_E!D53</f>
        <v>200.05642800000004</v>
      </c>
      <c r="E53" s="8">
        <f>TI_EHG_E_E!E53+TI_EHG_CHP_E!E53+TI_EHG_H_E!E53</f>
        <v>225.65382840000001</v>
      </c>
      <c r="F53" s="8">
        <f>TI_EHG_E_E!F53+TI_EHG_CHP_E!F53+TI_EHG_H_E!F53</f>
        <v>212.64122879999996</v>
      </c>
      <c r="G53" s="8">
        <f>TI_EHG_E_E!G53+TI_EHG_CHP_E!G53+TI_EHG_H_E!G53</f>
        <v>215.50145759999998</v>
      </c>
      <c r="H53" s="8">
        <f>TI_EHG_E_E!H53+TI_EHG_CHP_E!H53+TI_EHG_H_E!H53</f>
        <v>185.61371399999999</v>
      </c>
      <c r="I53" s="8">
        <f>TI_EHG_E_E!I53+TI_EHG_CHP_E!I53+TI_EHG_H_E!I53</f>
        <v>191.04794280000002</v>
      </c>
      <c r="J53" s="8">
        <f>TI_EHG_E_E!J53+TI_EHG_CHP_E!J53+TI_EHG_H_E!J53</f>
        <v>188.33082839999997</v>
      </c>
      <c r="K53" s="8">
        <f>TI_EHG_E_E!K53+TI_EHG_CHP_E!K53+TI_EHG_H_E!K53</f>
        <v>199.34188560000001</v>
      </c>
      <c r="L53" s="8">
        <f>TI_EHG_E_E!L53+TI_EHG_CHP_E!L53+TI_EHG_H_E!L53</f>
        <v>220.2201144</v>
      </c>
      <c r="M53" s="8">
        <f>TI_EHG_E_E!M53+TI_EHG_CHP_E!M53+TI_EHG_H_E!M53</f>
        <v>195.6234852</v>
      </c>
      <c r="N53" s="8">
        <f>TI_EHG_E_E!N53+TI_EHG_CHP_E!N53+TI_EHG_H_E!N53</f>
        <v>228.94288560000001</v>
      </c>
      <c r="O53" s="8">
        <f>TI_EHG_E_E!O53+TI_EHG_CHP_E!O53+TI_EHG_H_E!O53</f>
        <v>264.40694280000002</v>
      </c>
      <c r="P53" s="8">
        <f>TI_EHG_E_E!P53+TI_EHG_CHP_E!P53+TI_EHG_H_E!P53</f>
        <v>157.7290572</v>
      </c>
      <c r="Q53" s="8">
        <f>TI_EHG_E_E!Q53+TI_EHG_CHP_E!Q53+TI_EHG_H_E!Q53</f>
        <v>158.87294280000003</v>
      </c>
      <c r="R53" s="8">
        <f>TI_EHG_E_E!R53+TI_EHG_CHP_E!R53+TI_EHG_H_E!R53</f>
        <v>131.56022880000003</v>
      </c>
      <c r="S53" s="8">
        <f>TI_EHG_E_E!S53+TI_EHG_CHP_E!S53+TI_EHG_H_E!S53</f>
        <v>124.12342799999998</v>
      </c>
      <c r="T53" s="8">
        <f>TI_EHG_E_E!T53+TI_EHG_CHP_E!T53+TI_EHG_H_E!T53</f>
        <v>159.73162920000001</v>
      </c>
      <c r="U53" s="8">
        <f>TI_EHG_E_E!U53+TI_EHG_CHP_E!U53+TI_EHG_H_E!U53</f>
        <v>151.43665680000001</v>
      </c>
      <c r="V53" s="8">
        <f>TI_EHG_E_E!V53+TI_EHG_CHP_E!V53+TI_EHG_H_E!V53</f>
        <v>136.27888560000002</v>
      </c>
      <c r="W53" s="8">
        <f>TI_EHG_E_E!W53+TI_EHG_CHP_E!W53+TI_EHG_H_E!W53</f>
        <v>162.44771399999999</v>
      </c>
      <c r="X53" s="8">
        <f>TI_EHG_E_E!X53+TI_EHG_CHP_E!X53+TI_EHG_H_E!X53</f>
        <v>174.03122880000001</v>
      </c>
      <c r="Y53" s="8">
        <f>TI_EHG_E_E!Y53+TI_EHG_CHP_E!Y53+TI_EHG_H_E!Y53</f>
        <v>129.55817160000004</v>
      </c>
      <c r="Z53" s="8">
        <f>TI_EHG_E_E!Z53+TI_EHG_CHP_E!Z53+TI_EHG_H_E!Z53</f>
        <v>144.57334320000001</v>
      </c>
    </row>
    <row r="54" spans="1:26" ht="11.25" customHeight="1" x14ac:dyDescent="0.2">
      <c r="A54" s="43" t="s">
        <v>118</v>
      </c>
      <c r="B54" s="44" t="s">
        <v>119</v>
      </c>
      <c r="C54" s="45">
        <f>TI_EHG_E_E!C54+TI_EHG_CHP_E!C54+TI_EHG_H_E!C54</f>
        <v>56.982537644168019</v>
      </c>
      <c r="D54" s="45">
        <f>TI_EHG_E_E!D54+TI_EHG_CHP_E!D54+TI_EHG_H_E!D54</f>
        <v>68.836786561563656</v>
      </c>
      <c r="E54" s="45">
        <f>TI_EHG_E_E!E54+TI_EHG_CHP_E!E54+TI_EHG_H_E!E54</f>
        <v>82.31346177207962</v>
      </c>
      <c r="F54" s="45">
        <f>TI_EHG_E_E!F54+TI_EHG_CHP_E!F54+TI_EHG_H_E!F54</f>
        <v>118.4740087388535</v>
      </c>
      <c r="G54" s="45">
        <f>TI_EHG_E_E!G54+TI_EHG_CHP_E!G54+TI_EHG_H_E!G54</f>
        <v>137.02293067285601</v>
      </c>
      <c r="H54" s="45">
        <f>TI_EHG_E_E!H54+TI_EHG_CHP_E!H54+TI_EHG_H_E!H54</f>
        <v>152.8723774440482</v>
      </c>
      <c r="I54" s="45">
        <f>TI_EHG_E_E!I54+TI_EHG_CHP_E!I54+TI_EHG_H_E!I54</f>
        <v>122.26165721650369</v>
      </c>
      <c r="J54" s="45">
        <f>TI_EHG_E_E!J54+TI_EHG_CHP_E!J54+TI_EHG_H_E!J54</f>
        <v>152.17952774924549</v>
      </c>
      <c r="K54" s="45">
        <f>TI_EHG_E_E!K54+TI_EHG_CHP_E!K54+TI_EHG_H_E!K54</f>
        <v>187.2732892849431</v>
      </c>
      <c r="L54" s="45">
        <f>TI_EHG_E_E!L54+TI_EHG_CHP_E!L54+TI_EHG_H_E!L54</f>
        <v>280.74205723888446</v>
      </c>
      <c r="M54" s="45">
        <f>TI_EHG_E_E!M54+TI_EHG_CHP_E!M54+TI_EHG_H_E!M54</f>
        <v>275.83321335730199</v>
      </c>
      <c r="N54" s="45">
        <f>TI_EHG_E_E!N54+TI_EHG_CHP_E!N54+TI_EHG_H_E!N54</f>
        <v>302.69773497268875</v>
      </c>
      <c r="O54" s="45">
        <f>TI_EHG_E_E!O54+TI_EHG_CHP_E!O54+TI_EHG_H_E!O54</f>
        <v>353.23877946629722</v>
      </c>
      <c r="P54" s="45">
        <f>TI_EHG_E_E!P54+TI_EHG_CHP_E!P54+TI_EHG_H_E!P54</f>
        <v>411.61452308055266</v>
      </c>
      <c r="Q54" s="45">
        <f>TI_EHG_E_E!Q54+TI_EHG_CHP_E!Q54+TI_EHG_H_E!Q54</f>
        <v>491.12713263209844</v>
      </c>
      <c r="R54" s="45">
        <f>TI_EHG_E_E!R54+TI_EHG_CHP_E!R54+TI_EHG_H_E!R54</f>
        <v>542.13902872058543</v>
      </c>
      <c r="S54" s="45">
        <f>TI_EHG_E_E!S54+TI_EHG_CHP_E!S54+TI_EHG_H_E!S54</f>
        <v>620.51783889947535</v>
      </c>
      <c r="T54" s="45">
        <f>TI_EHG_E_E!T54+TI_EHG_CHP_E!T54+TI_EHG_H_E!T54</f>
        <v>674.35831882147636</v>
      </c>
      <c r="U54" s="45">
        <f>TI_EHG_E_E!U54+TI_EHG_CHP_E!U54+TI_EHG_H_E!U54</f>
        <v>693.38780757247196</v>
      </c>
      <c r="V54" s="45">
        <f>TI_EHG_E_E!V54+TI_EHG_CHP_E!V54+TI_EHG_H_E!V54</f>
        <v>723.47681157149464</v>
      </c>
      <c r="W54" s="45">
        <f>TI_EHG_E_E!W54+TI_EHG_CHP_E!W54+TI_EHG_H_E!W54</f>
        <v>701.66333633393072</v>
      </c>
      <c r="X54" s="45">
        <f>TI_EHG_E_E!X54+TI_EHG_CHP_E!X54+TI_EHG_H_E!X54</f>
        <v>789.97233038559045</v>
      </c>
      <c r="Y54" s="45">
        <f>TI_EHG_E_E!Y54+TI_EHG_CHP_E!Y54+TI_EHG_H_E!Y54</f>
        <v>786.86452374791065</v>
      </c>
      <c r="Z54" s="45">
        <f>TI_EHG_E_E!Z54+TI_EHG_CHP_E!Z54+TI_EHG_H_E!Z54</f>
        <v>820.42318457110707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9360.1605254400001</v>
      </c>
      <c r="D61" s="49">
        <f t="shared" si="32"/>
        <v>9359.6827672799991</v>
      </c>
      <c r="E61" s="49">
        <f t="shared" si="32"/>
        <v>11037.259275119997</v>
      </c>
      <c r="F61" s="49">
        <f t="shared" si="32"/>
        <v>11922.165828720001</v>
      </c>
      <c r="G61" s="49">
        <f t="shared" si="32"/>
        <v>12816.565376400002</v>
      </c>
      <c r="H61" s="49">
        <f t="shared" si="32"/>
        <v>12320.300349359999</v>
      </c>
      <c r="I61" s="49">
        <f t="shared" si="32"/>
        <v>13777.217820720001</v>
      </c>
      <c r="J61" s="49">
        <f t="shared" si="32"/>
        <v>12262.356465119998</v>
      </c>
      <c r="K61" s="49">
        <f t="shared" si="32"/>
        <v>13329.485532719997</v>
      </c>
      <c r="L61" s="49">
        <f t="shared" si="32"/>
        <v>11868.838317360001</v>
      </c>
      <c r="M61" s="49">
        <f t="shared" si="32"/>
        <v>15089.185313999998</v>
      </c>
      <c r="N61" s="49">
        <f t="shared" si="32"/>
        <v>15292.24677431821</v>
      </c>
      <c r="O61" s="49">
        <f t="shared" si="32"/>
        <v>16147.240723910652</v>
      </c>
      <c r="P61" s="49">
        <f t="shared" si="32"/>
        <v>17033.312033542235</v>
      </c>
      <c r="Q61" s="49">
        <f t="shared" si="32"/>
        <v>16467.476487512082</v>
      </c>
      <c r="R61" s="49">
        <f t="shared" si="32"/>
        <v>15728.691588868054</v>
      </c>
      <c r="S61" s="49">
        <f t="shared" si="32"/>
        <v>16289.569548817328</v>
      </c>
      <c r="T61" s="49">
        <f t="shared" si="32"/>
        <v>16888.960005663903</v>
      </c>
      <c r="U61" s="49">
        <f t="shared" si="32"/>
        <v>17263.833880830902</v>
      </c>
      <c r="V61" s="49">
        <f t="shared" si="32"/>
        <v>17539.250627092199</v>
      </c>
      <c r="W61" s="49">
        <f t="shared" si="32"/>
        <v>16524.957301321319</v>
      </c>
      <c r="X61" s="49">
        <f t="shared" si="32"/>
        <v>20554.488162427628</v>
      </c>
      <c r="Y61" s="49">
        <f t="shared" ref="Y61:Z61" si="33">SUM(Y62:Y72)</f>
        <v>19750.146991507583</v>
      </c>
      <c r="Z61" s="49">
        <f t="shared" si="33"/>
        <v>19287.470215631954</v>
      </c>
    </row>
    <row r="62" spans="1:26" ht="11.25" customHeight="1" x14ac:dyDescent="0.2">
      <c r="A62" s="50" t="s">
        <v>92</v>
      </c>
      <c r="B62" s="51" t="s">
        <v>93</v>
      </c>
      <c r="C62" s="52">
        <f>TI_EHG_E_E!C62+TI_EHG_CHP_E!C62+TI_EHG_H_E!C62</f>
        <v>9196.0964927999994</v>
      </c>
      <c r="D62" s="52">
        <f>TI_EHG_E_E!D62+TI_EHG_CHP_E!D62+TI_EHG_H_E!D62</f>
        <v>9147.2641343999985</v>
      </c>
      <c r="E62" s="52">
        <f>TI_EHG_E_E!E62+TI_EHG_CHP_E!E62+TI_EHG_H_E!E62</f>
        <v>10819.984089599997</v>
      </c>
      <c r="F62" s="52">
        <f>TI_EHG_E_E!F62+TI_EHG_CHP_E!F62+TI_EHG_H_E!F62</f>
        <v>11644.416403200001</v>
      </c>
      <c r="G62" s="52">
        <f>TI_EHG_E_E!G62+TI_EHG_CHP_E!G62+TI_EHG_H_E!G62</f>
        <v>12474.895507200001</v>
      </c>
      <c r="H62" s="52">
        <f>TI_EHG_E_E!H62+TI_EHG_CHP_E!H62+TI_EHG_H_E!H62</f>
        <v>11865.8397312</v>
      </c>
      <c r="I62" s="52">
        <f>TI_EHG_E_E!I62+TI_EHG_CHP_E!I62+TI_EHG_H_E!I62</f>
        <v>13397.775955200001</v>
      </c>
      <c r="J62" s="52">
        <f>TI_EHG_E_E!J62+TI_EHG_CHP_E!J62+TI_EHG_H_E!J62</f>
        <v>11796.960268799998</v>
      </c>
      <c r="K62" s="52">
        <f>TI_EHG_E_E!K62+TI_EHG_CHP_E!K62+TI_EHG_H_E!K62</f>
        <v>12806.527507199997</v>
      </c>
      <c r="L62" s="52">
        <f>TI_EHG_E_E!L62+TI_EHG_CHP_E!L62+TI_EHG_H_E!L62</f>
        <v>11351.3121792</v>
      </c>
      <c r="M62" s="52">
        <f>TI_EHG_E_E!M62+TI_EHG_CHP_E!M62+TI_EHG_H_E!M62</f>
        <v>14565.152044799997</v>
      </c>
      <c r="N62" s="52">
        <f>TI_EHG_E_E!N62+TI_EHG_CHP_E!N62+TI_EHG_H_E!N62</f>
        <v>14777.167910399996</v>
      </c>
      <c r="O62" s="52">
        <f>TI_EHG_E_E!O62+TI_EHG_CHP_E!O62+TI_EHG_H_E!O62</f>
        <v>15453.312134399997</v>
      </c>
      <c r="P62" s="52">
        <f>TI_EHG_E_E!P62+TI_EHG_CHP_E!P62+TI_EHG_H_E!P62</f>
        <v>16140.319776000002</v>
      </c>
      <c r="Q62" s="52">
        <f>TI_EHG_E_E!Q62+TI_EHG_CHP_E!Q62+TI_EHG_H_E!Q62</f>
        <v>15433.935955200001</v>
      </c>
      <c r="R62" s="52">
        <f>TI_EHG_E_E!R62+TI_EHG_CHP_E!R62+TI_EHG_H_E!R62</f>
        <v>14567.615999999998</v>
      </c>
      <c r="S62" s="52">
        <f>TI_EHG_E_E!S62+TI_EHG_CHP_E!S62+TI_EHG_H_E!S62</f>
        <v>14986.608134400001</v>
      </c>
      <c r="T62" s="52">
        <f>TI_EHG_E_E!T62+TI_EHG_CHP_E!T62+TI_EHG_H_E!T62</f>
        <v>15480.864403199997</v>
      </c>
      <c r="U62" s="52">
        <f>TI_EHG_E_E!U62+TI_EHG_CHP_E!U62+TI_EHG_H_E!U62</f>
        <v>15757.391865600001</v>
      </c>
      <c r="V62" s="52">
        <f>TI_EHG_E_E!V62+TI_EHG_CHP_E!V62+TI_EHG_H_E!V62</f>
        <v>16029.103507199998</v>
      </c>
      <c r="W62" s="52">
        <f>TI_EHG_E_E!W62+TI_EHG_CHP_E!W62+TI_EHG_H_E!W62</f>
        <v>15131.423865600002</v>
      </c>
      <c r="X62" s="52">
        <f>TI_EHG_E_E!X62+TI_EHG_CHP_E!X62+TI_EHG_H_E!X62</f>
        <v>18975.488313599992</v>
      </c>
      <c r="Y62" s="52">
        <f>TI_EHG_E_E!Y62+TI_EHG_CHP_E!Y62+TI_EHG_H_E!Y62</f>
        <v>18235.056268799995</v>
      </c>
      <c r="Z62" s="52">
        <f>TI_EHG_E_E!Z62+TI_EHG_CHP_E!Z62+TI_EHG_H_E!Z62</f>
        <v>17822.5600896</v>
      </c>
    </row>
    <row r="63" spans="1:26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  <c r="Y63" s="52">
        <f>TI_EHG_E_E!Y63+TI_EHG_CHP_E!Y63+TI_EHG_H_E!Y63</f>
        <v>0</v>
      </c>
      <c r="Z63" s="52">
        <f>TI_EHG_E_E!Z63+TI_EHG_CHP_E!Z63+TI_EHG_H_E!Z63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TI_EHG_E_E!C64+TI_EHG_CHP_E!C64+TI_EHG_H_E!C64</f>
        <v>18.563912639999998</v>
      </c>
      <c r="D64" s="52">
        <f>TI_EHG_E_E!D64+TI_EHG_CHP_E!D64+TI_EHG_H_E!D64</f>
        <v>18.618752879999995</v>
      </c>
      <c r="E64" s="52">
        <f>TI_EHG_E_E!E64+TI_EHG_CHP_E!E64+TI_EHG_H_E!E64</f>
        <v>20.475065520000001</v>
      </c>
      <c r="F64" s="52">
        <f>TI_EHG_E_E!F64+TI_EHG_CHP_E!F64+TI_EHG_H_E!F64</f>
        <v>21.949265520000001</v>
      </c>
      <c r="G64" s="52">
        <f>TI_EHG_E_E!G64+TI_EHG_CHP_E!G64+TI_EHG_H_E!G64</f>
        <v>23.969509200000001</v>
      </c>
      <c r="H64" s="52">
        <f>TI_EHG_E_E!H64+TI_EHG_CHP_E!H64+TI_EHG_H_E!H64</f>
        <v>60.660578160000014</v>
      </c>
      <c r="I64" s="52">
        <f>TI_EHG_E_E!I64+TI_EHG_CHP_E!I64+TI_EHG_H_E!I64</f>
        <v>50.941865520000007</v>
      </c>
      <c r="J64" s="52">
        <f>TI_EHG_E_E!J64+TI_EHG_CHP_E!J64+TI_EHG_H_E!J64</f>
        <v>59.896156320000003</v>
      </c>
      <c r="K64" s="52">
        <f>TI_EHG_E_E!K64+TI_EHG_CHP_E!K64+TI_EHG_H_E!K64</f>
        <v>67.158065519999994</v>
      </c>
      <c r="L64" s="52">
        <f>TI_EHG_E_E!L64+TI_EHG_CHP_E!L64+TI_EHG_H_E!L64</f>
        <v>62.626178160000002</v>
      </c>
      <c r="M64" s="52">
        <f>TI_EHG_E_E!M64+TI_EHG_CHP_E!M64+TI_EHG_H_E!M64</f>
        <v>60.333109200000003</v>
      </c>
      <c r="N64" s="52">
        <f>TI_EHG_E_E!N64+TI_EHG_CHP_E!N64+TI_EHG_H_E!N64</f>
        <v>80.878903918213439</v>
      </c>
      <c r="O64" s="52">
        <f>TI_EHG_E_E!O64+TI_EHG_CHP_E!O64+TI_EHG_H_E!O64</f>
        <v>71.228669510655294</v>
      </c>
      <c r="P64" s="52">
        <f>TI_EHG_E_E!P64+TI_EHG_CHP_E!P64+TI_EHG_H_E!P64</f>
        <v>154.76064938223368</v>
      </c>
      <c r="Q64" s="52">
        <f>TI_EHG_E_E!Q64+TI_EHG_CHP_E!Q64+TI_EHG_H_E!Q64</f>
        <v>178.23353439207932</v>
      </c>
      <c r="R64" s="52">
        <f>TI_EHG_E_E!R64+TI_EHG_CHP_E!R64+TI_EHG_H_E!R64</f>
        <v>191.34658406805562</v>
      </c>
      <c r="S64" s="52">
        <f>TI_EHG_E_E!S64+TI_EHG_CHP_E!S64+TI_EHG_H_E!S64</f>
        <v>211.88496753732514</v>
      </c>
      <c r="T64" s="52">
        <f>TI_EHG_E_E!T64+TI_EHG_CHP_E!T64+TI_EHG_H_E!T64</f>
        <v>217.36347318390375</v>
      </c>
      <c r="U64" s="52">
        <f>TI_EHG_E_E!U64+TI_EHG_CHP_E!U64+TI_EHG_H_E!U64</f>
        <v>222.41183379090234</v>
      </c>
      <c r="V64" s="52">
        <f>TI_EHG_E_E!V64+TI_EHG_CHP_E!V64+TI_EHG_H_E!V64</f>
        <v>202.82179637220304</v>
      </c>
      <c r="W64" s="52">
        <f>TI_EHG_E_E!W64+TI_EHG_CHP_E!W64+TI_EHG_H_E!W64</f>
        <v>175.50898500131922</v>
      </c>
      <c r="X64" s="52">
        <f>TI_EHG_E_E!X64+TI_EHG_CHP_E!X64+TI_EHG_H_E!X64</f>
        <v>195.24674850763543</v>
      </c>
      <c r="Y64" s="52">
        <f>TI_EHG_E_E!Y64+TI_EHG_CHP_E!Y64+TI_EHG_H_E!Y64</f>
        <v>154.88711310758674</v>
      </c>
      <c r="Z64" s="52">
        <f>TI_EHG_E_E!Z64+TI_EHG_CHP_E!Z64+TI_EHG_H_E!Z64</f>
        <v>164.11940011195077</v>
      </c>
    </row>
    <row r="65" spans="1:26" ht="11.25" customHeight="1" x14ac:dyDescent="0.2">
      <c r="A65" s="50" t="s">
        <v>98</v>
      </c>
      <c r="B65" s="51" t="s">
        <v>99</v>
      </c>
      <c r="C65" s="52">
        <f>TI_EHG_E_E!C65+TI_EHG_CHP_E!C65+TI_EHG_H_E!C65</f>
        <v>145.50011999999998</v>
      </c>
      <c r="D65" s="52">
        <f>TI_EHG_E_E!D65+TI_EHG_CHP_E!D65+TI_EHG_H_E!D65</f>
        <v>193.79988</v>
      </c>
      <c r="E65" s="52">
        <f>TI_EHG_E_E!E65+TI_EHG_CHP_E!E65+TI_EHG_H_E!E65</f>
        <v>196.80011999999999</v>
      </c>
      <c r="F65" s="52">
        <f>TI_EHG_E_E!F65+TI_EHG_CHP_E!F65+TI_EHG_H_E!F65</f>
        <v>255.80015999999998</v>
      </c>
      <c r="G65" s="52">
        <f>TI_EHG_E_E!G65+TI_EHG_CHP_E!G65+TI_EHG_H_E!G65</f>
        <v>317.70035999999993</v>
      </c>
      <c r="H65" s="52">
        <f>TI_EHG_E_E!H65+TI_EHG_CHP_E!H65+TI_EHG_H_E!H65</f>
        <v>393.80003999999997</v>
      </c>
      <c r="I65" s="52">
        <f>TI_EHG_E_E!I65+TI_EHG_CHP_E!I65+TI_EHG_H_E!I65</f>
        <v>328.49999999999989</v>
      </c>
      <c r="J65" s="52">
        <f>TI_EHG_E_E!J65+TI_EHG_CHP_E!J65+TI_EHG_H_E!J65</f>
        <v>405.50003999999996</v>
      </c>
      <c r="K65" s="52">
        <f>TI_EHG_E_E!K65+TI_EHG_CHP_E!K65+TI_EHG_H_E!K65</f>
        <v>455.79996</v>
      </c>
      <c r="L65" s="52">
        <f>TI_EHG_E_E!L65+TI_EHG_CHP_E!L65+TI_EHG_H_E!L65</f>
        <v>454.89995999999996</v>
      </c>
      <c r="M65" s="52">
        <f>TI_EHG_E_E!M65+TI_EHG_CHP_E!M65+TI_EHG_H_E!M65</f>
        <v>463.70015999999998</v>
      </c>
      <c r="N65" s="52">
        <f>TI_EHG_E_E!N65+TI_EHG_CHP_E!N65+TI_EHG_H_E!N65</f>
        <v>434.19995999999986</v>
      </c>
      <c r="O65" s="52">
        <f>TI_EHG_E_E!O65+TI_EHG_CHP_E!O65+TI_EHG_H_E!O65</f>
        <v>622.69991999999991</v>
      </c>
      <c r="P65" s="52">
        <f>TI_EHG_E_E!P65+TI_EHG_CHP_E!P65+TI_EHG_H_E!P65</f>
        <v>738.1998000000001</v>
      </c>
      <c r="Q65" s="52">
        <f>TI_EHG_E_E!Q65+TI_EHG_CHP_E!Q65+TI_EHG_H_E!Q65</f>
        <v>853.59996000000012</v>
      </c>
      <c r="R65" s="52">
        <f>TI_EHG_E_E!R65+TI_EHG_CHP_E!R65+TI_EHG_H_E!R65</f>
        <v>962.90028000000007</v>
      </c>
      <c r="S65" s="52">
        <f>TI_EHG_E_E!S65+TI_EHG_CHP_E!S65+TI_EHG_H_E!S65</f>
        <v>1072.1998799999997</v>
      </c>
      <c r="T65" s="52">
        <f>TI_EHG_E_E!T65+TI_EHG_CHP_E!T65+TI_EHG_H_E!T65</f>
        <v>1159.19964</v>
      </c>
      <c r="U65" s="52">
        <f>TI_EHG_E_E!U65+TI_EHG_CHP_E!U65+TI_EHG_H_E!U65</f>
        <v>1261.7002799999996</v>
      </c>
      <c r="V65" s="52">
        <f>TI_EHG_E_E!V65+TI_EHG_CHP_E!V65+TI_EHG_H_E!V65</f>
        <v>1278.4996800000001</v>
      </c>
      <c r="W65" s="52">
        <f>TI_EHG_E_E!W65+TI_EHG_CHP_E!W65+TI_EHG_H_E!W65</f>
        <v>1203.59988</v>
      </c>
      <c r="X65" s="52">
        <f>TI_EHG_E_E!X65+TI_EHG_CHP_E!X65+TI_EHG_H_E!X65</f>
        <v>1364.9000399999998</v>
      </c>
      <c r="Y65" s="52">
        <f>TI_EHG_E_E!Y65+TI_EHG_CHP_E!Y65+TI_EHG_H_E!Y65</f>
        <v>1299.8998799999999</v>
      </c>
      <c r="Z65" s="52">
        <f>TI_EHG_E_E!Z65+TI_EHG_CHP_E!Z65+TI_EHG_H_E!Z65</f>
        <v>1241.4999599999996</v>
      </c>
    </row>
    <row r="66" spans="1:26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  <c r="Y66" s="52">
        <f>TI_EHG_E_E!Y66+TI_EHG_CHP_E!Y66+TI_EHG_H_E!Y66</f>
        <v>0</v>
      </c>
      <c r="Z66" s="52">
        <f>TI_EHG_E_E!Z66+TI_EHG_CHP_E!Z66+TI_EHG_H_E!Z66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  <c r="Y67" s="52">
        <f>TI_EHG_E_E!Y67+TI_EHG_CHP_E!Y67+TI_EHG_H_E!Y67</f>
        <v>0</v>
      </c>
      <c r="Z67" s="52">
        <f>TI_EHG_E_E!Z67+TI_EHG_CHP_E!Z67+TI_EHG_H_E!Z67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  <c r="Y68" s="52">
        <f>TI_EHG_E_E!Y68+TI_EHG_CHP_E!Y68+TI_EHG_H_E!Y68</f>
        <v>0</v>
      </c>
      <c r="Z68" s="52">
        <f>TI_EHG_E_E!Z68+TI_EHG_CHP_E!Z68+TI_EHG_H_E!Z68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10.079739360000001</v>
      </c>
      <c r="Y69" s="52">
        <f>TI_EHG_E_E!Y69+TI_EHG_CHP_E!Y69+TI_EHG_H_E!Y69</f>
        <v>23.857022880000002</v>
      </c>
      <c r="Z69" s="52">
        <f>TI_EHG_E_E!Z69+TI_EHG_CHP_E!Z69+TI_EHG_H_E!Z69</f>
        <v>13.956973920000003</v>
      </c>
    </row>
    <row r="70" spans="1:26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  <c r="Y70" s="52">
        <f>TI_EHG_E_E!Y70+TI_EHG_CHP_E!Y70+TI_EHG_H_E!Y70</f>
        <v>0</v>
      </c>
      <c r="Z70" s="52">
        <f>TI_EHG_E_E!Z70+TI_EHG_CHP_E!Z70+TI_EHG_H_E!Z70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  <c r="Y71" s="52">
        <f>TI_EHG_E_E!Y71+TI_EHG_CHP_E!Y71+TI_EHG_H_E!Y71</f>
        <v>0</v>
      </c>
      <c r="Z71" s="52">
        <f>TI_EHG_E_E!Z71+TI_EHG_CHP_E!Z71+TI_EHG_H_E!Z71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3.1808159999999995E-2</v>
      </c>
      <c r="Q72" s="55">
        <f>TI_EHG_E_E!Q72+TI_EHG_CHP_E!Q72+TI_EHG_H_E!Q72</f>
        <v>1.7070379199999999</v>
      </c>
      <c r="R72" s="55">
        <f>TI_EHG_E_E!R72+TI_EHG_CHP_E!R72+TI_EHG_H_E!R72</f>
        <v>6.8287247999999998</v>
      </c>
      <c r="S72" s="55">
        <f>TI_EHG_E_E!S72+TI_EHG_CHP_E!S72+TI_EHG_H_E!S72</f>
        <v>18.876566879999999</v>
      </c>
      <c r="T72" s="55">
        <f>TI_EHG_E_E!T72+TI_EHG_CHP_E!T72+TI_EHG_H_E!T72</f>
        <v>31.53248928</v>
      </c>
      <c r="U72" s="55">
        <f>TI_EHG_E_E!U72+TI_EHG_CHP_E!U72+TI_EHG_H_E!U72</f>
        <v>22.329901439999997</v>
      </c>
      <c r="V72" s="55">
        <f>TI_EHG_E_E!V72+TI_EHG_CHP_E!V72+TI_EHG_H_E!V72</f>
        <v>28.82564352</v>
      </c>
      <c r="W72" s="55">
        <f>TI_EHG_E_E!W72+TI_EHG_CHP_E!W72+TI_EHG_H_E!W72</f>
        <v>14.424570719999998</v>
      </c>
      <c r="X72" s="55">
        <f>TI_EHG_E_E!X72+TI_EHG_CHP_E!X72+TI_EHG_H_E!X72</f>
        <v>8.7733209599999977</v>
      </c>
      <c r="Y72" s="55">
        <f>TI_EHG_E_E!Y72+TI_EHG_CHP_E!Y72+TI_EHG_H_E!Y72</f>
        <v>36.446706719999995</v>
      </c>
      <c r="Z72" s="55">
        <f>TI_EHG_E_E!Z72+TI_EHG_CHP_E!Z72+TI_EHG_H_E!Z72</f>
        <v>45.333792000000003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6598.0337840844086</v>
      </c>
      <c r="D2" s="21">
        <f t="shared" ref="D2:X2" si="0">SUM(D3,D17,D22,D25,D26,D51,D52)</f>
        <v>9776.522978922565</v>
      </c>
      <c r="E2" s="21">
        <f t="shared" si="0"/>
        <v>11188.693160713092</v>
      </c>
      <c r="F2" s="21">
        <f t="shared" si="0"/>
        <v>18895.775627086194</v>
      </c>
      <c r="G2" s="21">
        <f t="shared" si="0"/>
        <v>15631.195195381821</v>
      </c>
      <c r="H2" s="21">
        <f t="shared" si="0"/>
        <v>5342.0933057052489</v>
      </c>
      <c r="I2" s="21">
        <f t="shared" si="0"/>
        <v>15470.262655021717</v>
      </c>
      <c r="J2" s="21">
        <f t="shared" si="0"/>
        <v>13029.293570095317</v>
      </c>
      <c r="K2" s="21">
        <f t="shared" si="0"/>
        <v>7767.2231145943942</v>
      </c>
      <c r="L2" s="21">
        <f t="shared" si="0"/>
        <v>7831.8532069879075</v>
      </c>
      <c r="M2" s="21">
        <f t="shared" si="0"/>
        <v>12064.079537221405</v>
      </c>
      <c r="N2" s="21">
        <f t="shared" si="0"/>
        <v>8388.6741101411244</v>
      </c>
      <c r="O2" s="21">
        <f t="shared" si="0"/>
        <v>4542.3394246861781</v>
      </c>
      <c r="P2" s="21">
        <f t="shared" si="0"/>
        <v>7319.7562843728792</v>
      </c>
      <c r="Q2" s="21">
        <f t="shared" si="0"/>
        <v>5524.8036318409222</v>
      </c>
      <c r="R2" s="21">
        <f t="shared" si="0"/>
        <v>3239.8661975273285</v>
      </c>
      <c r="S2" s="21">
        <f t="shared" si="0"/>
        <v>3737.6484104361025</v>
      </c>
      <c r="T2" s="21">
        <f t="shared" si="0"/>
        <v>2904.1895969874308</v>
      </c>
      <c r="U2" s="21">
        <f t="shared" si="0"/>
        <v>3864.1423959966955</v>
      </c>
      <c r="V2" s="21">
        <f t="shared" si="0"/>
        <v>2282.0680832341404</v>
      </c>
      <c r="W2" s="21">
        <f t="shared" si="0"/>
        <v>1214.0737854005245</v>
      </c>
      <c r="X2" s="21">
        <f t="shared" si="0"/>
        <v>1681.5440768794949</v>
      </c>
      <c r="Y2" s="21">
        <f t="shared" ref="Y2:Z2" si="1">SUM(Y3,Y17,Y22,Y25,Y26,Y51,Y52)</f>
        <v>1369.3833217640206</v>
      </c>
      <c r="Z2" s="21">
        <f t="shared" si="1"/>
        <v>1341.2576569606083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3687.2635276368005</v>
      </c>
      <c r="D3" s="24">
        <f t="shared" si="2"/>
        <v>4948.6923812592022</v>
      </c>
      <c r="E3" s="24">
        <f t="shared" si="2"/>
        <v>6562.3716115992002</v>
      </c>
      <c r="F3" s="24">
        <f t="shared" si="2"/>
        <v>11807.332578691203</v>
      </c>
      <c r="G3" s="24">
        <f t="shared" si="2"/>
        <v>9989.3104860959993</v>
      </c>
      <c r="H3" s="24">
        <f t="shared" si="2"/>
        <v>1902.4343589024002</v>
      </c>
      <c r="I3" s="24">
        <f t="shared" si="2"/>
        <v>9342.0654539831994</v>
      </c>
      <c r="J3" s="24">
        <f t="shared" si="2"/>
        <v>7394.6015389223985</v>
      </c>
      <c r="K3" s="24">
        <f t="shared" si="2"/>
        <v>3566.3441245344002</v>
      </c>
      <c r="L3" s="24">
        <f t="shared" si="2"/>
        <v>5189.4544106159983</v>
      </c>
      <c r="M3" s="24">
        <f t="shared" si="2"/>
        <v>7869.8301031727997</v>
      </c>
      <c r="N3" s="24">
        <f t="shared" si="2"/>
        <v>4457.1027884904006</v>
      </c>
      <c r="O3" s="24">
        <f t="shared" si="2"/>
        <v>2317.1298032124</v>
      </c>
      <c r="P3" s="24">
        <f t="shared" si="2"/>
        <v>5092.2388996776008</v>
      </c>
      <c r="Q3" s="24">
        <f t="shared" si="2"/>
        <v>3186.6392853504003</v>
      </c>
      <c r="R3" s="24">
        <f t="shared" si="2"/>
        <v>1380.5449716959999</v>
      </c>
      <c r="S3" s="24">
        <f t="shared" si="2"/>
        <v>1850.2953156071997</v>
      </c>
      <c r="T3" s="24">
        <f t="shared" si="2"/>
        <v>1071.0368509104001</v>
      </c>
      <c r="U3" s="24">
        <f t="shared" si="2"/>
        <v>1371.8760290135997</v>
      </c>
      <c r="V3" s="24">
        <f t="shared" si="2"/>
        <v>570.13469524255527</v>
      </c>
      <c r="W3" s="24">
        <f t="shared" si="2"/>
        <v>70.724867316339413</v>
      </c>
      <c r="X3" s="24">
        <f t="shared" si="2"/>
        <v>4.5450791495999976</v>
      </c>
      <c r="Y3" s="24">
        <f t="shared" ref="Y3:Z3" si="3">SUM(Y4,Y8,Y11)</f>
        <v>286.39110321359999</v>
      </c>
      <c r="Z3" s="24">
        <f t="shared" si="3"/>
        <v>139.66600372559998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3685.0038630768004</v>
      </c>
      <c r="D4" s="19">
        <f t="shared" si="4"/>
        <v>4944.1730521392019</v>
      </c>
      <c r="E4" s="19">
        <f t="shared" si="4"/>
        <v>6560.1119470392005</v>
      </c>
      <c r="F4" s="19">
        <f t="shared" si="4"/>
        <v>11805.072914131202</v>
      </c>
      <c r="G4" s="19">
        <f t="shared" si="4"/>
        <v>9986.3245215359984</v>
      </c>
      <c r="H4" s="19">
        <f t="shared" si="4"/>
        <v>1899.4483943424002</v>
      </c>
      <c r="I4" s="19">
        <f t="shared" si="4"/>
        <v>9335.9524921344</v>
      </c>
      <c r="J4" s="19">
        <f t="shared" si="4"/>
        <v>7326.2317556735989</v>
      </c>
      <c r="K4" s="19">
        <f t="shared" si="4"/>
        <v>3551.1325267968</v>
      </c>
      <c r="L4" s="19">
        <f t="shared" si="4"/>
        <v>5174.5248783359984</v>
      </c>
      <c r="M4" s="19">
        <f t="shared" si="4"/>
        <v>7857.8865354527998</v>
      </c>
      <c r="N4" s="19">
        <f t="shared" si="4"/>
        <v>4454.1168239304006</v>
      </c>
      <c r="O4" s="19">
        <f t="shared" si="4"/>
        <v>2317.1298032124</v>
      </c>
      <c r="P4" s="19">
        <f t="shared" si="4"/>
        <v>5092.2388996776008</v>
      </c>
      <c r="Q4" s="19">
        <f t="shared" si="4"/>
        <v>3186.6392853504003</v>
      </c>
      <c r="R4" s="19">
        <f t="shared" si="4"/>
        <v>1380.5449716959999</v>
      </c>
      <c r="S4" s="19">
        <f t="shared" si="4"/>
        <v>1850.2953156071997</v>
      </c>
      <c r="T4" s="19">
        <f t="shared" si="4"/>
        <v>1071.0368509104001</v>
      </c>
      <c r="U4" s="19">
        <f t="shared" si="4"/>
        <v>1371.8760290135997</v>
      </c>
      <c r="V4" s="19">
        <f t="shared" si="4"/>
        <v>570.13469524255527</v>
      </c>
      <c r="W4" s="19">
        <f t="shared" si="4"/>
        <v>70.724867316339413</v>
      </c>
      <c r="X4" s="19">
        <f t="shared" si="4"/>
        <v>4.5450791495999976</v>
      </c>
      <c r="Y4" s="19">
        <f t="shared" ref="Y4:Z4" si="5">SUM(Y5:Y7)</f>
        <v>286.39110321359999</v>
      </c>
      <c r="Z4" s="19">
        <f t="shared" si="5"/>
        <v>139.66600372559998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3685.0038630768004</v>
      </c>
      <c r="D7" s="8">
        <v>4944.1730521392019</v>
      </c>
      <c r="E7" s="8">
        <v>6560.1119470392005</v>
      </c>
      <c r="F7" s="8">
        <v>11805.072914131202</v>
      </c>
      <c r="G7" s="8">
        <v>9986.3245215359984</v>
      </c>
      <c r="H7" s="8">
        <v>1899.4483943424002</v>
      </c>
      <c r="I7" s="8">
        <v>9335.9524921344</v>
      </c>
      <c r="J7" s="8">
        <v>7326.2317556735989</v>
      </c>
      <c r="K7" s="8">
        <v>3551.1325267968</v>
      </c>
      <c r="L7" s="8">
        <v>5174.5248783359984</v>
      </c>
      <c r="M7" s="8">
        <v>7857.8865354527998</v>
      </c>
      <c r="N7" s="8">
        <v>4454.1168239304006</v>
      </c>
      <c r="O7" s="8">
        <v>2317.1298032124</v>
      </c>
      <c r="P7" s="8">
        <v>5092.2388996776008</v>
      </c>
      <c r="Q7" s="8">
        <v>3186.6392853504003</v>
      </c>
      <c r="R7" s="8">
        <v>1380.5449716959999</v>
      </c>
      <c r="S7" s="8">
        <v>1850.2953156071997</v>
      </c>
      <c r="T7" s="8">
        <v>1071.0368509104001</v>
      </c>
      <c r="U7" s="8">
        <v>1371.8760290135997</v>
      </c>
      <c r="V7" s="8">
        <v>570.13469524255527</v>
      </c>
      <c r="W7" s="8">
        <v>70.724867316339413</v>
      </c>
      <c r="X7" s="8">
        <v>4.5450791495999976</v>
      </c>
      <c r="Y7" s="8">
        <v>286.39110321359999</v>
      </c>
      <c r="Z7" s="8">
        <v>139.66600372559998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2.25966456</v>
      </c>
      <c r="D11" s="19">
        <f t="shared" si="8"/>
        <v>4.5193291200000019</v>
      </c>
      <c r="E11" s="19">
        <f t="shared" si="8"/>
        <v>2.25966456</v>
      </c>
      <c r="F11" s="19">
        <f t="shared" si="8"/>
        <v>2.25966456</v>
      </c>
      <c r="G11" s="19">
        <f t="shared" si="8"/>
        <v>2.9859645600000002</v>
      </c>
      <c r="H11" s="19">
        <f t="shared" si="8"/>
        <v>2.9859645600000002</v>
      </c>
      <c r="I11" s="19">
        <f t="shared" si="8"/>
        <v>6.1129618487999995</v>
      </c>
      <c r="J11" s="19">
        <f t="shared" si="8"/>
        <v>68.369783248799976</v>
      </c>
      <c r="K11" s="19">
        <f t="shared" si="8"/>
        <v>15.211597737599998</v>
      </c>
      <c r="L11" s="19">
        <f t="shared" si="8"/>
        <v>14.929532280000002</v>
      </c>
      <c r="M11" s="19">
        <f t="shared" si="8"/>
        <v>11.943567719999999</v>
      </c>
      <c r="N11" s="19">
        <f t="shared" si="8"/>
        <v>2.9859645600000002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3.1269972887999997</v>
      </c>
      <c r="J13" s="8">
        <v>59.412180088799978</v>
      </c>
      <c r="K13" s="8">
        <v>6.2539945775999985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2.25966456</v>
      </c>
      <c r="D15" s="8">
        <v>4.5193291200000019</v>
      </c>
      <c r="E15" s="8">
        <v>2.25966456</v>
      </c>
      <c r="F15" s="8">
        <v>2.25966456</v>
      </c>
      <c r="G15" s="8">
        <v>2.9859645600000002</v>
      </c>
      <c r="H15" s="8">
        <v>2.9859645600000002</v>
      </c>
      <c r="I15" s="8">
        <v>2.9859645600000002</v>
      </c>
      <c r="J15" s="8">
        <v>8.9576031599999997</v>
      </c>
      <c r="K15" s="8">
        <v>8.9576031599999997</v>
      </c>
      <c r="L15" s="8">
        <v>14.929532280000002</v>
      </c>
      <c r="M15" s="8">
        <v>11.943567719999999</v>
      </c>
      <c r="N15" s="8">
        <v>2.9859645600000002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1596.897432</v>
      </c>
      <c r="D17" s="27">
        <f t="shared" si="10"/>
        <v>1453.1407920000006</v>
      </c>
      <c r="E17" s="27">
        <f t="shared" si="10"/>
        <v>1333.787832</v>
      </c>
      <c r="F17" s="27">
        <f t="shared" si="10"/>
        <v>2108.154888</v>
      </c>
      <c r="G17" s="27">
        <f t="shared" si="10"/>
        <v>1941.8987520000005</v>
      </c>
      <c r="H17" s="27">
        <f t="shared" si="10"/>
        <v>1909.543032</v>
      </c>
      <c r="I17" s="27">
        <f t="shared" si="10"/>
        <v>2167.5154320000001</v>
      </c>
      <c r="J17" s="27">
        <f t="shared" si="10"/>
        <v>2054.4166799999998</v>
      </c>
      <c r="K17" s="27">
        <f t="shared" si="10"/>
        <v>1954.7325143999999</v>
      </c>
      <c r="L17" s="27">
        <f t="shared" si="10"/>
        <v>1126.5030864</v>
      </c>
      <c r="M17" s="27">
        <f t="shared" si="10"/>
        <v>1458.7794432000005</v>
      </c>
      <c r="N17" s="27">
        <f t="shared" si="10"/>
        <v>1447.0725744000003</v>
      </c>
      <c r="O17" s="27">
        <f t="shared" si="10"/>
        <v>1235.1613464000002</v>
      </c>
      <c r="P17" s="27">
        <f t="shared" si="10"/>
        <v>1182.2424408000004</v>
      </c>
      <c r="Q17" s="27">
        <f t="shared" si="10"/>
        <v>1274.7977208000004</v>
      </c>
      <c r="R17" s="27">
        <f t="shared" si="10"/>
        <v>1090.8506160000002</v>
      </c>
      <c r="S17" s="27">
        <f t="shared" si="10"/>
        <v>1246.8148559999997</v>
      </c>
      <c r="T17" s="27">
        <f t="shared" si="10"/>
        <v>1294.3890504000003</v>
      </c>
      <c r="U17" s="27">
        <f t="shared" si="10"/>
        <v>1415.7908135999999</v>
      </c>
      <c r="V17" s="27">
        <f t="shared" si="10"/>
        <v>949.71298319999994</v>
      </c>
      <c r="W17" s="27">
        <f t="shared" si="10"/>
        <v>1081.6693574400003</v>
      </c>
      <c r="X17" s="27">
        <f t="shared" si="10"/>
        <v>1587.0628376639997</v>
      </c>
      <c r="Y17" s="27">
        <f t="shared" ref="Y17:Z17" si="11">SUM(Y18:Y21)</f>
        <v>1050.4911110400003</v>
      </c>
      <c r="Z17" s="27">
        <f t="shared" si="11"/>
        <v>1155.3259564800001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22.33764</v>
      </c>
      <c r="D19" s="8">
        <v>19.500479999999996</v>
      </c>
      <c r="E19" s="8">
        <v>11.948039999999999</v>
      </c>
      <c r="F19" s="8">
        <v>24.775199999999995</v>
      </c>
      <c r="G19" s="8">
        <v>21.018960000000003</v>
      </c>
      <c r="H19" s="8">
        <v>16.74324</v>
      </c>
      <c r="I19" s="8">
        <v>24.335639999999994</v>
      </c>
      <c r="J19" s="8">
        <v>23.296679999999995</v>
      </c>
      <c r="K19" s="8">
        <v>33.566399999999994</v>
      </c>
      <c r="L19" s="8">
        <v>33.04692</v>
      </c>
      <c r="M19" s="8">
        <v>23.136839999999992</v>
      </c>
      <c r="N19" s="8">
        <v>21.25871999999999</v>
      </c>
      <c r="O19" s="8">
        <v>31.048919999999995</v>
      </c>
      <c r="P19" s="8">
        <v>25.294679999999996</v>
      </c>
      <c r="Q19" s="8">
        <v>24.01596000000001</v>
      </c>
      <c r="R19" s="8">
        <v>19.260719999999992</v>
      </c>
      <c r="S19" s="8">
        <v>21.538440000000005</v>
      </c>
      <c r="T19" s="8">
        <v>22.93704</v>
      </c>
      <c r="U19" s="8">
        <v>22.737240000000003</v>
      </c>
      <c r="V19" s="8">
        <v>24.815160000000006</v>
      </c>
      <c r="W19" s="8">
        <v>17.166816000000004</v>
      </c>
      <c r="X19" s="8">
        <v>14.593391999999998</v>
      </c>
      <c r="Y19" s="8">
        <v>17.646336000000002</v>
      </c>
      <c r="Z19" s="8">
        <v>14.321664</v>
      </c>
    </row>
    <row r="20" spans="1:26" ht="11.25" customHeight="1" x14ac:dyDescent="0.2">
      <c r="A20" s="29" t="s">
        <v>30</v>
      </c>
      <c r="B20" s="7" t="s">
        <v>31</v>
      </c>
      <c r="C20" s="8">
        <v>1574.559792</v>
      </c>
      <c r="D20" s="8">
        <v>1433.6403120000007</v>
      </c>
      <c r="E20" s="8">
        <v>1321.839792</v>
      </c>
      <c r="F20" s="8">
        <v>2083.379688</v>
      </c>
      <c r="G20" s="8">
        <v>1920.8797920000004</v>
      </c>
      <c r="H20" s="8">
        <v>1892.799792</v>
      </c>
      <c r="I20" s="8">
        <v>2143.1797920000004</v>
      </c>
      <c r="J20" s="8">
        <v>2031.12</v>
      </c>
      <c r="K20" s="8">
        <v>1898.779896</v>
      </c>
      <c r="L20" s="8">
        <v>1092.0003120000001</v>
      </c>
      <c r="M20" s="8">
        <v>1433.6403120000007</v>
      </c>
      <c r="N20" s="8">
        <v>1422.7200000000003</v>
      </c>
      <c r="O20" s="8">
        <v>1203.0202080000001</v>
      </c>
      <c r="P20" s="8">
        <v>1138.0196880000003</v>
      </c>
      <c r="Q20" s="8">
        <v>1243.3196880000005</v>
      </c>
      <c r="R20" s="8">
        <v>1063.3998960000001</v>
      </c>
      <c r="S20" s="8">
        <v>1222.0004159999996</v>
      </c>
      <c r="T20" s="8">
        <v>1270.3597920000002</v>
      </c>
      <c r="U20" s="8">
        <v>1382.6797919999999</v>
      </c>
      <c r="V20" s="8">
        <v>915.97989599999994</v>
      </c>
      <c r="W20" s="8">
        <v>944.52808320000031</v>
      </c>
      <c r="X20" s="8">
        <v>1454.4918273599997</v>
      </c>
      <c r="Y20" s="8">
        <v>931.2159168000004</v>
      </c>
      <c r="Z20" s="8">
        <v>1081.5996671999999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22.386218399999997</v>
      </c>
      <c r="L21" s="8">
        <v>1.4558544000000004</v>
      </c>
      <c r="M21" s="8">
        <v>2.0022912000000002</v>
      </c>
      <c r="N21" s="8">
        <v>3.0938544000000001</v>
      </c>
      <c r="O21" s="8">
        <v>1.0922183999999995</v>
      </c>
      <c r="P21" s="8">
        <v>18.928072799999999</v>
      </c>
      <c r="Q21" s="8">
        <v>7.4620727999999987</v>
      </c>
      <c r="R21" s="8">
        <v>8.1900000000000013</v>
      </c>
      <c r="S21" s="8">
        <v>3.2760000000000002</v>
      </c>
      <c r="T21" s="8">
        <v>1.0922183999999995</v>
      </c>
      <c r="U21" s="8">
        <v>10.373781599999996</v>
      </c>
      <c r="V21" s="8">
        <v>8.9179271999999994</v>
      </c>
      <c r="W21" s="8">
        <v>119.97445823999999</v>
      </c>
      <c r="X21" s="8">
        <v>117.97761830399998</v>
      </c>
      <c r="Y21" s="8">
        <v>101.62885824</v>
      </c>
      <c r="Z21" s="8">
        <v>59.404625280000005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1024.0553993472001</v>
      </c>
      <c r="D22" s="27">
        <f t="shared" si="12"/>
        <v>2804.4688662143999</v>
      </c>
      <c r="E22" s="27">
        <f t="shared" si="12"/>
        <v>2639.0111755391999</v>
      </c>
      <c r="F22" s="27">
        <f t="shared" si="12"/>
        <v>3323.1362807807996</v>
      </c>
      <c r="G22" s="27">
        <f t="shared" si="12"/>
        <v>2857.3551249407992</v>
      </c>
      <c r="H22" s="27">
        <f t="shared" si="12"/>
        <v>1255.9471220736</v>
      </c>
      <c r="I22" s="27">
        <f t="shared" si="12"/>
        <v>2915.9635367808</v>
      </c>
      <c r="J22" s="27">
        <f t="shared" si="12"/>
        <v>3165.4357130879998</v>
      </c>
      <c r="K22" s="27">
        <f t="shared" si="12"/>
        <v>1890.4422214655997</v>
      </c>
      <c r="L22" s="27">
        <f t="shared" si="12"/>
        <v>1225.4669843327999</v>
      </c>
      <c r="M22" s="27">
        <f t="shared" si="12"/>
        <v>2453.00055264</v>
      </c>
      <c r="N22" s="27">
        <f t="shared" si="12"/>
        <v>2197.9464363252005</v>
      </c>
      <c r="O22" s="27">
        <f t="shared" si="12"/>
        <v>778.57149169800005</v>
      </c>
      <c r="P22" s="27">
        <f t="shared" si="12"/>
        <v>821.3580433871997</v>
      </c>
      <c r="Q22" s="27">
        <f t="shared" si="12"/>
        <v>886.07508267959997</v>
      </c>
      <c r="R22" s="27">
        <f t="shared" si="12"/>
        <v>630.59732010000016</v>
      </c>
      <c r="S22" s="27">
        <f t="shared" si="12"/>
        <v>506.23664160959981</v>
      </c>
      <c r="T22" s="27">
        <f t="shared" si="12"/>
        <v>429.00409775519995</v>
      </c>
      <c r="U22" s="27">
        <f t="shared" si="12"/>
        <v>878.76726497999982</v>
      </c>
      <c r="V22" s="27">
        <f t="shared" si="12"/>
        <v>556.37637263999989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1024.0553993472001</v>
      </c>
      <c r="D23" s="8">
        <v>2804.4688662143999</v>
      </c>
      <c r="E23" s="8">
        <v>2639.0111755391999</v>
      </c>
      <c r="F23" s="8">
        <v>3323.1362807807996</v>
      </c>
      <c r="G23" s="8">
        <v>2857.3551249407992</v>
      </c>
      <c r="H23" s="8">
        <v>1255.9471220736</v>
      </c>
      <c r="I23" s="8">
        <v>2915.9635367808</v>
      </c>
      <c r="J23" s="8">
        <v>3165.4357130879998</v>
      </c>
      <c r="K23" s="8">
        <v>1888.6755951359996</v>
      </c>
      <c r="L23" s="8">
        <v>1225.4669843327999</v>
      </c>
      <c r="M23" s="8">
        <v>2453.00055264</v>
      </c>
      <c r="N23" s="8">
        <v>2197.9464363252005</v>
      </c>
      <c r="O23" s="8">
        <v>778.57149169800005</v>
      </c>
      <c r="P23" s="8">
        <v>821.3580433871997</v>
      </c>
      <c r="Q23" s="8">
        <v>886.07508267959997</v>
      </c>
      <c r="R23" s="8">
        <v>630.59732010000016</v>
      </c>
      <c r="S23" s="8">
        <v>506.23664160959981</v>
      </c>
      <c r="T23" s="8">
        <v>429.00409775519995</v>
      </c>
      <c r="U23" s="8">
        <v>878.76726497999982</v>
      </c>
      <c r="V23" s="8">
        <v>556.37637263999989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1.7666263296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79.539035399999989</v>
      </c>
      <c r="D26" s="27">
        <f t="shared" si="14"/>
        <v>149.52887820000001</v>
      </c>
      <c r="E26" s="27">
        <f t="shared" si="14"/>
        <v>232.2041634</v>
      </c>
      <c r="F26" s="27">
        <f t="shared" si="14"/>
        <v>359.43666948000003</v>
      </c>
      <c r="G26" s="27">
        <f t="shared" si="14"/>
        <v>136.74357144000004</v>
      </c>
      <c r="H26" s="27">
        <f t="shared" si="14"/>
        <v>111.31717572000001</v>
      </c>
      <c r="I26" s="27">
        <f t="shared" si="14"/>
        <v>136.80697392000002</v>
      </c>
      <c r="J26" s="27">
        <f t="shared" si="14"/>
        <v>127.18828548000003</v>
      </c>
      <c r="K26" s="27">
        <f t="shared" si="14"/>
        <v>120.40260767999999</v>
      </c>
      <c r="L26" s="27">
        <f t="shared" si="14"/>
        <v>151.07377824000002</v>
      </c>
      <c r="M26" s="27">
        <f t="shared" si="14"/>
        <v>101.39600952000002</v>
      </c>
      <c r="N26" s="27">
        <f t="shared" si="14"/>
        <v>104.60063087999998</v>
      </c>
      <c r="O26" s="27">
        <f t="shared" si="14"/>
        <v>104.70050604000001</v>
      </c>
      <c r="P26" s="27">
        <f t="shared" si="14"/>
        <v>91.340182440000007</v>
      </c>
      <c r="Q26" s="27">
        <f t="shared" si="14"/>
        <v>81.710408880000017</v>
      </c>
      <c r="R26" s="27">
        <f t="shared" si="14"/>
        <v>69.08661072000001</v>
      </c>
      <c r="S26" s="27">
        <f t="shared" si="14"/>
        <v>69.26141520000003</v>
      </c>
      <c r="T26" s="27">
        <f t="shared" si="14"/>
        <v>53.033645159999999</v>
      </c>
      <c r="U26" s="27">
        <f t="shared" si="14"/>
        <v>77.471048519999997</v>
      </c>
      <c r="V26" s="27">
        <f t="shared" si="14"/>
        <v>94.891909222694864</v>
      </c>
      <c r="W26" s="27">
        <f t="shared" si="14"/>
        <v>37.645107214468368</v>
      </c>
      <c r="X26" s="27">
        <f t="shared" si="14"/>
        <v>36.433582919999999</v>
      </c>
      <c r="Y26" s="27">
        <f t="shared" ref="Y26:Z26" si="15">SUM(Y27,Y33)</f>
        <v>21.5085294</v>
      </c>
      <c r="Z26" s="27">
        <f t="shared" si="15"/>
        <v>33.294570121180676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79.539035399999989</v>
      </c>
      <c r="D33" s="19">
        <f t="shared" si="18"/>
        <v>149.52887820000001</v>
      </c>
      <c r="E33" s="19">
        <f t="shared" si="18"/>
        <v>232.2041634</v>
      </c>
      <c r="F33" s="19">
        <f t="shared" si="18"/>
        <v>359.43666948000003</v>
      </c>
      <c r="G33" s="19">
        <f t="shared" si="18"/>
        <v>136.74357144000004</v>
      </c>
      <c r="H33" s="19">
        <f t="shared" si="18"/>
        <v>111.31717572000001</v>
      </c>
      <c r="I33" s="19">
        <f t="shared" si="18"/>
        <v>136.80697392000002</v>
      </c>
      <c r="J33" s="19">
        <f t="shared" si="18"/>
        <v>127.18828548000003</v>
      </c>
      <c r="K33" s="19">
        <f t="shared" si="18"/>
        <v>120.40260767999999</v>
      </c>
      <c r="L33" s="19">
        <f t="shared" si="18"/>
        <v>151.07377824000002</v>
      </c>
      <c r="M33" s="19">
        <f t="shared" si="18"/>
        <v>101.39600952000002</v>
      </c>
      <c r="N33" s="19">
        <f t="shared" si="18"/>
        <v>104.60063087999998</v>
      </c>
      <c r="O33" s="19">
        <f t="shared" si="18"/>
        <v>104.70050604000001</v>
      </c>
      <c r="P33" s="19">
        <f t="shared" si="18"/>
        <v>91.340182440000007</v>
      </c>
      <c r="Q33" s="19">
        <f t="shared" si="18"/>
        <v>81.710408880000017</v>
      </c>
      <c r="R33" s="19">
        <f t="shared" si="18"/>
        <v>69.08661072000001</v>
      </c>
      <c r="S33" s="19">
        <f t="shared" si="18"/>
        <v>69.26141520000003</v>
      </c>
      <c r="T33" s="19">
        <f t="shared" si="18"/>
        <v>53.033645159999999</v>
      </c>
      <c r="U33" s="19">
        <f t="shared" si="18"/>
        <v>77.471048519999997</v>
      </c>
      <c r="V33" s="19">
        <f t="shared" si="18"/>
        <v>94.891909222694864</v>
      </c>
      <c r="W33" s="19">
        <f t="shared" si="18"/>
        <v>37.645107214468368</v>
      </c>
      <c r="X33" s="19">
        <f t="shared" si="18"/>
        <v>36.433582919999999</v>
      </c>
      <c r="Y33" s="19">
        <f t="shared" ref="Y33:Z33" si="19">SUM(Y34:Y50)</f>
        <v>21.5085294</v>
      </c>
      <c r="Z33" s="19">
        <f t="shared" si="19"/>
        <v>33.294570121180676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9.5039308800000022</v>
      </c>
      <c r="F34" s="8">
        <v>12.671976960000002</v>
      </c>
      <c r="G34" s="8">
        <v>6.3360921600000015</v>
      </c>
      <c r="H34" s="8">
        <v>3.1680460800000008</v>
      </c>
      <c r="I34" s="8">
        <v>3.1680460800000008</v>
      </c>
      <c r="J34" s="8">
        <v>0</v>
      </c>
      <c r="K34" s="8">
        <v>0</v>
      </c>
      <c r="L34" s="8">
        <v>3.1680460800000008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5.6252620799999997</v>
      </c>
      <c r="V34" s="8">
        <v>6.5247626314317877</v>
      </c>
      <c r="W34" s="8">
        <v>2.8910924144683698</v>
      </c>
      <c r="X34" s="8">
        <v>5.6227737600000012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11.660804280000001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2.9215047600000004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3.2473072799999989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9.5588110799999999</v>
      </c>
      <c r="E43" s="8">
        <v>12.74499252</v>
      </c>
      <c r="F43" s="8">
        <v>12.74499252</v>
      </c>
      <c r="G43" s="8">
        <v>6.3430192800000027</v>
      </c>
      <c r="H43" s="8">
        <v>3.1715096400000014</v>
      </c>
      <c r="I43" s="8">
        <v>9.5083934400000025</v>
      </c>
      <c r="J43" s="8">
        <v>15.84847836</v>
      </c>
      <c r="K43" s="8">
        <v>9.5094604800000013</v>
      </c>
      <c r="L43" s="8">
        <v>9.5102607599999978</v>
      </c>
      <c r="M43" s="8">
        <v>12.6817704</v>
      </c>
      <c r="N43" s="8">
        <v>9.5099939999999972</v>
      </c>
      <c r="O43" s="8">
        <v>31.69989108</v>
      </c>
      <c r="P43" s="8">
        <v>16.005599999999998</v>
      </c>
      <c r="Q43" s="8">
        <v>19.206720000000001</v>
      </c>
      <c r="R43" s="8">
        <v>15.984792720000002</v>
      </c>
      <c r="S43" s="8">
        <v>22.358222639999997</v>
      </c>
      <c r="T43" s="8">
        <v>15.924771719999995</v>
      </c>
      <c r="U43" s="8">
        <v>25.469711279999999</v>
      </c>
      <c r="V43" s="8">
        <v>28.662828480000002</v>
      </c>
      <c r="W43" s="8">
        <v>25.479848160000003</v>
      </c>
      <c r="X43" s="8">
        <v>27.75824532</v>
      </c>
      <c r="Y43" s="8">
        <v>18.38163132</v>
      </c>
      <c r="Z43" s="8">
        <v>20.544676945991021</v>
      </c>
    </row>
    <row r="44" spans="1:26" ht="11.25" customHeight="1" x14ac:dyDescent="0.2">
      <c r="A44" s="28" t="s">
        <v>74</v>
      </c>
      <c r="B44" s="7" t="s">
        <v>75</v>
      </c>
      <c r="C44" s="8">
        <v>73.166405759999989</v>
      </c>
      <c r="D44" s="8">
        <v>139.97006712000001</v>
      </c>
      <c r="E44" s="8">
        <v>209.95524</v>
      </c>
      <c r="F44" s="8">
        <v>334.01970000000006</v>
      </c>
      <c r="G44" s="8">
        <v>124.06446000000004</v>
      </c>
      <c r="H44" s="8">
        <v>104.97762</v>
      </c>
      <c r="I44" s="8">
        <v>120.88322712000002</v>
      </c>
      <c r="J44" s="8">
        <v>111.33980712000003</v>
      </c>
      <c r="K44" s="8">
        <v>110.89314719999999</v>
      </c>
      <c r="L44" s="8">
        <v>126.73466712000001</v>
      </c>
      <c r="M44" s="8">
        <v>88.714239120000016</v>
      </c>
      <c r="N44" s="8">
        <v>95.090636879999991</v>
      </c>
      <c r="O44" s="8">
        <v>73.000614960000007</v>
      </c>
      <c r="P44" s="8">
        <v>65.625571440000002</v>
      </c>
      <c r="Q44" s="8">
        <v>62.50368888000002</v>
      </c>
      <c r="R44" s="8">
        <v>53.101818000000009</v>
      </c>
      <c r="S44" s="8">
        <v>46.903192560000029</v>
      </c>
      <c r="T44" s="8">
        <v>34.396714800000005</v>
      </c>
      <c r="U44" s="8">
        <v>34.396714800000005</v>
      </c>
      <c r="V44" s="8">
        <v>47.614965006956666</v>
      </c>
      <c r="W44" s="8">
        <v>6.2537961600000003</v>
      </c>
      <c r="X44" s="8">
        <v>0</v>
      </c>
      <c r="Y44" s="8">
        <v>3.1268980800000001</v>
      </c>
      <c r="Z44" s="8">
        <v>6.6572599213687189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9.7090110000000021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2.7121586400000002</v>
      </c>
      <c r="U50" s="8">
        <v>11.979360360000001</v>
      </c>
      <c r="V50" s="8">
        <v>12.089353104306417</v>
      </c>
      <c r="W50" s="8">
        <v>3.02037048</v>
      </c>
      <c r="X50" s="8">
        <v>3.0525638399999999</v>
      </c>
      <c r="Y50" s="8">
        <v>0</v>
      </c>
      <c r="Z50" s="8">
        <v>3.1711284938209356</v>
      </c>
    </row>
    <row r="51" spans="1:26" ht="11.25" customHeight="1" x14ac:dyDescent="0.2">
      <c r="A51" s="25" t="s">
        <v>88</v>
      </c>
      <c r="B51" s="26" t="s">
        <v>89</v>
      </c>
      <c r="C51" s="27">
        <v>205.24185</v>
      </c>
      <c r="D51" s="27">
        <v>404.17244999999997</v>
      </c>
      <c r="E51" s="27">
        <v>407.40381000000002</v>
      </c>
      <c r="F51" s="27">
        <v>1263.51225</v>
      </c>
      <c r="G51" s="27">
        <v>662.93369999999993</v>
      </c>
      <c r="H51" s="27">
        <v>137.83770000000001</v>
      </c>
      <c r="I51" s="27">
        <v>888.01812000000007</v>
      </c>
      <c r="J51" s="27">
        <v>254.61804059999997</v>
      </c>
      <c r="K51" s="27">
        <v>193.07153844000001</v>
      </c>
      <c r="L51" s="27">
        <v>85.378791960000015</v>
      </c>
      <c r="M51" s="27">
        <v>112.39013411999997</v>
      </c>
      <c r="N51" s="27">
        <v>101.33251733600387</v>
      </c>
      <c r="O51" s="27">
        <v>62.34582024976887</v>
      </c>
      <c r="P51" s="27">
        <v>75.959096871526626</v>
      </c>
      <c r="Q51" s="27">
        <v>37.014589367497884</v>
      </c>
      <c r="R51" s="27">
        <v>19.830509069498671</v>
      </c>
      <c r="S51" s="27">
        <v>14.988840284935476</v>
      </c>
      <c r="T51" s="27">
        <v>8.1378590791499565</v>
      </c>
      <c r="U51" s="27">
        <v>57.857825763745595</v>
      </c>
      <c r="V51" s="27">
        <v>61.32815223777024</v>
      </c>
      <c r="W51" s="27">
        <v>24.034453429716141</v>
      </c>
      <c r="X51" s="27">
        <v>53.502577145895124</v>
      </c>
      <c r="Y51" s="27">
        <v>10.992578110420144</v>
      </c>
      <c r="Z51" s="27">
        <v>12.971126633827778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5.036539700407225</v>
      </c>
      <c r="D52" s="27">
        <f t="shared" si="20"/>
        <v>16.519611248960906</v>
      </c>
      <c r="E52" s="27">
        <f t="shared" si="20"/>
        <v>13.914568174691468</v>
      </c>
      <c r="F52" s="27">
        <f t="shared" si="20"/>
        <v>34.202960134190299</v>
      </c>
      <c r="G52" s="27">
        <f t="shared" si="20"/>
        <v>42.953560905021632</v>
      </c>
      <c r="H52" s="27">
        <f t="shared" si="20"/>
        <v>25.013917009248743</v>
      </c>
      <c r="I52" s="27">
        <f t="shared" si="20"/>
        <v>19.893138337716081</v>
      </c>
      <c r="J52" s="27">
        <f t="shared" si="20"/>
        <v>33.033312004917661</v>
      </c>
      <c r="K52" s="27">
        <f t="shared" si="20"/>
        <v>42.230108074394764</v>
      </c>
      <c r="L52" s="27">
        <f t="shared" si="20"/>
        <v>53.97615543910922</v>
      </c>
      <c r="M52" s="27">
        <f t="shared" si="20"/>
        <v>68.683294568605788</v>
      </c>
      <c r="N52" s="27">
        <f t="shared" si="20"/>
        <v>80.619162709517397</v>
      </c>
      <c r="O52" s="27">
        <f t="shared" si="20"/>
        <v>44.430457086009085</v>
      </c>
      <c r="P52" s="27">
        <f t="shared" si="20"/>
        <v>56.617621196552491</v>
      </c>
      <c r="Q52" s="27">
        <f t="shared" si="20"/>
        <v>58.566544763423998</v>
      </c>
      <c r="R52" s="27">
        <f t="shared" si="20"/>
        <v>48.95616994182992</v>
      </c>
      <c r="S52" s="27">
        <f t="shared" si="20"/>
        <v>50.051341734367753</v>
      </c>
      <c r="T52" s="27">
        <f t="shared" si="20"/>
        <v>48.588093682680743</v>
      </c>
      <c r="U52" s="27">
        <f t="shared" si="20"/>
        <v>62.37941411935104</v>
      </c>
      <c r="V52" s="27">
        <f t="shared" si="20"/>
        <v>49.623970691120434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1.5732288000000001</v>
      </c>
      <c r="D53" s="8">
        <v>7.7219999999999986</v>
      </c>
      <c r="E53" s="8">
        <v>4.8617712000000006</v>
      </c>
      <c r="F53" s="8">
        <v>15.872828399999996</v>
      </c>
      <c r="G53" s="8">
        <v>18.018000000000004</v>
      </c>
      <c r="H53" s="8">
        <v>1.7158283999999999</v>
      </c>
      <c r="I53" s="8">
        <v>0.14311439999999997</v>
      </c>
      <c r="J53" s="8">
        <v>0</v>
      </c>
      <c r="K53" s="8">
        <v>0</v>
      </c>
      <c r="L53" s="8">
        <v>7.5788856000000004</v>
      </c>
      <c r="M53" s="8">
        <v>13.871285999999998</v>
      </c>
      <c r="N53" s="8">
        <v>12.154942799999999</v>
      </c>
      <c r="O53" s="8">
        <v>9.8671715999999989</v>
      </c>
      <c r="P53" s="8">
        <v>22.165228799999998</v>
      </c>
      <c r="Q53" s="8">
        <v>23.594828400000004</v>
      </c>
      <c r="R53" s="8">
        <v>26.168828399999999</v>
      </c>
      <c r="S53" s="8">
        <v>22.022114399999996</v>
      </c>
      <c r="T53" s="8">
        <v>27.5989428</v>
      </c>
      <c r="U53" s="8">
        <v>24.024171600000003</v>
      </c>
      <c r="V53" s="8">
        <v>22.594057200000002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3.4633109004072251</v>
      </c>
      <c r="D54" s="45">
        <v>8.7976112489609086</v>
      </c>
      <c r="E54" s="45">
        <v>9.052796974691466</v>
      </c>
      <c r="F54" s="45">
        <v>18.330131734190303</v>
      </c>
      <c r="G54" s="45">
        <v>24.935560905021628</v>
      </c>
      <c r="H54" s="45">
        <v>23.298088609248744</v>
      </c>
      <c r="I54" s="45">
        <v>19.75002393771608</v>
      </c>
      <c r="J54" s="45">
        <v>33.033312004917661</v>
      </c>
      <c r="K54" s="45">
        <v>42.230108074394764</v>
      </c>
      <c r="L54" s="45">
        <v>46.397269839109221</v>
      </c>
      <c r="M54" s="45">
        <v>54.812008568605791</v>
      </c>
      <c r="N54" s="45">
        <v>68.464219909517396</v>
      </c>
      <c r="O54" s="45">
        <v>34.563285486009086</v>
      </c>
      <c r="P54" s="45">
        <v>34.452392396552497</v>
      </c>
      <c r="Q54" s="45">
        <v>34.971716363423994</v>
      </c>
      <c r="R54" s="45">
        <v>22.787341541829921</v>
      </c>
      <c r="S54" s="45">
        <v>28.029227334367761</v>
      </c>
      <c r="T54" s="45">
        <v>20.989150882680743</v>
      </c>
      <c r="U54" s="45">
        <v>38.355242519351037</v>
      </c>
      <c r="V54" s="45">
        <v>27.029913491120432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704.34830880000004</v>
      </c>
      <c r="D61" s="49">
        <f t="shared" si="22"/>
        <v>1007.2544421599997</v>
      </c>
      <c r="E61" s="49">
        <f t="shared" si="22"/>
        <v>917.99714663999987</v>
      </c>
      <c r="F61" s="49">
        <f t="shared" si="22"/>
        <v>1468.70086176</v>
      </c>
      <c r="G61" s="49">
        <f t="shared" si="22"/>
        <v>1518.2421299999996</v>
      </c>
      <c r="H61" s="49">
        <f t="shared" si="22"/>
        <v>1331.1661478399999</v>
      </c>
      <c r="I61" s="49">
        <f t="shared" si="22"/>
        <v>1799.4207225600003</v>
      </c>
      <c r="J61" s="49">
        <f t="shared" si="22"/>
        <v>1237.32487152</v>
      </c>
      <c r="K61" s="49">
        <f t="shared" si="22"/>
        <v>1769.1741093600001</v>
      </c>
      <c r="L61" s="49">
        <f t="shared" si="22"/>
        <v>988.68800808000015</v>
      </c>
      <c r="M61" s="49">
        <f t="shared" si="22"/>
        <v>1820.3953391999999</v>
      </c>
      <c r="N61" s="49">
        <f t="shared" si="22"/>
        <v>2229.1694961812154</v>
      </c>
      <c r="O61" s="49">
        <f t="shared" si="22"/>
        <v>1478.9088363716689</v>
      </c>
      <c r="P61" s="49">
        <f t="shared" si="22"/>
        <v>1710.1794228634335</v>
      </c>
      <c r="Q61" s="49">
        <f t="shared" si="22"/>
        <v>1415.1101906553763</v>
      </c>
      <c r="R61" s="49">
        <f t="shared" si="22"/>
        <v>1491.6256699657281</v>
      </c>
      <c r="S61" s="49">
        <f t="shared" si="22"/>
        <v>1255.0374488456778</v>
      </c>
      <c r="T61" s="49">
        <f t="shared" si="22"/>
        <v>1181.4862867358004</v>
      </c>
      <c r="U61" s="49">
        <f t="shared" si="22"/>
        <v>1865.5340196451241</v>
      </c>
      <c r="V61" s="49">
        <f t="shared" si="22"/>
        <v>1648.6663768446729</v>
      </c>
      <c r="W61" s="49">
        <f t="shared" si="22"/>
        <v>0.87002984293643182</v>
      </c>
      <c r="X61" s="49">
        <f t="shared" si="22"/>
        <v>3.1601947251715856</v>
      </c>
      <c r="Y61" s="49">
        <f t="shared" ref="Y61:Z61" si="23">SUM(Y62:Y72)</f>
        <v>2.2554766903932313</v>
      </c>
      <c r="Z61" s="49">
        <f t="shared" si="23"/>
        <v>2.3492796282799087</v>
      </c>
    </row>
    <row r="62" spans="1:26" ht="11.25" customHeight="1" x14ac:dyDescent="0.2">
      <c r="A62" s="50" t="s">
        <v>92</v>
      </c>
      <c r="B62" s="51" t="s">
        <v>93</v>
      </c>
      <c r="C62" s="52">
        <v>694.84826880000003</v>
      </c>
      <c r="D62" s="52">
        <v>977.53622399999972</v>
      </c>
      <c r="E62" s="52">
        <v>890.62404479999987</v>
      </c>
      <c r="F62" s="52">
        <v>1428.0001344</v>
      </c>
      <c r="G62" s="52">
        <v>1459.3598207999996</v>
      </c>
      <c r="H62" s="52">
        <v>1277.5839551999998</v>
      </c>
      <c r="I62" s="52">
        <v>1748.3199552000003</v>
      </c>
      <c r="J62" s="52">
        <v>1164.6879551999998</v>
      </c>
      <c r="K62" s="52">
        <v>1687.0557312000001</v>
      </c>
      <c r="L62" s="52">
        <v>924.22431360000007</v>
      </c>
      <c r="M62" s="52">
        <v>1711.8081791999998</v>
      </c>
      <c r="N62" s="52">
        <v>2099.9998655999998</v>
      </c>
      <c r="O62" s="52">
        <v>1392.048</v>
      </c>
      <c r="P62" s="52">
        <v>1556.2399103999994</v>
      </c>
      <c r="Q62" s="52">
        <v>1250.2558655999999</v>
      </c>
      <c r="R62" s="52">
        <v>1357.2159551999996</v>
      </c>
      <c r="S62" s="52">
        <v>1102.3040448000002</v>
      </c>
      <c r="T62" s="52">
        <v>1039.9201343999998</v>
      </c>
      <c r="U62" s="52">
        <v>1666.5598655999995</v>
      </c>
      <c r="V62" s="52">
        <v>1505.167776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0.21837816000000002</v>
      </c>
      <c r="E64" s="52">
        <v>0.27302184000000007</v>
      </c>
      <c r="F64" s="52">
        <v>0.60068736</v>
      </c>
      <c r="G64" s="52">
        <v>0.38230919999999985</v>
      </c>
      <c r="H64" s="52">
        <v>0.38211263999999989</v>
      </c>
      <c r="I64" s="52">
        <v>0.60068736</v>
      </c>
      <c r="J64" s="52">
        <v>0.4367563200000002</v>
      </c>
      <c r="K64" s="52">
        <v>0.21837816000000002</v>
      </c>
      <c r="L64" s="52">
        <v>0.16373447999999999</v>
      </c>
      <c r="M64" s="52">
        <v>23.587199999999999</v>
      </c>
      <c r="N64" s="52">
        <v>41.169790581215501</v>
      </c>
      <c r="O64" s="52">
        <v>24.960996371668795</v>
      </c>
      <c r="P64" s="52">
        <v>91.039592463434019</v>
      </c>
      <c r="Q64" s="52">
        <v>101.76405865537643</v>
      </c>
      <c r="R64" s="52">
        <v>92.935478445728577</v>
      </c>
      <c r="S64" s="52">
        <v>103.90478532567778</v>
      </c>
      <c r="T64" s="52">
        <v>107.16403825580059</v>
      </c>
      <c r="U64" s="52">
        <v>112.18492780512463</v>
      </c>
      <c r="V64" s="52">
        <v>85.980464844672952</v>
      </c>
      <c r="W64" s="52">
        <v>0.87002984293643182</v>
      </c>
      <c r="X64" s="52">
        <v>2.2872307251715855</v>
      </c>
      <c r="Y64" s="52">
        <v>1.5543018103932313</v>
      </c>
      <c r="Z64" s="52">
        <v>1.4944031739216281</v>
      </c>
    </row>
    <row r="65" spans="1:26" ht="11.25" customHeight="1" x14ac:dyDescent="0.2">
      <c r="A65" s="50" t="s">
        <v>98</v>
      </c>
      <c r="B65" s="51" t="s">
        <v>99</v>
      </c>
      <c r="C65" s="52">
        <v>9.5000399999999985</v>
      </c>
      <c r="D65" s="52">
        <v>29.499839999999995</v>
      </c>
      <c r="E65" s="52">
        <v>27.100080000000002</v>
      </c>
      <c r="F65" s="52">
        <v>40.100039999999993</v>
      </c>
      <c r="G65" s="52">
        <v>58.499999999999972</v>
      </c>
      <c r="H65" s="52">
        <v>53.200079999999978</v>
      </c>
      <c r="I65" s="52">
        <v>50.500079999999976</v>
      </c>
      <c r="J65" s="52">
        <v>72.200160000000011</v>
      </c>
      <c r="K65" s="52">
        <v>81.90000000000002</v>
      </c>
      <c r="L65" s="52">
        <v>64.299959999999999</v>
      </c>
      <c r="M65" s="52">
        <v>84.999959999999987</v>
      </c>
      <c r="N65" s="52">
        <v>87.999839999999963</v>
      </c>
      <c r="O65" s="52">
        <v>61.899839999999998</v>
      </c>
      <c r="P65" s="52">
        <v>62.899920000000009</v>
      </c>
      <c r="Q65" s="52">
        <v>63</v>
      </c>
      <c r="R65" s="52">
        <v>40.300199999999997</v>
      </c>
      <c r="S65" s="52">
        <v>47.499839999999999</v>
      </c>
      <c r="T65" s="52">
        <v>32.899679999999996</v>
      </c>
      <c r="U65" s="52">
        <v>86.000040000000013</v>
      </c>
      <c r="V65" s="52">
        <v>56.19995999999999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0.87296399999999985</v>
      </c>
      <c r="Y69" s="52">
        <v>0.70117488000000006</v>
      </c>
      <c r="Z69" s="52">
        <v>0.85487645435828052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9.0266399999999997E-2</v>
      </c>
      <c r="R72" s="55">
        <v>1.1740363199999997</v>
      </c>
      <c r="S72" s="55">
        <v>1.3287787199999999</v>
      </c>
      <c r="T72" s="55">
        <v>1.5024340799999998</v>
      </c>
      <c r="U72" s="55">
        <v>0.78918623999999982</v>
      </c>
      <c r="V72" s="55">
        <v>1.3181759999999998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13344.905463307376</v>
      </c>
      <c r="D2" s="21">
        <f t="shared" ref="D2:X2" si="0">SUM(D3,D17,D22,D25,D26,D51,D52)</f>
        <v>15347.814445845132</v>
      </c>
      <c r="E2" s="21">
        <f t="shared" si="0"/>
        <v>16185.977989095167</v>
      </c>
      <c r="F2" s="21">
        <f t="shared" si="0"/>
        <v>16689.117854063068</v>
      </c>
      <c r="G2" s="21">
        <f t="shared" si="0"/>
        <v>15997.705323895871</v>
      </c>
      <c r="H2" s="21">
        <f t="shared" si="0"/>
        <v>14833.491332459227</v>
      </c>
      <c r="I2" s="21">
        <f t="shared" si="0"/>
        <v>15843.549419791476</v>
      </c>
      <c r="J2" s="21">
        <f t="shared" si="0"/>
        <v>15743.777739825724</v>
      </c>
      <c r="K2" s="21">
        <f t="shared" si="0"/>
        <v>14696.13228161263</v>
      </c>
      <c r="L2" s="21">
        <f t="shared" si="0"/>
        <v>14632.532233801894</v>
      </c>
      <c r="M2" s="21">
        <f t="shared" si="0"/>
        <v>15819.770773014545</v>
      </c>
      <c r="N2" s="21">
        <f t="shared" si="0"/>
        <v>13899.916000140631</v>
      </c>
      <c r="O2" s="21">
        <f t="shared" si="0"/>
        <v>12893.821161450149</v>
      </c>
      <c r="P2" s="21">
        <f t="shared" si="0"/>
        <v>12021.48731886466</v>
      </c>
      <c r="Q2" s="21">
        <f t="shared" si="0"/>
        <v>11408.398622448714</v>
      </c>
      <c r="R2" s="21">
        <f t="shared" si="0"/>
        <v>10732.517063450732</v>
      </c>
      <c r="S2" s="21">
        <f t="shared" si="0"/>
        <v>11183.133869858349</v>
      </c>
      <c r="T2" s="21">
        <f t="shared" si="0"/>
        <v>11083.758530127669</v>
      </c>
      <c r="U2" s="21">
        <f t="shared" si="0"/>
        <v>11079.073761427608</v>
      </c>
      <c r="V2" s="21">
        <f t="shared" si="0"/>
        <v>10101.397124324551</v>
      </c>
      <c r="W2" s="21">
        <f t="shared" si="0"/>
        <v>8267.195616218436</v>
      </c>
      <c r="X2" s="21">
        <f t="shared" si="0"/>
        <v>8306.714305346839</v>
      </c>
      <c r="Y2" s="21">
        <f t="shared" ref="Y2:Z2" si="1">SUM(Y3,Y17,Y22,Y25,Y26,Y51,Y52)</f>
        <v>7512.151512495192</v>
      </c>
      <c r="Z2" s="21">
        <f t="shared" si="1"/>
        <v>4479.9705437307084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4560.7907380464003</v>
      </c>
      <c r="D3" s="24">
        <f t="shared" si="2"/>
        <v>5312.3557715711995</v>
      </c>
      <c r="E3" s="24">
        <f t="shared" si="2"/>
        <v>5289.2546263920003</v>
      </c>
      <c r="F3" s="24">
        <f t="shared" si="2"/>
        <v>5574.020289948</v>
      </c>
      <c r="G3" s="24">
        <f t="shared" si="2"/>
        <v>5177.2971134016016</v>
      </c>
      <c r="H3" s="24">
        <f t="shared" si="2"/>
        <v>4779.4867236863993</v>
      </c>
      <c r="I3" s="24">
        <f t="shared" si="2"/>
        <v>5592.3673855896013</v>
      </c>
      <c r="J3" s="24">
        <f t="shared" si="2"/>
        <v>5284.1467110960011</v>
      </c>
      <c r="K3" s="24">
        <f t="shared" si="2"/>
        <v>4652.851410820801</v>
      </c>
      <c r="L3" s="24">
        <f t="shared" si="2"/>
        <v>5025.3340534632016</v>
      </c>
      <c r="M3" s="24">
        <f t="shared" si="2"/>
        <v>4827.4550836775979</v>
      </c>
      <c r="N3" s="24">
        <f t="shared" si="2"/>
        <v>4491.8508908592021</v>
      </c>
      <c r="O3" s="24">
        <f t="shared" si="2"/>
        <v>4775.5820510244002</v>
      </c>
      <c r="P3" s="24">
        <f t="shared" si="2"/>
        <v>4697.0564586263981</v>
      </c>
      <c r="Q3" s="24">
        <f t="shared" si="2"/>
        <v>4263.6219194448013</v>
      </c>
      <c r="R3" s="24">
        <f t="shared" si="2"/>
        <v>3721.2134615567993</v>
      </c>
      <c r="S3" s="24">
        <f t="shared" si="2"/>
        <v>4905.0067324104011</v>
      </c>
      <c r="T3" s="24">
        <f t="shared" si="2"/>
        <v>4790.0402575343978</v>
      </c>
      <c r="U3" s="24">
        <f t="shared" si="2"/>
        <v>4263.5082931847983</v>
      </c>
      <c r="V3" s="24">
        <f t="shared" si="2"/>
        <v>3771.1313684771226</v>
      </c>
      <c r="W3" s="24">
        <f t="shared" si="2"/>
        <v>2438.8616369337965</v>
      </c>
      <c r="X3" s="24">
        <f t="shared" si="2"/>
        <v>2770.1810974727996</v>
      </c>
      <c r="Y3" s="24">
        <f t="shared" ref="Y3:Z3" si="3">SUM(Y4,Y8,Y11)</f>
        <v>3241.9455756335992</v>
      </c>
      <c r="Z3" s="24">
        <f t="shared" si="3"/>
        <v>1457.4833731655997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4560.7907380464003</v>
      </c>
      <c r="D4" s="19">
        <f t="shared" si="4"/>
        <v>5312.3557715711995</v>
      </c>
      <c r="E4" s="19">
        <f t="shared" si="4"/>
        <v>5289.2546263920003</v>
      </c>
      <c r="F4" s="19">
        <f t="shared" si="4"/>
        <v>5574.020289948</v>
      </c>
      <c r="G4" s="19">
        <f t="shared" si="4"/>
        <v>5177.2971134016016</v>
      </c>
      <c r="H4" s="19">
        <f t="shared" si="4"/>
        <v>4779.4867236863993</v>
      </c>
      <c r="I4" s="19">
        <f t="shared" si="4"/>
        <v>5589.240388300801</v>
      </c>
      <c r="J4" s="19">
        <f t="shared" si="4"/>
        <v>5268.5121088512014</v>
      </c>
      <c r="K4" s="19">
        <f t="shared" si="4"/>
        <v>4646.5974162432012</v>
      </c>
      <c r="L4" s="19">
        <f t="shared" si="4"/>
        <v>5012.9670970368015</v>
      </c>
      <c r="M4" s="19">
        <f t="shared" si="4"/>
        <v>4821.2010890999982</v>
      </c>
      <c r="N4" s="19">
        <f t="shared" si="4"/>
        <v>4479.3854458848018</v>
      </c>
      <c r="O4" s="19">
        <f t="shared" si="4"/>
        <v>4763.11660605</v>
      </c>
      <c r="P4" s="19">
        <f t="shared" si="4"/>
        <v>4690.8237361391984</v>
      </c>
      <c r="Q4" s="19">
        <f t="shared" si="4"/>
        <v>4251.156474470401</v>
      </c>
      <c r="R4" s="19">
        <f t="shared" si="4"/>
        <v>3708.7905607631992</v>
      </c>
      <c r="S4" s="19">
        <f t="shared" si="4"/>
        <v>4905.0067324104011</v>
      </c>
      <c r="T4" s="19">
        <f t="shared" si="4"/>
        <v>4790.0402575343978</v>
      </c>
      <c r="U4" s="19">
        <f t="shared" si="4"/>
        <v>4263.5082931847983</v>
      </c>
      <c r="V4" s="19">
        <f t="shared" si="4"/>
        <v>3771.1313684771226</v>
      </c>
      <c r="W4" s="19">
        <f t="shared" si="4"/>
        <v>2438.8616369337965</v>
      </c>
      <c r="X4" s="19">
        <f t="shared" si="4"/>
        <v>2770.1810974727996</v>
      </c>
      <c r="Y4" s="19">
        <f t="shared" ref="Y4:Z4" si="5">SUM(Y5:Y7)</f>
        <v>3241.9455756335992</v>
      </c>
      <c r="Z4" s="19">
        <f t="shared" si="5"/>
        <v>1457.4833731655997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4560.7907380464003</v>
      </c>
      <c r="D7" s="8">
        <v>5312.3557715711995</v>
      </c>
      <c r="E7" s="8">
        <v>5289.2546263920003</v>
      </c>
      <c r="F7" s="8">
        <v>5574.020289948</v>
      </c>
      <c r="G7" s="8">
        <v>5177.2971134016016</v>
      </c>
      <c r="H7" s="8">
        <v>4779.4867236863993</v>
      </c>
      <c r="I7" s="8">
        <v>5589.240388300801</v>
      </c>
      <c r="J7" s="8">
        <v>5268.5121088512014</v>
      </c>
      <c r="K7" s="8">
        <v>4646.5974162432012</v>
      </c>
      <c r="L7" s="8">
        <v>5012.9670970368015</v>
      </c>
      <c r="M7" s="8">
        <v>4821.2010890999982</v>
      </c>
      <c r="N7" s="8">
        <v>4479.3854458848018</v>
      </c>
      <c r="O7" s="8">
        <v>4763.11660605</v>
      </c>
      <c r="P7" s="8">
        <v>4690.8237361391984</v>
      </c>
      <c r="Q7" s="8">
        <v>4251.156474470401</v>
      </c>
      <c r="R7" s="8">
        <v>3708.7905607631992</v>
      </c>
      <c r="S7" s="8">
        <v>4905.0067324104011</v>
      </c>
      <c r="T7" s="8">
        <v>4790.0402575343978</v>
      </c>
      <c r="U7" s="8">
        <v>4263.5082931847983</v>
      </c>
      <c r="V7" s="8">
        <v>3771.1313684771226</v>
      </c>
      <c r="W7" s="8">
        <v>2438.8616369337965</v>
      </c>
      <c r="X7" s="8">
        <v>2770.1810974727996</v>
      </c>
      <c r="Y7" s="8">
        <v>3241.9455756335992</v>
      </c>
      <c r="Z7" s="8">
        <v>1457.4833731655997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3.1269972887999997</v>
      </c>
      <c r="J11" s="19">
        <f t="shared" si="8"/>
        <v>15.6346022448</v>
      </c>
      <c r="K11" s="19">
        <f t="shared" si="8"/>
        <v>6.2539945775999985</v>
      </c>
      <c r="L11" s="19">
        <f t="shared" si="8"/>
        <v>12.366956426400002</v>
      </c>
      <c r="M11" s="19">
        <f t="shared" si="8"/>
        <v>6.2539945775999985</v>
      </c>
      <c r="N11" s="19">
        <f t="shared" si="8"/>
        <v>12.465444974400002</v>
      </c>
      <c r="O11" s="19">
        <f t="shared" si="8"/>
        <v>12.465444974400002</v>
      </c>
      <c r="P11" s="19">
        <f t="shared" si="8"/>
        <v>6.2327224871999984</v>
      </c>
      <c r="Q11" s="19">
        <f t="shared" si="8"/>
        <v>12.465444974400002</v>
      </c>
      <c r="R11" s="19">
        <f t="shared" si="8"/>
        <v>12.4229007936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3.1269972887999997</v>
      </c>
      <c r="J13" s="8">
        <v>15.6346022448</v>
      </c>
      <c r="K13" s="8">
        <v>6.2539945775999985</v>
      </c>
      <c r="L13" s="8">
        <v>9.3809918664000023</v>
      </c>
      <c r="M13" s="8">
        <v>6.2539945775999985</v>
      </c>
      <c r="N13" s="8">
        <v>12.465444974400002</v>
      </c>
      <c r="O13" s="8">
        <v>12.465444974400002</v>
      </c>
      <c r="P13" s="8">
        <v>6.2327224871999984</v>
      </c>
      <c r="Q13" s="8">
        <v>12.465444974400002</v>
      </c>
      <c r="R13" s="8">
        <v>12.4229007936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2.9859645600000002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89.958023999999995</v>
      </c>
      <c r="D17" s="27">
        <f t="shared" si="10"/>
        <v>90.818568000000013</v>
      </c>
      <c r="E17" s="27">
        <f t="shared" si="10"/>
        <v>76.359455999999994</v>
      </c>
      <c r="F17" s="27">
        <f t="shared" si="10"/>
        <v>59.599367999999998</v>
      </c>
      <c r="G17" s="27">
        <f t="shared" si="10"/>
        <v>109.11852</v>
      </c>
      <c r="H17" s="27">
        <f t="shared" si="10"/>
        <v>98.178696000000002</v>
      </c>
      <c r="I17" s="27">
        <f t="shared" si="10"/>
        <v>92.198592000000005</v>
      </c>
      <c r="J17" s="27">
        <f t="shared" si="10"/>
        <v>104.52615119999999</v>
      </c>
      <c r="K17" s="27">
        <f t="shared" si="10"/>
        <v>127.2235896</v>
      </c>
      <c r="L17" s="27">
        <f t="shared" si="10"/>
        <v>126.3326544</v>
      </c>
      <c r="M17" s="27">
        <f t="shared" si="10"/>
        <v>130.3237656</v>
      </c>
      <c r="N17" s="27">
        <f t="shared" si="10"/>
        <v>95.634806399999988</v>
      </c>
      <c r="O17" s="27">
        <f t="shared" si="10"/>
        <v>104.12041679999999</v>
      </c>
      <c r="P17" s="27">
        <f t="shared" si="10"/>
        <v>217.68894719999997</v>
      </c>
      <c r="Q17" s="27">
        <f t="shared" si="10"/>
        <v>336.86369279999997</v>
      </c>
      <c r="R17" s="27">
        <f t="shared" si="10"/>
        <v>414.92851919999998</v>
      </c>
      <c r="S17" s="27">
        <f t="shared" si="10"/>
        <v>240.83095680000008</v>
      </c>
      <c r="T17" s="27">
        <f t="shared" si="10"/>
        <v>202.32513360000002</v>
      </c>
      <c r="U17" s="27">
        <f t="shared" si="10"/>
        <v>295.6375152</v>
      </c>
      <c r="V17" s="27">
        <f t="shared" si="10"/>
        <v>279.63239040000002</v>
      </c>
      <c r="W17" s="27">
        <f t="shared" si="10"/>
        <v>270.41733936000003</v>
      </c>
      <c r="X17" s="27">
        <f t="shared" si="10"/>
        <v>325.06106313600009</v>
      </c>
      <c r="Y17" s="27">
        <f t="shared" ref="Y17:Z17" si="11">SUM(Y18:Y21)</f>
        <v>262.62277776000002</v>
      </c>
      <c r="Z17" s="27">
        <f t="shared" si="11"/>
        <v>288.83148911999984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1.55844</v>
      </c>
      <c r="D19" s="8">
        <v>1.6383599999999998</v>
      </c>
      <c r="E19" s="8">
        <v>0.95904</v>
      </c>
      <c r="F19" s="8">
        <v>0.83916000000000002</v>
      </c>
      <c r="G19" s="8">
        <v>1.4785199999999998</v>
      </c>
      <c r="H19" s="8">
        <v>1.1987999999999999</v>
      </c>
      <c r="I19" s="8">
        <v>1.1987999999999999</v>
      </c>
      <c r="J19" s="8">
        <v>1.3586399999999998</v>
      </c>
      <c r="K19" s="8">
        <v>1.8781200000000002</v>
      </c>
      <c r="L19" s="8">
        <v>3.1968000000000005</v>
      </c>
      <c r="M19" s="8">
        <v>1.5983999999999998</v>
      </c>
      <c r="N19" s="8">
        <v>0.83916000000000002</v>
      </c>
      <c r="O19" s="8">
        <v>1.7582399999999998</v>
      </c>
      <c r="P19" s="8">
        <v>1.2387600000000001</v>
      </c>
      <c r="Q19" s="8">
        <v>4.1158799999999989</v>
      </c>
      <c r="R19" s="8">
        <v>5.7142800000000005</v>
      </c>
      <c r="S19" s="8">
        <v>2.4375600000000008</v>
      </c>
      <c r="T19" s="8">
        <v>2.4375600000000008</v>
      </c>
      <c r="U19" s="8">
        <v>2.8771200000000006</v>
      </c>
      <c r="V19" s="8">
        <v>3.8761199999999989</v>
      </c>
      <c r="W19" s="8">
        <v>4.2917039999999993</v>
      </c>
      <c r="X19" s="8">
        <v>2.9890080000000006</v>
      </c>
      <c r="Y19" s="8">
        <v>4.4115839999999995</v>
      </c>
      <c r="Z19" s="8">
        <v>3.5804159999999992</v>
      </c>
    </row>
    <row r="20" spans="1:26" ht="11.25" customHeight="1" x14ac:dyDescent="0.2">
      <c r="A20" s="29" t="s">
        <v>30</v>
      </c>
      <c r="B20" s="7" t="s">
        <v>31</v>
      </c>
      <c r="C20" s="8">
        <v>88.39958399999999</v>
      </c>
      <c r="D20" s="8">
        <v>89.180208000000007</v>
      </c>
      <c r="E20" s="8">
        <v>75.400415999999993</v>
      </c>
      <c r="F20" s="8">
        <v>58.760207999999999</v>
      </c>
      <c r="G20" s="8">
        <v>107.64</v>
      </c>
      <c r="H20" s="8">
        <v>96.979895999999997</v>
      </c>
      <c r="I20" s="8">
        <v>90.999791999999999</v>
      </c>
      <c r="J20" s="8">
        <v>102.439584</v>
      </c>
      <c r="K20" s="8">
        <v>92.039687999999998</v>
      </c>
      <c r="L20" s="8">
        <v>88.919999999999987</v>
      </c>
      <c r="M20" s="8">
        <v>79.039584000000005</v>
      </c>
      <c r="N20" s="8">
        <v>44.199791999999995</v>
      </c>
      <c r="O20" s="8">
        <v>62.140103999999994</v>
      </c>
      <c r="P20" s="8">
        <v>57.199896000000003</v>
      </c>
      <c r="Q20" s="8">
        <v>211.90010399999994</v>
      </c>
      <c r="R20" s="8">
        <v>315.12031200000001</v>
      </c>
      <c r="S20" s="8">
        <v>138.83968800000005</v>
      </c>
      <c r="T20" s="8">
        <v>135.45979200000002</v>
      </c>
      <c r="U20" s="8">
        <v>174.46010399999997</v>
      </c>
      <c r="V20" s="8">
        <v>143.26041600000005</v>
      </c>
      <c r="W20" s="8">
        <v>236.13202080000005</v>
      </c>
      <c r="X20" s="8">
        <v>297.90796464000005</v>
      </c>
      <c r="Y20" s="8">
        <v>232.80397920000004</v>
      </c>
      <c r="Z20" s="8">
        <v>270.39991679999986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0.7279272</v>
      </c>
      <c r="K21" s="8">
        <v>33.305781599999996</v>
      </c>
      <c r="L21" s="8">
        <v>34.215854400000005</v>
      </c>
      <c r="M21" s="8">
        <v>49.685781599999991</v>
      </c>
      <c r="N21" s="8">
        <v>50.595854399999993</v>
      </c>
      <c r="O21" s="8">
        <v>40.222072799999999</v>
      </c>
      <c r="P21" s="8">
        <v>159.25029119999996</v>
      </c>
      <c r="Q21" s="8">
        <v>120.84770880000001</v>
      </c>
      <c r="R21" s="8">
        <v>94.093927199999968</v>
      </c>
      <c r="S21" s="8">
        <v>99.553708800000024</v>
      </c>
      <c r="T21" s="8">
        <v>64.427781600000003</v>
      </c>
      <c r="U21" s="8">
        <v>118.30029120000003</v>
      </c>
      <c r="V21" s="8">
        <v>132.49585439999998</v>
      </c>
      <c r="W21" s="8">
        <v>29.99361455999999</v>
      </c>
      <c r="X21" s="8">
        <v>24.164090496000004</v>
      </c>
      <c r="Y21" s="8">
        <v>25.407214559999993</v>
      </c>
      <c r="Z21" s="8">
        <v>14.851156319999996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3694.1458751999999</v>
      </c>
      <c r="D22" s="27">
        <f t="shared" si="12"/>
        <v>4450.5220079232004</v>
      </c>
      <c r="E22" s="27">
        <f t="shared" si="12"/>
        <v>5119.1114147711996</v>
      </c>
      <c r="F22" s="27">
        <f t="shared" si="12"/>
        <v>5357.0579914367991</v>
      </c>
      <c r="G22" s="27">
        <f t="shared" si="12"/>
        <v>4874.9289557760021</v>
      </c>
      <c r="H22" s="27">
        <f t="shared" si="12"/>
        <v>4357.9111200768002</v>
      </c>
      <c r="I22" s="27">
        <f t="shared" si="12"/>
        <v>4918.4536756607995</v>
      </c>
      <c r="J22" s="27">
        <f t="shared" si="12"/>
        <v>5399.6715476352001</v>
      </c>
      <c r="K22" s="27">
        <f t="shared" si="12"/>
        <v>4644.4892237567992</v>
      </c>
      <c r="L22" s="27">
        <f t="shared" si="12"/>
        <v>4619.0711064959996</v>
      </c>
      <c r="M22" s="27">
        <f t="shared" si="12"/>
        <v>5464.8455317632006</v>
      </c>
      <c r="N22" s="27">
        <f t="shared" si="12"/>
        <v>4750.8606960011994</v>
      </c>
      <c r="O22" s="27">
        <f t="shared" si="12"/>
        <v>4278.6188712431995</v>
      </c>
      <c r="P22" s="27">
        <f t="shared" si="12"/>
        <v>3533.6925280800001</v>
      </c>
      <c r="Q22" s="27">
        <f t="shared" si="12"/>
        <v>3759.9762126959999</v>
      </c>
      <c r="R22" s="27">
        <f t="shared" si="12"/>
        <v>3672.5478349032001</v>
      </c>
      <c r="S22" s="27">
        <f t="shared" si="12"/>
        <v>3622.439417414399</v>
      </c>
      <c r="T22" s="27">
        <f t="shared" si="12"/>
        <v>3494.8085738543996</v>
      </c>
      <c r="U22" s="27">
        <f t="shared" si="12"/>
        <v>3808.3495774499997</v>
      </c>
      <c r="V22" s="27">
        <f t="shared" si="12"/>
        <v>3531.6960852887996</v>
      </c>
      <c r="W22" s="27">
        <f t="shared" si="12"/>
        <v>2926.7791598231997</v>
      </c>
      <c r="X22" s="27">
        <f t="shared" si="12"/>
        <v>2646.4372704000002</v>
      </c>
      <c r="Y22" s="27">
        <f t="shared" ref="Y22:Z22" si="13">SUM(Y23:Y24)</f>
        <v>2712.0138011999998</v>
      </c>
      <c r="Z22" s="27">
        <f t="shared" si="13"/>
        <v>1589.6249740800001</v>
      </c>
    </row>
    <row r="23" spans="1:26" ht="11.25" customHeight="1" x14ac:dyDescent="0.2">
      <c r="A23" s="29" t="s">
        <v>36</v>
      </c>
      <c r="B23" s="7" t="s">
        <v>37</v>
      </c>
      <c r="C23" s="8">
        <v>3694.1458751999999</v>
      </c>
      <c r="D23" s="8">
        <v>4450.5220079232004</v>
      </c>
      <c r="E23" s="8">
        <v>5119.1114147711996</v>
      </c>
      <c r="F23" s="8">
        <v>5357.0579914367991</v>
      </c>
      <c r="G23" s="8">
        <v>4874.9289557760021</v>
      </c>
      <c r="H23" s="8">
        <v>4357.9111200768002</v>
      </c>
      <c r="I23" s="8">
        <v>4918.4536756607995</v>
      </c>
      <c r="J23" s="8">
        <v>5399.6715476352001</v>
      </c>
      <c r="K23" s="8">
        <v>4635.6553393919994</v>
      </c>
      <c r="L23" s="8">
        <v>4610.2372221311998</v>
      </c>
      <c r="M23" s="8">
        <v>5464.8455317632006</v>
      </c>
      <c r="N23" s="8">
        <v>4741.9347920075998</v>
      </c>
      <c r="O23" s="8">
        <v>4271.4289177559995</v>
      </c>
      <c r="P23" s="8">
        <v>3526.5271136832002</v>
      </c>
      <c r="Q23" s="8">
        <v>3751.0503087023999</v>
      </c>
      <c r="R23" s="8">
        <v>3663.6219309096</v>
      </c>
      <c r="S23" s="8">
        <v>3620.6482546079992</v>
      </c>
      <c r="T23" s="8">
        <v>3493.0174110479998</v>
      </c>
      <c r="U23" s="8">
        <v>3808.3495774499997</v>
      </c>
      <c r="V23" s="8">
        <v>3529.9233248399996</v>
      </c>
      <c r="W23" s="8">
        <v>2926.7791598231997</v>
      </c>
      <c r="X23" s="8">
        <v>2646.4372704000002</v>
      </c>
      <c r="Y23" s="8">
        <v>2712.0138011999998</v>
      </c>
      <c r="Z23" s="8">
        <v>1589.6249740800001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8.8338843647999976</v>
      </c>
      <c r="L24" s="8">
        <v>8.8338843647999976</v>
      </c>
      <c r="M24" s="8">
        <v>0</v>
      </c>
      <c r="N24" s="8">
        <v>8.9259039935999969</v>
      </c>
      <c r="O24" s="8">
        <v>7.1899534872000013</v>
      </c>
      <c r="P24" s="8">
        <v>7.1654143968000001</v>
      </c>
      <c r="Q24" s="8">
        <v>8.9259039935999969</v>
      </c>
      <c r="R24" s="8">
        <v>8.9259039935999969</v>
      </c>
      <c r="S24" s="8">
        <v>1.7911628063999998</v>
      </c>
      <c r="T24" s="8">
        <v>1.7911628063999998</v>
      </c>
      <c r="U24" s="8">
        <v>0</v>
      </c>
      <c r="V24" s="8">
        <v>1.7727604487999997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477.14690196000004</v>
      </c>
      <c r="D26" s="27">
        <f t="shared" si="14"/>
        <v>464.39340984</v>
      </c>
      <c r="E26" s="27">
        <f t="shared" si="14"/>
        <v>556.01738424000007</v>
      </c>
      <c r="F26" s="27">
        <f t="shared" si="14"/>
        <v>492.44530572000008</v>
      </c>
      <c r="G26" s="27">
        <f t="shared" si="14"/>
        <v>456.94719972000007</v>
      </c>
      <c r="H26" s="27">
        <f t="shared" si="14"/>
        <v>381.64599576000001</v>
      </c>
      <c r="I26" s="27">
        <f t="shared" si="14"/>
        <v>384.84351720000006</v>
      </c>
      <c r="J26" s="27">
        <f t="shared" si="14"/>
        <v>381.57958223999998</v>
      </c>
      <c r="K26" s="27">
        <f t="shared" si="14"/>
        <v>418.22723412000005</v>
      </c>
      <c r="L26" s="27">
        <f t="shared" si="14"/>
        <v>322.93021428000009</v>
      </c>
      <c r="M26" s="27">
        <f t="shared" si="14"/>
        <v>307.33515504000002</v>
      </c>
      <c r="N26" s="27">
        <f t="shared" si="14"/>
        <v>205.64268948000003</v>
      </c>
      <c r="O26" s="27">
        <f t="shared" si="14"/>
        <v>202.832199</v>
      </c>
      <c r="P26" s="27">
        <f t="shared" si="14"/>
        <v>178.60312728</v>
      </c>
      <c r="Q26" s="27">
        <f t="shared" si="14"/>
        <v>189.68562684</v>
      </c>
      <c r="R26" s="27">
        <f t="shared" si="14"/>
        <v>220.95447588000002</v>
      </c>
      <c r="S26" s="27">
        <f t="shared" si="14"/>
        <v>95.957145360000013</v>
      </c>
      <c r="T26" s="27">
        <f t="shared" si="14"/>
        <v>346.29270551999997</v>
      </c>
      <c r="U26" s="27">
        <f t="shared" si="14"/>
        <v>118.73898324</v>
      </c>
      <c r="V26" s="27">
        <f t="shared" si="14"/>
        <v>122.69720388418138</v>
      </c>
      <c r="W26" s="27">
        <f t="shared" si="14"/>
        <v>132.30370019404219</v>
      </c>
      <c r="X26" s="27">
        <f t="shared" si="14"/>
        <v>102.35378664000001</v>
      </c>
      <c r="Y26" s="27">
        <f t="shared" ref="Y26:Z26" si="15">SUM(Y27,Y33)</f>
        <v>171.85322807999998</v>
      </c>
      <c r="Z26" s="27">
        <f t="shared" si="15"/>
        <v>159.25582534983405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477.14690196000004</v>
      </c>
      <c r="D33" s="19">
        <f t="shared" si="18"/>
        <v>464.39340984</v>
      </c>
      <c r="E33" s="19">
        <f t="shared" si="18"/>
        <v>556.01738424000007</v>
      </c>
      <c r="F33" s="19">
        <f t="shared" si="18"/>
        <v>492.44530572000008</v>
      </c>
      <c r="G33" s="19">
        <f t="shared" si="18"/>
        <v>456.94719972000007</v>
      </c>
      <c r="H33" s="19">
        <f t="shared" si="18"/>
        <v>381.64599576000001</v>
      </c>
      <c r="I33" s="19">
        <f t="shared" si="18"/>
        <v>384.84351720000006</v>
      </c>
      <c r="J33" s="19">
        <f t="shared" si="18"/>
        <v>381.57958223999998</v>
      </c>
      <c r="K33" s="19">
        <f t="shared" si="18"/>
        <v>418.22723412000005</v>
      </c>
      <c r="L33" s="19">
        <f t="shared" si="18"/>
        <v>322.93021428000009</v>
      </c>
      <c r="M33" s="19">
        <f t="shared" si="18"/>
        <v>307.33515504000002</v>
      </c>
      <c r="N33" s="19">
        <f t="shared" si="18"/>
        <v>205.64268948000003</v>
      </c>
      <c r="O33" s="19">
        <f t="shared" si="18"/>
        <v>202.832199</v>
      </c>
      <c r="P33" s="19">
        <f t="shared" si="18"/>
        <v>178.60312728</v>
      </c>
      <c r="Q33" s="19">
        <f t="shared" si="18"/>
        <v>189.68562684</v>
      </c>
      <c r="R33" s="19">
        <f t="shared" si="18"/>
        <v>220.95447588000002</v>
      </c>
      <c r="S33" s="19">
        <f t="shared" si="18"/>
        <v>95.957145360000013</v>
      </c>
      <c r="T33" s="19">
        <f t="shared" si="18"/>
        <v>346.29270551999997</v>
      </c>
      <c r="U33" s="19">
        <f t="shared" si="18"/>
        <v>118.73898324</v>
      </c>
      <c r="V33" s="19">
        <f t="shared" si="18"/>
        <v>122.69720388418138</v>
      </c>
      <c r="W33" s="19">
        <f t="shared" si="18"/>
        <v>132.30370019404219</v>
      </c>
      <c r="X33" s="19">
        <f t="shared" si="18"/>
        <v>102.35378664000001</v>
      </c>
      <c r="Y33" s="19">
        <f t="shared" ref="Y33:Z33" si="19">SUM(Y34:Y50)</f>
        <v>171.85322807999998</v>
      </c>
      <c r="Z33" s="19">
        <f t="shared" si="19"/>
        <v>159.25582534983405</v>
      </c>
    </row>
    <row r="34" spans="1:26" ht="11.25" customHeight="1" x14ac:dyDescent="0.2">
      <c r="A34" s="28" t="s">
        <v>54</v>
      </c>
      <c r="B34" s="7" t="s">
        <v>55</v>
      </c>
      <c r="C34" s="8">
        <v>9.5039308800000022</v>
      </c>
      <c r="D34" s="8">
        <v>19.008069120000002</v>
      </c>
      <c r="E34" s="8">
        <v>38.016138240000025</v>
      </c>
      <c r="F34" s="8">
        <v>28.512000000000004</v>
      </c>
      <c r="G34" s="8">
        <v>12.672184320000003</v>
      </c>
      <c r="H34" s="8">
        <v>12.672184320000003</v>
      </c>
      <c r="I34" s="8">
        <v>9.5039308800000022</v>
      </c>
      <c r="J34" s="8">
        <v>15.840023040000002</v>
      </c>
      <c r="K34" s="8">
        <v>28.512000000000004</v>
      </c>
      <c r="L34" s="8">
        <v>6.3360921600000015</v>
      </c>
      <c r="M34" s="8">
        <v>6.3360921600000015</v>
      </c>
      <c r="N34" s="8">
        <v>6.3360921600000015</v>
      </c>
      <c r="O34" s="8">
        <v>9.5039308800000022</v>
      </c>
      <c r="P34" s="8">
        <v>19.824238080000001</v>
      </c>
      <c r="Q34" s="8">
        <v>16.926174720000002</v>
      </c>
      <c r="R34" s="8">
        <v>16.970342400000003</v>
      </c>
      <c r="S34" s="8">
        <v>0</v>
      </c>
      <c r="T34" s="8">
        <v>36.460523519999995</v>
      </c>
      <c r="U34" s="8">
        <v>22.500840960000001</v>
      </c>
      <c r="V34" s="8">
        <v>19.574287894295363</v>
      </c>
      <c r="W34" s="8">
        <v>20.237435394042176</v>
      </c>
      <c r="X34" s="8">
        <v>2.8113868799999997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2.9151442800000007</v>
      </c>
      <c r="M36" s="8">
        <v>0</v>
      </c>
      <c r="N36" s="8">
        <v>0</v>
      </c>
      <c r="O36" s="8">
        <v>2.9151442800000007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9.5588110799999999</v>
      </c>
      <c r="D43" s="8">
        <v>15.931440719999999</v>
      </c>
      <c r="E43" s="8">
        <v>9.5588110799999999</v>
      </c>
      <c r="F43" s="8">
        <v>9.5588110799999999</v>
      </c>
      <c r="G43" s="8">
        <v>6.3430192800000027</v>
      </c>
      <c r="H43" s="8">
        <v>12.686038559999997</v>
      </c>
      <c r="I43" s="8">
        <v>9.5083934400000025</v>
      </c>
      <c r="J43" s="8">
        <v>25.357672079999997</v>
      </c>
      <c r="K43" s="8">
        <v>12.679369559999998</v>
      </c>
      <c r="L43" s="8">
        <v>19.020521519999999</v>
      </c>
      <c r="M43" s="8">
        <v>6.3408851999999998</v>
      </c>
      <c r="N43" s="8">
        <v>6.340084919999998</v>
      </c>
      <c r="O43" s="8">
        <v>19.019987999999998</v>
      </c>
      <c r="P43" s="8">
        <v>9.6033600000000003</v>
      </c>
      <c r="Q43" s="8">
        <v>9.6033600000000003</v>
      </c>
      <c r="R43" s="8">
        <v>12.787940880000001</v>
      </c>
      <c r="S43" s="8">
        <v>12.775936679999997</v>
      </c>
      <c r="T43" s="8">
        <v>12.739657319999997</v>
      </c>
      <c r="U43" s="8">
        <v>12.734855639999999</v>
      </c>
      <c r="V43" s="8">
        <v>12.7391238</v>
      </c>
      <c r="W43" s="8">
        <v>19.109886119999999</v>
      </c>
      <c r="X43" s="8">
        <v>21.591821159999999</v>
      </c>
      <c r="Y43" s="8">
        <v>52.079821559999992</v>
      </c>
      <c r="Z43" s="8">
        <v>54.787402117201353</v>
      </c>
    </row>
    <row r="44" spans="1:26" ht="11.25" customHeight="1" x14ac:dyDescent="0.2">
      <c r="A44" s="28" t="s">
        <v>74</v>
      </c>
      <c r="B44" s="7" t="s">
        <v>75</v>
      </c>
      <c r="C44" s="8">
        <v>458.08416000000005</v>
      </c>
      <c r="D44" s="8">
        <v>429.45390000000003</v>
      </c>
      <c r="E44" s="8">
        <v>505.80126000000007</v>
      </c>
      <c r="F44" s="8">
        <v>451.72197288000007</v>
      </c>
      <c r="G44" s="8">
        <v>432.63513288000007</v>
      </c>
      <c r="H44" s="8">
        <v>356.28777288000003</v>
      </c>
      <c r="I44" s="8">
        <v>365.83119288000006</v>
      </c>
      <c r="J44" s="8">
        <v>340.38188711999999</v>
      </c>
      <c r="K44" s="8">
        <v>377.03586456000005</v>
      </c>
      <c r="L44" s="8">
        <v>294.65845632000008</v>
      </c>
      <c r="M44" s="8">
        <v>294.65817767999999</v>
      </c>
      <c r="N44" s="8">
        <v>190.18099512000003</v>
      </c>
      <c r="O44" s="8">
        <v>171.39313584000001</v>
      </c>
      <c r="P44" s="8">
        <v>143.75121192</v>
      </c>
      <c r="Q44" s="8">
        <v>146.88340416000003</v>
      </c>
      <c r="R44" s="8">
        <v>174.92350464000003</v>
      </c>
      <c r="S44" s="8">
        <v>75.044996640000008</v>
      </c>
      <c r="T44" s="8">
        <v>256.41093672</v>
      </c>
      <c r="U44" s="8">
        <v>62.539076159999993</v>
      </c>
      <c r="V44" s="8">
        <v>57.138071153043356</v>
      </c>
      <c r="W44" s="8">
        <v>68.79315096000002</v>
      </c>
      <c r="X44" s="8">
        <v>68.79315096000002</v>
      </c>
      <c r="Y44" s="8">
        <v>81.301021919999997</v>
      </c>
      <c r="Z44" s="8">
        <v>63.245155718859408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2.6411749200000001</v>
      </c>
      <c r="F50" s="8">
        <v>2.65252176</v>
      </c>
      <c r="G50" s="8">
        <v>5.2968632399999995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2.7855172800000001</v>
      </c>
      <c r="O50" s="8">
        <v>0</v>
      </c>
      <c r="P50" s="8">
        <v>5.4243172799999995</v>
      </c>
      <c r="Q50" s="8">
        <v>16.272687959999995</v>
      </c>
      <c r="R50" s="8">
        <v>16.272687959999999</v>
      </c>
      <c r="S50" s="8">
        <v>8.1362120399999984</v>
      </c>
      <c r="T50" s="8">
        <v>40.681587960000002</v>
      </c>
      <c r="U50" s="8">
        <v>20.964210480000006</v>
      </c>
      <c r="V50" s="8">
        <v>33.245721036842653</v>
      </c>
      <c r="W50" s="8">
        <v>24.163227720000002</v>
      </c>
      <c r="X50" s="8">
        <v>9.1574276399999999</v>
      </c>
      <c r="Y50" s="8">
        <v>38.472384600000005</v>
      </c>
      <c r="Z50" s="8">
        <v>41.223267513773287</v>
      </c>
    </row>
    <row r="51" spans="1:26" ht="11.25" customHeight="1" x14ac:dyDescent="0.2">
      <c r="A51" s="25" t="s">
        <v>88</v>
      </c>
      <c r="B51" s="26" t="s">
        <v>89</v>
      </c>
      <c r="C51" s="27">
        <v>4325.2258499999998</v>
      </c>
      <c r="D51" s="27">
        <v>4798.0646999999999</v>
      </c>
      <c r="E51" s="27">
        <v>4872.1335300000019</v>
      </c>
      <c r="F51" s="27">
        <v>4929.5406599999997</v>
      </c>
      <c r="G51" s="27">
        <v>5093.6331599999994</v>
      </c>
      <c r="H51" s="27">
        <v>4930.348500000001</v>
      </c>
      <c r="I51" s="27">
        <v>4586.3096400000004</v>
      </c>
      <c r="J51" s="27">
        <v>4304.2218080399998</v>
      </c>
      <c r="K51" s="27">
        <v>4653.2046488400019</v>
      </c>
      <c r="L51" s="27">
        <v>4251.0685615200018</v>
      </c>
      <c r="M51" s="27">
        <v>4834.0860836400007</v>
      </c>
      <c r="N51" s="27">
        <v>4056.3294421720757</v>
      </c>
      <c r="O51" s="27">
        <v>3131.4784889576963</v>
      </c>
      <c r="P51" s="27">
        <v>2908.4335009446409</v>
      </c>
      <c r="Q51" s="27">
        <v>2320.4667191381591</v>
      </c>
      <c r="R51" s="27">
        <v>2136.1585429636111</v>
      </c>
      <c r="S51" s="27">
        <v>1690.4890899544528</v>
      </c>
      <c r="T51" s="27">
        <v>1548.0271172665186</v>
      </c>
      <c r="U51" s="27">
        <v>1879.2493385737166</v>
      </c>
      <c r="V51" s="27">
        <v>1693.1832510074782</v>
      </c>
      <c r="W51" s="27">
        <v>1786.7469933088516</v>
      </c>
      <c r="X51" s="27">
        <v>1658.784425428245</v>
      </c>
      <c r="Y51" s="27">
        <v>407.27167823658289</v>
      </c>
      <c r="Z51" s="27">
        <v>302.54487164573834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197.63807410097507</v>
      </c>
      <c r="D52" s="27">
        <f t="shared" si="20"/>
        <v>231.65998851073172</v>
      </c>
      <c r="E52" s="27">
        <f t="shared" si="20"/>
        <v>273.10157769196525</v>
      </c>
      <c r="F52" s="27">
        <f t="shared" si="20"/>
        <v>276.45423895826775</v>
      </c>
      <c r="G52" s="27">
        <f t="shared" si="20"/>
        <v>285.78037499826792</v>
      </c>
      <c r="H52" s="27">
        <f t="shared" si="20"/>
        <v>285.92029693602706</v>
      </c>
      <c r="I52" s="27">
        <f t="shared" si="20"/>
        <v>269.37660934107157</v>
      </c>
      <c r="J52" s="27">
        <f t="shared" si="20"/>
        <v>269.63193961452424</v>
      </c>
      <c r="K52" s="27">
        <f t="shared" si="20"/>
        <v>200.13617447502847</v>
      </c>
      <c r="L52" s="27">
        <f t="shared" si="20"/>
        <v>287.79564364269072</v>
      </c>
      <c r="M52" s="27">
        <f t="shared" si="20"/>
        <v>255.7251532937459</v>
      </c>
      <c r="N52" s="27">
        <f t="shared" si="20"/>
        <v>299.59747522814996</v>
      </c>
      <c r="O52" s="27">
        <f t="shared" si="20"/>
        <v>401.18913442485285</v>
      </c>
      <c r="P52" s="27">
        <f t="shared" si="20"/>
        <v>486.01275673362153</v>
      </c>
      <c r="Q52" s="27">
        <f t="shared" si="20"/>
        <v>537.78445152975348</v>
      </c>
      <c r="R52" s="27">
        <f t="shared" si="20"/>
        <v>566.71422894712157</v>
      </c>
      <c r="S52" s="27">
        <f t="shared" si="20"/>
        <v>628.41052791909556</v>
      </c>
      <c r="T52" s="27">
        <f t="shared" si="20"/>
        <v>702.26474235235344</v>
      </c>
      <c r="U52" s="27">
        <f t="shared" si="20"/>
        <v>713.5900537790933</v>
      </c>
      <c r="V52" s="27">
        <f t="shared" si="20"/>
        <v>703.0568252669691</v>
      </c>
      <c r="W52" s="27">
        <f t="shared" si="20"/>
        <v>712.08678659854741</v>
      </c>
      <c r="X52" s="27">
        <f t="shared" si="20"/>
        <v>803.89666226979261</v>
      </c>
      <c r="Y52" s="27">
        <f t="shared" ref="Y52:Z52" si="21">SUM(Y53:Y54)</f>
        <v>716.44445158500889</v>
      </c>
      <c r="Z52" s="27">
        <f t="shared" si="21"/>
        <v>682.23001036953633</v>
      </c>
    </row>
    <row r="53" spans="1:26" ht="11.25" customHeight="1" x14ac:dyDescent="0.2">
      <c r="A53" s="29" t="s">
        <v>116</v>
      </c>
      <c r="B53" s="7" t="s">
        <v>117</v>
      </c>
      <c r="C53" s="8">
        <v>162.59082840000002</v>
      </c>
      <c r="D53" s="8">
        <v>186.90071400000002</v>
      </c>
      <c r="E53" s="8">
        <v>217.35988560000001</v>
      </c>
      <c r="F53" s="8">
        <v>195.48140039999996</v>
      </c>
      <c r="G53" s="8">
        <v>192.62117159999997</v>
      </c>
      <c r="H53" s="8">
        <v>176.60522879999999</v>
      </c>
      <c r="I53" s="8">
        <v>186.61500000000001</v>
      </c>
      <c r="J53" s="8">
        <v>169.31205719999997</v>
      </c>
      <c r="K53" s="8">
        <v>94.094114399999981</v>
      </c>
      <c r="L53" s="8">
        <v>107.67917160000002</v>
      </c>
      <c r="M53" s="8">
        <v>85.799656799999994</v>
      </c>
      <c r="N53" s="8">
        <v>103.9607712</v>
      </c>
      <c r="O53" s="8">
        <v>123.83771400000001</v>
      </c>
      <c r="P53" s="8">
        <v>130.9877712</v>
      </c>
      <c r="Q53" s="8">
        <v>131.27400000000003</v>
      </c>
      <c r="R53" s="8">
        <v>101.53040040000005</v>
      </c>
      <c r="S53" s="8">
        <v>98.097713999999982</v>
      </c>
      <c r="T53" s="8">
        <v>120.12034320000001</v>
      </c>
      <c r="U53" s="8">
        <v>116.97388560000002</v>
      </c>
      <c r="V53" s="8">
        <v>103.53194280000004</v>
      </c>
      <c r="W53" s="8">
        <v>149.57771399999999</v>
      </c>
      <c r="X53" s="8">
        <v>157.15711440000001</v>
      </c>
      <c r="Y53" s="8">
        <v>118.83282840000003</v>
      </c>
      <c r="Z53" s="8">
        <v>134.13422880000002</v>
      </c>
    </row>
    <row r="54" spans="1:26" ht="11.25" customHeight="1" x14ac:dyDescent="0.2">
      <c r="A54" s="43" t="s">
        <v>118</v>
      </c>
      <c r="B54" s="44" t="s">
        <v>119</v>
      </c>
      <c r="C54" s="45">
        <v>35.047245700975061</v>
      </c>
      <c r="D54" s="45">
        <v>44.759274510731707</v>
      </c>
      <c r="E54" s="45">
        <v>55.741692091965234</v>
      </c>
      <c r="F54" s="45">
        <v>80.972838558267782</v>
      </c>
      <c r="G54" s="45">
        <v>93.159203398267962</v>
      </c>
      <c r="H54" s="45">
        <v>109.31506813602704</v>
      </c>
      <c r="I54" s="45">
        <v>82.761609341071534</v>
      </c>
      <c r="J54" s="45">
        <v>100.31988241452427</v>
      </c>
      <c r="K54" s="45">
        <v>106.04206007502849</v>
      </c>
      <c r="L54" s="45">
        <v>180.1164720426907</v>
      </c>
      <c r="M54" s="45">
        <v>169.9254964937459</v>
      </c>
      <c r="N54" s="45">
        <v>195.63670402814995</v>
      </c>
      <c r="O54" s="45">
        <v>277.35142042485285</v>
      </c>
      <c r="P54" s="45">
        <v>355.02498553362153</v>
      </c>
      <c r="Q54" s="45">
        <v>406.51045152975342</v>
      </c>
      <c r="R54" s="45">
        <v>465.18382854712155</v>
      </c>
      <c r="S54" s="45">
        <v>530.31281391909556</v>
      </c>
      <c r="T54" s="45">
        <v>582.14439915235346</v>
      </c>
      <c r="U54" s="45">
        <v>596.61616817909328</v>
      </c>
      <c r="V54" s="45">
        <v>599.52488246696907</v>
      </c>
      <c r="W54" s="45">
        <v>562.50907259854739</v>
      </c>
      <c r="X54" s="45">
        <v>646.73954786979266</v>
      </c>
      <c r="Y54" s="45">
        <v>597.61162318500885</v>
      </c>
      <c r="Z54" s="45">
        <v>548.09578156953637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7276.0159792799986</v>
      </c>
      <c r="D61" s="49">
        <f t="shared" si="22"/>
        <v>7064.2977033599991</v>
      </c>
      <c r="E61" s="49">
        <f t="shared" si="22"/>
        <v>8410.8552314399985</v>
      </c>
      <c r="F61" s="49">
        <f t="shared" si="22"/>
        <v>8576.0798565599998</v>
      </c>
      <c r="G61" s="49">
        <f t="shared" si="22"/>
        <v>9416.1384000000016</v>
      </c>
      <c r="H61" s="49">
        <f t="shared" si="22"/>
        <v>9098.9606692799989</v>
      </c>
      <c r="I61" s="49">
        <f t="shared" si="22"/>
        <v>9946.3066581599996</v>
      </c>
      <c r="J61" s="49">
        <f t="shared" si="22"/>
        <v>9032.0635828799986</v>
      </c>
      <c r="K61" s="49">
        <f t="shared" si="22"/>
        <v>9109.6671067199968</v>
      </c>
      <c r="L61" s="49">
        <f t="shared" si="22"/>
        <v>8406.0257407200006</v>
      </c>
      <c r="M61" s="49">
        <f t="shared" si="22"/>
        <v>10600.159323599997</v>
      </c>
      <c r="N61" s="49">
        <f t="shared" si="22"/>
        <v>10535.652391103109</v>
      </c>
      <c r="O61" s="49">
        <f t="shared" si="22"/>
        <v>11701.210143924807</v>
      </c>
      <c r="P61" s="49">
        <f t="shared" si="22"/>
        <v>12307.842913324897</v>
      </c>
      <c r="Q61" s="49">
        <f t="shared" si="22"/>
        <v>11603.16298026468</v>
      </c>
      <c r="R61" s="49">
        <f t="shared" si="22"/>
        <v>10945.535308258304</v>
      </c>
      <c r="S61" s="49">
        <f t="shared" si="22"/>
        <v>11343.18787381246</v>
      </c>
      <c r="T61" s="49">
        <f t="shared" si="22"/>
        <v>11625.590062205632</v>
      </c>
      <c r="U61" s="49">
        <f t="shared" si="22"/>
        <v>11461.007274984297</v>
      </c>
      <c r="V61" s="49">
        <f t="shared" si="22"/>
        <v>11492.714514139056</v>
      </c>
      <c r="W61" s="49">
        <f t="shared" si="22"/>
        <v>11873.265706296113</v>
      </c>
      <c r="X61" s="49">
        <f t="shared" si="22"/>
        <v>14586.086763555821</v>
      </c>
      <c r="Y61" s="49">
        <f t="shared" ref="Y61:Z61" si="23">SUM(Y62:Y72)</f>
        <v>14062.696795788564</v>
      </c>
      <c r="Z61" s="49">
        <f t="shared" si="23"/>
        <v>12757.422351957037</v>
      </c>
    </row>
    <row r="62" spans="1:26" ht="11.25" customHeight="1" x14ac:dyDescent="0.2">
      <c r="A62" s="50" t="s">
        <v>92</v>
      </c>
      <c r="B62" s="51" t="s">
        <v>93</v>
      </c>
      <c r="C62" s="52">
        <v>7165.4240447999991</v>
      </c>
      <c r="D62" s="52">
        <v>6921.1517759999997</v>
      </c>
      <c r="E62" s="52">
        <v>8261.6800895999986</v>
      </c>
      <c r="F62" s="52">
        <v>8382.9763584000011</v>
      </c>
      <c r="G62" s="52">
        <v>9189.9360000000015</v>
      </c>
      <c r="H62" s="52">
        <v>8791.1038656000001</v>
      </c>
      <c r="I62" s="52">
        <v>9690.9120000000003</v>
      </c>
      <c r="J62" s="52">
        <v>8719.4241791999993</v>
      </c>
      <c r="K62" s="52">
        <v>8793.6799103999965</v>
      </c>
      <c r="L62" s="52">
        <v>8065.455955200001</v>
      </c>
      <c r="M62" s="52">
        <v>10267.152134399998</v>
      </c>
      <c r="N62" s="52">
        <v>10214.399865599997</v>
      </c>
      <c r="O62" s="52">
        <v>11168.192044799996</v>
      </c>
      <c r="P62" s="52">
        <v>11622.464179200002</v>
      </c>
      <c r="Q62" s="52">
        <v>10835.104089600001</v>
      </c>
      <c r="R62" s="52">
        <v>10042.704</v>
      </c>
      <c r="S62" s="52">
        <v>10346.335776000002</v>
      </c>
      <c r="T62" s="52">
        <v>10537.296134399998</v>
      </c>
      <c r="U62" s="52">
        <v>10298.2880448</v>
      </c>
      <c r="V62" s="52">
        <v>10371.759955199997</v>
      </c>
      <c r="W62" s="52">
        <v>10784.592000000001</v>
      </c>
      <c r="X62" s="52">
        <v>13335.504134399996</v>
      </c>
      <c r="Y62" s="52">
        <v>12936.784089599998</v>
      </c>
      <c r="Z62" s="52">
        <v>11799.872179200001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9.9917344799999999</v>
      </c>
      <c r="D64" s="52">
        <v>9.4458873599999968</v>
      </c>
      <c r="E64" s="52">
        <v>11.575221839999999</v>
      </c>
      <c r="F64" s="52">
        <v>12.50337816</v>
      </c>
      <c r="G64" s="52">
        <v>11.302200000000001</v>
      </c>
      <c r="H64" s="52">
        <v>11.356843680000003</v>
      </c>
      <c r="I64" s="52">
        <v>12.994778160000001</v>
      </c>
      <c r="J64" s="52">
        <v>12.33964368</v>
      </c>
      <c r="K64" s="52">
        <v>14.687356320000001</v>
      </c>
      <c r="L64" s="52">
        <v>15.069665520000001</v>
      </c>
      <c r="M64" s="52">
        <v>16.1071092</v>
      </c>
      <c r="N64" s="52">
        <v>20.75260550311291</v>
      </c>
      <c r="O64" s="52">
        <v>27.51797912480972</v>
      </c>
      <c r="P64" s="52">
        <v>42.274682284895945</v>
      </c>
      <c r="Q64" s="52">
        <v>53.934845224679655</v>
      </c>
      <c r="R64" s="52">
        <v>77.483406658303934</v>
      </c>
      <c r="S64" s="52">
        <v>85.937923092457893</v>
      </c>
      <c r="T64" s="52">
        <v>91.362777245634561</v>
      </c>
      <c r="U64" s="52">
        <v>92.913099624297345</v>
      </c>
      <c r="V64" s="52">
        <v>98.099897659058044</v>
      </c>
      <c r="W64" s="52">
        <v>158.49243381611265</v>
      </c>
      <c r="X64" s="52">
        <v>170.98724755582577</v>
      </c>
      <c r="Y64" s="52">
        <v>134.01190474856639</v>
      </c>
      <c r="Z64" s="52">
        <v>140.77164662500337</v>
      </c>
    </row>
    <row r="65" spans="1:26" ht="11.25" customHeight="1" x14ac:dyDescent="0.2">
      <c r="A65" s="50" t="s">
        <v>98</v>
      </c>
      <c r="B65" s="51" t="s">
        <v>99</v>
      </c>
      <c r="C65" s="52">
        <v>100.6002</v>
      </c>
      <c r="D65" s="52">
        <v>133.70004</v>
      </c>
      <c r="E65" s="52">
        <v>137.59992</v>
      </c>
      <c r="F65" s="52">
        <v>180.60012</v>
      </c>
      <c r="G65" s="52">
        <v>214.90019999999996</v>
      </c>
      <c r="H65" s="52">
        <v>296.49995999999999</v>
      </c>
      <c r="I65" s="52">
        <v>242.39987999999994</v>
      </c>
      <c r="J65" s="52">
        <v>300.29975999999994</v>
      </c>
      <c r="K65" s="52">
        <v>301.29983999999996</v>
      </c>
      <c r="L65" s="52">
        <v>325.50011999999998</v>
      </c>
      <c r="M65" s="52">
        <v>316.90008</v>
      </c>
      <c r="N65" s="52">
        <v>300.49991999999992</v>
      </c>
      <c r="O65" s="52">
        <v>505.50011999999992</v>
      </c>
      <c r="P65" s="52">
        <v>643.10004000000015</v>
      </c>
      <c r="Q65" s="52">
        <v>713.0998800000001</v>
      </c>
      <c r="R65" s="52">
        <v>822.20004000000006</v>
      </c>
      <c r="S65" s="52">
        <v>907.30007999999975</v>
      </c>
      <c r="T65" s="52">
        <v>991.29995999999994</v>
      </c>
      <c r="U65" s="52">
        <v>1065.5002799999997</v>
      </c>
      <c r="V65" s="52">
        <v>1020.0999600000001</v>
      </c>
      <c r="W65" s="52">
        <v>929.99987999999996</v>
      </c>
      <c r="X65" s="52">
        <v>1077.1999199999998</v>
      </c>
      <c r="Y65" s="52">
        <v>989.69976000000008</v>
      </c>
      <c r="Z65" s="52">
        <v>814.49999999999966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0.67696128</v>
      </c>
      <c r="Y69" s="52">
        <v>1.9875542399999999</v>
      </c>
      <c r="Z69" s="52">
        <v>2.2785261320312404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4.0118399999999983E-3</v>
      </c>
      <c r="Q72" s="55">
        <v>1.0241654399999998</v>
      </c>
      <c r="R72" s="55">
        <v>3.1478615999999997</v>
      </c>
      <c r="S72" s="55">
        <v>3.6140947199999998</v>
      </c>
      <c r="T72" s="55">
        <v>5.6311905599999994</v>
      </c>
      <c r="U72" s="55">
        <v>4.3058505599999997</v>
      </c>
      <c r="V72" s="55">
        <v>2.7547012799999995</v>
      </c>
      <c r="W72" s="55">
        <v>0.18139247999999997</v>
      </c>
      <c r="X72" s="55">
        <v>1.7185003199999995</v>
      </c>
      <c r="Y72" s="55">
        <v>0.21348719999999996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2518.9446323203856</v>
      </c>
      <c r="D2" s="21">
        <f t="shared" ref="D2:X2" si="0">SUM(D3,D17,D22,D25,D26,D51,D52)</f>
        <v>2664.6871773722714</v>
      </c>
      <c r="E2" s="21">
        <f t="shared" si="0"/>
        <v>2991.1723826798234</v>
      </c>
      <c r="F2" s="21">
        <f t="shared" si="0"/>
        <v>2873.7991324631953</v>
      </c>
      <c r="G2" s="21">
        <f t="shared" si="0"/>
        <v>2899.8161535727668</v>
      </c>
      <c r="H2" s="21">
        <f t="shared" si="0"/>
        <v>2857.1016085243728</v>
      </c>
      <c r="I2" s="21">
        <f t="shared" si="0"/>
        <v>2964.1429741121169</v>
      </c>
      <c r="J2" s="21">
        <f t="shared" si="0"/>
        <v>3189.4282732178035</v>
      </c>
      <c r="K2" s="21">
        <f t="shared" si="0"/>
        <v>2985.4137533323205</v>
      </c>
      <c r="L2" s="21">
        <f t="shared" si="0"/>
        <v>3251.3702803218848</v>
      </c>
      <c r="M2" s="21">
        <f t="shared" si="0"/>
        <v>3512.3944583885504</v>
      </c>
      <c r="N2" s="21">
        <f t="shared" si="0"/>
        <v>3039.3764961804868</v>
      </c>
      <c r="O2" s="21">
        <f t="shared" si="0"/>
        <v>3437.9542793921528</v>
      </c>
      <c r="P2" s="21">
        <f t="shared" si="0"/>
        <v>2637.232349878559</v>
      </c>
      <c r="Q2" s="21">
        <f t="shared" si="0"/>
        <v>2642.5685843974729</v>
      </c>
      <c r="R2" s="21">
        <f t="shared" si="0"/>
        <v>2487.9567266964855</v>
      </c>
      <c r="S2" s="21">
        <f t="shared" si="0"/>
        <v>3081.9512673728141</v>
      </c>
      <c r="T2" s="21">
        <f t="shared" si="0"/>
        <v>2197.5326693343013</v>
      </c>
      <c r="U2" s="21">
        <f t="shared" si="0"/>
        <v>2462.1683322116278</v>
      </c>
      <c r="V2" s="21">
        <f t="shared" si="0"/>
        <v>2462.9528055617366</v>
      </c>
      <c r="W2" s="21">
        <f t="shared" si="0"/>
        <v>2366.9007758675252</v>
      </c>
      <c r="X2" s="21">
        <f t="shared" si="0"/>
        <v>2464.1283473245248</v>
      </c>
      <c r="Y2" s="21">
        <f t="shared" ref="Y2:Z2" si="1">SUM(Y3,Y17,Y22,Y25,Y26,Y51,Y52)</f>
        <v>2713.2455442567239</v>
      </c>
      <c r="Z2" s="21">
        <f t="shared" si="1"/>
        <v>2818.6810138162887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244.07180178480002</v>
      </c>
      <c r="D3" s="24">
        <f t="shared" si="2"/>
        <v>205.608553524</v>
      </c>
      <c r="E3" s="24">
        <f t="shared" si="2"/>
        <v>265.65946086240001</v>
      </c>
      <c r="F3" s="24">
        <f t="shared" si="2"/>
        <v>229.3637782392</v>
      </c>
      <c r="G3" s="24">
        <f t="shared" si="2"/>
        <v>251.09304216480001</v>
      </c>
      <c r="H3" s="24">
        <f t="shared" si="2"/>
        <v>256.42552320000004</v>
      </c>
      <c r="I3" s="24">
        <f t="shared" si="2"/>
        <v>230.01954877440002</v>
      </c>
      <c r="J3" s="24">
        <f t="shared" si="2"/>
        <v>196.86622095360002</v>
      </c>
      <c r="K3" s="24">
        <f t="shared" si="2"/>
        <v>146.0618514432</v>
      </c>
      <c r="L3" s="24">
        <f t="shared" si="2"/>
        <v>194.33742704640005</v>
      </c>
      <c r="M3" s="24">
        <f t="shared" si="2"/>
        <v>261.54369687600001</v>
      </c>
      <c r="N3" s="24">
        <f t="shared" si="2"/>
        <v>243.49482344879996</v>
      </c>
      <c r="O3" s="24">
        <f t="shared" si="2"/>
        <v>439.49520707400012</v>
      </c>
      <c r="P3" s="24">
        <f t="shared" si="2"/>
        <v>495.46109289599985</v>
      </c>
      <c r="Q3" s="24">
        <f t="shared" si="2"/>
        <v>412.44297431040019</v>
      </c>
      <c r="R3" s="24">
        <f t="shared" si="2"/>
        <v>364.50021191759998</v>
      </c>
      <c r="S3" s="24">
        <f t="shared" si="2"/>
        <v>379.25304824879998</v>
      </c>
      <c r="T3" s="24">
        <f t="shared" si="2"/>
        <v>321.31112139720005</v>
      </c>
      <c r="U3" s="24">
        <f t="shared" si="2"/>
        <v>286.6606281</v>
      </c>
      <c r="V3" s="24">
        <f t="shared" si="2"/>
        <v>233.54924016552167</v>
      </c>
      <c r="W3" s="24">
        <f t="shared" si="2"/>
        <v>182.5153579666634</v>
      </c>
      <c r="X3" s="24">
        <f t="shared" si="2"/>
        <v>284.06296583279999</v>
      </c>
      <c r="Y3" s="24">
        <f t="shared" ref="Y3:Z3" si="3">SUM(Y4,Y8,Y11)</f>
        <v>345.96041816159999</v>
      </c>
      <c r="Z3" s="24">
        <f t="shared" si="3"/>
        <v>342.4071374856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244.07180178480002</v>
      </c>
      <c r="D4" s="19">
        <f t="shared" si="4"/>
        <v>205.608553524</v>
      </c>
      <c r="E4" s="19">
        <f t="shared" si="4"/>
        <v>265.65946086240001</v>
      </c>
      <c r="F4" s="19">
        <f t="shared" si="4"/>
        <v>229.3637782392</v>
      </c>
      <c r="G4" s="19">
        <f t="shared" si="4"/>
        <v>251.09304216480001</v>
      </c>
      <c r="H4" s="19">
        <f t="shared" si="4"/>
        <v>256.42552320000004</v>
      </c>
      <c r="I4" s="19">
        <f t="shared" si="4"/>
        <v>230.01954877440002</v>
      </c>
      <c r="J4" s="19">
        <f t="shared" si="4"/>
        <v>196.86622095360002</v>
      </c>
      <c r="K4" s="19">
        <f t="shared" si="4"/>
        <v>146.0618514432</v>
      </c>
      <c r="L4" s="19">
        <f t="shared" si="4"/>
        <v>194.33742704640005</v>
      </c>
      <c r="M4" s="19">
        <f t="shared" si="4"/>
        <v>261.54369687600001</v>
      </c>
      <c r="N4" s="19">
        <f t="shared" si="4"/>
        <v>243.49482344879996</v>
      </c>
      <c r="O4" s="19">
        <f t="shared" si="4"/>
        <v>439.49520707400012</v>
      </c>
      <c r="P4" s="19">
        <f t="shared" si="4"/>
        <v>495.46109289599985</v>
      </c>
      <c r="Q4" s="19">
        <f t="shared" si="4"/>
        <v>412.44297431040019</v>
      </c>
      <c r="R4" s="19">
        <f t="shared" si="4"/>
        <v>364.50021191759998</v>
      </c>
      <c r="S4" s="19">
        <f t="shared" si="4"/>
        <v>379.25304824879998</v>
      </c>
      <c r="T4" s="19">
        <f t="shared" si="4"/>
        <v>321.31112139720005</v>
      </c>
      <c r="U4" s="19">
        <f t="shared" si="4"/>
        <v>286.6606281</v>
      </c>
      <c r="V4" s="19">
        <f t="shared" si="4"/>
        <v>233.54924016552167</v>
      </c>
      <c r="W4" s="19">
        <f t="shared" si="4"/>
        <v>182.5153579666634</v>
      </c>
      <c r="X4" s="19">
        <f t="shared" si="4"/>
        <v>284.06296583279999</v>
      </c>
      <c r="Y4" s="19">
        <f t="shared" ref="Y4:Z4" si="5">SUM(Y5:Y7)</f>
        <v>345.96041816159999</v>
      </c>
      <c r="Z4" s="19">
        <f t="shared" si="5"/>
        <v>342.4071374856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244.07180178480002</v>
      </c>
      <c r="D7" s="8">
        <v>205.608553524</v>
      </c>
      <c r="E7" s="8">
        <v>265.65946086240001</v>
      </c>
      <c r="F7" s="8">
        <v>229.3637782392</v>
      </c>
      <c r="G7" s="8">
        <v>251.09304216480001</v>
      </c>
      <c r="H7" s="8">
        <v>256.42552320000004</v>
      </c>
      <c r="I7" s="8">
        <v>230.01954877440002</v>
      </c>
      <c r="J7" s="8">
        <v>196.86622095360002</v>
      </c>
      <c r="K7" s="8">
        <v>146.0618514432</v>
      </c>
      <c r="L7" s="8">
        <v>194.33742704640005</v>
      </c>
      <c r="M7" s="8">
        <v>261.54369687600001</v>
      </c>
      <c r="N7" s="8">
        <v>243.49482344879996</v>
      </c>
      <c r="O7" s="8">
        <v>439.49520707400012</v>
      </c>
      <c r="P7" s="8">
        <v>495.46109289599985</v>
      </c>
      <c r="Q7" s="8">
        <v>412.44297431040019</v>
      </c>
      <c r="R7" s="8">
        <v>364.50021191759998</v>
      </c>
      <c r="S7" s="8">
        <v>379.25304824879998</v>
      </c>
      <c r="T7" s="8">
        <v>321.31112139720005</v>
      </c>
      <c r="U7" s="8">
        <v>286.6606281</v>
      </c>
      <c r="V7" s="8">
        <v>233.54924016552167</v>
      </c>
      <c r="W7" s="8">
        <v>182.5153579666634</v>
      </c>
      <c r="X7" s="8">
        <v>284.06296583279999</v>
      </c>
      <c r="Y7" s="8">
        <v>345.96041816159999</v>
      </c>
      <c r="Z7" s="8">
        <v>342.4071374856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170.95658399999996</v>
      </c>
      <c r="D17" s="27">
        <f t="shared" si="10"/>
        <v>226.17518399999997</v>
      </c>
      <c r="E17" s="27">
        <f t="shared" si="10"/>
        <v>249.97665600000005</v>
      </c>
      <c r="F17" s="27">
        <f t="shared" si="10"/>
        <v>145.83362400000004</v>
      </c>
      <c r="G17" s="27">
        <f t="shared" si="10"/>
        <v>125.67412800000005</v>
      </c>
      <c r="H17" s="27">
        <f t="shared" si="10"/>
        <v>238.80909600000004</v>
      </c>
      <c r="I17" s="27">
        <f t="shared" si="10"/>
        <v>227.64995999999999</v>
      </c>
      <c r="J17" s="27">
        <f t="shared" si="10"/>
        <v>215.87097599999998</v>
      </c>
      <c r="K17" s="27">
        <f t="shared" si="10"/>
        <v>209.27102399999995</v>
      </c>
      <c r="L17" s="27">
        <f t="shared" si="10"/>
        <v>213.77073599999994</v>
      </c>
      <c r="M17" s="27">
        <f t="shared" si="10"/>
        <v>259.00948799999998</v>
      </c>
      <c r="N17" s="27">
        <f t="shared" si="10"/>
        <v>306.64864799999998</v>
      </c>
      <c r="O17" s="27">
        <f t="shared" si="10"/>
        <v>249.78981600000006</v>
      </c>
      <c r="P17" s="27">
        <f t="shared" si="10"/>
        <v>142.53644160000002</v>
      </c>
      <c r="Q17" s="27">
        <f t="shared" si="10"/>
        <v>204.1927992</v>
      </c>
      <c r="R17" s="27">
        <f t="shared" si="10"/>
        <v>169.83374400000002</v>
      </c>
      <c r="S17" s="27">
        <f t="shared" si="10"/>
        <v>215.198352</v>
      </c>
      <c r="T17" s="27">
        <f t="shared" si="10"/>
        <v>85.464165600000001</v>
      </c>
      <c r="U17" s="27">
        <f t="shared" si="10"/>
        <v>83.139415199999988</v>
      </c>
      <c r="V17" s="27">
        <f t="shared" si="10"/>
        <v>79.2062928</v>
      </c>
      <c r="W17" s="27">
        <f t="shared" si="10"/>
        <v>117.36994319999999</v>
      </c>
      <c r="X17" s="27">
        <f t="shared" si="10"/>
        <v>73.877551199999999</v>
      </c>
      <c r="Y17" s="27">
        <f t="shared" ref="Y17:Z17" si="11">SUM(Y18:Y21)</f>
        <v>115.94001600000001</v>
      </c>
      <c r="Z17" s="27">
        <f t="shared" si="11"/>
        <v>115.1284536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3.5164800000000001</v>
      </c>
      <c r="D19" s="8">
        <v>4.3956000000000008</v>
      </c>
      <c r="E19" s="8">
        <v>3.236759999999999</v>
      </c>
      <c r="F19" s="8">
        <v>6.4735200000000006</v>
      </c>
      <c r="G19" s="8">
        <v>5.5544399999999996</v>
      </c>
      <c r="H19" s="8">
        <v>10.789199999999999</v>
      </c>
      <c r="I19" s="8">
        <v>10.029960000000001</v>
      </c>
      <c r="J19" s="8">
        <v>8.9110800000000001</v>
      </c>
      <c r="K19" s="8">
        <v>8.5514399999999995</v>
      </c>
      <c r="L19" s="8">
        <v>9.1508399999999988</v>
      </c>
      <c r="M19" s="8">
        <v>10.70928</v>
      </c>
      <c r="N19" s="8">
        <v>11.02896</v>
      </c>
      <c r="O19" s="8">
        <v>10.589399999999999</v>
      </c>
      <c r="P19" s="8">
        <v>5.5944000000000011</v>
      </c>
      <c r="Q19" s="8">
        <v>10.909079999999999</v>
      </c>
      <c r="R19" s="8">
        <v>9.8301600000000011</v>
      </c>
      <c r="S19" s="8">
        <v>7.4325600000000005</v>
      </c>
      <c r="T19" s="8">
        <v>1.1987999999999999</v>
      </c>
      <c r="U19" s="8">
        <v>0.71927999999999992</v>
      </c>
      <c r="V19" s="8">
        <v>1.5184800000000001</v>
      </c>
      <c r="W19" s="8">
        <v>1.8781200000000002</v>
      </c>
      <c r="X19" s="8">
        <v>0.47952</v>
      </c>
      <c r="Y19" s="8">
        <v>1.8781200000000002</v>
      </c>
      <c r="Z19" s="8">
        <v>1.1188799999999999</v>
      </c>
    </row>
    <row r="20" spans="1:26" ht="11.25" customHeight="1" x14ac:dyDescent="0.2">
      <c r="A20" s="29" t="s">
        <v>30</v>
      </c>
      <c r="B20" s="7" t="s">
        <v>31</v>
      </c>
      <c r="C20" s="8">
        <v>167.44010399999996</v>
      </c>
      <c r="D20" s="8">
        <v>221.77958399999997</v>
      </c>
      <c r="E20" s="8">
        <v>246.73989600000004</v>
      </c>
      <c r="F20" s="8">
        <v>139.36010400000004</v>
      </c>
      <c r="G20" s="8">
        <v>120.11968800000005</v>
      </c>
      <c r="H20" s="8">
        <v>228.01989600000005</v>
      </c>
      <c r="I20" s="8">
        <v>217.62</v>
      </c>
      <c r="J20" s="8">
        <v>206.95989599999999</v>
      </c>
      <c r="K20" s="8">
        <v>200.71958399999994</v>
      </c>
      <c r="L20" s="8">
        <v>204.61989599999995</v>
      </c>
      <c r="M20" s="8">
        <v>248.300208</v>
      </c>
      <c r="N20" s="8">
        <v>295.619688</v>
      </c>
      <c r="O20" s="8">
        <v>239.20041600000005</v>
      </c>
      <c r="P20" s="8">
        <v>136.759896</v>
      </c>
      <c r="Q20" s="8">
        <v>172.89979200000002</v>
      </c>
      <c r="R20" s="8">
        <v>146.899584</v>
      </c>
      <c r="S20" s="8">
        <v>196.299792</v>
      </c>
      <c r="T20" s="8">
        <v>67.339584000000002</v>
      </c>
      <c r="U20" s="8">
        <v>42.380207999999989</v>
      </c>
      <c r="V20" s="8">
        <v>55.120104000000005</v>
      </c>
      <c r="W20" s="8">
        <v>101.659896</v>
      </c>
      <c r="X20" s="8">
        <v>48.100104000000002</v>
      </c>
      <c r="Y20" s="8">
        <v>99.319896000000014</v>
      </c>
      <c r="Z20" s="8">
        <v>83.979791999999989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0.18214559999999996</v>
      </c>
      <c r="Q21" s="8">
        <v>20.383927199999995</v>
      </c>
      <c r="R21" s="8">
        <v>13.104000000000003</v>
      </c>
      <c r="S21" s="8">
        <v>11.465999999999998</v>
      </c>
      <c r="T21" s="8">
        <v>16.925781600000001</v>
      </c>
      <c r="U21" s="8">
        <v>40.039927200000001</v>
      </c>
      <c r="V21" s="8">
        <v>22.567708799999998</v>
      </c>
      <c r="W21" s="8">
        <v>13.831927199999999</v>
      </c>
      <c r="X21" s="8">
        <v>25.297927199999997</v>
      </c>
      <c r="Y21" s="8">
        <v>14.742000000000001</v>
      </c>
      <c r="Z21" s="8">
        <v>30.029781600000003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463.51999457279987</v>
      </c>
      <c r="D22" s="27">
        <f t="shared" si="12"/>
        <v>465.57265328640011</v>
      </c>
      <c r="E22" s="27">
        <f t="shared" si="12"/>
        <v>606.05181331200004</v>
      </c>
      <c r="F22" s="27">
        <f t="shared" si="12"/>
        <v>636.90718037760007</v>
      </c>
      <c r="G22" s="27">
        <f t="shared" si="12"/>
        <v>685.47133923840022</v>
      </c>
      <c r="H22" s="27">
        <f t="shared" si="12"/>
        <v>634.12024642560027</v>
      </c>
      <c r="I22" s="27">
        <f t="shared" si="12"/>
        <v>715.17504960000008</v>
      </c>
      <c r="J22" s="27">
        <f t="shared" si="12"/>
        <v>909.7677730943999</v>
      </c>
      <c r="K22" s="27">
        <f t="shared" si="12"/>
        <v>848.99078415360009</v>
      </c>
      <c r="L22" s="27">
        <f t="shared" si="12"/>
        <v>816.67928643840003</v>
      </c>
      <c r="M22" s="27">
        <f t="shared" si="12"/>
        <v>959.7191890176</v>
      </c>
      <c r="N22" s="27">
        <f t="shared" si="12"/>
        <v>833.00299307279988</v>
      </c>
      <c r="O22" s="27">
        <f t="shared" si="12"/>
        <v>864.56797606080011</v>
      </c>
      <c r="P22" s="27">
        <f t="shared" si="12"/>
        <v>763.68786690240006</v>
      </c>
      <c r="Q22" s="27">
        <f t="shared" si="12"/>
        <v>750.81105435599989</v>
      </c>
      <c r="R22" s="27">
        <f t="shared" si="12"/>
        <v>829.89003081600015</v>
      </c>
      <c r="S22" s="27">
        <f t="shared" si="12"/>
        <v>907.0076024064</v>
      </c>
      <c r="T22" s="27">
        <f t="shared" si="12"/>
        <v>865.36860014880006</v>
      </c>
      <c r="U22" s="27">
        <f t="shared" si="12"/>
        <v>883.06441542000005</v>
      </c>
      <c r="V22" s="27">
        <f t="shared" si="12"/>
        <v>934.23040523999975</v>
      </c>
      <c r="W22" s="27">
        <f t="shared" si="12"/>
        <v>918.71025384599989</v>
      </c>
      <c r="X22" s="27">
        <f t="shared" si="12"/>
        <v>770.41217880000011</v>
      </c>
      <c r="Y22" s="27">
        <f t="shared" ref="Y22:Z22" si="13">SUM(Y23:Y24)</f>
        <v>687.4768041768001</v>
      </c>
      <c r="Z22" s="27">
        <f t="shared" si="13"/>
        <v>745.47190080000007</v>
      </c>
    </row>
    <row r="23" spans="1:26" ht="11.25" customHeight="1" x14ac:dyDescent="0.2">
      <c r="A23" s="29" t="s">
        <v>36</v>
      </c>
      <c r="B23" s="7" t="s">
        <v>37</v>
      </c>
      <c r="C23" s="8">
        <v>463.51999457279987</v>
      </c>
      <c r="D23" s="8">
        <v>465.57265328640011</v>
      </c>
      <c r="E23" s="8">
        <v>606.05181331200004</v>
      </c>
      <c r="F23" s="8">
        <v>636.90718037760007</v>
      </c>
      <c r="G23" s="8">
        <v>685.47133923840022</v>
      </c>
      <c r="H23" s="8">
        <v>634.12024642560027</v>
      </c>
      <c r="I23" s="8">
        <v>715.17504960000008</v>
      </c>
      <c r="J23" s="8">
        <v>909.7677730943999</v>
      </c>
      <c r="K23" s="8">
        <v>801.28735695360012</v>
      </c>
      <c r="L23" s="8">
        <v>772.50948825600005</v>
      </c>
      <c r="M23" s="8">
        <v>919.08301985280002</v>
      </c>
      <c r="N23" s="8">
        <v>759.80997187919991</v>
      </c>
      <c r="O23" s="8">
        <v>821.42863803000012</v>
      </c>
      <c r="P23" s="8">
        <v>738.60929809920003</v>
      </c>
      <c r="Q23" s="8">
        <v>743.67017904959994</v>
      </c>
      <c r="R23" s="8">
        <v>822.7491555096002</v>
      </c>
      <c r="S23" s="8">
        <v>907.0076024064</v>
      </c>
      <c r="T23" s="8">
        <v>865.36860014880006</v>
      </c>
      <c r="U23" s="8">
        <v>883.06441542000005</v>
      </c>
      <c r="V23" s="8">
        <v>934.23040523999975</v>
      </c>
      <c r="W23" s="8">
        <v>915.16435528319994</v>
      </c>
      <c r="X23" s="8">
        <v>770.41217880000011</v>
      </c>
      <c r="Y23" s="8">
        <v>687.4768041768001</v>
      </c>
      <c r="Z23" s="8">
        <v>745.47190080000007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47.7034272</v>
      </c>
      <c r="L24" s="8">
        <v>44.169798182400008</v>
      </c>
      <c r="M24" s="8">
        <v>40.636169164799995</v>
      </c>
      <c r="N24" s="8">
        <v>73.193021193599989</v>
      </c>
      <c r="O24" s="8">
        <v>43.139338030799998</v>
      </c>
      <c r="P24" s="8">
        <v>25.078568803199992</v>
      </c>
      <c r="Q24" s="8">
        <v>7.1408753064000008</v>
      </c>
      <c r="R24" s="8">
        <v>7.1408753064000008</v>
      </c>
      <c r="S24" s="8">
        <v>0</v>
      </c>
      <c r="T24" s="8">
        <v>0</v>
      </c>
      <c r="U24" s="8">
        <v>0</v>
      </c>
      <c r="V24" s="8">
        <v>0</v>
      </c>
      <c r="W24" s="8">
        <v>3.5458985627999993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860.85705852000001</v>
      </c>
      <c r="D26" s="27">
        <f t="shared" si="14"/>
        <v>1030.82044176</v>
      </c>
      <c r="E26" s="27">
        <f t="shared" si="14"/>
        <v>1075.3799382000002</v>
      </c>
      <c r="F26" s="27">
        <f t="shared" si="14"/>
        <v>1106.9099514000002</v>
      </c>
      <c r="G26" s="27">
        <f t="shared" si="14"/>
        <v>1014.5809818</v>
      </c>
      <c r="H26" s="27">
        <f t="shared" si="14"/>
        <v>906.44157540000026</v>
      </c>
      <c r="I26" s="27">
        <f t="shared" si="14"/>
        <v>1039.5966834000005</v>
      </c>
      <c r="J26" s="27">
        <f t="shared" si="14"/>
        <v>1011.0489127200002</v>
      </c>
      <c r="K26" s="27">
        <f t="shared" si="14"/>
        <v>801.6958054800001</v>
      </c>
      <c r="L26" s="27">
        <f t="shared" si="14"/>
        <v>1029.7609347599998</v>
      </c>
      <c r="M26" s="27">
        <f t="shared" si="14"/>
        <v>1035.7361028000003</v>
      </c>
      <c r="N26" s="27">
        <f t="shared" si="14"/>
        <v>786.08763036000005</v>
      </c>
      <c r="O26" s="27">
        <f t="shared" si="14"/>
        <v>770.93027280000001</v>
      </c>
      <c r="P26" s="27">
        <f t="shared" si="14"/>
        <v>455.80054824000013</v>
      </c>
      <c r="Q26" s="27">
        <f t="shared" si="14"/>
        <v>412.34761547999983</v>
      </c>
      <c r="R26" s="27">
        <f t="shared" si="14"/>
        <v>473.65748999999983</v>
      </c>
      <c r="S26" s="27">
        <f t="shared" si="14"/>
        <v>768.63456108000003</v>
      </c>
      <c r="T26" s="27">
        <f t="shared" si="14"/>
        <v>384.59626272000003</v>
      </c>
      <c r="U26" s="27">
        <f t="shared" si="14"/>
        <v>495.01442087999999</v>
      </c>
      <c r="V26" s="27">
        <f t="shared" si="14"/>
        <v>600.41832801312376</v>
      </c>
      <c r="W26" s="27">
        <f t="shared" si="14"/>
        <v>502.6690862714895</v>
      </c>
      <c r="X26" s="27">
        <f t="shared" si="14"/>
        <v>635.96539908</v>
      </c>
      <c r="Y26" s="27">
        <f t="shared" ref="Y26:Z26" si="15">SUM(Y27,Y33)</f>
        <v>1079.4342916800003</v>
      </c>
      <c r="Z26" s="27">
        <f t="shared" si="15"/>
        <v>696.16570512898534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860.85705852000001</v>
      </c>
      <c r="D33" s="19">
        <f t="shared" si="18"/>
        <v>1030.82044176</v>
      </c>
      <c r="E33" s="19">
        <f t="shared" si="18"/>
        <v>1075.3799382000002</v>
      </c>
      <c r="F33" s="19">
        <f t="shared" si="18"/>
        <v>1106.9099514000002</v>
      </c>
      <c r="G33" s="19">
        <f t="shared" si="18"/>
        <v>1014.5809818</v>
      </c>
      <c r="H33" s="19">
        <f t="shared" si="18"/>
        <v>906.44157540000026</v>
      </c>
      <c r="I33" s="19">
        <f t="shared" si="18"/>
        <v>1039.5966834000005</v>
      </c>
      <c r="J33" s="19">
        <f t="shared" si="18"/>
        <v>1011.0489127200002</v>
      </c>
      <c r="K33" s="19">
        <f t="shared" si="18"/>
        <v>801.6958054800001</v>
      </c>
      <c r="L33" s="19">
        <f t="shared" si="18"/>
        <v>1029.7609347599998</v>
      </c>
      <c r="M33" s="19">
        <f t="shared" si="18"/>
        <v>1035.7361028000003</v>
      </c>
      <c r="N33" s="19">
        <f t="shared" si="18"/>
        <v>786.08763036000005</v>
      </c>
      <c r="O33" s="19">
        <f t="shared" si="18"/>
        <v>770.93027280000001</v>
      </c>
      <c r="P33" s="19">
        <f t="shared" si="18"/>
        <v>455.80054824000013</v>
      </c>
      <c r="Q33" s="19">
        <f t="shared" si="18"/>
        <v>412.34761547999983</v>
      </c>
      <c r="R33" s="19">
        <f t="shared" si="18"/>
        <v>473.65748999999983</v>
      </c>
      <c r="S33" s="19">
        <f t="shared" si="18"/>
        <v>768.63456108000003</v>
      </c>
      <c r="T33" s="19">
        <f t="shared" si="18"/>
        <v>384.59626272000003</v>
      </c>
      <c r="U33" s="19">
        <f t="shared" si="18"/>
        <v>495.01442087999999</v>
      </c>
      <c r="V33" s="19">
        <f t="shared" si="18"/>
        <v>600.41832801312376</v>
      </c>
      <c r="W33" s="19">
        <f t="shared" si="18"/>
        <v>502.6690862714895</v>
      </c>
      <c r="X33" s="19">
        <f t="shared" si="18"/>
        <v>635.96539908</v>
      </c>
      <c r="Y33" s="19">
        <f t="shared" ref="Y33:Z33" si="19">SUM(Y34:Y50)</f>
        <v>1079.4342916800003</v>
      </c>
      <c r="Z33" s="19">
        <f t="shared" si="19"/>
        <v>696.16570512898534</v>
      </c>
    </row>
    <row r="34" spans="1:26" ht="11.25" customHeight="1" x14ac:dyDescent="0.2">
      <c r="A34" s="28" t="s">
        <v>54</v>
      </c>
      <c r="B34" s="7" t="s">
        <v>55</v>
      </c>
      <c r="C34" s="8">
        <v>6.3360921600000015</v>
      </c>
      <c r="D34" s="8">
        <v>3.1680460800000008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3.1680460800000008</v>
      </c>
      <c r="K34" s="8">
        <v>3.1680460800000008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11.313561600000002</v>
      </c>
      <c r="S34" s="8">
        <v>80.270714880000014</v>
      </c>
      <c r="T34" s="8">
        <v>33.65597952000001</v>
      </c>
      <c r="U34" s="8">
        <v>90.003363840000006</v>
      </c>
      <c r="V34" s="8">
        <v>127.23226467427284</v>
      </c>
      <c r="W34" s="8">
        <v>121.42482387148945</v>
      </c>
      <c r="X34" s="8">
        <v>73.09626624000002</v>
      </c>
      <c r="Y34" s="8">
        <v>80.911871999999988</v>
      </c>
      <c r="Z34" s="8">
        <v>65.044684800000013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2.9151442800000007</v>
      </c>
      <c r="D36" s="8">
        <v>0</v>
      </c>
      <c r="E36" s="8">
        <v>0</v>
      </c>
      <c r="F36" s="8">
        <v>2.9151442800000007</v>
      </c>
      <c r="G36" s="8">
        <v>0</v>
      </c>
      <c r="H36" s="8">
        <v>0</v>
      </c>
      <c r="I36" s="8">
        <v>0</v>
      </c>
      <c r="J36" s="8">
        <v>2.9151442800000007</v>
      </c>
      <c r="K36" s="8">
        <v>0</v>
      </c>
      <c r="L36" s="8">
        <v>0</v>
      </c>
      <c r="M36" s="8">
        <v>0</v>
      </c>
      <c r="N36" s="8">
        <v>0</v>
      </c>
      <c r="O36" s="8">
        <v>2.9151442800000007</v>
      </c>
      <c r="P36" s="8">
        <v>2.9215047600000004</v>
      </c>
      <c r="Q36" s="8">
        <v>0</v>
      </c>
      <c r="R36" s="8">
        <v>2.9215047600000004</v>
      </c>
      <c r="S36" s="8">
        <v>11.686019040000001</v>
      </c>
      <c r="T36" s="8">
        <v>8.7645142800000002</v>
      </c>
      <c r="U36" s="8">
        <v>11.686019040000001</v>
      </c>
      <c r="V36" s="8">
        <v>26.293770000000002</v>
      </c>
      <c r="W36" s="8">
        <v>20.450760480000003</v>
      </c>
      <c r="X36" s="8">
        <v>20.450760480000003</v>
      </c>
      <c r="Y36" s="8">
        <v>105.17508000000001</v>
      </c>
      <c r="Z36" s="8">
        <v>102.25357524000002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3.2473072799999989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32.472017280000003</v>
      </c>
      <c r="Z42" s="8">
        <v>29.224710000000002</v>
      </c>
    </row>
    <row r="43" spans="1:26" ht="11.25" customHeight="1" x14ac:dyDescent="0.2">
      <c r="A43" s="28" t="s">
        <v>72</v>
      </c>
      <c r="B43" s="7" t="s">
        <v>73</v>
      </c>
      <c r="C43" s="8">
        <v>89.216281440000003</v>
      </c>
      <c r="D43" s="8">
        <v>89.216281440000003</v>
      </c>
      <c r="E43" s="8">
        <v>95.588911080000003</v>
      </c>
      <c r="F43" s="8">
        <v>86.030100000000004</v>
      </c>
      <c r="G43" s="8">
        <v>66.601168920000006</v>
      </c>
      <c r="H43" s="8">
        <v>60.258149640000006</v>
      </c>
      <c r="I43" s="8">
        <v>72.898038720000017</v>
      </c>
      <c r="J43" s="8">
        <v>76.072749480000013</v>
      </c>
      <c r="K43" s="8">
        <v>44.376859799999998</v>
      </c>
      <c r="L43" s="8">
        <v>76.081819319999994</v>
      </c>
      <c r="M43" s="8">
        <v>53.897524199999985</v>
      </c>
      <c r="N43" s="8">
        <v>60.229873080000004</v>
      </c>
      <c r="O43" s="8">
        <v>63.40004892000001</v>
      </c>
      <c r="P43" s="8">
        <v>41.614559999999997</v>
      </c>
      <c r="Q43" s="8">
        <v>44.815679999999993</v>
      </c>
      <c r="R43" s="8">
        <v>44.757526320000004</v>
      </c>
      <c r="S43" s="8">
        <v>118.17814787999998</v>
      </c>
      <c r="T43" s="8">
        <v>136.95351696</v>
      </c>
      <c r="U43" s="8">
        <v>162.36907596</v>
      </c>
      <c r="V43" s="8">
        <v>130.57448508000002</v>
      </c>
      <c r="W43" s="8">
        <v>108.28882116</v>
      </c>
      <c r="X43" s="8">
        <v>271.41949692000003</v>
      </c>
      <c r="Y43" s="8">
        <v>554.49133740000013</v>
      </c>
      <c r="Z43" s="8">
        <v>260.2386629368076</v>
      </c>
    </row>
    <row r="44" spans="1:26" ht="11.25" customHeight="1" x14ac:dyDescent="0.2">
      <c r="A44" s="28" t="s">
        <v>74</v>
      </c>
      <c r="B44" s="7" t="s">
        <v>75</v>
      </c>
      <c r="C44" s="8">
        <v>757.11141287999999</v>
      </c>
      <c r="D44" s="8">
        <v>938.43611424000005</v>
      </c>
      <c r="E44" s="8">
        <v>979.79102712000019</v>
      </c>
      <c r="F44" s="8">
        <v>1017.9647071200002</v>
      </c>
      <c r="G44" s="8">
        <v>947.97981288000005</v>
      </c>
      <c r="H44" s="8">
        <v>846.1834257600002</v>
      </c>
      <c r="I44" s="8">
        <v>963.88542000000041</v>
      </c>
      <c r="J44" s="8">
        <v>928.89297288000023</v>
      </c>
      <c r="K44" s="8">
        <v>750.90359232000014</v>
      </c>
      <c r="L44" s="8">
        <v>953.67911543999992</v>
      </c>
      <c r="M44" s="8">
        <v>979.02588168000034</v>
      </c>
      <c r="N44" s="8">
        <v>725.8577572800001</v>
      </c>
      <c r="O44" s="8">
        <v>704.61507959999994</v>
      </c>
      <c r="P44" s="8">
        <v>403.12827144000016</v>
      </c>
      <c r="Q44" s="8">
        <v>359.39572343999987</v>
      </c>
      <c r="R44" s="8">
        <v>406.07210303999983</v>
      </c>
      <c r="S44" s="8">
        <v>509.68187927999998</v>
      </c>
      <c r="T44" s="8">
        <v>193.87158192000004</v>
      </c>
      <c r="U44" s="8">
        <v>150.09389424000003</v>
      </c>
      <c r="V44" s="8">
        <v>104.75303616000001</v>
      </c>
      <c r="W44" s="8">
        <v>53.158381920000011</v>
      </c>
      <c r="X44" s="8">
        <v>100.06268904000001</v>
      </c>
      <c r="Y44" s="8">
        <v>84.427920000000029</v>
      </c>
      <c r="Z44" s="8">
        <v>33.286892839771888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3.1684769999999998</v>
      </c>
      <c r="S48" s="8">
        <v>0</v>
      </c>
      <c r="T48" s="8">
        <v>3.214458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5.2781277599999985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2.8132246800000003</v>
      </c>
      <c r="J50" s="8">
        <v>0</v>
      </c>
      <c r="K50" s="8">
        <v>0</v>
      </c>
      <c r="L50" s="8">
        <v>0</v>
      </c>
      <c r="M50" s="8">
        <v>2.8126969200000005</v>
      </c>
      <c r="N50" s="8">
        <v>0</v>
      </c>
      <c r="O50" s="8">
        <v>0</v>
      </c>
      <c r="P50" s="8">
        <v>8.1362120399999984</v>
      </c>
      <c r="Q50" s="8">
        <v>8.1362120399999984</v>
      </c>
      <c r="R50" s="8">
        <v>5.4243172799999995</v>
      </c>
      <c r="S50" s="8">
        <v>48.817800000000005</v>
      </c>
      <c r="T50" s="8">
        <v>8.1362120399999984</v>
      </c>
      <c r="U50" s="8">
        <v>80.862067800000005</v>
      </c>
      <c r="V50" s="8">
        <v>211.56477209885094</v>
      </c>
      <c r="W50" s="8">
        <v>199.34629884</v>
      </c>
      <c r="X50" s="8">
        <v>170.9361864</v>
      </c>
      <c r="Y50" s="8">
        <v>221.956065</v>
      </c>
      <c r="Z50" s="8">
        <v>206.11717931240577</v>
      </c>
    </row>
    <row r="51" spans="1:26" ht="11.25" customHeight="1" x14ac:dyDescent="0.2">
      <c r="A51" s="25" t="s">
        <v>88</v>
      </c>
      <c r="B51" s="26" t="s">
        <v>89</v>
      </c>
      <c r="C51" s="27">
        <v>756.49167</v>
      </c>
      <c r="D51" s="27">
        <v>715.79673000000003</v>
      </c>
      <c r="E51" s="27">
        <v>773.15336999999988</v>
      </c>
      <c r="F51" s="27">
        <v>734.32655999999997</v>
      </c>
      <c r="G51" s="27">
        <v>799.20620999999994</v>
      </c>
      <c r="H51" s="27">
        <v>793.75328999999999</v>
      </c>
      <c r="I51" s="27">
        <v>727.66188000000022</v>
      </c>
      <c r="J51" s="27">
        <v>818.02928592000012</v>
      </c>
      <c r="K51" s="27">
        <v>835.14539592000006</v>
      </c>
      <c r="L51" s="27">
        <v>837.63152351999997</v>
      </c>
      <c r="M51" s="27">
        <v>849.33773100000019</v>
      </c>
      <c r="N51" s="27">
        <v>718.71841866386558</v>
      </c>
      <c r="O51" s="27">
        <v>941.14487670191727</v>
      </c>
      <c r="P51" s="27">
        <v>753.03319788978035</v>
      </c>
      <c r="Q51" s="27">
        <v>809.12506191215186</v>
      </c>
      <c r="R51" s="27">
        <v>592.04639133125102</v>
      </c>
      <c r="S51" s="27">
        <v>745.67830639160206</v>
      </c>
      <c r="T51" s="27">
        <v>457.55540748185928</v>
      </c>
      <c r="U51" s="27">
        <v>645.4344561375998</v>
      </c>
      <c r="V51" s="27">
        <v>508.47363812968598</v>
      </c>
      <c r="W51" s="27">
        <v>493.61187084798877</v>
      </c>
      <c r="X51" s="27">
        <v>539.70335549592698</v>
      </c>
      <c r="Y51" s="27">
        <v>284.45577047542162</v>
      </c>
      <c r="Z51" s="27">
        <v>636.74129940013279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23.047523442785739</v>
      </c>
      <c r="D52" s="27">
        <f t="shared" si="20"/>
        <v>20.713614801871032</v>
      </c>
      <c r="E52" s="27">
        <f t="shared" si="20"/>
        <v>20.951144305422925</v>
      </c>
      <c r="F52" s="27">
        <f t="shared" si="20"/>
        <v>20.458038446395417</v>
      </c>
      <c r="G52" s="27">
        <f t="shared" si="20"/>
        <v>23.790452369566417</v>
      </c>
      <c r="H52" s="27">
        <f t="shared" si="20"/>
        <v>27.551877498772434</v>
      </c>
      <c r="I52" s="27">
        <f t="shared" si="20"/>
        <v>24.039852337716081</v>
      </c>
      <c r="J52" s="27">
        <f t="shared" si="20"/>
        <v>37.845104529803564</v>
      </c>
      <c r="K52" s="27">
        <f t="shared" si="20"/>
        <v>144.24889233551988</v>
      </c>
      <c r="L52" s="27">
        <f t="shared" si="20"/>
        <v>159.19037255708454</v>
      </c>
      <c r="M52" s="27">
        <f t="shared" si="20"/>
        <v>147.04825069495027</v>
      </c>
      <c r="N52" s="27">
        <f t="shared" si="20"/>
        <v>151.42398263502139</v>
      </c>
      <c r="O52" s="27">
        <f t="shared" si="20"/>
        <v>172.02613075543528</v>
      </c>
      <c r="P52" s="27">
        <f t="shared" si="20"/>
        <v>26.713202350378641</v>
      </c>
      <c r="Q52" s="27">
        <f t="shared" si="20"/>
        <v>53.64907913892106</v>
      </c>
      <c r="R52" s="27">
        <f t="shared" si="20"/>
        <v>58.02885863163403</v>
      </c>
      <c r="S52" s="27">
        <f t="shared" si="20"/>
        <v>66.179397246011987</v>
      </c>
      <c r="T52" s="27">
        <f t="shared" si="20"/>
        <v>83.237111986442116</v>
      </c>
      <c r="U52" s="27">
        <f t="shared" si="20"/>
        <v>68.854996474027629</v>
      </c>
      <c r="V52" s="27">
        <f t="shared" si="20"/>
        <v>107.07490121340513</v>
      </c>
      <c r="W52" s="27">
        <f t="shared" si="20"/>
        <v>152.02426373538336</v>
      </c>
      <c r="X52" s="27">
        <f t="shared" si="20"/>
        <v>160.10689691579776</v>
      </c>
      <c r="Y52" s="27">
        <f t="shared" ref="Y52:Z52" si="21">SUM(Y53:Y54)</f>
        <v>199.97824376290174</v>
      </c>
      <c r="Z52" s="27">
        <f t="shared" si="21"/>
        <v>282.7665174015707</v>
      </c>
    </row>
    <row r="53" spans="1:26" ht="11.25" customHeight="1" x14ac:dyDescent="0.2">
      <c r="A53" s="29" t="s">
        <v>116</v>
      </c>
      <c r="B53" s="7" t="s">
        <v>117</v>
      </c>
      <c r="C53" s="8">
        <v>4.5755423999999998</v>
      </c>
      <c r="D53" s="8">
        <v>5.4337140000000002</v>
      </c>
      <c r="E53" s="8">
        <v>3.4321716000000002</v>
      </c>
      <c r="F53" s="8">
        <v>1.2869999999999999</v>
      </c>
      <c r="G53" s="8">
        <v>4.8622860000000001</v>
      </c>
      <c r="H53" s="8">
        <v>7.2926568000000014</v>
      </c>
      <c r="I53" s="8">
        <v>4.2898284000000002</v>
      </c>
      <c r="J53" s="8">
        <v>19.018771200000003</v>
      </c>
      <c r="K53" s="8">
        <v>105.24777120000003</v>
      </c>
      <c r="L53" s="8">
        <v>104.96205719999999</v>
      </c>
      <c r="M53" s="8">
        <v>95.952542399999999</v>
      </c>
      <c r="N53" s="8">
        <v>112.8271716</v>
      </c>
      <c r="O53" s="8">
        <v>130.70205719999998</v>
      </c>
      <c r="P53" s="8">
        <v>4.576057200000001</v>
      </c>
      <c r="Q53" s="8">
        <v>4.0041143999999997</v>
      </c>
      <c r="R53" s="8">
        <v>3.8609999999999998</v>
      </c>
      <c r="S53" s="8">
        <v>4.0035995999999994</v>
      </c>
      <c r="T53" s="8">
        <v>12.0123432</v>
      </c>
      <c r="U53" s="8">
        <v>10.438599599999998</v>
      </c>
      <c r="V53" s="8">
        <v>10.152885599999998</v>
      </c>
      <c r="W53" s="8">
        <v>12.870000000000003</v>
      </c>
      <c r="X53" s="8">
        <v>16.8741144</v>
      </c>
      <c r="Y53" s="8">
        <v>10.725343200000003</v>
      </c>
      <c r="Z53" s="8">
        <v>10.439114399999998</v>
      </c>
    </row>
    <row r="54" spans="1:26" ht="11.25" customHeight="1" x14ac:dyDescent="0.2">
      <c r="A54" s="43" t="s">
        <v>118</v>
      </c>
      <c r="B54" s="44" t="s">
        <v>119</v>
      </c>
      <c r="C54" s="45">
        <v>18.471981042785739</v>
      </c>
      <c r="D54" s="45">
        <v>15.279900801871031</v>
      </c>
      <c r="E54" s="45">
        <v>17.518972705422925</v>
      </c>
      <c r="F54" s="45">
        <v>19.171038446395418</v>
      </c>
      <c r="G54" s="45">
        <v>18.928166369566416</v>
      </c>
      <c r="H54" s="45">
        <v>20.259220698772431</v>
      </c>
      <c r="I54" s="45">
        <v>19.75002393771608</v>
      </c>
      <c r="J54" s="45">
        <v>18.826333329803564</v>
      </c>
      <c r="K54" s="45">
        <v>39.001121135519867</v>
      </c>
      <c r="L54" s="45">
        <v>54.228315357084547</v>
      </c>
      <c r="M54" s="45">
        <v>51.095708294950278</v>
      </c>
      <c r="N54" s="45">
        <v>38.596811035021382</v>
      </c>
      <c r="O54" s="45">
        <v>41.324073555435284</v>
      </c>
      <c r="P54" s="45">
        <v>22.13714515037864</v>
      </c>
      <c r="Q54" s="45">
        <v>49.644964738921061</v>
      </c>
      <c r="R54" s="45">
        <v>54.167858631634033</v>
      </c>
      <c r="S54" s="45">
        <v>62.175797646011986</v>
      </c>
      <c r="T54" s="45">
        <v>71.224768786442112</v>
      </c>
      <c r="U54" s="45">
        <v>58.416396874027626</v>
      </c>
      <c r="V54" s="45">
        <v>96.922015613405122</v>
      </c>
      <c r="W54" s="45">
        <v>139.15426373538335</v>
      </c>
      <c r="X54" s="45">
        <v>143.23278251579777</v>
      </c>
      <c r="Y54" s="45">
        <v>189.25290056290174</v>
      </c>
      <c r="Z54" s="45">
        <v>272.3274030015707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1379.7962373600003</v>
      </c>
      <c r="D61" s="49">
        <f t="shared" si="22"/>
        <v>1288.1306217599999</v>
      </c>
      <c r="E61" s="49">
        <f t="shared" si="22"/>
        <v>1708.4068970400001</v>
      </c>
      <c r="F61" s="49">
        <f t="shared" si="22"/>
        <v>1877.3851103999998</v>
      </c>
      <c r="G61" s="49">
        <f t="shared" si="22"/>
        <v>1882.1848463999997</v>
      </c>
      <c r="H61" s="49">
        <f t="shared" si="22"/>
        <v>1890.1735322399998</v>
      </c>
      <c r="I61" s="49">
        <f t="shared" si="22"/>
        <v>2031.4904399999994</v>
      </c>
      <c r="J61" s="49">
        <f t="shared" si="22"/>
        <v>1992.9680107199997</v>
      </c>
      <c r="K61" s="49">
        <f t="shared" si="22"/>
        <v>2450.6443166399999</v>
      </c>
      <c r="L61" s="49">
        <f t="shared" si="22"/>
        <v>2474.1245685600002</v>
      </c>
      <c r="M61" s="49">
        <f t="shared" si="22"/>
        <v>2668.6306512000001</v>
      </c>
      <c r="N61" s="49">
        <f t="shared" si="22"/>
        <v>2527.4248870338852</v>
      </c>
      <c r="O61" s="49">
        <f t="shared" si="22"/>
        <v>2967.1217436141765</v>
      </c>
      <c r="P61" s="49">
        <f t="shared" si="22"/>
        <v>3015.2896973539041</v>
      </c>
      <c r="Q61" s="49">
        <f t="shared" si="22"/>
        <v>3449.2033165920229</v>
      </c>
      <c r="R61" s="49">
        <f t="shared" si="22"/>
        <v>3291.5306106440225</v>
      </c>
      <c r="S61" s="49">
        <f t="shared" si="22"/>
        <v>3691.344226159189</v>
      </c>
      <c r="T61" s="49">
        <f t="shared" si="22"/>
        <v>4081.8836567224685</v>
      </c>
      <c r="U61" s="49">
        <f t="shared" si="22"/>
        <v>3937.2925862014804</v>
      </c>
      <c r="V61" s="49">
        <f t="shared" si="22"/>
        <v>4397.8697361084714</v>
      </c>
      <c r="W61" s="49">
        <f t="shared" si="22"/>
        <v>4650.8215651822702</v>
      </c>
      <c r="X61" s="49">
        <f t="shared" si="22"/>
        <v>5965.241204146635</v>
      </c>
      <c r="Y61" s="49">
        <f t="shared" ref="Y61:Z61" si="23">SUM(Y62:Y72)</f>
        <v>5685.1947190286246</v>
      </c>
      <c r="Z61" s="49">
        <f t="shared" si="23"/>
        <v>6527.698584046635</v>
      </c>
    </row>
    <row r="62" spans="1:26" ht="11.25" customHeight="1" x14ac:dyDescent="0.2">
      <c r="A62" s="50" t="s">
        <v>92</v>
      </c>
      <c r="B62" s="51" t="s">
        <v>93</v>
      </c>
      <c r="C62" s="52">
        <v>1335.8241792000003</v>
      </c>
      <c r="D62" s="52">
        <v>1248.5761344</v>
      </c>
      <c r="E62" s="52">
        <v>1667.6799552</v>
      </c>
      <c r="F62" s="52">
        <v>1833.4399103999999</v>
      </c>
      <c r="G62" s="52">
        <v>1825.5996863999997</v>
      </c>
      <c r="H62" s="52">
        <v>1797.1519103999999</v>
      </c>
      <c r="I62" s="52">
        <v>1958.5439999999994</v>
      </c>
      <c r="J62" s="52">
        <v>1912.8481343999997</v>
      </c>
      <c r="K62" s="52">
        <v>2325.7918655999997</v>
      </c>
      <c r="L62" s="52">
        <v>2361.6319103999999</v>
      </c>
      <c r="M62" s="52">
        <v>2586.1917312</v>
      </c>
      <c r="N62" s="52">
        <v>2462.7681792000003</v>
      </c>
      <c r="O62" s="52">
        <v>2893.0720895999998</v>
      </c>
      <c r="P62" s="52">
        <v>2961.6156864</v>
      </c>
      <c r="Q62" s="52">
        <v>3348.5759999999996</v>
      </c>
      <c r="R62" s="52">
        <v>3167.6960447999995</v>
      </c>
      <c r="S62" s="52">
        <v>3537.9683135999994</v>
      </c>
      <c r="T62" s="52">
        <v>3903.6481343999999</v>
      </c>
      <c r="U62" s="52">
        <v>3792.5439552000003</v>
      </c>
      <c r="V62" s="52">
        <v>4152.1757759999991</v>
      </c>
      <c r="W62" s="52">
        <v>4346.8318656000001</v>
      </c>
      <c r="X62" s="52">
        <v>5639.984179199997</v>
      </c>
      <c r="Y62" s="52">
        <v>5298.2721791999984</v>
      </c>
      <c r="Z62" s="52">
        <v>6022.6879103999981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8.57217816</v>
      </c>
      <c r="D64" s="52">
        <v>8.9544873599999999</v>
      </c>
      <c r="E64" s="52">
        <v>8.6268218400000016</v>
      </c>
      <c r="F64" s="52">
        <v>8.8452000000000002</v>
      </c>
      <c r="G64" s="52">
        <v>12.285</v>
      </c>
      <c r="H64" s="52">
        <v>48.921621840000007</v>
      </c>
      <c r="I64" s="52">
        <v>37.346400000000003</v>
      </c>
      <c r="J64" s="52">
        <v>47.11975632</v>
      </c>
      <c r="K64" s="52">
        <v>52.252331039999987</v>
      </c>
      <c r="L64" s="52">
        <v>47.392778159999999</v>
      </c>
      <c r="M64" s="52">
        <v>20.638800000000003</v>
      </c>
      <c r="N64" s="52">
        <v>18.956507833885027</v>
      </c>
      <c r="O64" s="52">
        <v>18.749694014176782</v>
      </c>
      <c r="P64" s="52">
        <v>21.446374633903702</v>
      </c>
      <c r="Q64" s="52">
        <v>22.53463051202322</v>
      </c>
      <c r="R64" s="52">
        <v>20.927698964023115</v>
      </c>
      <c r="S64" s="52">
        <v>22.042259119189481</v>
      </c>
      <c r="T64" s="52">
        <v>18.836657682468591</v>
      </c>
      <c r="U64" s="52">
        <v>17.313806361480363</v>
      </c>
      <c r="V64" s="52">
        <v>18.741433868472022</v>
      </c>
      <c r="W64" s="52">
        <v>16.146521342270137</v>
      </c>
      <c r="X64" s="52">
        <v>21.972270226638067</v>
      </c>
      <c r="Y64" s="52">
        <v>19.320906548627093</v>
      </c>
      <c r="Z64" s="52">
        <v>21.853350313025778</v>
      </c>
    </row>
    <row r="65" spans="1:26" ht="11.25" customHeight="1" x14ac:dyDescent="0.2">
      <c r="A65" s="50" t="s">
        <v>98</v>
      </c>
      <c r="B65" s="51" t="s">
        <v>99</v>
      </c>
      <c r="C65" s="52">
        <v>35.399879999999996</v>
      </c>
      <c r="D65" s="52">
        <v>30.599999999999994</v>
      </c>
      <c r="E65" s="52">
        <v>32.100119999999997</v>
      </c>
      <c r="F65" s="52">
        <v>35.1</v>
      </c>
      <c r="G65" s="52">
        <v>44.300159999999998</v>
      </c>
      <c r="H65" s="52">
        <v>44.099999999999994</v>
      </c>
      <c r="I65" s="52">
        <v>35.600039999999993</v>
      </c>
      <c r="J65" s="52">
        <v>33.000119999999995</v>
      </c>
      <c r="K65" s="52">
        <v>72.60011999999999</v>
      </c>
      <c r="L65" s="52">
        <v>65.099879999999999</v>
      </c>
      <c r="M65" s="52">
        <v>61.800119999999993</v>
      </c>
      <c r="N65" s="52">
        <v>45.700199999999995</v>
      </c>
      <c r="O65" s="52">
        <v>55.299959999999992</v>
      </c>
      <c r="P65" s="52">
        <v>32.199840000000002</v>
      </c>
      <c r="Q65" s="52">
        <v>77.500080000000025</v>
      </c>
      <c r="R65" s="52">
        <v>100.40003999999998</v>
      </c>
      <c r="S65" s="52">
        <v>117.39995999999999</v>
      </c>
      <c r="T65" s="52">
        <v>134.99999999999997</v>
      </c>
      <c r="U65" s="52">
        <v>110.19995999999999</v>
      </c>
      <c r="V65" s="52">
        <v>202.19976</v>
      </c>
      <c r="W65" s="52">
        <v>273.59999999999997</v>
      </c>
      <c r="X65" s="52">
        <v>287.70011999999997</v>
      </c>
      <c r="Y65" s="52">
        <v>310.20011999999991</v>
      </c>
      <c r="Z65" s="52">
        <v>426.99995999999999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8.5298140800000013</v>
      </c>
      <c r="Y69" s="52">
        <v>21.168293760000001</v>
      </c>
      <c r="Z69" s="52">
        <v>10.823571333610481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2.7796319999999996E-2</v>
      </c>
      <c r="Q72" s="55">
        <v>0.59260608000000004</v>
      </c>
      <c r="R72" s="55">
        <v>2.5068268799999998</v>
      </c>
      <c r="S72" s="55">
        <v>13.933693439999997</v>
      </c>
      <c r="T72" s="55">
        <v>24.398864639999999</v>
      </c>
      <c r="U72" s="55">
        <v>17.234864639999998</v>
      </c>
      <c r="V72" s="55">
        <v>24.75276624</v>
      </c>
      <c r="W72" s="55">
        <v>14.243178239999999</v>
      </c>
      <c r="X72" s="55">
        <v>7.0548206399999982</v>
      </c>
      <c r="Y72" s="55">
        <v>36.233219519999992</v>
      </c>
      <c r="Z72" s="55">
        <v>45.333792000000003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3466.8934624799999</v>
      </c>
      <c r="D2" s="21">
        <f t="shared" ref="D2:X2" si="0">SUM(D3,D17,D22,D25,D26,D51,D52)</f>
        <v>3339.2092824000006</v>
      </c>
      <c r="E2" s="21">
        <f t="shared" si="0"/>
        <v>3549.0156001200003</v>
      </c>
      <c r="F2" s="21">
        <f t="shared" si="0"/>
        <v>3535.3493085599998</v>
      </c>
      <c r="G2" s="21">
        <f t="shared" si="0"/>
        <v>3606.0160968</v>
      </c>
      <c r="H2" s="21">
        <f t="shared" si="0"/>
        <v>3648.7960772399992</v>
      </c>
      <c r="I2" s="21">
        <f t="shared" si="0"/>
        <v>3799.4718207599999</v>
      </c>
      <c r="J2" s="21">
        <f t="shared" si="0"/>
        <v>4187.2110735600008</v>
      </c>
      <c r="K2" s="21">
        <f t="shared" si="0"/>
        <v>4058.3590344000004</v>
      </c>
      <c r="L2" s="21">
        <f t="shared" si="0"/>
        <v>3641.2754335200002</v>
      </c>
      <c r="M2" s="21">
        <f t="shared" si="0"/>
        <v>3577.6168052399998</v>
      </c>
      <c r="N2" s="21">
        <f t="shared" si="0"/>
        <v>3973.809633610425</v>
      </c>
      <c r="O2" s="21">
        <f t="shared" si="0"/>
        <v>3729.7394339329285</v>
      </c>
      <c r="P2" s="21">
        <f t="shared" si="0"/>
        <v>3755.7283055752073</v>
      </c>
      <c r="Q2" s="21">
        <f t="shared" si="0"/>
        <v>3525.7690520731053</v>
      </c>
      <c r="R2" s="21">
        <f t="shared" si="0"/>
        <v>3620.5146433608552</v>
      </c>
      <c r="S2" s="21">
        <f t="shared" si="0"/>
        <v>3446.872894614381</v>
      </c>
      <c r="T2" s="21">
        <f t="shared" si="0"/>
        <v>3333.9323346970987</v>
      </c>
      <c r="U2" s="21">
        <f t="shared" si="0"/>
        <v>3319.7840328963871</v>
      </c>
      <c r="V2" s="21">
        <f t="shared" si="0"/>
        <v>3226.9045436747492</v>
      </c>
      <c r="W2" s="21">
        <f t="shared" si="0"/>
        <v>3055.0191745342172</v>
      </c>
      <c r="X2" s="21">
        <f t="shared" si="0"/>
        <v>2938.0092529603753</v>
      </c>
      <c r="Y2" s="21">
        <f t="shared" ref="Y2:Z2" si="1">SUM(Y3,Y17,Y22,Y25,Y26,Y51,Y52)</f>
        <v>2696.2685495589312</v>
      </c>
      <c r="Z2" s="21">
        <f t="shared" si="1"/>
        <v>3076.7820152873055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  <c r="Y5" s="8">
        <f>NRG_CM_E!Y5+NRG_OIL_NG_E!Y5+NRG_PF_E!Y5+NRG_CO_E!Y5+NRG_BKBPB_E!Y5+NRG_GW_E!Y5+NRG_BF_E!Y5+NRG_PR_E!Y5+NRG_NI_E!Y5+NRG_CL_E!Y5+NRG_LNG_E!Y5+NRG_BIOG_E!Y5+NRG_GTL_E!Y5+NRG_CPP_E!Y5+NRG_NSP_E!Y5</f>
        <v>0</v>
      </c>
      <c r="Z5" s="8">
        <f>NRG_CM_E!Z5+NRG_OIL_NG_E!Z5+NRG_PF_E!Z5+NRG_CO_E!Z5+NRG_BKBPB_E!Z5+NRG_GW_E!Z5+NRG_BF_E!Z5+NRG_PR_E!Z5+NRG_NI_E!Z5+NRG_CL_E!Z5+NRG_LNG_E!Z5+NRG_BIOG_E!Z5+NRG_GTL_E!Z5+NRG_CPP_E!Z5+NRG_NSP_E!Z5</f>
        <v>0</v>
      </c>
    </row>
    <row r="6" spans="1:26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  <c r="Y6" s="8">
        <f>NRG_CM_E!Y6+NRG_OIL_NG_E!Y6+NRG_PF_E!Y6+NRG_CO_E!Y6+NRG_BKBPB_E!Y6+NRG_GW_E!Y6+NRG_BF_E!Y6+NRG_PR_E!Y6+NRG_NI_E!Y6+NRG_CL_E!Y6+NRG_LNG_E!Y6+NRG_BIOG_E!Y6+NRG_GTL_E!Y6+NRG_CPP_E!Y6+NRG_NSP_E!Y6</f>
        <v>0</v>
      </c>
      <c r="Z6" s="8">
        <f>NRG_CM_E!Z6+NRG_OIL_NG_E!Z6+NRG_PF_E!Z6+NRG_CO_E!Z6+NRG_BKBPB_E!Z6+NRG_GW_E!Z6+NRG_BF_E!Z6+NRG_PR_E!Z6+NRG_NI_E!Z6+NRG_CL_E!Z6+NRG_LNG_E!Z6+NRG_BIOG_E!Z6+NRG_GTL_E!Z6+NRG_CPP_E!Z6+NRG_NSP_E!Z6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  <c r="Y7" s="8">
        <f>NRG_CM_E!Y7+NRG_OIL_NG_E!Y7+NRG_PF_E!Y7+NRG_CO_E!Y7+NRG_BKBPB_E!Y7+NRG_GW_E!Y7+NRG_BF_E!Y7+NRG_PR_E!Y7+NRG_NI_E!Y7+NRG_CL_E!Y7+NRG_LNG_E!Y7+NRG_BIOG_E!Y7+NRG_GTL_E!Y7+NRG_CPP_E!Y7+NRG_NSP_E!Y7</f>
        <v>0</v>
      </c>
      <c r="Z7" s="8">
        <f>NRG_CM_E!Z7+NRG_OIL_NG_E!Z7+NRG_PF_E!Z7+NRG_CO_E!Z7+NRG_BKBPB_E!Z7+NRG_GW_E!Z7+NRG_BF_E!Z7+NRG_PR_E!Z7+NRG_NI_E!Z7+NRG_CL_E!Z7+NRG_LNG_E!Z7+NRG_BIOG_E!Z7+NRG_GTL_E!Z7+NRG_CPP_E!Z7+NRG_NSP_E!Z7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  <c r="Y9" s="8">
        <f>NRG_CM_E!Y9+NRG_OIL_NG_E!Y9+NRG_PF_E!Y9+NRG_CO_E!Y9+NRG_BKBPB_E!Y9+NRG_GW_E!Y9+NRG_BF_E!Y9+NRG_PR_E!Y9+NRG_NI_E!Y9+NRG_CL_E!Y9+NRG_LNG_E!Y9+NRG_BIOG_E!Y9+NRG_GTL_E!Y9+NRG_CPP_E!Y9+NRG_NSP_E!Y9</f>
        <v>0</v>
      </c>
      <c r="Z9" s="8">
        <f>NRG_CM_E!Z9+NRG_OIL_NG_E!Z9+NRG_PF_E!Z9+NRG_CO_E!Z9+NRG_BKBPB_E!Z9+NRG_GW_E!Z9+NRG_BF_E!Z9+NRG_PR_E!Z9+NRG_NI_E!Z9+NRG_CL_E!Z9+NRG_LNG_E!Z9+NRG_BIOG_E!Z9+NRG_GTL_E!Z9+NRG_CPP_E!Z9+NRG_NSP_E!Z9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  <c r="Y10" s="8">
        <f>NRG_CM_E!Y10+NRG_OIL_NG_E!Y10+NRG_PF_E!Y10+NRG_CO_E!Y10+NRG_BKBPB_E!Y10+NRG_GW_E!Y10+NRG_BF_E!Y10+NRG_PR_E!Y10+NRG_NI_E!Y10+NRG_CL_E!Y10+NRG_LNG_E!Y10+NRG_BIOG_E!Y10+NRG_GTL_E!Y10+NRG_CPP_E!Y10+NRG_NSP_E!Y10</f>
        <v>0</v>
      </c>
      <c r="Z10" s="8">
        <f>NRG_CM_E!Z10+NRG_OIL_NG_E!Z10+NRG_PF_E!Z10+NRG_CO_E!Z10+NRG_BKBPB_E!Z10+NRG_GW_E!Z10+NRG_BF_E!Z10+NRG_PR_E!Z10+NRG_NI_E!Z10+NRG_CL_E!Z10+NRG_LNG_E!Z10+NRG_BIOG_E!Z10+NRG_GTL_E!Z10+NRG_CPP_E!Z10+NRG_NSP_E!Z10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  <c r="Y12" s="8">
        <f>NRG_CM_E!Y12+NRG_OIL_NG_E!Y12+NRG_PF_E!Y12+NRG_CO_E!Y12+NRG_BKBPB_E!Y12+NRG_GW_E!Y12+NRG_BF_E!Y12+NRG_PR_E!Y12+NRG_NI_E!Y12+NRG_CL_E!Y12+NRG_LNG_E!Y12+NRG_BIOG_E!Y12+NRG_GTL_E!Y12+NRG_CPP_E!Y12+NRG_NSP_E!Y12</f>
        <v>0</v>
      </c>
      <c r="Z12" s="8">
        <f>NRG_CM_E!Z12+NRG_OIL_NG_E!Z12+NRG_PF_E!Z12+NRG_CO_E!Z12+NRG_BKBPB_E!Z12+NRG_GW_E!Z12+NRG_BF_E!Z12+NRG_PR_E!Z12+NRG_NI_E!Z12+NRG_CL_E!Z12+NRG_LNG_E!Z12+NRG_BIOG_E!Z12+NRG_GTL_E!Z12+NRG_CPP_E!Z12+NRG_NSP_E!Z12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  <c r="Y13" s="8">
        <f>NRG_CM_E!Y13+NRG_OIL_NG_E!Y13+NRG_PF_E!Y13+NRG_CO_E!Y13+NRG_BKBPB_E!Y13+NRG_GW_E!Y13+NRG_BF_E!Y13+NRG_PR_E!Y13+NRG_NI_E!Y13+NRG_CL_E!Y13+NRG_LNG_E!Y13+NRG_BIOG_E!Y13+NRG_GTL_E!Y13+NRG_CPP_E!Y13+NRG_NSP_E!Y13</f>
        <v>0</v>
      </c>
      <c r="Z13" s="8">
        <f>NRG_CM_E!Z13+NRG_OIL_NG_E!Z13+NRG_PF_E!Z13+NRG_CO_E!Z13+NRG_BKBPB_E!Z13+NRG_GW_E!Z13+NRG_BF_E!Z13+NRG_PR_E!Z13+NRG_NI_E!Z13+NRG_CL_E!Z13+NRG_LNG_E!Z13+NRG_BIOG_E!Z13+NRG_GTL_E!Z13+NRG_CPP_E!Z13+NRG_NSP_E!Z13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  <c r="Y14" s="8">
        <f>NRG_CM_E!Y14+NRG_OIL_NG_E!Y14+NRG_PF_E!Y14+NRG_CO_E!Y14+NRG_BKBPB_E!Y14+NRG_GW_E!Y14+NRG_BF_E!Y14+NRG_PR_E!Y14+NRG_NI_E!Y14+NRG_CL_E!Y14+NRG_LNG_E!Y14+NRG_BIOG_E!Y14+NRG_GTL_E!Y14+NRG_CPP_E!Y14+NRG_NSP_E!Y14</f>
        <v>0</v>
      </c>
      <c r="Z14" s="8">
        <f>NRG_CM_E!Z14+NRG_OIL_NG_E!Z14+NRG_PF_E!Z14+NRG_CO_E!Z14+NRG_BKBPB_E!Z14+NRG_GW_E!Z14+NRG_BF_E!Z14+NRG_PR_E!Z14+NRG_NI_E!Z14+NRG_CL_E!Z14+NRG_LNG_E!Z14+NRG_BIOG_E!Z14+NRG_GTL_E!Z14+NRG_CPP_E!Z14+NRG_NSP_E!Z14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  <c r="Y15" s="8">
        <f>NRG_CM_E!Y15+NRG_OIL_NG_E!Y15+NRG_PF_E!Y15+NRG_CO_E!Y15+NRG_BKBPB_E!Y15+NRG_GW_E!Y15+NRG_BF_E!Y15+NRG_PR_E!Y15+NRG_NI_E!Y15+NRG_CL_E!Y15+NRG_LNG_E!Y15+NRG_BIOG_E!Y15+NRG_GTL_E!Y15+NRG_CPP_E!Y15+NRG_NSP_E!Y15</f>
        <v>0</v>
      </c>
      <c r="Z15" s="8">
        <f>NRG_CM_E!Z15+NRG_OIL_NG_E!Z15+NRG_PF_E!Z15+NRG_CO_E!Z15+NRG_BKBPB_E!Z15+NRG_GW_E!Z15+NRG_BF_E!Z15+NRG_PR_E!Z15+NRG_NI_E!Z15+NRG_CL_E!Z15+NRG_LNG_E!Z15+NRG_BIOG_E!Z15+NRG_GTL_E!Z15+NRG_CPP_E!Z15+NRG_NSP_E!Z15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  <c r="Y16" s="8">
        <f>NRG_CM_E!Y16+NRG_OIL_NG_E!Y16+NRG_PF_E!Y16+NRG_CO_E!Y16+NRG_BKBPB_E!Y16+NRG_GW_E!Y16+NRG_BF_E!Y16+NRG_PR_E!Y16+NRG_NI_E!Y16+NRG_CL_E!Y16+NRG_LNG_E!Y16+NRG_BIOG_E!Y16+NRG_GTL_E!Y16+NRG_CPP_E!Y16+NRG_NSP_E!Y16</f>
        <v>0</v>
      </c>
      <c r="Z16" s="8">
        <f>NRG_CM_E!Z16+NRG_OIL_NG_E!Z16+NRG_PF_E!Z16+NRG_CO_E!Z16+NRG_BKBPB_E!Z16+NRG_GW_E!Z16+NRG_BF_E!Z16+NRG_PR_E!Z16+NRG_NI_E!Z16+NRG_CL_E!Z16+NRG_LNG_E!Z16+NRG_BIOG_E!Z16+NRG_GTL_E!Z16+NRG_CPP_E!Z16+NRG_NSP_E!Z16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1481.5068048000001</v>
      </c>
      <c r="D17" s="27">
        <f t="shared" ref="D17:X17" si="15">SUM(D18:D21)</f>
        <v>1396.4925168</v>
      </c>
      <c r="E17" s="27">
        <f t="shared" si="15"/>
        <v>1489.8437351999999</v>
      </c>
      <c r="F17" s="27">
        <f t="shared" si="15"/>
        <v>1588.4443511999998</v>
      </c>
      <c r="G17" s="27">
        <f t="shared" si="15"/>
        <v>1665.2643911999999</v>
      </c>
      <c r="H17" s="27">
        <f t="shared" si="15"/>
        <v>1652.9471495999994</v>
      </c>
      <c r="I17" s="27">
        <f t="shared" si="15"/>
        <v>1644.4970207999997</v>
      </c>
      <c r="J17" s="27">
        <f t="shared" si="15"/>
        <v>1535.6896272000001</v>
      </c>
      <c r="K17" s="27">
        <f t="shared" si="15"/>
        <v>1504.5846408000002</v>
      </c>
      <c r="L17" s="27">
        <f t="shared" si="15"/>
        <v>931.37600880000002</v>
      </c>
      <c r="M17" s="27">
        <f t="shared" si="15"/>
        <v>1029.5226648</v>
      </c>
      <c r="N17" s="27">
        <f t="shared" si="15"/>
        <v>1312.8441624000002</v>
      </c>
      <c r="O17" s="27">
        <f t="shared" si="15"/>
        <v>1245.4568351999999</v>
      </c>
      <c r="P17" s="27">
        <f t="shared" si="15"/>
        <v>1339.6757112</v>
      </c>
      <c r="Q17" s="27">
        <f t="shared" si="15"/>
        <v>1175.3006544000002</v>
      </c>
      <c r="R17" s="27">
        <f t="shared" si="15"/>
        <v>1497.6603143999998</v>
      </c>
      <c r="S17" s="27">
        <f t="shared" si="15"/>
        <v>1500.0228720000002</v>
      </c>
      <c r="T17" s="27">
        <f t="shared" si="15"/>
        <v>1461.5113608000001</v>
      </c>
      <c r="U17" s="27">
        <f t="shared" si="15"/>
        <v>1496.8876896000002</v>
      </c>
      <c r="V17" s="27">
        <f t="shared" si="15"/>
        <v>1263.5200584000002</v>
      </c>
      <c r="W17" s="27">
        <f t="shared" si="15"/>
        <v>1240.9951176000002</v>
      </c>
      <c r="X17" s="27">
        <f t="shared" si="15"/>
        <v>1540.0710216</v>
      </c>
      <c r="Y17" s="27">
        <f t="shared" ref="Y17:Z17" si="16">SUM(Y18:Y21)</f>
        <v>1266.1384752000001</v>
      </c>
      <c r="Z17" s="27">
        <f t="shared" si="16"/>
        <v>1428.4746576</v>
      </c>
    </row>
    <row r="18" spans="1:26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  <c r="Y18" s="8">
        <f>NRG_CM_E!Y18+NRG_OIL_NG_E!Y18+NRG_PF_E!Y18+NRG_CO_E!Y18+NRG_BKBPB_E!Y18+NRG_GW_E!Y18+NRG_BF_E!Y18+NRG_PR_E!Y18+NRG_NI_E!Y18+NRG_CL_E!Y18+NRG_LNG_E!Y18+NRG_BIOG_E!Y18+NRG_GTL_E!Y18+NRG_CPP_E!Y18+NRG_NSP_E!Y18</f>
        <v>0</v>
      </c>
      <c r="Z18" s="8">
        <f>NRG_CM_E!Z18+NRG_OIL_NG_E!Z18+NRG_PF_E!Z18+NRG_CO_E!Z18+NRG_BKBPB_E!Z18+NRG_GW_E!Z18+NRG_BF_E!Z18+NRG_PR_E!Z18+NRG_NI_E!Z18+NRG_CL_E!Z18+NRG_LNG_E!Z18+NRG_BIOG_E!Z18+NRG_GTL_E!Z18+NRG_CPP_E!Z18+NRG_NSP_E!Z18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100.17971999999999</v>
      </c>
      <c r="D19" s="8">
        <f>NRG_CM_E!D19+NRG_OIL_NG_E!D19+NRG_PF_E!D19+NRG_CO_E!D19+NRG_BKBPB_E!D19+NRG_GW_E!D19+NRG_BF_E!D19+NRG_PR_E!D19+NRG_NI_E!D19+NRG_CL_E!D19+NRG_LNG_E!D19+NRG_BIOG_E!D19+NRG_GTL_E!D19+NRG_CPP_E!D19+NRG_NSP_E!D19</f>
        <v>99.300600000000003</v>
      </c>
      <c r="E19" s="8">
        <f>NRG_CM_E!E19+NRG_OIL_NG_E!E19+NRG_PF_E!E19+NRG_CO_E!E19+NRG_BKBPB_E!E19+NRG_GW_E!E19+NRG_BF_E!E19+NRG_PR_E!E19+NRG_NI_E!E19+NRG_CL_E!E19+NRG_LNG_E!E19+NRG_BIOG_E!E19+NRG_GTL_E!E19+NRG_CPP_E!E19+NRG_NSP_E!E19</f>
        <v>100.81908</v>
      </c>
      <c r="F19" s="8">
        <f>NRG_CM_E!F19+NRG_OIL_NG_E!F19+NRG_PF_E!F19+NRG_CO_E!F19+NRG_BKBPB_E!F19+NRG_GW_E!F19+NRG_BF_E!F19+NRG_PR_E!F19+NRG_NI_E!F19+NRG_CL_E!F19+NRG_LNG_E!F19+NRG_BIOG_E!F19+NRG_GTL_E!F19+NRG_CPP_E!F19+NRG_NSP_E!F19</f>
        <v>99.580319999999986</v>
      </c>
      <c r="G19" s="8">
        <f>NRG_CM_E!G19+NRG_OIL_NG_E!G19+NRG_PF_E!G19+NRG_CO_E!G19+NRG_BKBPB_E!G19+NRG_GW_E!G19+NRG_BF_E!G19+NRG_PR_E!G19+NRG_NI_E!G19+NRG_CL_E!G19+NRG_LNG_E!G19+NRG_BIOG_E!G19+NRG_GTL_E!G19+NRG_CPP_E!G19+NRG_NSP_E!G19</f>
        <v>97.022879999999986</v>
      </c>
      <c r="H19" s="8">
        <f>NRG_CM_E!H19+NRG_OIL_NG_E!H19+NRG_PF_E!H19+NRG_CO_E!H19+NRG_BKBPB_E!H19+NRG_GW_E!H19+NRG_BF_E!H19+NRG_PR_E!H19+NRG_NI_E!H19+NRG_CL_E!H19+NRG_LNG_E!H19+NRG_BIOG_E!H19+NRG_GTL_E!H19+NRG_CPP_E!H19+NRG_NSP_E!H19</f>
        <v>96.743159999999989</v>
      </c>
      <c r="I19" s="8">
        <f>NRG_CM_E!I19+NRG_OIL_NG_E!I19+NRG_PF_E!I19+NRG_CO_E!I19+NRG_BKBPB_E!I19+NRG_GW_E!I19+NRG_BF_E!I19+NRG_PR_E!I19+NRG_NI_E!I19+NRG_CL_E!I19+NRG_LNG_E!I19+NRG_BIOG_E!I19+NRG_GTL_E!I19+NRG_CPP_E!I19+NRG_NSP_E!I19</f>
        <v>98.900999999999996</v>
      </c>
      <c r="J19" s="8">
        <f>NRG_CM_E!J19+NRG_OIL_NG_E!J19+NRG_PF_E!J19+NRG_CO_E!J19+NRG_BKBPB_E!J19+NRG_GW_E!J19+NRG_BF_E!J19+NRG_PR_E!J19+NRG_NI_E!J19+NRG_CL_E!J19+NRG_LNG_E!J19+NRG_BIOG_E!J19+NRG_GTL_E!J19+NRG_CPP_E!J19+NRG_NSP_E!J19</f>
        <v>98.461439999999996</v>
      </c>
      <c r="K19" s="8">
        <f>NRG_CM_E!K19+NRG_OIL_NG_E!K19+NRG_PF_E!K19+NRG_CO_E!K19+NRG_BKBPB_E!K19+NRG_GW_E!K19+NRG_BF_E!K19+NRG_PR_E!K19+NRG_NI_E!K19+NRG_CL_E!K19+NRG_LNG_E!K19+NRG_BIOG_E!K19+NRG_GTL_E!K19+NRG_CPP_E!K19+NRG_NSP_E!K19</f>
        <v>98.061840000000004</v>
      </c>
      <c r="L19" s="8">
        <f>NRG_CM_E!L19+NRG_OIL_NG_E!L19+NRG_PF_E!L19+NRG_CO_E!L19+NRG_BKBPB_E!L19+NRG_GW_E!L19+NRG_BF_E!L19+NRG_PR_E!L19+NRG_NI_E!L19+NRG_CL_E!L19+NRG_LNG_E!L19+NRG_BIOG_E!L19+NRG_GTL_E!L19+NRG_CPP_E!L19+NRG_NSP_E!L19</f>
        <v>81.878039999999984</v>
      </c>
      <c r="M19" s="8">
        <f>NRG_CM_E!M19+NRG_OIL_NG_E!M19+NRG_PF_E!M19+NRG_CO_E!M19+NRG_BKBPB_E!M19+NRG_GW_E!M19+NRG_BF_E!M19+NRG_PR_E!M19+NRG_NI_E!M19+NRG_CL_E!M19+NRG_LNG_E!M19+NRG_BIOG_E!M19+NRG_GTL_E!M19+NRG_CPP_E!M19+NRG_NSP_E!M19</f>
        <v>67.132799999999989</v>
      </c>
      <c r="N19" s="8">
        <f>NRG_CM_E!N19+NRG_OIL_NG_E!N19+NRG_PF_E!N19+NRG_CO_E!N19+NRG_BKBPB_E!N19+NRG_GW_E!N19+NRG_BF_E!N19+NRG_PR_E!N19+NRG_NI_E!N19+NRG_CL_E!N19+NRG_LNG_E!N19+NRG_BIOG_E!N19+NRG_GTL_E!N19+NRG_CPP_E!N19+NRG_NSP_E!N19</f>
        <v>106.05383999999998</v>
      </c>
      <c r="O19" s="8">
        <f>NRG_CM_E!O19+NRG_OIL_NG_E!O19+NRG_PF_E!O19+NRG_CO_E!O19+NRG_BKBPB_E!O19+NRG_GW_E!O19+NRG_BF_E!O19+NRG_PR_E!O19+NRG_NI_E!O19+NRG_CL_E!O19+NRG_LNG_E!O19+NRG_BIOG_E!O19+NRG_GTL_E!O19+NRG_CPP_E!O19+NRG_NSP_E!O19</f>
        <v>114.92495999999998</v>
      </c>
      <c r="P19" s="8">
        <f>NRG_CM_E!P19+NRG_OIL_NG_E!P19+NRG_PF_E!P19+NRG_CO_E!P19+NRG_BKBPB_E!P19+NRG_GW_E!P19+NRG_BF_E!P19+NRG_PR_E!P19+NRG_NI_E!P19+NRG_CL_E!P19+NRG_LNG_E!P19+NRG_BIOG_E!P19+NRG_GTL_E!P19+NRG_CPP_E!P19+NRG_NSP_E!P19</f>
        <v>107.69219999999999</v>
      </c>
      <c r="Q19" s="8">
        <f>NRG_CM_E!Q19+NRG_OIL_NG_E!Q19+NRG_PF_E!Q19+NRG_CO_E!Q19+NRG_BKBPB_E!Q19+NRG_GW_E!Q19+NRG_BF_E!Q19+NRG_PR_E!Q19+NRG_NI_E!Q19+NRG_CL_E!Q19+NRG_LNG_E!Q19+NRG_BIOG_E!Q19+NRG_GTL_E!Q19+NRG_CPP_E!Q19+NRG_NSP_E!Q19</f>
        <v>121.0788</v>
      </c>
      <c r="R19" s="8">
        <f>NRG_CM_E!R19+NRG_OIL_NG_E!R19+NRG_PF_E!R19+NRG_CO_E!R19+NRG_BKBPB_E!R19+NRG_GW_E!R19+NRG_BF_E!R19+NRG_PR_E!R19+NRG_NI_E!R19+NRG_CL_E!R19+NRG_LNG_E!R19+NRG_BIOG_E!R19+NRG_GTL_E!R19+NRG_CPP_E!R19+NRG_NSP_E!R19</f>
        <v>129.67019999999999</v>
      </c>
      <c r="S19" s="8">
        <f>NRG_CM_E!S19+NRG_OIL_NG_E!S19+NRG_PF_E!S19+NRG_CO_E!S19+NRG_BKBPB_E!S19+NRG_GW_E!S19+NRG_BF_E!S19+NRG_PR_E!S19+NRG_NI_E!S19+NRG_CL_E!S19+NRG_LNG_E!S19+NRG_BIOG_E!S19+NRG_GTL_E!S19+NRG_CPP_E!S19+NRG_NSP_E!S19</f>
        <v>133.30655999999999</v>
      </c>
      <c r="T19" s="8">
        <f>NRG_CM_E!T19+NRG_OIL_NG_E!T19+NRG_PF_E!T19+NRG_CO_E!T19+NRG_BKBPB_E!T19+NRG_GW_E!T19+NRG_BF_E!T19+NRG_PR_E!T19+NRG_NI_E!T19+NRG_CL_E!T19+NRG_LNG_E!T19+NRG_BIOG_E!T19+NRG_GTL_E!T19+NRG_CPP_E!T19+NRG_NSP_E!T19</f>
        <v>122.27760000000001</v>
      </c>
      <c r="U19" s="8">
        <f>NRG_CM_E!U19+NRG_OIL_NG_E!U19+NRG_PF_E!U19+NRG_CO_E!U19+NRG_BKBPB_E!U19+NRG_GW_E!U19+NRG_BF_E!U19+NRG_PR_E!U19+NRG_NI_E!U19+NRG_CL_E!U19+NRG_LNG_E!U19+NRG_BIOG_E!U19+NRG_GTL_E!U19+NRG_CPP_E!U19+NRG_NSP_E!U19</f>
        <v>115.92395999999999</v>
      </c>
      <c r="V19" s="8">
        <f>NRG_CM_E!V19+NRG_OIL_NG_E!V19+NRG_PF_E!V19+NRG_CO_E!V19+NRG_BKBPB_E!V19+NRG_GW_E!V19+NRG_BF_E!V19+NRG_PR_E!V19+NRG_NI_E!V19+NRG_CL_E!V19+NRG_LNG_E!V19+NRG_BIOG_E!V19+NRG_GTL_E!V19+NRG_CPP_E!V19+NRG_NSP_E!V19</f>
        <v>120.55932</v>
      </c>
      <c r="W19" s="8">
        <f>NRG_CM_E!W19+NRG_OIL_NG_E!W19+NRG_PF_E!W19+NRG_CO_E!W19+NRG_BKBPB_E!W19+NRG_GW_E!W19+NRG_BF_E!W19+NRG_PR_E!W19+NRG_NI_E!W19+NRG_CL_E!W19+NRG_LNG_E!W19+NRG_BIOG_E!W19+NRG_GTL_E!W19+NRG_CPP_E!W19+NRG_NSP_E!W19</f>
        <v>115.92395999999999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126.63323999999999</v>
      </c>
      <c r="Y19" s="8">
        <f>NRG_CM_E!Y19+NRG_OIL_NG_E!Y19+NRG_PF_E!Y19+NRG_CO_E!Y19+NRG_BKBPB_E!Y19+NRG_GW_E!Y19+NRG_BF_E!Y19+NRG_PR_E!Y19+NRG_NI_E!Y19+NRG_CL_E!Y19+NRG_LNG_E!Y19+NRG_BIOG_E!Y19+NRG_GTL_E!Y19+NRG_CPP_E!Y19+NRG_NSP_E!Y19</f>
        <v>133.78608</v>
      </c>
      <c r="Z19" s="8">
        <f>NRG_CM_E!Z19+NRG_OIL_NG_E!Z19+NRG_PF_E!Z19+NRG_CO_E!Z19+NRG_BKBPB_E!Z19+NRG_GW_E!Z19+NRG_BF_E!Z19+NRG_PR_E!Z19+NRG_NI_E!Z19+NRG_CL_E!Z19+NRG_LNG_E!Z19+NRG_BIOG_E!Z19+NRG_GTL_E!Z19+NRG_CPP_E!Z19+NRG_NSP_E!Z19</f>
        <v>129.15072000000001</v>
      </c>
    </row>
    <row r="20" spans="1:26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1342.3793759999999</v>
      </c>
      <c r="D20" s="8">
        <f>NRG_CM_E!D20+NRG_OIL_NG_E!D20+NRG_PF_E!D20+NRG_CO_E!D20+NRG_BKBPB_E!D20+NRG_GW_E!D20+NRG_BF_E!D20+NRG_PR_E!D20+NRG_NI_E!D20+NRG_CL_E!D20+NRG_LNG_E!D20+NRG_BIOG_E!D20+NRG_GTL_E!D20+NRG_CPP_E!D20+NRG_NSP_E!D20</f>
        <v>1261.5202079999999</v>
      </c>
      <c r="E20" s="8">
        <f>NRG_CM_E!E20+NRG_OIL_NG_E!E20+NRG_PF_E!E20+NRG_CO_E!E20+NRG_BKBPB_E!E20+NRG_GW_E!E20+NRG_BF_E!E20+NRG_PR_E!E20+NRG_NI_E!E20+NRG_CL_E!E20+NRG_LNG_E!E20+NRG_BIOG_E!E20+NRG_GTL_E!E20+NRG_CPP_E!E20+NRG_NSP_E!E20</f>
        <v>1352.260728</v>
      </c>
      <c r="F20" s="8">
        <f>NRG_CM_E!F20+NRG_OIL_NG_E!F20+NRG_PF_E!F20+NRG_CO_E!F20+NRG_BKBPB_E!F20+NRG_GW_E!F20+NRG_BF_E!F20+NRG_PR_E!F20+NRG_NI_E!F20+NRG_CL_E!F20+NRG_LNG_E!F20+NRG_BIOG_E!F20+NRG_GTL_E!F20+NRG_CPP_E!F20+NRG_NSP_E!F20</f>
        <v>1452.1001039999999</v>
      </c>
      <c r="G20" s="8">
        <f>NRG_CM_E!G20+NRG_OIL_NG_E!G20+NRG_PF_E!G20+NRG_CO_E!G20+NRG_BKBPB_E!G20+NRG_GW_E!G20+NRG_BF_E!G20+NRG_PR_E!G20+NRG_NI_E!G20+NRG_CL_E!G20+NRG_LNG_E!G20+NRG_BIOG_E!G20+NRG_GTL_E!G20+NRG_CPP_E!G20+NRG_NSP_E!G20</f>
        <v>1529.8395839999998</v>
      </c>
      <c r="H20" s="8">
        <f>NRG_CM_E!H20+NRG_OIL_NG_E!H20+NRG_PF_E!H20+NRG_CO_E!H20+NRG_BKBPB_E!H20+NRG_GW_E!H20+NRG_BF_E!H20+NRG_PR_E!H20+NRG_NI_E!H20+NRG_CL_E!H20+NRG_LNG_E!H20+NRG_BIOG_E!H20+NRG_GTL_E!H20+NRG_CPP_E!H20+NRG_NSP_E!H20</f>
        <v>1521.2602079999995</v>
      </c>
      <c r="I20" s="8">
        <f>NRG_CM_E!I20+NRG_OIL_NG_E!I20+NRG_PF_E!I20+NRG_CO_E!I20+NRG_BKBPB_E!I20+NRG_GW_E!I20+NRG_BF_E!I20+NRG_PR_E!I20+NRG_NI_E!I20+NRG_CL_E!I20+NRG_LNG_E!I20+NRG_BIOG_E!I20+NRG_GTL_E!I20+NRG_CPP_E!I20+NRG_NSP_E!I20</f>
        <v>1480.4403119999997</v>
      </c>
      <c r="J20" s="8">
        <f>NRG_CM_E!J20+NRG_OIL_NG_E!J20+NRG_PF_E!J20+NRG_CO_E!J20+NRG_BKBPB_E!J20+NRG_GW_E!J20+NRG_BF_E!J20+NRG_PR_E!J20+NRG_NI_E!J20+NRG_CL_E!J20+NRG_LNG_E!J20+NRG_BIOG_E!J20+NRG_GTL_E!J20+NRG_CPP_E!J20+NRG_NSP_E!J20</f>
        <v>1374.6198960000002</v>
      </c>
      <c r="K20" s="8">
        <f>NRG_CM_E!K20+NRG_OIL_NG_E!K20+NRG_PF_E!K20+NRG_CO_E!K20+NRG_BKBPB_E!K20+NRG_GW_E!K20+NRG_BF_E!K20+NRG_PR_E!K20+NRG_NI_E!K20+NRG_CL_E!K20+NRG_LNG_E!K20+NRG_BIOG_E!K20+NRG_GTL_E!K20+NRG_CPP_E!K20+NRG_NSP_E!K20</f>
        <v>1349.9207280000001</v>
      </c>
      <c r="L20" s="8">
        <f>NRG_CM_E!L20+NRG_OIL_NG_E!L20+NRG_PF_E!L20+NRG_CO_E!L20+NRG_BKBPB_E!L20+NRG_GW_E!L20+NRG_BF_E!L20+NRG_PR_E!L20+NRG_NI_E!L20+NRG_CL_E!L20+NRG_LNG_E!L20+NRG_BIOG_E!L20+NRG_GTL_E!L20+NRG_CPP_E!L20+NRG_NSP_E!L20</f>
        <v>822.37989600000003</v>
      </c>
      <c r="M20" s="8">
        <f>NRG_CM_E!M20+NRG_OIL_NG_E!M20+NRG_PF_E!M20+NRG_CO_E!M20+NRG_BKBPB_E!M20+NRG_GW_E!M20+NRG_BF_E!M20+NRG_PR_E!M20+NRG_NI_E!M20+NRG_CL_E!M20+NRG_LNG_E!M20+NRG_BIOG_E!M20+NRG_GTL_E!M20+NRG_CPP_E!M20+NRG_NSP_E!M20</f>
        <v>912.3397920000001</v>
      </c>
      <c r="N20" s="8">
        <f>NRG_CM_E!N20+NRG_OIL_NG_E!N20+NRG_PF_E!N20+NRG_CO_E!N20+NRG_BKBPB_E!N20+NRG_GW_E!N20+NRG_BF_E!N20+NRG_PR_E!N20+NRG_NI_E!N20+NRG_CL_E!N20+NRG_LNG_E!N20+NRG_BIOG_E!N20+NRG_GTL_E!N20+NRG_CPP_E!N20+NRG_NSP_E!N20</f>
        <v>1154.920104</v>
      </c>
      <c r="O20" s="8">
        <f>NRG_CM_E!O20+NRG_OIL_NG_E!O20+NRG_PF_E!O20+NRG_CO_E!O20+NRG_BKBPB_E!O20+NRG_GW_E!O20+NRG_BF_E!O20+NRG_PR_E!O20+NRG_NI_E!O20+NRG_CL_E!O20+NRG_LNG_E!O20+NRG_BIOG_E!O20+NRG_GTL_E!O20+NRG_CPP_E!O20+NRG_NSP_E!O20</f>
        <v>1087.5795839999998</v>
      </c>
      <c r="P20" s="8">
        <f>NRG_CM_E!P20+NRG_OIL_NG_E!P20+NRG_PF_E!P20+NRG_CO_E!P20+NRG_BKBPB_E!P20+NRG_GW_E!P20+NRG_BF_E!P20+NRG_PR_E!P20+NRG_NI_E!P20+NRG_CL_E!P20+NRG_LNG_E!P20+NRG_BIOG_E!P20+NRG_GTL_E!P20+NRG_CPP_E!P20+NRG_NSP_E!P20</f>
        <v>1146.0795840000001</v>
      </c>
      <c r="Q20" s="8">
        <f>NRG_CM_E!Q20+NRG_OIL_NG_E!Q20+NRG_PF_E!Q20+NRG_CO_E!Q20+NRG_BKBPB_E!Q20+NRG_GW_E!Q20+NRG_BF_E!Q20+NRG_PR_E!Q20+NRG_NI_E!Q20+NRG_CL_E!Q20+NRG_LNG_E!Q20+NRG_BIOG_E!Q20+NRG_GTL_E!Q20+NRG_CPP_E!Q20+NRG_NSP_E!Q20</f>
        <v>959.40000000000009</v>
      </c>
      <c r="R20" s="8">
        <f>NRG_CM_E!R20+NRG_OIL_NG_E!R20+NRG_PF_E!R20+NRG_CO_E!R20+NRG_BKBPB_E!R20+NRG_GW_E!R20+NRG_BF_E!R20+NRG_PR_E!R20+NRG_NI_E!R20+NRG_CL_E!R20+NRG_LNG_E!R20+NRG_BIOG_E!R20+NRG_GTL_E!R20+NRG_CPP_E!R20+NRG_NSP_E!R20</f>
        <v>1266.9798959999998</v>
      </c>
      <c r="S20" s="8">
        <f>NRG_CM_E!S20+NRG_OIL_NG_E!S20+NRG_PF_E!S20+NRG_CO_E!S20+NRG_BKBPB_E!S20+NRG_GW_E!S20+NRG_BF_E!S20+NRG_PR_E!S20+NRG_NI_E!S20+NRG_CL_E!S20+NRG_LNG_E!S20+NRG_BIOG_E!S20+NRG_GTL_E!S20+NRG_CPP_E!S20+NRG_NSP_E!S20</f>
        <v>1265.1603120000002</v>
      </c>
      <c r="T20" s="8">
        <f>NRG_CM_E!T20+NRG_OIL_NG_E!T20+NRG_PF_E!T20+NRG_CO_E!T20+NRG_BKBPB_E!T20+NRG_GW_E!T20+NRG_BF_E!T20+NRG_PR_E!T20+NRG_NI_E!T20+NRG_CL_E!T20+NRG_LNG_E!T20+NRG_BIOG_E!T20+NRG_GTL_E!T20+NRG_CPP_E!T20+NRG_NSP_E!T20</f>
        <v>1259.6996880000002</v>
      </c>
      <c r="U20" s="8">
        <f>NRG_CM_E!U20+NRG_OIL_NG_E!U20+NRG_PF_E!U20+NRG_CO_E!U20+NRG_BKBPB_E!U20+NRG_GW_E!U20+NRG_BF_E!U20+NRG_PR_E!U20+NRG_NI_E!U20+NRG_CL_E!U20+NRG_LNG_E!U20+NRG_BIOG_E!U20+NRG_GTL_E!U20+NRG_CPP_E!U20+NRG_NSP_E!U20</f>
        <v>1284.139584</v>
      </c>
      <c r="V20" s="8">
        <f>NRG_CM_E!V20+NRG_OIL_NG_E!V20+NRG_PF_E!V20+NRG_CO_E!V20+NRG_BKBPB_E!V20+NRG_GW_E!V20+NRG_BF_E!V20+NRG_PR_E!V20+NRG_NI_E!V20+NRG_CL_E!V20+NRG_LNG_E!V20+NRG_BIOG_E!V20+NRG_GTL_E!V20+NRG_CPP_E!V20+NRG_NSP_E!V20</f>
        <v>1033.76052</v>
      </c>
      <c r="W20" s="8">
        <f>NRG_CM_E!W20+NRG_OIL_NG_E!W20+NRG_PF_E!W20+NRG_CO_E!W20+NRG_BKBPB_E!W20+NRG_GW_E!W20+NRG_BF_E!W20+NRG_PR_E!W20+NRG_NI_E!W20+NRG_CL_E!W20+NRG_LNG_E!W20+NRG_BIOG_E!W20+NRG_GTL_E!W20+NRG_CPP_E!W20+NRG_NSP_E!W20</f>
        <v>1031.1593760000001</v>
      </c>
      <c r="X20" s="8">
        <f>NRG_CM_E!X20+NRG_OIL_NG_E!X20+NRG_PF_E!X20+NRG_CO_E!X20+NRG_BKBPB_E!X20+NRG_GW_E!X20+NRG_BF_E!X20+NRG_PR_E!X20+NRG_NI_E!X20+NRG_CL_E!X20+NRG_LNG_E!X20+NRG_BIOG_E!X20+NRG_GTL_E!X20+NRG_CPP_E!X20+NRG_NSP_E!X20</f>
        <v>1324.44</v>
      </c>
      <c r="Y20" s="8">
        <f>NRG_CM_E!Y20+NRG_OIL_NG_E!Y20+NRG_PF_E!Y20+NRG_CO_E!Y20+NRG_BKBPB_E!Y20+NRG_GW_E!Y20+NRG_BF_E!Y20+NRG_PR_E!Y20+NRG_NI_E!Y20+NRG_CL_E!Y20+NRG_LNG_E!Y20+NRG_BIOG_E!Y20+NRG_GTL_E!Y20+NRG_CPP_E!Y20+NRG_NSP_E!Y20</f>
        <v>1056.6401040000001</v>
      </c>
      <c r="Z20" s="8">
        <f>NRG_CM_E!Z20+NRG_OIL_NG_E!Z20+NRG_PF_E!Z20+NRG_CO_E!Z20+NRG_BKBPB_E!Z20+NRG_GW_E!Z20+NRG_BF_E!Z20+NRG_PR_E!Z20+NRG_NI_E!Z20+NRG_CL_E!Z20+NRG_LNG_E!Z20+NRG_BIOG_E!Z20+NRG_GTL_E!Z20+NRG_CPP_E!Z20+NRG_NSP_E!Z20</f>
        <v>1218.879792</v>
      </c>
    </row>
    <row r="21" spans="1:26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38.947708800000001</v>
      </c>
      <c r="D21" s="8">
        <f>NRG_CM_E!D21+NRG_OIL_NG_E!D21+NRG_PF_E!D21+NRG_CO_E!D21+NRG_BKBPB_E!D21+NRG_GW_E!D21+NRG_BF_E!D21+NRG_PR_E!D21+NRG_NI_E!D21+NRG_CL_E!D21+NRG_LNG_E!D21+NRG_BIOG_E!D21+NRG_GTL_E!D21+NRG_CPP_E!D21+NRG_NSP_E!D21</f>
        <v>35.671708799999998</v>
      </c>
      <c r="E21" s="8">
        <f>NRG_CM_E!E21+NRG_OIL_NG_E!E21+NRG_PF_E!E21+NRG_CO_E!E21+NRG_BKBPB_E!E21+NRG_GW_E!E21+NRG_BF_E!E21+NRG_PR_E!E21+NRG_NI_E!E21+NRG_CL_E!E21+NRG_LNG_E!E21+NRG_BIOG_E!E21+NRG_GTL_E!E21+NRG_CPP_E!E21+NRG_NSP_E!E21</f>
        <v>36.763927199999998</v>
      </c>
      <c r="F21" s="8">
        <f>NRG_CM_E!F21+NRG_OIL_NG_E!F21+NRG_PF_E!F21+NRG_CO_E!F21+NRG_BKBPB_E!F21+NRG_GW_E!F21+NRG_BF_E!F21+NRG_PR_E!F21+NRG_NI_E!F21+NRG_CL_E!F21+NRG_LNG_E!F21+NRG_BIOG_E!F21+NRG_GTL_E!F21+NRG_CPP_E!F21+NRG_NSP_E!F21</f>
        <v>36.763927199999998</v>
      </c>
      <c r="G21" s="8">
        <f>NRG_CM_E!G21+NRG_OIL_NG_E!G21+NRG_PF_E!G21+NRG_CO_E!G21+NRG_BKBPB_E!G21+NRG_GW_E!G21+NRG_BF_E!G21+NRG_PR_E!G21+NRG_NI_E!G21+NRG_CL_E!G21+NRG_LNG_E!G21+NRG_BIOG_E!G21+NRG_GTL_E!G21+NRG_CPP_E!G21+NRG_NSP_E!G21</f>
        <v>38.401927199999989</v>
      </c>
      <c r="H21" s="8">
        <f>NRG_CM_E!H21+NRG_OIL_NG_E!H21+NRG_PF_E!H21+NRG_CO_E!H21+NRG_BKBPB_E!H21+NRG_GW_E!H21+NRG_BF_E!H21+NRG_PR_E!H21+NRG_NI_E!H21+NRG_CL_E!H21+NRG_LNG_E!H21+NRG_BIOG_E!H21+NRG_GTL_E!H21+NRG_CPP_E!H21+NRG_NSP_E!H21</f>
        <v>34.943781600000001</v>
      </c>
      <c r="I21" s="8">
        <f>NRG_CM_E!I21+NRG_OIL_NG_E!I21+NRG_PF_E!I21+NRG_CO_E!I21+NRG_BKBPB_E!I21+NRG_GW_E!I21+NRG_BF_E!I21+NRG_PR_E!I21+NRG_NI_E!I21+NRG_CL_E!I21+NRG_LNG_E!I21+NRG_BIOG_E!I21+NRG_GTL_E!I21+NRG_CPP_E!I21+NRG_NSP_E!I21</f>
        <v>65.155708799999999</v>
      </c>
      <c r="J21" s="8">
        <f>NRG_CM_E!J21+NRG_OIL_NG_E!J21+NRG_PF_E!J21+NRG_CO_E!J21+NRG_BKBPB_E!J21+NRG_GW_E!J21+NRG_BF_E!J21+NRG_PR_E!J21+NRG_NI_E!J21+NRG_CL_E!J21+NRG_LNG_E!J21+NRG_BIOG_E!J21+NRG_GTL_E!J21+NRG_CPP_E!J21+NRG_NSP_E!J21</f>
        <v>62.608291199999989</v>
      </c>
      <c r="K21" s="8">
        <f>NRG_CM_E!K21+NRG_OIL_NG_E!K21+NRG_PF_E!K21+NRG_CO_E!K21+NRG_BKBPB_E!K21+NRG_GW_E!K21+NRG_BF_E!K21+NRG_PR_E!K21+NRG_NI_E!K21+NRG_CL_E!K21+NRG_LNG_E!K21+NRG_BIOG_E!K21+NRG_GTL_E!K21+NRG_CPP_E!K21+NRG_NSP_E!K21</f>
        <v>56.602072799999995</v>
      </c>
      <c r="L21" s="8">
        <f>NRG_CM_E!L21+NRG_OIL_NG_E!L21+NRG_PF_E!L21+NRG_CO_E!L21+NRG_BKBPB_E!L21+NRG_GW_E!L21+NRG_BF_E!L21+NRG_PR_E!L21+NRG_NI_E!L21+NRG_CL_E!L21+NRG_LNG_E!L21+NRG_BIOG_E!L21+NRG_GTL_E!L21+NRG_CPP_E!L21+NRG_NSP_E!L21</f>
        <v>27.118072799999997</v>
      </c>
      <c r="M21" s="8">
        <f>NRG_CM_E!M21+NRG_OIL_NG_E!M21+NRG_PF_E!M21+NRG_CO_E!M21+NRG_BKBPB_E!M21+NRG_GW_E!M21+NRG_BF_E!M21+NRG_PR_E!M21+NRG_NI_E!M21+NRG_CL_E!M21+NRG_LNG_E!M21+NRG_BIOG_E!M21+NRG_GTL_E!M21+NRG_CPP_E!M21+NRG_NSP_E!M21</f>
        <v>50.050072799999995</v>
      </c>
      <c r="N21" s="8">
        <f>NRG_CM_E!N21+NRG_OIL_NG_E!N21+NRG_PF_E!N21+NRG_CO_E!N21+NRG_BKBPB_E!N21+NRG_GW_E!N21+NRG_BF_E!N21+NRG_PR_E!N21+NRG_NI_E!N21+NRG_CL_E!N21+NRG_LNG_E!N21+NRG_BIOG_E!N21+NRG_GTL_E!N21+NRG_CPP_E!N21+NRG_NSP_E!N21</f>
        <v>51.870218400000006</v>
      </c>
      <c r="O21" s="8">
        <f>NRG_CM_E!O21+NRG_OIL_NG_E!O21+NRG_PF_E!O21+NRG_CO_E!O21+NRG_BKBPB_E!O21+NRG_GW_E!O21+NRG_BF_E!O21+NRG_PR_E!O21+NRG_NI_E!O21+NRG_CL_E!O21+NRG_LNG_E!O21+NRG_BIOG_E!O21+NRG_GTL_E!O21+NRG_CPP_E!O21+NRG_NSP_E!O21</f>
        <v>42.952291199999998</v>
      </c>
      <c r="P21" s="8">
        <f>NRG_CM_E!P21+NRG_OIL_NG_E!P21+NRG_PF_E!P21+NRG_CO_E!P21+NRG_BKBPB_E!P21+NRG_GW_E!P21+NRG_BF_E!P21+NRG_PR_E!P21+NRG_NI_E!P21+NRG_CL_E!P21+NRG_LNG_E!P21+NRG_BIOG_E!P21+NRG_GTL_E!P21+NRG_CPP_E!P21+NRG_NSP_E!P21</f>
        <v>85.903927199999984</v>
      </c>
      <c r="Q21" s="8">
        <f>NRG_CM_E!Q21+NRG_OIL_NG_E!Q21+NRG_PF_E!Q21+NRG_CO_E!Q21+NRG_BKBPB_E!Q21+NRG_GW_E!Q21+NRG_BF_E!Q21+NRG_PR_E!Q21+NRG_NI_E!Q21+NRG_CL_E!Q21+NRG_LNG_E!Q21+NRG_BIOG_E!Q21+NRG_GTL_E!Q21+NRG_CPP_E!Q21+NRG_NSP_E!Q21</f>
        <v>94.821854400000021</v>
      </c>
      <c r="R21" s="8">
        <f>NRG_CM_E!R21+NRG_OIL_NG_E!R21+NRG_PF_E!R21+NRG_CO_E!R21+NRG_BKBPB_E!R21+NRG_GW_E!R21+NRG_BF_E!R21+NRG_PR_E!R21+NRG_NI_E!R21+NRG_CL_E!R21+NRG_LNG_E!R21+NRG_BIOG_E!R21+NRG_GTL_E!R21+NRG_CPP_E!R21+NRG_NSP_E!R21</f>
        <v>101.01021840000001</v>
      </c>
      <c r="S21" s="8">
        <f>NRG_CM_E!S21+NRG_OIL_NG_E!S21+NRG_PF_E!S21+NRG_CO_E!S21+NRG_BKBPB_E!S21+NRG_GW_E!S21+NRG_BF_E!S21+NRG_PR_E!S21+NRG_NI_E!S21+NRG_CL_E!S21+NRG_LNG_E!S21+NRG_BIOG_E!S21+NRG_GTL_E!S21+NRG_CPP_E!S21+NRG_NSP_E!S21</f>
        <v>101.55599999999998</v>
      </c>
      <c r="T21" s="8">
        <f>NRG_CM_E!T21+NRG_OIL_NG_E!T21+NRG_PF_E!T21+NRG_CO_E!T21+NRG_BKBPB_E!T21+NRG_GW_E!T21+NRG_BF_E!T21+NRG_PR_E!T21+NRG_NI_E!T21+NRG_CL_E!T21+NRG_LNG_E!T21+NRG_BIOG_E!T21+NRG_GTL_E!T21+NRG_CPP_E!T21+NRG_NSP_E!T21</f>
        <v>79.534072800000018</v>
      </c>
      <c r="U21" s="8">
        <f>NRG_CM_E!U21+NRG_OIL_NG_E!U21+NRG_PF_E!U21+NRG_CO_E!U21+NRG_BKBPB_E!U21+NRG_GW_E!U21+NRG_BF_E!U21+NRG_PR_E!U21+NRG_NI_E!U21+NRG_CL_E!U21+NRG_LNG_E!U21+NRG_BIOG_E!U21+NRG_GTL_E!U21+NRG_CPP_E!U21+NRG_NSP_E!U21</f>
        <v>96.824145599999966</v>
      </c>
      <c r="V21" s="8">
        <f>NRG_CM_E!V21+NRG_OIL_NG_E!V21+NRG_PF_E!V21+NRG_CO_E!V21+NRG_BKBPB_E!V21+NRG_GW_E!V21+NRG_BF_E!V21+NRG_PR_E!V21+NRG_NI_E!V21+NRG_CL_E!V21+NRG_LNG_E!V21+NRG_BIOG_E!V21+NRG_GTL_E!V21+NRG_CPP_E!V21+NRG_NSP_E!V21</f>
        <v>109.20021839999998</v>
      </c>
      <c r="W21" s="8">
        <f>NRG_CM_E!W21+NRG_OIL_NG_E!W21+NRG_PF_E!W21+NRG_CO_E!W21+NRG_BKBPB_E!W21+NRG_GW_E!W21+NRG_BF_E!W21+NRG_PR_E!W21+NRG_NI_E!W21+NRG_CL_E!W21+NRG_LNG_E!W21+NRG_BIOG_E!W21+NRG_GTL_E!W21+NRG_CPP_E!W21+NRG_NSP_E!W21</f>
        <v>93.911781599999969</v>
      </c>
      <c r="X21" s="8">
        <f>NRG_CM_E!X21+NRG_OIL_NG_E!X21+NRG_PF_E!X21+NRG_CO_E!X21+NRG_BKBPB_E!X21+NRG_GW_E!X21+NRG_BF_E!X21+NRG_PR_E!X21+NRG_NI_E!X21+NRG_CL_E!X21+NRG_LNG_E!X21+NRG_BIOG_E!X21+NRG_GTL_E!X21+NRG_CPP_E!X21+NRG_NSP_E!X21</f>
        <v>88.997781599999954</v>
      </c>
      <c r="Y21" s="8">
        <f>NRG_CM_E!Y21+NRG_OIL_NG_E!Y21+NRG_PF_E!Y21+NRG_CO_E!Y21+NRG_BKBPB_E!Y21+NRG_GW_E!Y21+NRG_BF_E!Y21+NRG_PR_E!Y21+NRG_NI_E!Y21+NRG_CL_E!Y21+NRG_LNG_E!Y21+NRG_BIOG_E!Y21+NRG_GTL_E!Y21+NRG_CPP_E!Y21+NRG_NSP_E!Y21</f>
        <v>75.712291199999996</v>
      </c>
      <c r="Z21" s="8">
        <f>NRG_CM_E!Z21+NRG_OIL_NG_E!Z21+NRG_PF_E!Z21+NRG_CO_E!Z21+NRG_BKBPB_E!Z21+NRG_GW_E!Z21+NRG_BF_E!Z21+NRG_PR_E!Z21+NRG_NI_E!Z21+NRG_CL_E!Z21+NRG_LNG_E!Z21+NRG_BIOG_E!Z21+NRG_GTL_E!Z21+NRG_CPP_E!Z21+NRG_NSP_E!Z21</f>
        <v>80.444145599999999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  <c r="Y23" s="8">
        <f>NRG_CM_E!Y23+NRG_OIL_NG_E!Y23+NRG_PF_E!Y23+NRG_CO_E!Y23+NRG_BKBPB_E!Y23+NRG_GW_E!Y23+NRG_BF_E!Y23+NRG_PR_E!Y23+NRG_NI_E!Y23+NRG_CL_E!Y23+NRG_LNG_E!Y23+NRG_BIOG_E!Y23+NRG_GTL_E!Y23+NRG_CPP_E!Y23+NRG_NSP_E!Y23</f>
        <v>0</v>
      </c>
      <c r="Z23" s="8">
        <f>NRG_CM_E!Z23+NRG_OIL_NG_E!Z23+NRG_PF_E!Z23+NRG_CO_E!Z23+NRG_BKBPB_E!Z23+NRG_GW_E!Z23+NRG_BF_E!Z23+NRG_PR_E!Z23+NRG_NI_E!Z23+NRG_CL_E!Z23+NRG_LNG_E!Z23+NRG_BIOG_E!Z23+NRG_GTL_E!Z23+NRG_CPP_E!Z23+NRG_NSP_E!Z23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  <c r="Y24" s="8">
        <f>NRG_CM_E!Y24+NRG_OIL_NG_E!Y24+NRG_PF_E!Y24+NRG_CO_E!Y24+NRG_BKBPB_E!Y24+NRG_GW_E!Y24+NRG_BF_E!Y24+NRG_PR_E!Y24+NRG_NI_E!Y24+NRG_CL_E!Y24+NRG_LNG_E!Y24+NRG_BIOG_E!Y24+NRG_GTL_E!Y24+NRG_CPP_E!Y24+NRG_NSP_E!Y24</f>
        <v>0</v>
      </c>
      <c r="Z24" s="8">
        <f>NRG_CM_E!Z24+NRG_OIL_NG_E!Z24+NRG_PF_E!Z24+NRG_CO_E!Z24+NRG_BKBPB_E!Z24+NRG_GW_E!Z24+NRG_BF_E!Z24+NRG_PR_E!Z24+NRG_NI_E!Z24+NRG_CL_E!Z24+NRG_LNG_E!Z24+NRG_BIOG_E!Z24+NRG_GTL_E!Z24+NRG_CPP_E!Z24+NRG_NSP_E!Z24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  <c r="Y25" s="27">
        <f>NRG_CM_E!Y25+NRG_OIL_NG_E!Y25+NRG_PF_E!Y25+NRG_CO_E!Y25+NRG_BKBPB_E!Y25+NRG_GW_E!Y25+NRG_BF_E!Y25+NRG_PR_E!Y25+NRG_NI_E!Y25+NRG_CL_E!Y25+NRG_LNG_E!Y25+NRG_BIOG_E!Y25+NRG_GTL_E!Y25+NRG_CPP_E!Y25+NRG_NSP_E!Y25</f>
        <v>0</v>
      </c>
      <c r="Z25" s="27">
        <f>NRG_CM_E!Z25+NRG_OIL_NG_E!Z25+NRG_PF_E!Z25+NRG_CO_E!Z25+NRG_BKBPB_E!Z25+NRG_GW_E!Z25+NRG_BF_E!Z25+NRG_PR_E!Z25+NRG_NI_E!Z25+NRG_CL_E!Z25+NRG_LNG_E!Z25+NRG_BIOG_E!Z25+NRG_GTL_E!Z25+NRG_CPP_E!Z25+NRG_NSP_E!Z25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1448.1730576799998</v>
      </c>
      <c r="D26" s="27">
        <f t="shared" ref="D26:X26" si="21">SUM(D27,D33)</f>
        <v>1408.8859956000003</v>
      </c>
      <c r="E26" s="27">
        <f t="shared" si="21"/>
        <v>1573.4075749200001</v>
      </c>
      <c r="F26" s="27">
        <f t="shared" si="21"/>
        <v>1394.1909273599999</v>
      </c>
      <c r="G26" s="27">
        <f t="shared" si="21"/>
        <v>1381.9788756</v>
      </c>
      <c r="H26" s="27">
        <f t="shared" si="21"/>
        <v>1450.6579076399996</v>
      </c>
      <c r="I26" s="27">
        <f t="shared" si="21"/>
        <v>1490.1224799600002</v>
      </c>
      <c r="J26" s="27">
        <f t="shared" si="21"/>
        <v>1702.2700641600006</v>
      </c>
      <c r="K26" s="27">
        <f t="shared" si="21"/>
        <v>1516.9238712000001</v>
      </c>
      <c r="L26" s="27">
        <f t="shared" si="21"/>
        <v>1771.13602728</v>
      </c>
      <c r="M26" s="27">
        <f t="shared" si="21"/>
        <v>1655.4866814</v>
      </c>
      <c r="N26" s="27">
        <f t="shared" si="21"/>
        <v>1809.0049294800001</v>
      </c>
      <c r="O26" s="27">
        <f t="shared" si="21"/>
        <v>1609.0173363599999</v>
      </c>
      <c r="P26" s="27">
        <f t="shared" si="21"/>
        <v>1588.4221305600001</v>
      </c>
      <c r="Q26" s="27">
        <f t="shared" si="21"/>
        <v>1549.4118231600003</v>
      </c>
      <c r="R26" s="27">
        <f t="shared" si="21"/>
        <v>1486.0634641199999</v>
      </c>
      <c r="S26" s="27">
        <f t="shared" si="21"/>
        <v>1495.4191488000001</v>
      </c>
      <c r="T26" s="27">
        <f t="shared" si="21"/>
        <v>1458.68081904</v>
      </c>
      <c r="U26" s="27">
        <f t="shared" si="21"/>
        <v>1368.5286819600001</v>
      </c>
      <c r="V26" s="27">
        <f t="shared" si="21"/>
        <v>1472.5004871599999</v>
      </c>
      <c r="W26" s="27">
        <f t="shared" si="21"/>
        <v>1362.16396764</v>
      </c>
      <c r="X26" s="27">
        <f t="shared" si="21"/>
        <v>1026.4867948799999</v>
      </c>
      <c r="Y26" s="27">
        <f t="shared" ref="Y26:Z26" si="22">SUM(Y27,Y33)</f>
        <v>1339.7210568</v>
      </c>
      <c r="Z26" s="27">
        <f t="shared" si="22"/>
        <v>1408.4438705999999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  <c r="Y28" s="8">
        <f>NRG_CM_E!Y28+NRG_OIL_NG_E!Y28+NRG_PF_E!Y28+NRG_CO_E!Y28+NRG_BKBPB_E!Y28+NRG_GW_E!Y28+NRG_BF_E!Y28+NRG_PR_E!Y28+NRG_NI_E!Y28+NRG_CL_E!Y28+NRG_LNG_E!Y28+NRG_BIOG_E!Y28+NRG_GTL_E!Y28+NRG_CPP_E!Y28+NRG_NSP_E!Y28</f>
        <v>0</v>
      </c>
      <c r="Z28" s="8">
        <f>NRG_CM_E!Z28+NRG_OIL_NG_E!Z28+NRG_PF_E!Z28+NRG_CO_E!Z28+NRG_BKBPB_E!Z28+NRG_GW_E!Z28+NRG_BF_E!Z28+NRG_PR_E!Z28+NRG_NI_E!Z28+NRG_CL_E!Z28+NRG_LNG_E!Z28+NRG_BIOG_E!Z28+NRG_GTL_E!Z28+NRG_CPP_E!Z28+NRG_NSP_E!Z28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  <c r="Y29" s="8">
        <f>NRG_CM_E!Y29+NRG_OIL_NG_E!Y29+NRG_PF_E!Y29+NRG_CO_E!Y29+NRG_BKBPB_E!Y29+NRG_GW_E!Y29+NRG_BF_E!Y29+NRG_PR_E!Y29+NRG_NI_E!Y29+NRG_CL_E!Y29+NRG_LNG_E!Y29+NRG_BIOG_E!Y29+NRG_GTL_E!Y29+NRG_CPP_E!Y29+NRG_NSP_E!Y29</f>
        <v>0</v>
      </c>
      <c r="Z29" s="8">
        <f>NRG_CM_E!Z29+NRG_OIL_NG_E!Z29+NRG_PF_E!Z29+NRG_CO_E!Z29+NRG_BKBPB_E!Z29+NRG_GW_E!Z29+NRG_BF_E!Z29+NRG_PR_E!Z29+NRG_NI_E!Z29+NRG_CL_E!Z29+NRG_LNG_E!Z29+NRG_BIOG_E!Z29+NRG_GTL_E!Z29+NRG_CPP_E!Z29+NRG_NSP_E!Z29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  <c r="Y30" s="8">
        <f>NRG_CM_E!Y30+NRG_OIL_NG_E!Y30+NRG_PF_E!Y30+NRG_CO_E!Y30+NRG_BKBPB_E!Y30+NRG_GW_E!Y30+NRG_BF_E!Y30+NRG_PR_E!Y30+NRG_NI_E!Y30+NRG_CL_E!Y30+NRG_LNG_E!Y30+NRG_BIOG_E!Y30+NRG_GTL_E!Y30+NRG_CPP_E!Y30+NRG_NSP_E!Y30</f>
        <v>0</v>
      </c>
      <c r="Z30" s="8">
        <f>NRG_CM_E!Z30+NRG_OIL_NG_E!Z30+NRG_PF_E!Z30+NRG_CO_E!Z30+NRG_BKBPB_E!Z30+NRG_GW_E!Z30+NRG_BF_E!Z30+NRG_PR_E!Z30+NRG_NI_E!Z30+NRG_CL_E!Z30+NRG_LNG_E!Z30+NRG_BIOG_E!Z30+NRG_GTL_E!Z30+NRG_CPP_E!Z30+NRG_NSP_E!Z30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  <c r="Y31" s="8">
        <f>NRG_CM_E!Y31+NRG_OIL_NG_E!Y31+NRG_PF_E!Y31+NRG_CO_E!Y31+NRG_BKBPB_E!Y31+NRG_GW_E!Y31+NRG_BF_E!Y31+NRG_PR_E!Y31+NRG_NI_E!Y31+NRG_CL_E!Y31+NRG_LNG_E!Y31+NRG_BIOG_E!Y31+NRG_GTL_E!Y31+NRG_CPP_E!Y31+NRG_NSP_E!Y31</f>
        <v>0</v>
      </c>
      <c r="Z31" s="8">
        <f>NRG_CM_E!Z31+NRG_OIL_NG_E!Z31+NRG_PF_E!Z31+NRG_CO_E!Z31+NRG_BKBPB_E!Z31+NRG_GW_E!Z31+NRG_BF_E!Z31+NRG_PR_E!Z31+NRG_NI_E!Z31+NRG_CL_E!Z31+NRG_LNG_E!Z31+NRG_BIOG_E!Z31+NRG_GTL_E!Z31+NRG_CPP_E!Z31+NRG_NSP_E!Z31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  <c r="Y32" s="8">
        <f>NRG_CM_E!Y32+NRG_OIL_NG_E!Y32+NRG_PF_E!Y32+NRG_CO_E!Y32+NRG_BKBPB_E!Y32+NRG_GW_E!Y32+NRG_BF_E!Y32+NRG_PR_E!Y32+NRG_NI_E!Y32+NRG_CL_E!Y32+NRG_LNG_E!Y32+NRG_BIOG_E!Y32+NRG_GTL_E!Y32+NRG_CPP_E!Y32+NRG_NSP_E!Y32</f>
        <v>0</v>
      </c>
      <c r="Z32" s="8">
        <f>NRG_CM_E!Z32+NRG_OIL_NG_E!Z32+NRG_PF_E!Z32+NRG_CO_E!Z32+NRG_BKBPB_E!Z32+NRG_GW_E!Z32+NRG_BF_E!Z32+NRG_PR_E!Z32+NRG_NI_E!Z32+NRG_CL_E!Z32+NRG_LNG_E!Z32+NRG_BIOG_E!Z32+NRG_GTL_E!Z32+NRG_CPP_E!Z32+NRG_NSP_E!Z32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1448.1730576799998</v>
      </c>
      <c r="D33" s="19">
        <f t="shared" ref="D33:X33" si="27">SUM(D34:D50)</f>
        <v>1408.8859956000003</v>
      </c>
      <c r="E33" s="19">
        <f t="shared" si="27"/>
        <v>1573.4075749200001</v>
      </c>
      <c r="F33" s="19">
        <f t="shared" si="27"/>
        <v>1394.1909273599999</v>
      </c>
      <c r="G33" s="19">
        <f t="shared" si="27"/>
        <v>1381.9788756</v>
      </c>
      <c r="H33" s="19">
        <f t="shared" si="27"/>
        <v>1450.6579076399996</v>
      </c>
      <c r="I33" s="19">
        <f t="shared" si="27"/>
        <v>1490.1224799600002</v>
      </c>
      <c r="J33" s="19">
        <f t="shared" si="27"/>
        <v>1702.2700641600006</v>
      </c>
      <c r="K33" s="19">
        <f t="shared" si="27"/>
        <v>1516.9238712000001</v>
      </c>
      <c r="L33" s="19">
        <f t="shared" si="27"/>
        <v>1771.13602728</v>
      </c>
      <c r="M33" s="19">
        <f t="shared" si="27"/>
        <v>1655.4866814</v>
      </c>
      <c r="N33" s="19">
        <f t="shared" si="27"/>
        <v>1809.0049294800001</v>
      </c>
      <c r="O33" s="19">
        <f t="shared" si="27"/>
        <v>1609.0173363599999</v>
      </c>
      <c r="P33" s="19">
        <f t="shared" si="27"/>
        <v>1588.4221305600001</v>
      </c>
      <c r="Q33" s="19">
        <f t="shared" si="27"/>
        <v>1549.4118231600003</v>
      </c>
      <c r="R33" s="19">
        <f t="shared" si="27"/>
        <v>1486.0634641199999</v>
      </c>
      <c r="S33" s="19">
        <f t="shared" si="27"/>
        <v>1495.4191488000001</v>
      </c>
      <c r="T33" s="19">
        <f t="shared" si="27"/>
        <v>1458.68081904</v>
      </c>
      <c r="U33" s="19">
        <f t="shared" si="27"/>
        <v>1368.5286819600001</v>
      </c>
      <c r="V33" s="19">
        <f t="shared" si="27"/>
        <v>1472.5004871599999</v>
      </c>
      <c r="W33" s="19">
        <f t="shared" si="27"/>
        <v>1362.16396764</v>
      </c>
      <c r="X33" s="19">
        <f t="shared" si="27"/>
        <v>1026.4867948799999</v>
      </c>
      <c r="Y33" s="19">
        <f t="shared" ref="Y33:Z33" si="28">SUM(Y34:Y50)</f>
        <v>1339.7210568</v>
      </c>
      <c r="Z33" s="19">
        <f t="shared" si="28"/>
        <v>1408.4438705999999</v>
      </c>
    </row>
    <row r="34" spans="1:26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845.85606911999992</v>
      </c>
      <c r="D34" s="8">
        <f>NRG_CM_E!D34+NRG_OIL_NG_E!D34+NRG_PF_E!D34+NRG_CO_E!D34+NRG_BKBPB_E!D34+NRG_GW_E!D34+NRG_BF_E!D34+NRG_PR_E!D34+NRG_NI_E!D34+NRG_CL_E!D34+NRG_LNG_E!D34+NRG_BIOG_E!D34+NRG_GTL_E!D34+NRG_CPP_E!D34+NRG_NSP_E!D34</f>
        <v>877.53590784000005</v>
      </c>
      <c r="E34" s="8">
        <f>NRG_CM_E!E34+NRG_OIL_NG_E!E34+NRG_PF_E!E34+NRG_CO_E!E34+NRG_BKBPB_E!E34+NRG_GW_E!E34+NRG_BF_E!E34+NRG_PR_E!E34+NRG_NI_E!E34+NRG_CL_E!E34+NRG_LNG_E!E34+NRG_BIOG_E!E34+NRG_GTL_E!E34+NRG_CPP_E!E34+NRG_NSP_E!E34</f>
        <v>1007.4239308800002</v>
      </c>
      <c r="F34" s="8">
        <f>NRG_CM_E!F34+NRG_OIL_NG_E!F34+NRG_PF_E!F34+NRG_CO_E!F34+NRG_BKBPB_E!F34+NRG_GW_E!F34+NRG_BF_E!F34+NRG_PR_E!F34+NRG_NI_E!F34+NRG_CL_E!F34+NRG_LNG_E!F34+NRG_BIOG_E!F34+NRG_GTL_E!F34+NRG_CPP_E!F34+NRG_NSP_E!F34</f>
        <v>937.72795391999989</v>
      </c>
      <c r="G34" s="8">
        <f>NRG_CM_E!G34+NRG_OIL_NG_E!G34+NRG_PF_E!G34+NRG_CO_E!G34+NRG_BKBPB_E!G34+NRG_GW_E!G34+NRG_BF_E!G34+NRG_PR_E!G34+NRG_NI_E!G34+NRG_CL_E!G34+NRG_LNG_E!G34+NRG_BIOG_E!G34+NRG_GTL_E!G34+NRG_CPP_E!G34+NRG_NSP_E!G34</f>
        <v>864.86393087999988</v>
      </c>
      <c r="H34" s="8">
        <f>NRG_CM_E!H34+NRG_OIL_NG_E!H34+NRG_PF_E!H34+NRG_CO_E!H34+NRG_BKBPB_E!H34+NRG_GW_E!H34+NRG_BF_E!H34+NRG_PR_E!H34+NRG_NI_E!H34+NRG_CL_E!H34+NRG_LNG_E!H34+NRG_BIOG_E!H34+NRG_GTL_E!H34+NRG_CPP_E!H34+NRG_NSP_E!H34</f>
        <v>950.39993087999983</v>
      </c>
      <c r="I34" s="8">
        <f>NRG_CM_E!I34+NRG_OIL_NG_E!I34+NRG_PF_E!I34+NRG_CO_E!I34+NRG_BKBPB_E!I34+NRG_GW_E!I34+NRG_BF_E!I34+NRG_PR_E!I34+NRG_NI_E!I34+NRG_CL_E!I34+NRG_LNG_E!I34+NRG_BIOG_E!I34+NRG_GTL_E!I34+NRG_CPP_E!I34+NRG_NSP_E!I34</f>
        <v>1010.59197696</v>
      </c>
      <c r="J34" s="8">
        <f>NRG_CM_E!J34+NRG_OIL_NG_E!J34+NRG_PF_E!J34+NRG_CO_E!J34+NRG_BKBPB_E!J34+NRG_GW_E!J34+NRG_BF_E!J34+NRG_PR_E!J34+NRG_NI_E!J34+NRG_CL_E!J34+NRG_LNG_E!J34+NRG_BIOG_E!J34+NRG_GTL_E!J34+NRG_CPP_E!J34+NRG_NSP_E!J34</f>
        <v>1058.1120460800003</v>
      </c>
      <c r="K34" s="8">
        <f>NRG_CM_E!K34+NRG_OIL_NG_E!K34+NRG_PF_E!K34+NRG_CO_E!K34+NRG_BKBPB_E!K34+NRG_GW_E!K34+NRG_BF_E!K34+NRG_PR_E!K34+NRG_NI_E!K34+NRG_CL_E!K34+NRG_LNG_E!K34+NRG_BIOG_E!K34+NRG_GTL_E!K34+NRG_CPP_E!K34+NRG_NSP_E!K34</f>
        <v>940.89600000000007</v>
      </c>
      <c r="L34" s="8">
        <f>NRG_CM_E!L34+NRG_OIL_NG_E!L34+NRG_PF_E!L34+NRG_CO_E!L34+NRG_BKBPB_E!L34+NRG_GW_E!L34+NRG_BF_E!L34+NRG_PR_E!L34+NRG_NI_E!L34+NRG_CL_E!L34+NRG_LNG_E!L34+NRG_BIOG_E!L34+NRG_GTL_E!L34+NRG_CPP_E!L34+NRG_NSP_E!L34</f>
        <v>1143.6480460800001</v>
      </c>
      <c r="M34" s="8">
        <f>NRG_CM_E!M34+NRG_OIL_NG_E!M34+NRG_PF_E!M34+NRG_CO_E!M34+NRG_BKBPB_E!M34+NRG_GW_E!M34+NRG_BF_E!M34+NRG_PR_E!M34+NRG_NI_E!M34+NRG_CL_E!M34+NRG_LNG_E!M34+NRG_BIOG_E!M34+NRG_GTL_E!M34+NRG_CPP_E!M34+NRG_NSP_E!M34</f>
        <v>1023.2639539199998</v>
      </c>
      <c r="N34" s="8">
        <f>NRG_CM_E!N34+NRG_OIL_NG_E!N34+NRG_PF_E!N34+NRG_CO_E!N34+NRG_BKBPB_E!N34+NRG_GW_E!N34+NRG_BF_E!N34+NRG_PR_E!N34+NRG_NI_E!N34+NRG_CL_E!N34+NRG_LNG_E!N34+NRG_BIOG_E!N34+NRG_GTL_E!N34+NRG_CPP_E!N34+NRG_NSP_E!N34</f>
        <v>1140.48</v>
      </c>
      <c r="O34" s="8">
        <f>NRG_CM_E!O34+NRG_OIL_NG_E!O34+NRG_PF_E!O34+NRG_CO_E!O34+NRG_BKBPB_E!O34+NRG_GW_E!O34+NRG_BF_E!O34+NRG_PR_E!O34+NRG_NI_E!O34+NRG_CL_E!O34+NRG_LNG_E!O34+NRG_BIOG_E!O34+NRG_GTL_E!O34+NRG_CPP_E!O34+NRG_NSP_E!O34</f>
        <v>1083.4559999999999</v>
      </c>
      <c r="P34" s="8">
        <f>NRG_CM_E!P34+NRG_OIL_NG_E!P34+NRG_PF_E!P34+NRG_CO_E!P34+NRG_BKBPB_E!P34+NRG_GW_E!P34+NRG_BF_E!P34+NRG_PR_E!P34+NRG_NI_E!P34+NRG_CL_E!P34+NRG_LNG_E!P34+NRG_BIOG_E!P34+NRG_GTL_E!P34+NRG_CPP_E!P34+NRG_NSP_E!P34</f>
        <v>1025.1909504000002</v>
      </c>
      <c r="Q34" s="8">
        <f>NRG_CM_E!Q34+NRG_OIL_NG_E!Q34+NRG_PF_E!Q34+NRG_CO_E!Q34+NRG_BKBPB_E!Q34+NRG_GW_E!Q34+NRG_BF_E!Q34+NRG_PR_E!Q34+NRG_NI_E!Q34+NRG_CL_E!Q34+NRG_LNG_E!Q34+NRG_BIOG_E!Q34+NRG_GTL_E!Q34+NRG_CPP_E!Q34+NRG_NSP_E!Q34</f>
        <v>967.60894464000012</v>
      </c>
      <c r="R34" s="8">
        <f>NRG_CM_E!R34+NRG_OIL_NG_E!R34+NRG_PF_E!R34+NRG_CO_E!R34+NRG_BKBPB_E!R34+NRG_GW_E!R34+NRG_BF_E!R34+NRG_PR_E!R34+NRG_NI_E!R34+NRG_CL_E!R34+NRG_LNG_E!R34+NRG_BIOG_E!R34+NRG_GTL_E!R34+NRG_CPP_E!R34+NRG_NSP_E!R34</f>
        <v>924.88366080000014</v>
      </c>
      <c r="S34" s="8">
        <f>NRG_CM_E!S34+NRG_OIL_NG_E!S34+NRG_PF_E!S34+NRG_CO_E!S34+NRG_BKBPB_E!S34+NRG_GW_E!S34+NRG_BF_E!S34+NRG_PR_E!S34+NRG_NI_E!S34+NRG_CL_E!S34+NRG_LNG_E!S34+NRG_BIOG_E!S34+NRG_GTL_E!S34+NRG_CPP_E!S34+NRG_NSP_E!S34</f>
        <v>1083.6540288000001</v>
      </c>
      <c r="T34" s="8">
        <f>NRG_CM_E!T34+NRG_OIL_NG_E!T34+NRG_PF_E!T34+NRG_CO_E!T34+NRG_BKBPB_E!T34+NRG_GW_E!T34+NRG_BF_E!T34+NRG_PR_E!T34+NRG_NI_E!T34+NRG_CL_E!T34+NRG_LNG_E!T34+NRG_BIOG_E!T34+NRG_GTL_E!T34+NRG_CPP_E!T34+NRG_NSP_E!T34</f>
        <v>1082.5983590399999</v>
      </c>
      <c r="U34" s="8">
        <f>NRG_CM_E!U34+NRG_OIL_NG_E!U34+NRG_PF_E!U34+NRG_CO_E!U34+NRG_BKBPB_E!U34+NRG_GW_E!U34+NRG_BF_E!U34+NRG_PR_E!U34+NRG_NI_E!U34+NRG_CL_E!U34+NRG_LNG_E!U34+NRG_BIOG_E!U34+NRG_GTL_E!U34+NRG_CPP_E!U34+NRG_NSP_E!U34</f>
        <v>1035.0397209600001</v>
      </c>
      <c r="V34" s="8">
        <f>NRG_CM_E!V34+NRG_OIL_NG_E!V34+NRG_PF_E!V34+NRG_CO_E!V34+NRG_BKBPB_E!V34+NRG_GW_E!V34+NRG_BF_E!V34+NRG_PR_E!V34+NRG_NI_E!V34+NRG_CL_E!V34+NRG_LNG_E!V34+NRG_BIOG_E!V34+NRG_GTL_E!V34+NRG_CPP_E!V34+NRG_NSP_E!V34</f>
        <v>1101.1968921599998</v>
      </c>
      <c r="W34" s="8">
        <f>NRG_CM_E!W34+NRG_OIL_NG_E!W34+NRG_PF_E!W34+NRG_CO_E!W34+NRG_BKBPB_E!W34+NRG_GW_E!W34+NRG_BF_E!W34+NRG_PR_E!W34+NRG_NI_E!W34+NRG_CL_E!W34+NRG_LNG_E!W34+NRG_BIOG_E!W34+NRG_GTL_E!W34+NRG_CPP_E!W34+NRG_NSP_E!W34</f>
        <v>997.70206464000012</v>
      </c>
      <c r="X34" s="8">
        <f>NRG_CM_E!X34+NRG_OIL_NG_E!X34+NRG_PF_E!X34+NRG_CO_E!X34+NRG_BKBPB_E!X34+NRG_GW_E!X34+NRG_BF_E!X34+NRG_PR_E!X34+NRG_NI_E!X34+NRG_CL_E!X34+NRG_LNG_E!X34+NRG_BIOG_E!X34+NRG_GTL_E!X34+NRG_CPP_E!X34+NRG_NSP_E!X34</f>
        <v>761.88895487999991</v>
      </c>
      <c r="Y34" s="8">
        <f>NRG_CM_E!Y34+NRG_OIL_NG_E!Y34+NRG_PF_E!Y34+NRG_CO_E!Y34+NRG_BKBPB_E!Y34+NRG_GW_E!Y34+NRG_BF_E!Y34+NRG_PR_E!Y34+NRG_NI_E!Y34+NRG_CL_E!Y34+NRG_LNG_E!Y34+NRG_BIOG_E!Y34+NRG_GTL_E!Y34+NRG_CPP_E!Y34+NRG_NSP_E!Y34</f>
        <v>1003.3072128</v>
      </c>
      <c r="Z34" s="8">
        <f>NRG_CM_E!Z34+NRG_OIL_NG_E!Z34+NRG_PF_E!Z34+NRG_CO_E!Z34+NRG_BKBPB_E!Z34+NRG_GW_E!Z34+NRG_BF_E!Z34+NRG_PR_E!Z34+NRG_NI_E!Z34+NRG_CL_E!Z34+NRG_LNG_E!Z34+NRG_BIOG_E!Z34+NRG_GTL_E!Z34+NRG_CPP_E!Z34+NRG_NSP_E!Z34</f>
        <v>1092.2086655999999</v>
      </c>
    </row>
    <row r="35" spans="1:26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  <c r="Y35" s="8">
        <f>NRG_CM_E!Y35+NRG_OIL_NG_E!Y35+NRG_PF_E!Y35+NRG_CO_E!Y35+NRG_BKBPB_E!Y35+NRG_GW_E!Y35+NRG_BF_E!Y35+NRG_PR_E!Y35+NRG_NI_E!Y35+NRG_CL_E!Y35+NRG_LNG_E!Y35+NRG_BIOG_E!Y35+NRG_GTL_E!Y35+NRG_CPP_E!Y35+NRG_NSP_E!Y35</f>
        <v>0</v>
      </c>
      <c r="Z35" s="8">
        <f>NRG_CM_E!Z35+NRG_OIL_NG_E!Z35+NRG_PF_E!Z35+NRG_CO_E!Z35+NRG_BKBPB_E!Z35+NRG_GW_E!Z35+NRG_BF_E!Z35+NRG_PR_E!Z35+NRG_NI_E!Z35+NRG_CL_E!Z35+NRG_LNG_E!Z35+NRG_BIOG_E!Z35+NRG_GTL_E!Z35+NRG_CPP_E!Z35+NRG_NSP_E!Z35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  <c r="Y36" s="8">
        <f>NRG_CM_E!Y36+NRG_OIL_NG_E!Y36+NRG_PF_E!Y36+NRG_CO_E!Y36+NRG_BKBPB_E!Y36+NRG_GW_E!Y36+NRG_BF_E!Y36+NRG_PR_E!Y36+NRG_NI_E!Y36+NRG_CL_E!Y36+NRG_LNG_E!Y36+NRG_BIOG_E!Y36+NRG_GTL_E!Y36+NRG_CPP_E!Y36+NRG_NSP_E!Y36</f>
        <v>0</v>
      </c>
      <c r="Z36" s="8">
        <f>NRG_CM_E!Z36+NRG_OIL_NG_E!Z36+NRG_PF_E!Z36+NRG_CO_E!Z36+NRG_BKBPB_E!Z36+NRG_GW_E!Z36+NRG_BF_E!Z36+NRG_PR_E!Z36+NRG_NI_E!Z36+NRG_CL_E!Z36+NRG_LNG_E!Z36+NRG_BIOG_E!Z36+NRG_GTL_E!Z36+NRG_CPP_E!Z36+NRG_NSP_E!Z36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  <c r="Y37" s="8">
        <f>NRG_CM_E!Y37+NRG_OIL_NG_E!Y37+NRG_PF_E!Y37+NRG_CO_E!Y37+NRG_BKBPB_E!Y37+NRG_GW_E!Y37+NRG_BF_E!Y37+NRG_PR_E!Y37+NRG_NI_E!Y37+NRG_CL_E!Y37+NRG_LNG_E!Y37+NRG_BIOG_E!Y37+NRG_GTL_E!Y37+NRG_CPP_E!Y37+NRG_NSP_E!Y37</f>
        <v>0</v>
      </c>
      <c r="Z37" s="8">
        <f>NRG_CM_E!Z37+NRG_OIL_NG_E!Z37+NRG_PF_E!Z37+NRG_CO_E!Z37+NRG_BKBPB_E!Z37+NRG_GW_E!Z37+NRG_BF_E!Z37+NRG_PR_E!Z37+NRG_NI_E!Z37+NRG_CL_E!Z37+NRG_LNG_E!Z37+NRG_BIOG_E!Z37+NRG_GTL_E!Z37+NRG_CPP_E!Z37+NRG_NSP_E!Z37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  <c r="Y38" s="8">
        <f>NRG_CM_E!Y38+NRG_OIL_NG_E!Y38+NRG_PF_E!Y38+NRG_CO_E!Y38+NRG_BKBPB_E!Y38+NRG_GW_E!Y38+NRG_BF_E!Y38+NRG_PR_E!Y38+NRG_NI_E!Y38+NRG_CL_E!Y38+NRG_LNG_E!Y38+NRG_BIOG_E!Y38+NRG_GTL_E!Y38+NRG_CPP_E!Y38+NRG_NSP_E!Y38</f>
        <v>0</v>
      </c>
      <c r="Z38" s="8">
        <f>NRG_CM_E!Z38+NRG_OIL_NG_E!Z38+NRG_PF_E!Z38+NRG_CO_E!Z38+NRG_BKBPB_E!Z38+NRG_GW_E!Z38+NRG_BF_E!Z38+NRG_PR_E!Z38+NRG_NI_E!Z38+NRG_CL_E!Z38+NRG_LNG_E!Z38+NRG_BIOG_E!Z38+NRG_GTL_E!Z38+NRG_CPP_E!Z38+NRG_NSP_E!Z38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  <c r="Y39" s="8">
        <f>NRG_CM_E!Y39+NRG_OIL_NG_E!Y39+NRG_PF_E!Y39+NRG_CO_E!Y39+NRG_BKBPB_E!Y39+NRG_GW_E!Y39+NRG_BF_E!Y39+NRG_PR_E!Y39+NRG_NI_E!Y39+NRG_CL_E!Y39+NRG_LNG_E!Y39+NRG_BIOG_E!Y39+NRG_GTL_E!Y39+NRG_CPP_E!Y39+NRG_NSP_E!Y39</f>
        <v>0</v>
      </c>
      <c r="Z39" s="8">
        <f>NRG_CM_E!Z39+NRG_OIL_NG_E!Z39+NRG_PF_E!Z39+NRG_CO_E!Z39+NRG_BKBPB_E!Z39+NRG_GW_E!Z39+NRG_BF_E!Z39+NRG_PR_E!Z39+NRG_NI_E!Z39+NRG_CL_E!Z39+NRG_LNG_E!Z39+NRG_BIOG_E!Z39+NRG_GTL_E!Z39+NRG_CPP_E!Z39+NRG_NSP_E!Z39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  <c r="Y40" s="8">
        <f>NRG_CM_E!Y40+NRG_OIL_NG_E!Y40+NRG_PF_E!Y40+NRG_CO_E!Y40+NRG_BKBPB_E!Y40+NRG_GW_E!Y40+NRG_BF_E!Y40+NRG_PR_E!Y40+NRG_NI_E!Y40+NRG_CL_E!Y40+NRG_LNG_E!Y40+NRG_BIOG_E!Y40+NRG_GTL_E!Y40+NRG_CPP_E!Y40+NRG_NSP_E!Y40</f>
        <v>0</v>
      </c>
      <c r="Z40" s="8">
        <f>NRG_CM_E!Z40+NRG_OIL_NG_E!Z40+NRG_PF_E!Z40+NRG_CO_E!Z40+NRG_BKBPB_E!Z40+NRG_GW_E!Z40+NRG_BF_E!Z40+NRG_PR_E!Z40+NRG_NI_E!Z40+NRG_CL_E!Z40+NRG_LNG_E!Z40+NRG_BIOG_E!Z40+NRG_GTL_E!Z40+NRG_CPP_E!Z40+NRG_NSP_E!Z40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  <c r="Y41" s="8">
        <f>NRG_CM_E!Y41+NRG_OIL_NG_E!Y41+NRG_PF_E!Y41+NRG_CO_E!Y41+NRG_BKBPB_E!Y41+NRG_GW_E!Y41+NRG_BF_E!Y41+NRG_PR_E!Y41+NRG_NI_E!Y41+NRG_CL_E!Y41+NRG_LNG_E!Y41+NRG_BIOG_E!Y41+NRG_GTL_E!Y41+NRG_CPP_E!Y41+NRG_NSP_E!Y41</f>
        <v>0</v>
      </c>
      <c r="Z41" s="8">
        <f>NRG_CM_E!Z41+NRG_OIL_NG_E!Z41+NRG_PF_E!Z41+NRG_CO_E!Z41+NRG_BKBPB_E!Z41+NRG_GW_E!Z41+NRG_BF_E!Z41+NRG_PR_E!Z41+NRG_NI_E!Z41+NRG_CL_E!Z41+NRG_LNG_E!Z41+NRG_BIOG_E!Z41+NRG_GTL_E!Z41+NRG_CPP_E!Z41+NRG_NSP_E!Z41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  <c r="Y42" s="8">
        <f>NRG_CM_E!Y42+NRG_OIL_NG_E!Y42+NRG_PF_E!Y42+NRG_CO_E!Y42+NRG_BKBPB_E!Y42+NRG_GW_E!Y42+NRG_BF_E!Y42+NRG_PR_E!Y42+NRG_NI_E!Y42+NRG_CL_E!Y42+NRG_LNG_E!Y42+NRG_BIOG_E!Y42+NRG_GTL_E!Y42+NRG_CPP_E!Y42+NRG_NSP_E!Y42</f>
        <v>0</v>
      </c>
      <c r="Z42" s="8">
        <f>NRG_CM_E!Z42+NRG_OIL_NG_E!Z42+NRG_PF_E!Z42+NRG_CO_E!Z42+NRG_BKBPB_E!Z42+NRG_GW_E!Z42+NRG_BF_E!Z42+NRG_PR_E!Z42+NRG_NI_E!Z42+NRG_CL_E!Z42+NRG_LNG_E!Z42+NRG_BIOG_E!Z42+NRG_GTL_E!Z42+NRG_CPP_E!Z42+NRG_NSP_E!Z42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6.3726296399999995</v>
      </c>
      <c r="D43" s="8">
        <f>NRG_CM_E!D43+NRG_OIL_NG_E!D43+NRG_PF_E!D43+NRG_CO_E!D43+NRG_BKBPB_E!D43+NRG_GW_E!D43+NRG_BF_E!D43+NRG_PR_E!D43+NRG_NI_E!D43+NRG_CL_E!D43+NRG_LNG_E!D43+NRG_BIOG_E!D43+NRG_GTL_E!D43+NRG_CPP_E!D43+NRG_NSP_E!D43</f>
        <v>12.745259279999999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3.1861814399999999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3.1715096400000014</v>
      </c>
      <c r="I43" s="8">
        <f>NRG_CM_E!I43+NRG_OIL_NG_E!I43+NRG_PF_E!I43+NRG_CO_E!I43+NRG_BKBPB_E!I43+NRG_GW_E!I43+NRG_BF_E!I43+NRG_PR_E!I43+NRG_NI_E!I43+NRG_CL_E!I43+NRG_LNG_E!I43+NRG_BIOG_E!I43+NRG_GTL_E!I43+NRG_CPP_E!I43+NRG_NSP_E!I43</f>
        <v>3.1693755600000015</v>
      </c>
      <c r="J43" s="8">
        <f>NRG_CM_E!J43+NRG_OIL_NG_E!J43+NRG_PF_E!J43+NRG_CO_E!J43+NRG_BKBPB_E!J43+NRG_GW_E!J43+NRG_BF_E!J43+NRG_PR_E!J43+NRG_NI_E!J43+NRG_CL_E!J43+NRG_LNG_E!J43+NRG_BIOG_E!J43+NRG_GTL_E!J43+NRG_CPP_E!J43+NRG_NSP_E!J43</f>
        <v>3.1696423199999986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  <c r="Y43" s="8">
        <f>NRG_CM_E!Y43+NRG_OIL_NG_E!Y43+NRG_PF_E!Y43+NRG_CO_E!Y43+NRG_BKBPB_E!Y43+NRG_GW_E!Y43+NRG_BF_E!Y43+NRG_PR_E!Y43+NRG_NI_E!Y43+NRG_CL_E!Y43+NRG_LNG_E!Y43+NRG_BIOG_E!Y43+NRG_GTL_E!Y43+NRG_CPP_E!Y43+NRG_NSP_E!Y43</f>
        <v>0</v>
      </c>
      <c r="Z43" s="8">
        <f>NRG_CM_E!Z43+NRG_OIL_NG_E!Z43+NRG_PF_E!Z43+NRG_CO_E!Z43+NRG_BKBPB_E!Z43+NRG_GW_E!Z43+NRG_BF_E!Z43+NRG_PR_E!Z43+NRG_NI_E!Z43+NRG_CL_E!Z43+NRG_LNG_E!Z43+NRG_BIOG_E!Z43+NRG_GTL_E!Z43+NRG_CPP_E!Z43+NRG_NSP_E!Z43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187.68716712</v>
      </c>
      <c r="D44" s="8">
        <f>NRG_CM_E!D44+NRG_OIL_NG_E!D44+NRG_PF_E!D44+NRG_CO_E!D44+NRG_BKBPB_E!D44+NRG_GW_E!D44+NRG_BF_E!D44+NRG_PR_E!D44+NRG_NI_E!D44+NRG_CL_E!D44+NRG_LNG_E!D44+NRG_BIOG_E!D44+NRG_GTL_E!D44+NRG_CPP_E!D44+NRG_NSP_E!D44</f>
        <v>219.49866000000003</v>
      </c>
      <c r="E44" s="8">
        <f>NRG_CM_E!E44+NRG_OIL_NG_E!E44+NRG_PF_E!E44+NRG_CO_E!E44+NRG_BKBPB_E!E44+NRG_GW_E!E44+NRG_BF_E!E44+NRG_PR_E!E44+NRG_NI_E!E44+NRG_CL_E!E44+NRG_LNG_E!E44+NRG_BIOG_E!E44+NRG_GTL_E!E44+NRG_CPP_E!E44+NRG_NSP_E!E44</f>
        <v>209.95524</v>
      </c>
      <c r="F44" s="8">
        <f>NRG_CM_E!F44+NRG_OIL_NG_E!F44+NRG_PF_E!F44+NRG_CO_E!F44+NRG_BKBPB_E!F44+NRG_GW_E!F44+NRG_BF_E!F44+NRG_PR_E!F44+NRG_NI_E!F44+NRG_CL_E!F44+NRG_LNG_E!F44+NRG_BIOG_E!F44+NRG_GTL_E!F44+NRG_CPP_E!F44+NRG_NSP_E!F44</f>
        <v>124.06446000000001</v>
      </c>
      <c r="G44" s="8">
        <f>NRG_CM_E!G44+NRG_OIL_NG_E!G44+NRG_PF_E!G44+NRG_CO_E!G44+NRG_BKBPB_E!G44+NRG_GW_E!G44+NRG_BF_E!G44+NRG_PR_E!G44+NRG_NI_E!G44+NRG_CL_E!G44+NRG_LNG_E!G44+NRG_BIOG_E!G44+NRG_GTL_E!G44+NRG_CPP_E!G44+NRG_NSP_E!G44</f>
        <v>143.15130000000002</v>
      </c>
      <c r="H44" s="8">
        <f>NRG_CM_E!H44+NRG_OIL_NG_E!H44+NRG_PF_E!H44+NRG_CO_E!H44+NRG_BKBPB_E!H44+NRG_GW_E!H44+NRG_BF_E!H44+NRG_PR_E!H44+NRG_NI_E!H44+NRG_CL_E!H44+NRG_LNG_E!H44+NRG_BIOG_E!H44+NRG_GTL_E!H44+NRG_CPP_E!H44+NRG_NSP_E!H44</f>
        <v>149.51348712000001</v>
      </c>
      <c r="I44" s="8">
        <f>NRG_CM_E!I44+NRG_OIL_NG_E!I44+NRG_PF_E!I44+NRG_CO_E!I44+NRG_BKBPB_E!I44+NRG_GW_E!I44+NRG_BF_E!I44+NRG_PR_E!I44+NRG_NI_E!I44+NRG_CL_E!I44+NRG_LNG_E!I44+NRG_BIOG_E!I44+NRG_GTL_E!I44+NRG_CPP_E!I44+NRG_NSP_E!I44</f>
        <v>120.88322712000002</v>
      </c>
      <c r="J44" s="8">
        <f>NRG_CM_E!J44+NRG_OIL_NG_E!J44+NRG_PF_E!J44+NRG_CO_E!J44+NRG_BKBPB_E!J44+NRG_GW_E!J44+NRG_BF_E!J44+NRG_PR_E!J44+NRG_NI_E!J44+NRG_CL_E!J44+NRG_LNG_E!J44+NRG_BIOG_E!J44+NRG_GTL_E!J44+NRG_CPP_E!J44+NRG_NSP_E!J44</f>
        <v>146.33253288000003</v>
      </c>
      <c r="K44" s="8">
        <f>NRG_CM_E!K44+NRG_OIL_NG_E!K44+NRG_PF_E!K44+NRG_CO_E!K44+NRG_BKBPB_E!K44+NRG_GW_E!K44+NRG_BF_E!K44+NRG_PR_E!K44+NRG_NI_E!K44+NRG_CL_E!K44+NRG_LNG_E!K44+NRG_BIOG_E!K44+NRG_GTL_E!K44+NRG_CPP_E!K44+NRG_NSP_E!K44</f>
        <v>88.714239120000002</v>
      </c>
      <c r="L44" s="8">
        <f>NRG_CM_E!L44+NRG_OIL_NG_E!L44+NRG_PF_E!L44+NRG_CO_E!L44+NRG_BKBPB_E!L44+NRG_GW_E!L44+NRG_BF_E!L44+NRG_PR_E!L44+NRG_NI_E!L44+NRG_CL_E!L44+NRG_LNG_E!L44+NRG_BIOG_E!L44+NRG_GTL_E!L44+NRG_CPP_E!L44+NRG_NSP_E!L44</f>
        <v>139.40832888000003</v>
      </c>
      <c r="M44" s="8">
        <f>NRG_CM_E!M44+NRG_OIL_NG_E!M44+NRG_PF_E!M44+NRG_CO_E!M44+NRG_BKBPB_E!M44+NRG_GW_E!M44+NRG_BF_E!M44+NRG_PR_E!M44+NRG_NI_E!M44+NRG_CL_E!M44+NRG_LNG_E!M44+NRG_BIOG_E!M44+NRG_GTL_E!M44+NRG_CPP_E!M44+NRG_NSP_E!M44</f>
        <v>164.75509511999999</v>
      </c>
      <c r="N44" s="8">
        <f>NRG_CM_E!N44+NRG_OIL_NG_E!N44+NRG_PF_E!N44+NRG_CO_E!N44+NRG_BKBPB_E!N44+NRG_GW_E!N44+NRG_BF_E!N44+NRG_PR_E!N44+NRG_NI_E!N44+NRG_CL_E!N44+NRG_LNG_E!N44+NRG_BIOG_E!N44+NRG_GTL_E!N44+NRG_CPP_E!N44+NRG_NSP_E!N44</f>
        <v>183.84165648000004</v>
      </c>
      <c r="O44" s="8">
        <f>NRG_CM_E!O44+NRG_OIL_NG_E!O44+NRG_PF_E!O44+NRG_CO_E!O44+NRG_BKBPB_E!O44+NRG_GW_E!O44+NRG_BF_E!O44+NRG_PR_E!O44+NRG_NI_E!O44+NRG_CL_E!O44+NRG_LNG_E!O44+NRG_BIOG_E!O44+NRG_GTL_E!O44+NRG_CPP_E!O44+NRG_NSP_E!O44</f>
        <v>85.696567920000007</v>
      </c>
      <c r="P44" s="8">
        <f>NRG_CM_E!P44+NRG_OIL_NG_E!P44+NRG_PF_E!P44+NRG_CO_E!P44+NRG_BKBPB_E!P44+NRG_GW_E!P44+NRG_BF_E!P44+NRG_PR_E!P44+NRG_NI_E!P44+NRG_CL_E!P44+NRG_LNG_E!P44+NRG_BIOG_E!P44+NRG_GTL_E!P44+NRG_CPP_E!P44+NRG_NSP_E!P44</f>
        <v>78.125640480000001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100.00584647999999</v>
      </c>
      <c r="R44" s="8">
        <f>NRG_CM_E!R44+NRG_OIL_NG_E!R44+NRG_PF_E!R44+NRG_CO_E!R44+NRG_BKBPB_E!R44+NRG_GW_E!R44+NRG_BF_E!R44+NRG_PR_E!R44+NRG_NI_E!R44+NRG_CL_E!R44+NRG_LNG_E!R44+NRG_BIOG_E!R44+NRG_GTL_E!R44+NRG_CPP_E!R44+NRG_NSP_E!R44</f>
        <v>159.30517536000005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  <c r="Y44" s="8">
        <f>NRG_CM_E!Y44+NRG_OIL_NG_E!Y44+NRG_PF_E!Y44+NRG_CO_E!Y44+NRG_BKBPB_E!Y44+NRG_GW_E!Y44+NRG_BF_E!Y44+NRG_PR_E!Y44+NRG_NI_E!Y44+NRG_CL_E!Y44+NRG_LNG_E!Y44+NRG_BIOG_E!Y44+NRG_GTL_E!Y44+NRG_CPP_E!Y44+NRG_NSP_E!Y44</f>
        <v>0</v>
      </c>
      <c r="Z44" s="8">
        <f>NRG_CM_E!Z44+NRG_OIL_NG_E!Z44+NRG_PF_E!Z44+NRG_CO_E!Z44+NRG_BKBPB_E!Z44+NRG_GW_E!Z44+NRG_BF_E!Z44+NRG_PR_E!Z44+NRG_NI_E!Z44+NRG_CL_E!Z44+NRG_LNG_E!Z44+NRG_BIOG_E!Z44+NRG_GTL_E!Z44+NRG_CPP_E!Z44+NRG_NSP_E!Z44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  <c r="Y45" s="8">
        <f>NRG_CM_E!Y45+NRG_OIL_NG_E!Y45+NRG_PF_E!Y45+NRG_CO_E!Y45+NRG_BKBPB_E!Y45+NRG_GW_E!Y45+NRG_BF_E!Y45+NRG_PR_E!Y45+NRG_NI_E!Y45+NRG_CL_E!Y45+NRG_LNG_E!Y45+NRG_BIOG_E!Y45+NRG_GTL_E!Y45+NRG_CPP_E!Y45+NRG_NSP_E!Y45</f>
        <v>0</v>
      </c>
      <c r="Z45" s="8">
        <f>NRG_CM_E!Z45+NRG_OIL_NG_E!Z45+NRG_PF_E!Z45+NRG_CO_E!Z45+NRG_BKBPB_E!Z45+NRG_GW_E!Z45+NRG_BF_E!Z45+NRG_PR_E!Z45+NRG_NI_E!Z45+NRG_CL_E!Z45+NRG_LNG_E!Z45+NRG_BIOG_E!Z45+NRG_GTL_E!Z45+NRG_CPP_E!Z45+NRG_NSP_E!Z45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  <c r="Y46" s="8">
        <f>NRG_CM_E!Y46+NRG_OIL_NG_E!Y46+NRG_PF_E!Y46+NRG_CO_E!Y46+NRG_BKBPB_E!Y46+NRG_GW_E!Y46+NRG_BF_E!Y46+NRG_PR_E!Y46+NRG_NI_E!Y46+NRG_CL_E!Y46+NRG_LNG_E!Y46+NRG_BIOG_E!Y46+NRG_GTL_E!Y46+NRG_CPP_E!Y46+NRG_NSP_E!Y46</f>
        <v>0</v>
      </c>
      <c r="Z46" s="8">
        <f>NRG_CM_E!Z46+NRG_OIL_NG_E!Z46+NRG_PF_E!Z46+NRG_CO_E!Z46+NRG_BKBPB_E!Z46+NRG_GW_E!Z46+NRG_BF_E!Z46+NRG_PR_E!Z46+NRG_NI_E!Z46+NRG_CL_E!Z46+NRG_LNG_E!Z46+NRG_BIOG_E!Z46+NRG_GTL_E!Z46+NRG_CPP_E!Z46+NRG_NSP_E!Z46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  <c r="Y47" s="8">
        <f>NRG_CM_E!Y47+NRG_OIL_NG_E!Y47+NRG_PF_E!Y47+NRG_CO_E!Y47+NRG_BKBPB_E!Y47+NRG_GW_E!Y47+NRG_BF_E!Y47+NRG_PR_E!Y47+NRG_NI_E!Y47+NRG_CL_E!Y47+NRG_LNG_E!Y47+NRG_BIOG_E!Y47+NRG_GTL_E!Y47+NRG_CPP_E!Y47+NRG_NSP_E!Y47</f>
        <v>0</v>
      </c>
      <c r="Z47" s="8">
        <f>NRG_CM_E!Z47+NRG_OIL_NG_E!Z47+NRG_PF_E!Z47+NRG_CO_E!Z47+NRG_BKBPB_E!Z47+NRG_GW_E!Z47+NRG_BF_E!Z47+NRG_PR_E!Z47+NRG_NI_E!Z47+NRG_CL_E!Z47+NRG_LNG_E!Z47+NRG_BIOG_E!Z47+NRG_GTL_E!Z47+NRG_CPP_E!Z47+NRG_NSP_E!Z47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376.588953</v>
      </c>
      <c r="D48" s="8">
        <f>NRG_CM_E!D48+NRG_OIL_NG_E!D48+NRG_PF_E!D48+NRG_CO_E!D48+NRG_BKBPB_E!D48+NRG_GW_E!D48+NRG_BF_E!D48+NRG_PR_E!D48+NRG_NI_E!D48+NRG_CL_E!D48+NRG_LNG_E!D48+NRG_BIOG_E!D48+NRG_GTL_E!D48+NRG_CPP_E!D48+NRG_NSP_E!D48</f>
        <v>264.80282399999999</v>
      </c>
      <c r="E48" s="8">
        <f>NRG_CM_E!E48+NRG_OIL_NG_E!E48+NRG_PF_E!E48+NRG_CO_E!E48+NRG_BKBPB_E!E48+NRG_GW_E!E48+NRG_BF_E!E48+NRG_PR_E!E48+NRG_NI_E!E48+NRG_CL_E!E48+NRG_LNG_E!E48+NRG_BIOG_E!E48+NRG_GTL_E!E48+NRG_CPP_E!E48+NRG_NSP_E!E48</f>
        <v>332.25730199999998</v>
      </c>
      <c r="F48" s="8">
        <f>NRG_CM_E!F48+NRG_OIL_NG_E!F48+NRG_PF_E!F48+NRG_CO_E!F48+NRG_BKBPB_E!F48+NRG_GW_E!F48+NRG_BF_E!F48+NRG_PR_E!F48+NRG_NI_E!F48+NRG_CL_E!F48+NRG_LNG_E!F48+NRG_BIOG_E!F48+NRG_GTL_E!F48+NRG_CPP_E!F48+NRG_NSP_E!F48</f>
        <v>289.42582500000003</v>
      </c>
      <c r="G48" s="8">
        <f>NRG_CM_E!G48+NRG_OIL_NG_E!G48+NRG_PF_E!G48+NRG_CO_E!G48+NRG_BKBPB_E!G48+NRG_GW_E!G48+NRG_BF_E!G48+NRG_PR_E!G48+NRG_NI_E!G48+NRG_CL_E!G48+NRG_LNG_E!G48+NRG_BIOG_E!G48+NRG_GTL_E!G48+NRG_CPP_E!G48+NRG_NSP_E!G48</f>
        <v>328.94070299999998</v>
      </c>
      <c r="H48" s="8">
        <f>NRG_CM_E!H48+NRG_OIL_NG_E!H48+NRG_PF_E!H48+NRG_CO_E!H48+NRG_BKBPB_E!H48+NRG_GW_E!H48+NRG_BF_E!H48+NRG_PR_E!H48+NRG_NI_E!H48+NRG_CL_E!H48+NRG_LNG_E!H48+NRG_BIOG_E!H48+NRG_GTL_E!H48+NRG_CPP_E!H48+NRG_NSP_E!H48</f>
        <v>299.98881899999998</v>
      </c>
      <c r="I48" s="8">
        <f>NRG_CM_E!I48+NRG_OIL_NG_E!I48+NRG_PF_E!I48+NRG_CO_E!I48+NRG_BKBPB_E!I48+NRG_GW_E!I48+NRG_BF_E!I48+NRG_PR_E!I48+NRG_NI_E!I48+NRG_CL_E!I48+NRG_LNG_E!I48+NRG_BIOG_E!I48+NRG_GTL_E!I48+NRG_CPP_E!I48+NRG_NSP_E!I48</f>
        <v>307.65255300000001</v>
      </c>
      <c r="J48" s="8">
        <f>NRG_CM_E!J48+NRG_OIL_NG_E!J48+NRG_PF_E!J48+NRG_CO_E!J48+NRG_BKBPB_E!J48+NRG_GW_E!J48+NRG_BF_E!J48+NRG_PR_E!J48+NRG_NI_E!J48+NRG_CL_E!J48+NRG_LNG_E!J48+NRG_BIOG_E!J48+NRG_GTL_E!J48+NRG_CPP_E!J48+NRG_NSP_E!J48</f>
        <v>447.513417</v>
      </c>
      <c r="K48" s="8">
        <f>NRG_CM_E!K48+NRG_OIL_NG_E!K48+NRG_PF_E!K48+NRG_CO_E!K48+NRG_BKBPB_E!K48+NRG_GW_E!K48+NRG_BF_E!K48+NRG_PR_E!K48+NRG_NI_E!K48+NRG_CL_E!K48+NRG_LNG_E!K48+NRG_BIOG_E!K48+NRG_GTL_E!K48+NRG_CPP_E!K48+NRG_NSP_E!K48</f>
        <v>451.41513299999986</v>
      </c>
      <c r="L48" s="8">
        <f>NRG_CM_E!L48+NRG_OIL_NG_E!L48+NRG_PF_E!L48+NRG_CO_E!L48+NRG_BKBPB_E!L48+NRG_GW_E!L48+NRG_BF_E!L48+NRG_PR_E!L48+NRG_NI_E!L48+NRG_CL_E!L48+NRG_LNG_E!L48+NRG_BIOG_E!L48+NRG_GTL_E!L48+NRG_CPP_E!L48+NRG_NSP_E!L48</f>
        <v>432.49623299999996</v>
      </c>
      <c r="M48" s="8">
        <f>NRG_CM_E!M48+NRG_OIL_NG_E!M48+NRG_PF_E!M48+NRG_CO_E!M48+NRG_BKBPB_E!M48+NRG_GW_E!M48+NRG_BF_E!M48+NRG_PR_E!M48+NRG_NI_E!M48+NRG_CL_E!M48+NRG_LNG_E!M48+NRG_BIOG_E!M48+NRG_GTL_E!M48+NRG_CPP_E!M48+NRG_NSP_E!M48</f>
        <v>411.21580500000016</v>
      </c>
      <c r="N48" s="8">
        <f>NRG_CM_E!N48+NRG_OIL_NG_E!N48+NRG_PF_E!N48+NRG_CO_E!N48+NRG_BKBPB_E!N48+NRG_GW_E!N48+NRG_BF_E!N48+NRG_PR_E!N48+NRG_NI_E!N48+NRG_CL_E!N48+NRG_LNG_E!N48+NRG_BIOG_E!N48+NRG_GTL_E!N48+NRG_CPP_E!N48+NRG_NSP_E!N48</f>
        <v>434.54607300000015</v>
      </c>
      <c r="O48" s="8">
        <f>NRG_CM_E!O48+NRG_OIL_NG_E!O48+NRG_PF_E!O48+NRG_CO_E!O48+NRG_BKBPB_E!O48+NRG_GW_E!O48+NRG_BF_E!O48+NRG_PR_E!O48+NRG_NI_E!O48+NRG_CL_E!O48+NRG_LNG_E!O48+NRG_BIOG_E!O48+NRG_GTL_E!O48+NRG_CPP_E!O48+NRG_NSP_E!O48</f>
        <v>405.13473000000005</v>
      </c>
      <c r="P48" s="8">
        <f>NRG_CM_E!P48+NRG_OIL_NG_E!P48+NRG_PF_E!P48+NRG_CO_E!P48+NRG_BKBPB_E!P48+NRG_GW_E!P48+NRG_BF_E!P48+NRG_PR_E!P48+NRG_NI_E!P48+NRG_CL_E!P48+NRG_LNG_E!P48+NRG_BIOG_E!P48+NRG_GTL_E!P48+NRG_CPP_E!P48+NRG_NSP_E!P48</f>
        <v>449.84826900000007</v>
      </c>
      <c r="Q48" s="8">
        <f>NRG_CM_E!Q48+NRG_OIL_NG_E!Q48+NRG_PF_E!Q48+NRG_CO_E!Q48+NRG_BKBPB_E!Q48+NRG_GW_E!Q48+NRG_BF_E!Q48+NRG_PR_E!Q48+NRG_NI_E!Q48+NRG_CL_E!Q48+NRG_LNG_E!Q48+NRG_BIOG_E!Q48+NRG_GTL_E!Q48+NRG_CPP_E!Q48+NRG_NSP_E!Q48</f>
        <v>449.25192000000021</v>
      </c>
      <c r="R48" s="8">
        <f>NRG_CM_E!R48+NRG_OIL_NG_E!R48+NRG_PF_E!R48+NRG_CO_E!R48+NRG_BKBPB_E!R48+NRG_GW_E!R48+NRG_BF_E!R48+NRG_PR_E!R48+NRG_NI_E!R48+NRG_CL_E!R48+NRG_LNG_E!R48+NRG_BIOG_E!R48+NRG_GTL_E!R48+NRG_CPP_E!R48+NRG_NSP_E!R48</f>
        <v>361.19304</v>
      </c>
      <c r="S48" s="8">
        <f>NRG_CM_E!S48+NRG_OIL_NG_E!S48+NRG_PF_E!S48+NRG_CO_E!S48+NRG_BKBPB_E!S48+NRG_GW_E!S48+NRG_BF_E!S48+NRG_PR_E!S48+NRG_NI_E!S48+NRG_CL_E!S48+NRG_LNG_E!S48+NRG_BIOG_E!S48+NRG_GTL_E!S48+NRG_CPP_E!S48+NRG_NSP_E!S48</f>
        <v>411.76512000000008</v>
      </c>
      <c r="T48" s="8">
        <f>NRG_CM_E!T48+NRG_OIL_NG_E!T48+NRG_PF_E!T48+NRG_CO_E!T48+NRG_BKBPB_E!T48+NRG_GW_E!T48+NRG_BF_E!T48+NRG_PR_E!T48+NRG_NI_E!T48+NRG_CL_E!T48+NRG_LNG_E!T48+NRG_BIOG_E!T48+NRG_GTL_E!T48+NRG_CPP_E!T48+NRG_NSP_E!T48</f>
        <v>376.08246000000003</v>
      </c>
      <c r="U48" s="8">
        <f>NRG_CM_E!U48+NRG_OIL_NG_E!U48+NRG_PF_E!U48+NRG_CO_E!U48+NRG_BKBPB_E!U48+NRG_GW_E!U48+NRG_BF_E!U48+NRG_PR_E!U48+NRG_NI_E!U48+NRG_CL_E!U48+NRG_LNG_E!U48+NRG_BIOG_E!U48+NRG_GTL_E!U48+NRG_CPP_E!U48+NRG_NSP_E!U48</f>
        <v>333.48896100000002</v>
      </c>
      <c r="V48" s="8">
        <f>NRG_CM_E!V48+NRG_OIL_NG_E!V48+NRG_PF_E!V48+NRG_CO_E!V48+NRG_BKBPB_E!V48+NRG_GW_E!V48+NRG_BF_E!V48+NRG_PR_E!V48+NRG_NI_E!V48+NRG_CL_E!V48+NRG_LNG_E!V48+NRG_BIOG_E!V48+NRG_GTL_E!V48+NRG_CPP_E!V48+NRG_NSP_E!V48</f>
        <v>371.30359499999997</v>
      </c>
      <c r="W48" s="8">
        <f>NRG_CM_E!W48+NRG_OIL_NG_E!W48+NRG_PF_E!W48+NRG_CO_E!W48+NRG_BKBPB_E!W48+NRG_GW_E!W48+NRG_BF_E!W48+NRG_PR_E!W48+NRG_NI_E!W48+NRG_CL_E!W48+NRG_LNG_E!W48+NRG_BIOG_E!W48+NRG_GTL_E!W48+NRG_CPP_E!W48+NRG_NSP_E!W48</f>
        <v>364.46190300000001</v>
      </c>
      <c r="X48" s="8">
        <f>NRG_CM_E!X48+NRG_OIL_NG_E!X48+NRG_PF_E!X48+NRG_CO_E!X48+NRG_BKBPB_E!X48+NRG_GW_E!X48+NRG_BF_E!X48+NRG_PR_E!X48+NRG_NI_E!X48+NRG_CL_E!X48+NRG_LNG_E!X48+NRG_BIOG_E!X48+NRG_GTL_E!X48+NRG_CPP_E!X48+NRG_NSP_E!X48</f>
        <v>264.59784000000002</v>
      </c>
      <c r="Y48" s="8">
        <f>NRG_CM_E!Y48+NRG_OIL_NG_E!Y48+NRG_PF_E!Y48+NRG_CO_E!Y48+NRG_BKBPB_E!Y48+NRG_GW_E!Y48+NRG_BF_E!Y48+NRG_PR_E!Y48+NRG_NI_E!Y48+NRG_CL_E!Y48+NRG_LNG_E!Y48+NRG_BIOG_E!Y48+NRG_GTL_E!Y48+NRG_CPP_E!Y48+NRG_NSP_E!Y48</f>
        <v>336.41384399999998</v>
      </c>
      <c r="Z48" s="8">
        <f>NRG_CM_E!Z48+NRG_OIL_NG_E!Z48+NRG_PF_E!Z48+NRG_CO_E!Z48+NRG_BKBPB_E!Z48+NRG_GW_E!Z48+NRG_BF_E!Z48+NRG_PR_E!Z48+NRG_NI_E!Z48+NRG_CL_E!Z48+NRG_LNG_E!Z48+NRG_BIOG_E!Z48+NRG_GTL_E!Z48+NRG_CPP_E!Z48+NRG_NSP_E!Z48</f>
        <v>316.23520500000001</v>
      </c>
    </row>
    <row r="49" spans="1:26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  <c r="Y49" s="8">
        <f>NRG_CM_E!Y49+NRG_OIL_NG_E!Y49+NRG_PF_E!Y49+NRG_CO_E!Y49+NRG_BKBPB_E!Y49+NRG_GW_E!Y49+NRG_BF_E!Y49+NRG_PR_E!Y49+NRG_NI_E!Y49+NRG_CL_E!Y49+NRG_LNG_E!Y49+NRG_BIOG_E!Y49+NRG_GTL_E!Y49+NRG_CPP_E!Y49+NRG_NSP_E!Y49</f>
        <v>0</v>
      </c>
      <c r="Z49" s="8">
        <f>NRG_CM_E!Z49+NRG_OIL_NG_E!Z49+NRG_PF_E!Z49+NRG_CO_E!Z49+NRG_BKBPB_E!Z49+NRG_GW_E!Z49+NRG_BF_E!Z49+NRG_PR_E!Z49+NRG_NI_E!Z49+NRG_CL_E!Z49+NRG_LNG_E!Z49+NRG_BIOG_E!Z49+NRG_GTL_E!Z49+NRG_CPP_E!Z49+NRG_NSP_E!Z49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31.66823879999999</v>
      </c>
      <c r="D50" s="8">
        <f>NRG_CM_E!D50+NRG_OIL_NG_E!D50+NRG_PF_E!D50+NRG_CO_E!D50+NRG_BKBPB_E!D50+NRG_GW_E!D50+NRG_BF_E!D50+NRG_PR_E!D50+NRG_NI_E!D50+NRG_CL_E!D50+NRG_LNG_E!D50+NRG_BIOG_E!D50+NRG_GTL_E!D50+NRG_CPP_E!D50+NRG_NSP_E!D50</f>
        <v>34.303344480000014</v>
      </c>
      <c r="E50" s="8">
        <f>NRG_CM_E!E50+NRG_OIL_NG_E!E50+NRG_PF_E!E50+NRG_CO_E!E50+NRG_BKBPB_E!E50+NRG_GW_E!E50+NRG_BF_E!E50+NRG_PR_E!E50+NRG_NI_E!E50+NRG_CL_E!E50+NRG_LNG_E!E50+NRG_BIOG_E!E50+NRG_GTL_E!E50+NRG_CPP_E!E50+NRG_NSP_E!E50</f>
        <v>23.771102039999999</v>
      </c>
      <c r="F50" s="8">
        <f>NRG_CM_E!F50+NRG_OIL_NG_E!F50+NRG_PF_E!F50+NRG_CO_E!F50+NRG_BKBPB_E!F50+NRG_GW_E!F50+NRG_BF_E!F50+NRG_PR_E!F50+NRG_NI_E!F50+NRG_CL_E!F50+NRG_LNG_E!F50+NRG_BIOG_E!F50+NRG_GTL_E!F50+NRG_CPP_E!F50+NRG_NSP_E!F50</f>
        <v>39.786507</v>
      </c>
      <c r="G50" s="8">
        <f>NRG_CM_E!G50+NRG_OIL_NG_E!G50+NRG_PF_E!G50+NRG_CO_E!G50+NRG_BKBPB_E!G50+NRG_GW_E!G50+NRG_BF_E!G50+NRG_PR_E!G50+NRG_NI_E!G50+NRG_CL_E!G50+NRG_LNG_E!G50+NRG_BIOG_E!G50+NRG_GTL_E!G50+NRG_CPP_E!G50+NRG_NSP_E!G50</f>
        <v>45.022941719999999</v>
      </c>
      <c r="H50" s="8">
        <f>NRG_CM_E!H50+NRG_OIL_NG_E!H50+NRG_PF_E!H50+NRG_CO_E!H50+NRG_BKBPB_E!H50+NRG_GW_E!H50+NRG_BF_E!H50+NRG_PR_E!H50+NRG_NI_E!H50+NRG_CL_E!H50+NRG_LNG_E!H50+NRG_BIOG_E!H50+NRG_GTL_E!H50+NRG_CPP_E!H50+NRG_NSP_E!H50</f>
        <v>47.584160999999987</v>
      </c>
      <c r="I50" s="8">
        <f>NRG_CM_E!I50+NRG_OIL_NG_E!I50+NRG_PF_E!I50+NRG_CO_E!I50+NRG_BKBPB_E!I50+NRG_GW_E!I50+NRG_BF_E!I50+NRG_PR_E!I50+NRG_NI_E!I50+NRG_CL_E!I50+NRG_LNG_E!I50+NRG_BIOG_E!I50+NRG_GTL_E!I50+NRG_CPP_E!I50+NRG_NSP_E!I50</f>
        <v>47.825347319999985</v>
      </c>
      <c r="J50" s="8">
        <f>NRG_CM_E!J50+NRG_OIL_NG_E!J50+NRG_PF_E!J50+NRG_CO_E!J50+NRG_BKBPB_E!J50+NRG_GW_E!J50+NRG_BF_E!J50+NRG_PR_E!J50+NRG_NI_E!J50+NRG_CL_E!J50+NRG_LNG_E!J50+NRG_BIOG_E!J50+NRG_GTL_E!J50+NRG_CPP_E!J50+NRG_NSP_E!J50</f>
        <v>47.142425880000005</v>
      </c>
      <c r="K50" s="8">
        <f>NRG_CM_E!K50+NRG_OIL_NG_E!K50+NRG_PF_E!K50+NRG_CO_E!K50+NRG_BKBPB_E!K50+NRG_GW_E!K50+NRG_BF_E!K50+NRG_PR_E!K50+NRG_NI_E!K50+NRG_CL_E!K50+NRG_LNG_E!K50+NRG_BIOG_E!K50+NRG_GTL_E!K50+NRG_CPP_E!K50+NRG_NSP_E!K50</f>
        <v>35.898499079999993</v>
      </c>
      <c r="L50" s="8">
        <f>NRG_CM_E!L50+NRG_OIL_NG_E!L50+NRG_PF_E!L50+NRG_CO_E!L50+NRG_BKBPB_E!L50+NRG_GW_E!L50+NRG_BF_E!L50+NRG_PR_E!L50+NRG_NI_E!L50+NRG_CL_E!L50+NRG_LNG_E!L50+NRG_BIOG_E!L50+NRG_GTL_E!L50+NRG_CPP_E!L50+NRG_NSP_E!L50</f>
        <v>55.583419319999997</v>
      </c>
      <c r="M50" s="8">
        <f>NRG_CM_E!M50+NRG_OIL_NG_E!M50+NRG_PF_E!M50+NRG_CO_E!M50+NRG_BKBPB_E!M50+NRG_GW_E!M50+NRG_BF_E!M50+NRG_PR_E!M50+NRG_NI_E!M50+NRG_CL_E!M50+NRG_LNG_E!M50+NRG_BIOG_E!M50+NRG_GTL_E!M50+NRG_CPP_E!M50+NRG_NSP_E!M50</f>
        <v>56.25182736</v>
      </c>
      <c r="N50" s="8">
        <f>NRG_CM_E!N50+NRG_OIL_NG_E!N50+NRG_PF_E!N50+NRG_CO_E!N50+NRG_BKBPB_E!N50+NRG_GW_E!N50+NRG_BF_E!N50+NRG_PR_E!N50+NRG_NI_E!N50+NRG_CL_E!N50+NRG_LNG_E!N50+NRG_BIOG_E!N50+NRG_GTL_E!N50+NRG_CPP_E!N50+NRG_NSP_E!N50</f>
        <v>50.1372</v>
      </c>
      <c r="O50" s="8">
        <f>NRG_CM_E!O50+NRG_OIL_NG_E!O50+NRG_PF_E!O50+NRG_CO_E!O50+NRG_BKBPB_E!O50+NRG_GW_E!O50+NRG_BF_E!O50+NRG_PR_E!O50+NRG_NI_E!O50+NRG_CL_E!O50+NRG_LNG_E!O50+NRG_BIOG_E!O50+NRG_GTL_E!O50+NRG_CPP_E!O50+NRG_NSP_E!O50</f>
        <v>34.730038439999994</v>
      </c>
      <c r="P50" s="8">
        <f>NRG_CM_E!P50+NRG_OIL_NG_E!P50+NRG_PF_E!P50+NRG_CO_E!P50+NRG_BKBPB_E!P50+NRG_GW_E!P50+NRG_BF_E!P50+NRG_PR_E!P50+NRG_NI_E!P50+NRG_CL_E!P50+NRG_LNG_E!P50+NRG_BIOG_E!P50+NRG_GTL_E!P50+NRG_CPP_E!P50+NRG_NSP_E!P50</f>
        <v>35.257270680000005</v>
      </c>
      <c r="Q50" s="8">
        <f>NRG_CM_E!Q50+NRG_OIL_NG_E!Q50+NRG_PF_E!Q50+NRG_CO_E!Q50+NRG_BKBPB_E!Q50+NRG_GW_E!Q50+NRG_BF_E!Q50+NRG_PR_E!Q50+NRG_NI_E!Q50+NRG_CL_E!Q50+NRG_LNG_E!Q50+NRG_BIOG_E!Q50+NRG_GTL_E!Q50+NRG_CPP_E!Q50+NRG_NSP_E!Q50</f>
        <v>32.545112039999992</v>
      </c>
      <c r="R50" s="8">
        <f>NRG_CM_E!R50+NRG_OIL_NG_E!R50+NRG_PF_E!R50+NRG_CO_E!R50+NRG_BKBPB_E!R50+NRG_GW_E!R50+NRG_BF_E!R50+NRG_PR_E!R50+NRG_NI_E!R50+NRG_CL_E!R50+NRG_LNG_E!R50+NRG_BIOG_E!R50+NRG_GTL_E!R50+NRG_CPP_E!R50+NRG_NSP_E!R50</f>
        <v>40.681587960000002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  <c r="Y50" s="8">
        <f>NRG_CM_E!Y50+NRG_OIL_NG_E!Y50+NRG_PF_E!Y50+NRG_CO_E!Y50+NRG_BKBPB_E!Y50+NRG_GW_E!Y50+NRG_BF_E!Y50+NRG_PR_E!Y50+NRG_NI_E!Y50+NRG_CL_E!Y50+NRG_LNG_E!Y50+NRG_BIOG_E!Y50+NRG_GTL_E!Y50+NRG_CPP_E!Y50+NRG_NSP_E!Y50</f>
        <v>0</v>
      </c>
      <c r="Z50" s="8">
        <f>NRG_CM_E!Z50+NRG_OIL_NG_E!Z50+NRG_PF_E!Z50+NRG_CO_E!Z50+NRG_BKBPB_E!Z50+NRG_GW_E!Z50+NRG_BF_E!Z50+NRG_PR_E!Z50+NRG_NI_E!Z50+NRG_CL_E!Z50+NRG_LNG_E!Z50+NRG_BIOG_E!Z50+NRG_GTL_E!Z50+NRG_CPP_E!Z50+NRG_NSP_E!Z50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537.21360000000004</v>
      </c>
      <c r="D51" s="27">
        <f>NRG_CM_E!D51+NRG_OIL_NG_E!D51+NRG_PF_E!D51+NRG_CO_E!D51+NRG_BKBPB_E!D51+NRG_GW_E!D51+NRG_BF_E!D51+NRG_PR_E!D51+NRG_NI_E!D51+NRG_CL_E!D51+NRG_LNG_E!D51+NRG_BIOG_E!D51+NRG_GTL_E!D51+NRG_CPP_E!D51+NRG_NSP_E!D51</f>
        <v>533.83077000000003</v>
      </c>
      <c r="E51" s="27">
        <f>NRG_CM_E!E51+NRG_OIL_NG_E!E51+NRG_PF_E!E51+NRG_CO_E!E51+NRG_BKBPB_E!E51+NRG_GW_E!E51+NRG_BF_E!E51+NRG_PR_E!E51+NRG_NI_E!E51+NRG_CL_E!E51+NRG_LNG_E!E51+NRG_BIOG_E!E51+NRG_GTL_E!E51+NRG_CPP_E!E51+NRG_NSP_E!E51</f>
        <v>485.76428999999996</v>
      </c>
      <c r="F51" s="27">
        <f>NRG_CM_E!F51+NRG_OIL_NG_E!F51+NRG_PF_E!F51+NRG_CO_E!F51+NRG_BKBPB_E!F51+NRG_GW_E!F51+NRG_BF_E!F51+NRG_PR_E!F51+NRG_NI_E!F51+NRG_CL_E!F51+NRG_LNG_E!F51+NRG_BIOG_E!F51+NRG_GTL_E!F51+NRG_CPP_E!F51+NRG_NSP_E!F51</f>
        <v>552.71402999999998</v>
      </c>
      <c r="G51" s="27">
        <f>NRG_CM_E!G51+NRG_OIL_NG_E!G51+NRG_PF_E!G51+NRG_CO_E!G51+NRG_BKBPB_E!G51+NRG_GW_E!G51+NRG_BF_E!G51+NRG_PR_E!G51+NRG_NI_E!G51+NRG_CL_E!G51+NRG_LNG_E!G51+NRG_BIOG_E!G51+NRG_GTL_E!G51+NRG_CPP_E!G51+NRG_NSP_E!G51</f>
        <v>558.77283000000011</v>
      </c>
      <c r="H51" s="27">
        <f>NRG_CM_E!H51+NRG_OIL_NG_E!H51+NRG_PF_E!H51+NRG_CO_E!H51+NRG_BKBPB_E!H51+NRG_GW_E!H51+NRG_BF_E!H51+NRG_PR_E!H51+NRG_NI_E!H51+NRG_CL_E!H51+NRG_LNG_E!H51+NRG_BIOG_E!H51+NRG_GTL_E!H51+NRG_CPP_E!H51+NRG_NSP_E!H51</f>
        <v>545.19102000000009</v>
      </c>
      <c r="I51" s="27">
        <f>NRG_CM_E!I51+NRG_OIL_NG_E!I51+NRG_PF_E!I51+NRG_CO_E!I51+NRG_BKBPB_E!I51+NRG_GW_E!I51+NRG_BF_E!I51+NRG_PR_E!I51+NRG_NI_E!I51+NRG_CL_E!I51+NRG_LNG_E!I51+NRG_BIOG_E!I51+NRG_GTL_E!I51+NRG_CPP_E!I51+NRG_NSP_E!I51</f>
        <v>664.85231999999985</v>
      </c>
      <c r="J51" s="27">
        <f>NRG_CM_E!J51+NRG_OIL_NG_E!J51+NRG_PF_E!J51+NRG_CO_E!J51+NRG_BKBPB_E!J51+NRG_GW_E!J51+NRG_BF_E!J51+NRG_PR_E!J51+NRG_NI_E!J51+NRG_CL_E!J51+NRG_LNG_E!J51+NRG_BIOG_E!J51+NRG_GTL_E!J51+NRG_CPP_E!J51+NRG_NSP_E!J51</f>
        <v>949.25138219999997</v>
      </c>
      <c r="K51" s="27">
        <f>NRG_CM_E!K51+NRG_OIL_NG_E!K51+NRG_PF_E!K51+NRG_CO_E!K51+NRG_BKBPB_E!K51+NRG_GW_E!K51+NRG_BF_E!K51+NRG_PR_E!K51+NRG_NI_E!K51+NRG_CL_E!K51+NRG_LNG_E!K51+NRG_BIOG_E!K51+NRG_GTL_E!K51+NRG_CPP_E!K51+NRG_NSP_E!K51</f>
        <v>1036.8505224</v>
      </c>
      <c r="L51" s="27">
        <f>NRG_CM_E!L51+NRG_OIL_NG_E!L51+NRG_PF_E!L51+NRG_CO_E!L51+NRG_BKBPB_E!L51+NRG_GW_E!L51+NRG_BF_E!L51+NRG_PR_E!L51+NRG_NI_E!L51+NRG_CL_E!L51+NRG_LNG_E!L51+NRG_BIOG_E!L51+NRG_GTL_E!L51+NRG_CPP_E!L51+NRG_NSP_E!L51</f>
        <v>938.76339744000006</v>
      </c>
      <c r="M51" s="27">
        <f>NRG_CM_E!M51+NRG_OIL_NG_E!M51+NRG_PF_E!M51+NRG_CO_E!M51+NRG_BKBPB_E!M51+NRG_GW_E!M51+NRG_BF_E!M51+NRG_PR_E!M51+NRG_NI_E!M51+NRG_CL_E!M51+NRG_LNG_E!M51+NRG_BIOG_E!M51+NRG_GTL_E!M51+NRG_CPP_E!M51+NRG_NSP_E!M51</f>
        <v>892.60745903999998</v>
      </c>
      <c r="N51" s="27">
        <f>NRG_CM_E!N51+NRG_OIL_NG_E!N51+NRG_PF_E!N51+NRG_CO_E!N51+NRG_BKBPB_E!N51+NRG_GW_E!N51+NRG_BF_E!N51+NRG_PR_E!N51+NRG_NI_E!N51+NRG_CL_E!N51+NRG_LNG_E!N51+NRG_BIOG_E!N51+NRG_GTL_E!N51+NRG_CPP_E!N51+NRG_NSP_E!N51</f>
        <v>851.96054173042455</v>
      </c>
      <c r="O51" s="27">
        <f>NRG_CM_E!O51+NRG_OIL_NG_E!O51+NRG_PF_E!O51+NRG_CO_E!O51+NRG_BKBPB_E!O51+NRG_GW_E!O51+NRG_BF_E!O51+NRG_PR_E!O51+NRG_NI_E!O51+NRG_CL_E!O51+NRG_LNG_E!O51+NRG_BIOG_E!O51+NRG_GTL_E!O51+NRG_CPP_E!O51+NRG_NSP_E!O51</f>
        <v>875.26526237292876</v>
      </c>
      <c r="P51" s="27">
        <f>NRG_CM_E!P51+NRG_OIL_NG_E!P51+NRG_PF_E!P51+NRG_CO_E!P51+NRG_BKBPB_E!P51+NRG_GW_E!P51+NRG_BF_E!P51+NRG_PR_E!P51+NRG_NI_E!P51+NRG_CL_E!P51+NRG_LNG_E!P51+NRG_BIOG_E!P51+NRG_GTL_E!P51+NRG_CPP_E!P51+NRG_NSP_E!P51</f>
        <v>827.63046381520724</v>
      </c>
      <c r="Q51" s="27">
        <f>NRG_CM_E!Q51+NRG_OIL_NG_E!Q51+NRG_PF_E!Q51+NRG_CO_E!Q51+NRG_BKBPB_E!Q51+NRG_GW_E!Q51+NRG_BF_E!Q51+NRG_PR_E!Q51+NRG_NI_E!Q51+NRG_CL_E!Q51+NRG_LNG_E!Q51+NRG_BIOG_E!Q51+NRG_GTL_E!Q51+NRG_CPP_E!Q51+NRG_NSP_E!Q51</f>
        <v>801.05657451310492</v>
      </c>
      <c r="R51" s="27">
        <f>NRG_CM_E!R51+NRG_OIL_NG_E!R51+NRG_PF_E!R51+NRG_CO_E!R51+NRG_BKBPB_E!R51+NRG_GW_E!R51+NRG_BF_E!R51+NRG_PR_E!R51+NRG_NI_E!R51+NRG_CL_E!R51+NRG_LNG_E!R51+NRG_BIOG_E!R51+NRG_GTL_E!R51+NRG_CPP_E!R51+NRG_NSP_E!R51</f>
        <v>636.79086484085576</v>
      </c>
      <c r="S51" s="27">
        <f>NRG_CM_E!S51+NRG_OIL_NG_E!S51+NRG_PF_E!S51+NRG_CO_E!S51+NRG_BKBPB_E!S51+NRG_GW_E!S51+NRG_BF_E!S51+NRG_PR_E!S51+NRG_NI_E!S51+NRG_CL_E!S51+NRG_LNG_E!S51+NRG_BIOG_E!S51+NRG_GTL_E!S51+NRG_CPP_E!S51+NRG_NSP_E!S51</f>
        <v>451.43087381438073</v>
      </c>
      <c r="T51" s="27">
        <f>NRG_CM_E!T51+NRG_OIL_NG_E!T51+NRG_PF_E!T51+NRG_CO_E!T51+NRG_BKBPB_E!T51+NRG_GW_E!T51+NRG_BF_E!T51+NRG_PR_E!T51+NRG_NI_E!T51+NRG_CL_E!T51+NRG_LNG_E!T51+NRG_BIOG_E!T51+NRG_GTL_E!T51+NRG_CPP_E!T51+NRG_NSP_E!T51</f>
        <v>413.74015485709901</v>
      </c>
      <c r="U51" s="27">
        <f>NRG_CM_E!U51+NRG_OIL_NG_E!U51+NRG_PF_E!U51+NRG_CO_E!U51+NRG_BKBPB_E!U51+NRG_GW_E!U51+NRG_BF_E!U51+NRG_PR_E!U51+NRG_NI_E!U51+NRG_CL_E!U51+NRG_LNG_E!U51+NRG_BIOG_E!U51+NRG_GTL_E!U51+NRG_CPP_E!U51+NRG_NSP_E!U51</f>
        <v>454.36766133638667</v>
      </c>
      <c r="V51" s="27">
        <f>NRG_CM_E!V51+NRG_OIL_NG_E!V51+NRG_PF_E!V51+NRG_CO_E!V51+NRG_BKBPB_E!V51+NRG_GW_E!V51+NRG_BF_E!V51+NRG_PR_E!V51+NRG_NI_E!V51+NRG_CL_E!V51+NRG_LNG_E!V51+NRG_BIOG_E!V51+NRG_GTL_E!V51+NRG_CPP_E!V51+NRG_NSP_E!V51</f>
        <v>490.88399811474932</v>
      </c>
      <c r="W51" s="27">
        <f>NRG_CM_E!W51+NRG_OIL_NG_E!W51+NRG_PF_E!W51+NRG_CO_E!W51+NRG_BKBPB_E!W51+NRG_GW_E!W51+NRG_BF_E!W51+NRG_PR_E!W51+NRG_NI_E!W51+NRG_CL_E!W51+NRG_LNG_E!W51+NRG_BIOG_E!W51+NRG_GTL_E!W51+NRG_CPP_E!W51+NRG_NSP_E!W51</f>
        <v>451.86008929421689</v>
      </c>
      <c r="X51" s="27">
        <f>NRG_CM_E!X51+NRG_OIL_NG_E!X51+NRG_PF_E!X51+NRG_CO_E!X51+NRG_BKBPB_E!X51+NRG_GW_E!X51+NRG_BF_E!X51+NRG_PR_E!X51+NRG_NI_E!X51+NRG_CL_E!X51+NRG_LNG_E!X51+NRG_BIOG_E!X51+NRG_GTL_E!X51+NRG_CPP_E!X51+NRG_NSP_E!X51</f>
        <v>371.45143648037538</v>
      </c>
      <c r="Y51" s="27">
        <f>NRG_CM_E!Y51+NRG_OIL_NG_E!Y51+NRG_PF_E!Y51+NRG_CO_E!Y51+NRG_BKBPB_E!Y51+NRG_GW_E!Y51+NRG_BF_E!Y51+NRG_PR_E!Y51+NRG_NI_E!Y51+NRG_CL_E!Y51+NRG_LNG_E!Y51+NRG_BIOG_E!Y51+NRG_GTL_E!Y51+NRG_CPP_E!Y51+NRG_NSP_E!Y51</f>
        <v>90.409017558930998</v>
      </c>
      <c r="Z51" s="27">
        <f>NRG_CM_E!Z51+NRG_OIL_NG_E!Z51+NRG_PF_E!Z51+NRG_CO_E!Z51+NRG_BKBPB_E!Z51+NRG_GW_E!Z51+NRG_BF_E!Z51+NRG_PR_E!Z51+NRG_NI_E!Z51+NRG_CL_E!Z51+NRG_LNG_E!Z51+NRG_BIOG_E!Z51+NRG_GTL_E!Z51+NRG_CPP_E!Z51+NRG_NSP_E!Z51</f>
        <v>239.86348708730574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  <c r="Y53" s="8">
        <f>NRG_CM_E!Y53+NRG_OIL_NG_E!Y53+NRG_PF_E!Y53+NRG_CO_E!Y53+NRG_BKBPB_E!Y53+NRG_GW_E!Y53+NRG_BF_E!Y53+NRG_PR_E!Y53+NRG_NI_E!Y53+NRG_CL_E!Y53+NRG_LNG_E!Y53+NRG_BIOG_E!Y53+NRG_GTL_E!Y53+NRG_CPP_E!Y53+NRG_NSP_E!Y53</f>
        <v>0</v>
      </c>
      <c r="Z53" s="8">
        <f>NRG_CM_E!Z53+NRG_OIL_NG_E!Z53+NRG_PF_E!Z53+NRG_CO_E!Z53+NRG_BKBPB_E!Z53+NRG_GW_E!Z53+NRG_BF_E!Z53+NRG_PR_E!Z53+NRG_NI_E!Z53+NRG_CL_E!Z53+NRG_LNG_E!Z53+NRG_BIOG_E!Z53+NRG_GTL_E!Z53+NRG_CPP_E!Z53+NRG_NSP_E!Z53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  <c r="Y54" s="45">
        <f>NRG_CM_E!Y54+NRG_OIL_NG_E!Y54+NRG_PF_E!Y54+NRG_CO_E!Y54+NRG_BKBPB_E!Y54+NRG_GW_E!Y54+NRG_BF_E!Y54+NRG_PR_E!Y54+NRG_NI_E!Y54+NRG_CL_E!Y54+NRG_LNG_E!Y54+NRG_BIOG_E!Y54+NRG_GTL_E!Y54+NRG_CPP_E!Y54+NRG_NSP_E!Y54</f>
        <v>0</v>
      </c>
      <c r="Z54" s="45">
        <f>NRG_CM_E!Z54+NRG_OIL_NG_E!Z54+NRG_PF_E!Z54+NRG_CO_E!Z54+NRG_BKBPB_E!Z54+NRG_GW_E!Z54+NRG_BF_E!Z54+NRG_PR_E!Z54+NRG_NI_E!Z54+NRG_CL_E!Z54+NRG_LNG_E!Z54+NRG_BIOG_E!Z54+NRG_GTL_E!Z54+NRG_CPP_E!Z54+NRG_NSP_E!Z54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15.360189119999998</v>
      </c>
      <c r="K61" s="49">
        <f t="shared" si="32"/>
        <v>38.725145280000007</v>
      </c>
      <c r="L61" s="49">
        <f t="shared" si="32"/>
        <v>59.781574079999992</v>
      </c>
      <c r="M61" s="49">
        <f t="shared" si="32"/>
        <v>55.417551839999987</v>
      </c>
      <c r="N61" s="49">
        <f t="shared" si="32"/>
        <v>43.715404938731247</v>
      </c>
      <c r="O61" s="49">
        <f t="shared" si="32"/>
        <v>52.770480689021362</v>
      </c>
      <c r="P61" s="49">
        <f t="shared" si="32"/>
        <v>116.86483201129583</v>
      </c>
      <c r="Q61" s="49">
        <f t="shared" si="32"/>
        <v>129.17852895387639</v>
      </c>
      <c r="R61" s="49">
        <f t="shared" si="32"/>
        <v>127.41947367146648</v>
      </c>
      <c r="S61" s="49">
        <f t="shared" si="32"/>
        <v>151.06296112525493</v>
      </c>
      <c r="T61" s="49">
        <f t="shared" si="32"/>
        <v>123.20150684838509</v>
      </c>
      <c r="U61" s="49">
        <f t="shared" si="32"/>
        <v>140.2764756537841</v>
      </c>
      <c r="V61" s="49">
        <f t="shared" si="32"/>
        <v>117.8778939165541</v>
      </c>
      <c r="W61" s="49">
        <f t="shared" si="32"/>
        <v>155.10017303514726</v>
      </c>
      <c r="X61" s="49">
        <f t="shared" si="32"/>
        <v>145.86946083000896</v>
      </c>
      <c r="Y61" s="49">
        <f t="shared" ref="Y61:Z61" si="33">SUM(Y62:Y72)</f>
        <v>150.98213329173564</v>
      </c>
      <c r="Z61" s="49">
        <f t="shared" si="33"/>
        <v>126.04573321427996</v>
      </c>
    </row>
    <row r="62" spans="1:26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  <c r="Y62" s="52">
        <f>NRG_CM_E!Y62+NRG_OIL_NG_E!Y62+NRG_PF_E!Y62+NRG_CO_E!Y62+NRG_BKBPB_E!Y62+NRG_GW_E!Y62+NRG_BF_E!Y62+NRG_PR_E!Y62+NRG_NI_E!Y62+NRG_CL_E!Y62+NRG_LNG_E!Y62+NRG_BIOG_E!Y62+NRG_GTL_E!Y62+NRG_CPP_E!Y62+NRG_NSP_E!Y62</f>
        <v>0</v>
      </c>
      <c r="Z62" s="52">
        <f>NRG_CM_E!Z62+NRG_OIL_NG_E!Z62+NRG_PF_E!Z62+NRG_CO_E!Z62+NRG_BKBPB_E!Z62+NRG_GW_E!Z62+NRG_BF_E!Z62+NRG_PR_E!Z62+NRG_NI_E!Z62+NRG_CL_E!Z62+NRG_LNG_E!Z62+NRG_BIOG_E!Z62+NRG_GTL_E!Z62+NRG_CPP_E!Z62+NRG_NSP_E!Z62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  <c r="Y63" s="52">
        <f>NRG_CM_E!Y63+NRG_OIL_NG_E!Y63+NRG_PF_E!Y63+NRG_CO_E!Y63+NRG_BKBPB_E!Y63+NRG_GW_E!Y63+NRG_BF_E!Y63+NRG_PR_E!Y63+NRG_NI_E!Y63+NRG_CL_E!Y63+NRG_LNG_E!Y63+NRG_BIOG_E!Y63+NRG_GTL_E!Y63+NRG_CPP_E!Y63+NRG_NSP_E!Y63</f>
        <v>0</v>
      </c>
      <c r="Z63" s="52">
        <f>NRG_CM_E!Z63+NRG_OIL_NG_E!Z63+NRG_PF_E!Z63+NRG_CO_E!Z63+NRG_BKBPB_E!Z63+NRG_GW_E!Z63+NRG_BF_E!Z63+NRG_PR_E!Z63+NRG_NI_E!Z63+NRG_CL_E!Z63+NRG_LNG_E!Z63+NRG_BIOG_E!Z63+NRG_GTL_E!Z63+NRG_CPP_E!Z63+NRG_NSP_E!Z63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1.2425898731254078E-2</v>
      </c>
      <c r="O64" s="52">
        <f>NRG_CM_E!O64+NRG_OIL_NG_E!O64+NRG_PF_E!O64+NRG_CO_E!O64+NRG_BKBPB_E!O64+NRG_GW_E!O64+NRG_BF_E!O64+NRG_PR_E!O64+NRG_NI_E!O64+NRG_CL_E!O64+NRG_LNG_E!O64+NRG_BIOG_E!O64+NRG_GTL_E!O64+NRG_CPP_E!O64+NRG_NSP_E!O64</f>
        <v>0.12195812902137999</v>
      </c>
      <c r="P64" s="52">
        <f>NRG_CM_E!P64+NRG_OIL_NG_E!P64+NRG_PF_E!P64+NRG_CO_E!P64+NRG_BKBPB_E!P64+NRG_GW_E!P64+NRG_BF_E!P64+NRG_PR_E!P64+NRG_NI_E!P64+NRG_CL_E!P64+NRG_LNG_E!P64+NRG_BIOG_E!P64+NRG_GTL_E!P64+NRG_CPP_E!P64+NRG_NSP_E!P64</f>
        <v>0.82751809129583143</v>
      </c>
      <c r="Q64" s="52">
        <f>NRG_CM_E!Q64+NRG_OIL_NG_E!Q64+NRG_PF_E!Q64+NRG_CO_E!Q64+NRG_BKBPB_E!Q64+NRG_GW_E!Q64+NRG_BF_E!Q64+NRG_PR_E!Q64+NRG_NI_E!Q64+NRG_CL_E!Q64+NRG_LNG_E!Q64+NRG_BIOG_E!Q64+NRG_GTL_E!Q64+NRG_CPP_E!Q64+NRG_NSP_E!Q64</f>
        <v>0.95783007387640995</v>
      </c>
      <c r="R64" s="52">
        <f>NRG_CM_E!R64+NRG_OIL_NG_E!R64+NRG_PF_E!R64+NRG_CO_E!R64+NRG_BKBPB_E!R64+NRG_GW_E!R64+NRG_BF_E!R64+NRG_PR_E!R64+NRG_NI_E!R64+NRG_CL_E!R64+NRG_LNG_E!R64+NRG_BIOG_E!R64+NRG_GTL_E!R64+NRG_CPP_E!R64+NRG_NSP_E!R64</f>
        <v>1.9549088714664999</v>
      </c>
      <c r="S64" s="52">
        <f>NRG_CM_E!S64+NRG_OIL_NG_E!S64+NRG_PF_E!S64+NRG_CO_E!S64+NRG_BKBPB_E!S64+NRG_GW_E!S64+NRG_BF_E!S64+NRG_PR_E!S64+NRG_NI_E!S64+NRG_CL_E!S64+NRG_LNG_E!S64+NRG_BIOG_E!S64+NRG_GTL_E!S64+NRG_CPP_E!S64+NRG_NSP_E!S64</f>
        <v>1.6760809652549569</v>
      </c>
      <c r="T64" s="52">
        <f>NRG_CM_E!T64+NRG_OIL_NG_E!T64+NRG_PF_E!T64+NRG_CO_E!T64+NRG_BKBPB_E!T64+NRG_GW_E!T64+NRG_BF_E!T64+NRG_PR_E!T64+NRG_NI_E!T64+NRG_CL_E!T64+NRG_LNG_E!T64+NRG_BIOG_E!T64+NRG_GTL_E!T64+NRG_CPP_E!T64+NRG_NSP_E!T64</f>
        <v>1.9745913283851471</v>
      </c>
      <c r="U64" s="52">
        <f>NRG_CM_E!U64+NRG_OIL_NG_E!U64+NRG_PF_E!U64+NRG_CO_E!U64+NRG_BKBPB_E!U64+NRG_GW_E!U64+NRG_BF_E!U64+NRG_PR_E!U64+NRG_NI_E!U64+NRG_CL_E!U64+NRG_LNG_E!U64+NRG_BIOG_E!U64+NRG_GTL_E!U64+NRG_CPP_E!U64+NRG_NSP_E!U64</f>
        <v>2.00267885378413</v>
      </c>
      <c r="V64" s="52">
        <f>NRG_CM_E!V64+NRG_OIL_NG_E!V64+NRG_PF_E!V64+NRG_CO_E!V64+NRG_BKBPB_E!V64+NRG_GW_E!V64+NRG_BF_E!V64+NRG_PR_E!V64+NRG_NI_E!V64+NRG_CL_E!V64+NRG_LNG_E!V64+NRG_BIOG_E!V64+NRG_GTL_E!V64+NRG_CPP_E!V64+NRG_NSP_E!V64</f>
        <v>2.0927527965540986</v>
      </c>
      <c r="W64" s="52">
        <f>NRG_CM_E!W64+NRG_OIL_NG_E!W64+NRG_PF_E!W64+NRG_CO_E!W64+NRG_BKBPB_E!W64+NRG_GW_E!W64+NRG_BF_E!W64+NRG_PR_E!W64+NRG_NI_E!W64+NRG_CL_E!W64+NRG_LNG_E!W64+NRG_BIOG_E!W64+NRG_GTL_E!W64+NRG_CPP_E!W64+NRG_NSP_E!W64</f>
        <v>1.9860069551473152</v>
      </c>
      <c r="X64" s="52">
        <f>NRG_CM_E!X64+NRG_OIL_NG_E!X64+NRG_PF_E!X64+NRG_CO_E!X64+NRG_BKBPB_E!X64+NRG_GW_E!X64+NRG_BF_E!X64+NRG_PR_E!X64+NRG_NI_E!X64+NRG_CL_E!X64+NRG_LNG_E!X64+NRG_BIOG_E!X64+NRG_GTL_E!X64+NRG_CPP_E!X64+NRG_NSP_E!X64</f>
        <v>2.2329801900089676</v>
      </c>
      <c r="Y64" s="52">
        <f>NRG_CM_E!Y64+NRG_OIL_NG_E!Y64+NRG_PF_E!Y64+NRG_CO_E!Y64+NRG_BKBPB_E!Y64+NRG_GW_E!Y64+NRG_BF_E!Y64+NRG_PR_E!Y64+NRG_NI_E!Y64+NRG_CL_E!Y64+NRG_LNG_E!Y64+NRG_BIOG_E!Y64+NRG_GTL_E!Y64+NRG_CPP_E!Y64+NRG_NSP_E!Y64</f>
        <v>1.0877553717356137</v>
      </c>
      <c r="Z64" s="52">
        <f>NRG_CM_E!Z64+NRG_OIL_NG_E!Z64+NRG_PF_E!Z64+NRG_CO_E!Z64+NRG_BKBPB_E!Z64+NRG_GW_E!Z64+NRG_BF_E!Z64+NRG_PR_E!Z64+NRG_NI_E!Z64+NRG_CL_E!Z64+NRG_LNG_E!Z64+NRG_BIOG_E!Z64+NRG_GTL_E!Z64+NRG_CPP_E!Z64+NRG_NSP_E!Z64</f>
        <v>1.6314108142799677</v>
      </c>
    </row>
    <row r="65" spans="1:26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  <c r="Y65" s="52">
        <f>NRG_CM_E!Y65+NRG_OIL_NG_E!Y65+NRG_PF_E!Y65+NRG_CO_E!Y65+NRG_BKBPB_E!Y65+NRG_GW_E!Y65+NRG_BF_E!Y65+NRG_PR_E!Y65+NRG_NI_E!Y65+NRG_CL_E!Y65+NRG_LNG_E!Y65+NRG_BIOG_E!Y65+NRG_GTL_E!Y65+NRG_CPP_E!Y65+NRG_NSP_E!Y65</f>
        <v>0</v>
      </c>
      <c r="Z65" s="52">
        <f>NRG_CM_E!Z65+NRG_OIL_NG_E!Z65+NRG_PF_E!Z65+NRG_CO_E!Z65+NRG_BKBPB_E!Z65+NRG_GW_E!Z65+NRG_BF_E!Z65+NRG_PR_E!Z65+NRG_NI_E!Z65+NRG_CL_E!Z65+NRG_LNG_E!Z65+NRG_BIOG_E!Z65+NRG_GTL_E!Z65+NRG_CPP_E!Z65+NRG_NSP_E!Z65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  <c r="Y66" s="52">
        <f>NRG_CM_E!Y66+NRG_OIL_NG_E!Y66+NRG_PF_E!Y66+NRG_CO_E!Y66+NRG_BKBPB_E!Y66+NRG_GW_E!Y66+NRG_BF_E!Y66+NRG_PR_E!Y66+NRG_NI_E!Y66+NRG_CL_E!Y66+NRG_LNG_E!Y66+NRG_BIOG_E!Y66+NRG_GTL_E!Y66+NRG_CPP_E!Y66+NRG_NSP_E!Y66</f>
        <v>0</v>
      </c>
      <c r="Z66" s="52">
        <f>NRG_CM_E!Z66+NRG_OIL_NG_E!Z66+NRG_PF_E!Z66+NRG_CO_E!Z66+NRG_BKBPB_E!Z66+NRG_GW_E!Z66+NRG_BF_E!Z66+NRG_PR_E!Z66+NRG_NI_E!Z66+NRG_CL_E!Z66+NRG_LNG_E!Z66+NRG_BIOG_E!Z66+NRG_GTL_E!Z66+NRG_CPP_E!Z66+NRG_NSP_E!Z66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  <c r="Y67" s="52">
        <f>NRG_CM_E!Y67+NRG_OIL_NG_E!Y67+NRG_PF_E!Y67+NRG_CO_E!Y67+NRG_BKBPB_E!Y67+NRG_GW_E!Y67+NRG_BF_E!Y67+NRG_PR_E!Y67+NRG_NI_E!Y67+NRG_CL_E!Y67+NRG_LNG_E!Y67+NRG_BIOG_E!Y67+NRG_GTL_E!Y67+NRG_CPP_E!Y67+NRG_NSP_E!Y67</f>
        <v>0</v>
      </c>
      <c r="Z67" s="52">
        <f>NRG_CM_E!Z67+NRG_OIL_NG_E!Z67+NRG_PF_E!Z67+NRG_CO_E!Z67+NRG_BKBPB_E!Z67+NRG_GW_E!Z67+NRG_BF_E!Z67+NRG_PR_E!Z67+NRG_NI_E!Z67+NRG_CL_E!Z67+NRG_LNG_E!Z67+NRG_BIOG_E!Z67+NRG_GTL_E!Z67+NRG_CPP_E!Z67+NRG_NSP_E!Z67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  <c r="Y68" s="52">
        <f>NRG_CM_E!Y68+NRG_OIL_NG_E!Y68+NRG_PF_E!Y68+NRG_CO_E!Y68+NRG_BKBPB_E!Y68+NRG_GW_E!Y68+NRG_BF_E!Y68+NRG_PR_E!Y68+NRG_NI_E!Y68+NRG_CL_E!Y68+NRG_LNG_E!Y68+NRG_BIOG_E!Y68+NRG_GTL_E!Y68+NRG_CPP_E!Y68+NRG_NSP_E!Y68</f>
        <v>0</v>
      </c>
      <c r="Z68" s="52">
        <f>NRG_CM_E!Z68+NRG_OIL_NG_E!Z68+NRG_PF_E!Z68+NRG_CO_E!Z68+NRG_BKBPB_E!Z68+NRG_GW_E!Z68+NRG_BF_E!Z68+NRG_PR_E!Z68+NRG_NI_E!Z68+NRG_CL_E!Z68+NRG_LNG_E!Z68+NRG_BIOG_E!Z68+NRG_GTL_E!Z68+NRG_CPP_E!Z68+NRG_NSP_E!Z68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  <c r="Y69" s="52">
        <f>NRG_CM_E!Y69+NRG_OIL_NG_E!Y69+NRG_PF_E!Y69+NRG_CO_E!Y69+NRG_BKBPB_E!Y69+NRG_GW_E!Y69+NRG_BF_E!Y69+NRG_PR_E!Y69+NRG_NI_E!Y69+NRG_CL_E!Y69+NRG_LNG_E!Y69+NRG_BIOG_E!Y69+NRG_GTL_E!Y69+NRG_CPP_E!Y69+NRG_NSP_E!Y69</f>
        <v>0</v>
      </c>
      <c r="Z69" s="52">
        <f>NRG_CM_E!Z69+NRG_OIL_NG_E!Z69+NRG_PF_E!Z69+NRG_CO_E!Z69+NRG_BKBPB_E!Z69+NRG_GW_E!Z69+NRG_BF_E!Z69+NRG_PR_E!Z69+NRG_NI_E!Z69+NRG_CL_E!Z69+NRG_LNG_E!Z69+NRG_BIOG_E!Z69+NRG_GTL_E!Z69+NRG_CPP_E!Z69+NRG_NSP_E!Z69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  <c r="Y70" s="52">
        <f>NRG_CM_E!Y70+NRG_OIL_NG_E!Y70+NRG_PF_E!Y70+NRG_CO_E!Y70+NRG_BKBPB_E!Y70+NRG_GW_E!Y70+NRG_BF_E!Y70+NRG_PR_E!Y70+NRG_NI_E!Y70+NRG_CL_E!Y70+NRG_LNG_E!Y70+NRG_BIOG_E!Y70+NRG_GTL_E!Y70+NRG_CPP_E!Y70+NRG_NSP_E!Y70</f>
        <v>0</v>
      </c>
      <c r="Z70" s="52">
        <f>NRG_CM_E!Z70+NRG_OIL_NG_E!Z70+NRG_PF_E!Z70+NRG_CO_E!Z70+NRG_BKBPB_E!Z70+NRG_GW_E!Z70+NRG_BF_E!Z70+NRG_PR_E!Z70+NRG_NI_E!Z70+NRG_CL_E!Z70+NRG_LNG_E!Z70+NRG_BIOG_E!Z70+NRG_GTL_E!Z70+NRG_CPP_E!Z70+NRG_NSP_E!Z70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  <c r="Y71" s="52">
        <f>NRG_CM_E!Y71+NRG_OIL_NG_E!Y71+NRG_PF_E!Y71+NRG_CO_E!Y71+NRG_BKBPB_E!Y71+NRG_GW_E!Y71+NRG_BF_E!Y71+NRG_PR_E!Y71+NRG_NI_E!Y71+NRG_CL_E!Y71+NRG_LNG_E!Y71+NRG_BIOG_E!Y71+NRG_GTL_E!Y71+NRG_CPP_E!Y71+NRG_NSP_E!Y71</f>
        <v>0</v>
      </c>
      <c r="Z71" s="52">
        <f>NRG_CM_E!Z71+NRG_OIL_NG_E!Z71+NRG_PF_E!Z71+NRG_CO_E!Z71+NRG_BKBPB_E!Z71+NRG_GW_E!Z71+NRG_BF_E!Z71+NRG_PR_E!Z71+NRG_NI_E!Z71+NRG_CL_E!Z71+NRG_LNG_E!Z71+NRG_BIOG_E!Z71+NRG_GTL_E!Z71+NRG_CPP_E!Z71+NRG_NSP_E!Z71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15.360189119999998</v>
      </c>
      <c r="K72" s="55">
        <f>NRG_CM_E!K72+NRG_OIL_NG_E!K72+NRG_PF_E!K72+NRG_CO_E!K72+NRG_BKBPB_E!K72+NRG_GW_E!K72+NRG_BF_E!K72+NRG_PR_E!K72+NRG_NI_E!K72+NRG_CL_E!K72+NRG_LNG_E!K72+NRG_BIOG_E!K72+NRG_GTL_E!K72+NRG_CPP_E!K72+NRG_NSP_E!K72</f>
        <v>38.725145280000007</v>
      </c>
      <c r="L72" s="55">
        <f>NRG_CM_E!L72+NRG_OIL_NG_E!L72+NRG_PF_E!L72+NRG_CO_E!L72+NRG_BKBPB_E!L72+NRG_GW_E!L72+NRG_BF_E!L72+NRG_PR_E!L72+NRG_NI_E!L72+NRG_CL_E!L72+NRG_LNG_E!L72+NRG_BIOG_E!L72+NRG_GTL_E!L72+NRG_CPP_E!L72+NRG_NSP_E!L72</f>
        <v>59.781574079999992</v>
      </c>
      <c r="M72" s="55">
        <f>NRG_CM_E!M72+NRG_OIL_NG_E!M72+NRG_PF_E!M72+NRG_CO_E!M72+NRG_BKBPB_E!M72+NRG_GW_E!M72+NRG_BF_E!M72+NRG_PR_E!M72+NRG_NI_E!M72+NRG_CL_E!M72+NRG_LNG_E!M72+NRG_BIOG_E!M72+NRG_GTL_E!M72+NRG_CPP_E!M72+NRG_NSP_E!M72</f>
        <v>55.417551839999987</v>
      </c>
      <c r="N72" s="55">
        <f>NRG_CM_E!N72+NRG_OIL_NG_E!N72+NRG_PF_E!N72+NRG_CO_E!N72+NRG_BKBPB_E!N72+NRG_GW_E!N72+NRG_BF_E!N72+NRG_PR_E!N72+NRG_NI_E!N72+NRG_CL_E!N72+NRG_LNG_E!N72+NRG_BIOG_E!N72+NRG_GTL_E!N72+NRG_CPP_E!N72+NRG_NSP_E!N72</f>
        <v>43.702979039999995</v>
      </c>
      <c r="O72" s="55">
        <f>NRG_CM_E!O72+NRG_OIL_NG_E!O72+NRG_PF_E!O72+NRG_CO_E!O72+NRG_BKBPB_E!O72+NRG_GW_E!O72+NRG_BF_E!O72+NRG_PR_E!O72+NRG_NI_E!O72+NRG_CL_E!O72+NRG_LNG_E!O72+NRG_BIOG_E!O72+NRG_GTL_E!O72+NRG_CPP_E!O72+NRG_NSP_E!O72</f>
        <v>52.648522559999982</v>
      </c>
      <c r="P72" s="55">
        <f>NRG_CM_E!P72+NRG_OIL_NG_E!P72+NRG_PF_E!P72+NRG_CO_E!P72+NRG_BKBPB_E!P72+NRG_GW_E!P72+NRG_BF_E!P72+NRG_PR_E!P72+NRG_NI_E!P72+NRG_CL_E!P72+NRG_LNG_E!P72+NRG_BIOG_E!P72+NRG_GTL_E!P72+NRG_CPP_E!P72+NRG_NSP_E!P72</f>
        <v>116.03731392</v>
      </c>
      <c r="Q72" s="55">
        <f>NRG_CM_E!Q72+NRG_OIL_NG_E!Q72+NRG_PF_E!Q72+NRG_CO_E!Q72+NRG_BKBPB_E!Q72+NRG_GW_E!Q72+NRG_BF_E!Q72+NRG_PR_E!Q72+NRG_NI_E!Q72+NRG_CL_E!Q72+NRG_LNG_E!Q72+NRG_BIOG_E!Q72+NRG_GTL_E!Q72+NRG_CPP_E!Q72+NRG_NSP_E!Q72</f>
        <v>128.22069887999999</v>
      </c>
      <c r="R72" s="55">
        <f>NRG_CM_E!R72+NRG_OIL_NG_E!R72+NRG_PF_E!R72+NRG_CO_E!R72+NRG_BKBPB_E!R72+NRG_GW_E!R72+NRG_BF_E!R72+NRG_PR_E!R72+NRG_NI_E!R72+NRG_CL_E!R72+NRG_LNG_E!R72+NRG_BIOG_E!R72+NRG_GTL_E!R72+NRG_CPP_E!R72+NRG_NSP_E!R72</f>
        <v>125.46456479999998</v>
      </c>
      <c r="S72" s="55">
        <f>NRG_CM_E!S72+NRG_OIL_NG_E!S72+NRG_PF_E!S72+NRG_CO_E!S72+NRG_BKBPB_E!S72+NRG_GW_E!S72+NRG_BF_E!S72+NRG_PR_E!S72+NRG_NI_E!S72+NRG_CL_E!S72+NRG_LNG_E!S72+NRG_BIOG_E!S72+NRG_GTL_E!S72+NRG_CPP_E!S72+NRG_NSP_E!S72</f>
        <v>149.38688015999998</v>
      </c>
      <c r="T72" s="55">
        <f>NRG_CM_E!T72+NRG_OIL_NG_E!T72+NRG_PF_E!T72+NRG_CO_E!T72+NRG_BKBPB_E!T72+NRG_GW_E!T72+NRG_BF_E!T72+NRG_PR_E!T72+NRG_NI_E!T72+NRG_CL_E!T72+NRG_LNG_E!T72+NRG_BIOG_E!T72+NRG_GTL_E!T72+NRG_CPP_E!T72+NRG_NSP_E!T72</f>
        <v>121.22691551999995</v>
      </c>
      <c r="U72" s="55">
        <f>NRG_CM_E!U72+NRG_OIL_NG_E!U72+NRG_PF_E!U72+NRG_CO_E!U72+NRG_BKBPB_E!U72+NRG_GW_E!U72+NRG_BF_E!U72+NRG_PR_E!U72+NRG_NI_E!U72+NRG_CL_E!U72+NRG_LNG_E!U72+NRG_BIOG_E!U72+NRG_GTL_E!U72+NRG_CPP_E!U72+NRG_NSP_E!U72</f>
        <v>138.27379679999999</v>
      </c>
      <c r="V72" s="55">
        <f>NRG_CM_E!V72+NRG_OIL_NG_E!V72+NRG_PF_E!V72+NRG_CO_E!V72+NRG_BKBPB_E!V72+NRG_GW_E!V72+NRG_BF_E!V72+NRG_PR_E!V72+NRG_NI_E!V72+NRG_CL_E!V72+NRG_LNG_E!V72+NRG_BIOG_E!V72+NRG_GTL_E!V72+NRG_CPP_E!V72+NRG_NSP_E!V72</f>
        <v>115.78514112000001</v>
      </c>
      <c r="W72" s="55">
        <f>NRG_CM_E!W72+NRG_OIL_NG_E!W72+NRG_PF_E!W72+NRG_CO_E!W72+NRG_BKBPB_E!W72+NRG_GW_E!W72+NRG_BF_E!W72+NRG_PR_E!W72+NRG_NI_E!W72+NRG_CL_E!W72+NRG_LNG_E!W72+NRG_BIOG_E!W72+NRG_GTL_E!W72+NRG_CPP_E!W72+NRG_NSP_E!W72</f>
        <v>153.11416607999996</v>
      </c>
      <c r="X72" s="55">
        <f>NRG_CM_E!X72+NRG_OIL_NG_E!X72+NRG_PF_E!X72+NRG_CO_E!X72+NRG_BKBPB_E!X72+NRG_GW_E!X72+NRG_BF_E!X72+NRG_PR_E!X72+NRG_NI_E!X72+NRG_CL_E!X72+NRG_LNG_E!X72+NRG_BIOG_E!X72+NRG_GTL_E!X72+NRG_CPP_E!X72+NRG_NSP_E!X72</f>
        <v>143.63648064</v>
      </c>
      <c r="Y72" s="55">
        <f>NRG_CM_E!Y72+NRG_OIL_NG_E!Y72+NRG_PF_E!Y72+NRG_CO_E!Y72+NRG_BKBPB_E!Y72+NRG_GW_E!Y72+NRG_BF_E!Y72+NRG_PR_E!Y72+NRG_NI_E!Y72+NRG_CL_E!Y72+NRG_LNG_E!Y72+NRG_BIOG_E!Y72+NRG_GTL_E!Y72+NRG_CPP_E!Y72+NRG_NSP_E!Y72</f>
        <v>149.89437792000001</v>
      </c>
      <c r="Z72" s="55">
        <f>NRG_CM_E!Z72+NRG_OIL_NG_E!Z72+NRG_PF_E!Z72+NRG_CO_E!Z72+NRG_BKBPB_E!Z72+NRG_GW_E!Z72+NRG_BF_E!Z72+NRG_PR_E!Z72+NRG_NI_E!Z72+NRG_CL_E!Z72+NRG_LNG_E!Z72+NRG_BIOG_E!Z72+NRG_GTL_E!Z72+NRG_CPP_E!Z72+NRG_NSP_E!Z72</f>
        <v>124.41432239999999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358.48022399999991</v>
      </c>
      <c r="D2" s="21">
        <f t="shared" ref="D2:X2" si="0">SUM(D3,D17,D22,D25,D26,D51,D52)</f>
        <v>326.40141599999998</v>
      </c>
      <c r="E2" s="21">
        <f t="shared" si="0"/>
        <v>364.01983200000001</v>
      </c>
      <c r="F2" s="21">
        <f t="shared" si="0"/>
        <v>397.36065600000001</v>
      </c>
      <c r="G2" s="21">
        <f t="shared" si="0"/>
        <v>423.62294400000002</v>
      </c>
      <c r="H2" s="21">
        <f t="shared" si="0"/>
        <v>396.82353599999993</v>
      </c>
      <c r="I2" s="21">
        <f t="shared" si="0"/>
        <v>405.18172800000002</v>
      </c>
      <c r="J2" s="21">
        <f t="shared" si="0"/>
        <v>354.42194399999994</v>
      </c>
      <c r="K2" s="21">
        <f t="shared" si="0"/>
        <v>334.52265599999998</v>
      </c>
      <c r="L2" s="21">
        <f t="shared" si="0"/>
        <v>208.57816799999992</v>
      </c>
      <c r="M2" s="21">
        <f t="shared" si="0"/>
        <v>180.91274399999998</v>
      </c>
      <c r="N2" s="21">
        <f t="shared" si="0"/>
        <v>272.93450399999995</v>
      </c>
      <c r="O2" s="21">
        <f t="shared" si="0"/>
        <v>263.68502399999994</v>
      </c>
      <c r="P2" s="21">
        <f t="shared" si="0"/>
        <v>255.63261599999993</v>
      </c>
      <c r="Q2" s="21">
        <f t="shared" si="0"/>
        <v>259.37215199999997</v>
      </c>
      <c r="R2" s="21">
        <f t="shared" si="0"/>
        <v>339.92553599999997</v>
      </c>
      <c r="S2" s="21">
        <f t="shared" si="0"/>
        <v>343.44388800000002</v>
      </c>
      <c r="T2" s="21">
        <f t="shared" si="0"/>
        <v>332.35451999999992</v>
      </c>
      <c r="U2" s="21">
        <f t="shared" si="0"/>
        <v>303.65935200000001</v>
      </c>
      <c r="V2" s="21">
        <f t="shared" si="0"/>
        <v>296.99150400000002</v>
      </c>
      <c r="W2" s="21">
        <f t="shared" si="0"/>
        <v>270.31384800000001</v>
      </c>
      <c r="X2" s="21">
        <f t="shared" si="0"/>
        <v>335.96949599999994</v>
      </c>
      <c r="Y2" s="21">
        <f t="shared" ref="Y2:Z2" si="1">SUM(Y3,Y17,Y22,Y25,Y26,Y51,Y52)</f>
        <v>324.26387999999997</v>
      </c>
      <c r="Z2" s="21">
        <f t="shared" si="1"/>
        <v>324.58824000000004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X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358.48022399999991</v>
      </c>
      <c r="D17" s="27">
        <f t="shared" ref="D17:X17" si="15">SUM(D18:D21)</f>
        <v>326.40141599999998</v>
      </c>
      <c r="E17" s="27">
        <f t="shared" si="15"/>
        <v>364.01983200000001</v>
      </c>
      <c r="F17" s="27">
        <f t="shared" si="15"/>
        <v>397.36065600000001</v>
      </c>
      <c r="G17" s="27">
        <f t="shared" si="15"/>
        <v>423.62294400000002</v>
      </c>
      <c r="H17" s="27">
        <f t="shared" si="15"/>
        <v>396.82353599999993</v>
      </c>
      <c r="I17" s="27">
        <f t="shared" si="15"/>
        <v>405.18172800000002</v>
      </c>
      <c r="J17" s="27">
        <f t="shared" si="15"/>
        <v>354.42194399999994</v>
      </c>
      <c r="K17" s="27">
        <f t="shared" si="15"/>
        <v>334.52265599999998</v>
      </c>
      <c r="L17" s="27">
        <f t="shared" si="15"/>
        <v>208.57816799999992</v>
      </c>
      <c r="M17" s="27">
        <f t="shared" si="15"/>
        <v>180.91274399999998</v>
      </c>
      <c r="N17" s="27">
        <f t="shared" si="15"/>
        <v>272.93450399999995</v>
      </c>
      <c r="O17" s="27">
        <f t="shared" si="15"/>
        <v>263.68502399999994</v>
      </c>
      <c r="P17" s="27">
        <f t="shared" si="15"/>
        <v>255.63261599999993</v>
      </c>
      <c r="Q17" s="27">
        <f t="shared" si="15"/>
        <v>259.37215199999997</v>
      </c>
      <c r="R17" s="27">
        <f t="shared" si="15"/>
        <v>339.92553599999997</v>
      </c>
      <c r="S17" s="27">
        <f t="shared" si="15"/>
        <v>343.44388800000002</v>
      </c>
      <c r="T17" s="27">
        <f t="shared" si="15"/>
        <v>332.35451999999992</v>
      </c>
      <c r="U17" s="27">
        <f t="shared" si="15"/>
        <v>303.65935200000001</v>
      </c>
      <c r="V17" s="27">
        <f t="shared" si="15"/>
        <v>296.99150400000002</v>
      </c>
      <c r="W17" s="27">
        <f t="shared" si="15"/>
        <v>270.31384800000001</v>
      </c>
      <c r="X17" s="27">
        <f t="shared" si="15"/>
        <v>335.96949599999994</v>
      </c>
      <c r="Y17" s="27">
        <f t="shared" ref="Y17:Z17" si="16">SUM(Y18:Y21)</f>
        <v>324.26387999999997</v>
      </c>
      <c r="Z17" s="27">
        <f t="shared" si="16"/>
        <v>324.58824000000004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99.260639999999995</v>
      </c>
      <c r="D19" s="8">
        <v>98.900999999999996</v>
      </c>
      <c r="E19" s="8">
        <v>100.37952</v>
      </c>
      <c r="F19" s="8">
        <v>99.140759999999986</v>
      </c>
      <c r="G19" s="8">
        <v>96.543359999999993</v>
      </c>
      <c r="H19" s="8">
        <v>96.263639999999995</v>
      </c>
      <c r="I19" s="8">
        <v>98.381519999999995</v>
      </c>
      <c r="J19" s="8">
        <v>98.061839999999989</v>
      </c>
      <c r="K19" s="8">
        <v>97.662239999999997</v>
      </c>
      <c r="L19" s="8">
        <v>81.438479999999984</v>
      </c>
      <c r="M19" s="8">
        <v>66.77315999999999</v>
      </c>
      <c r="N19" s="8">
        <v>105.49439999999998</v>
      </c>
      <c r="O19" s="8">
        <v>114.44543999999999</v>
      </c>
      <c r="P19" s="8">
        <v>107.17271999999998</v>
      </c>
      <c r="Q19" s="8">
        <v>107.53236</v>
      </c>
      <c r="R19" s="8">
        <v>114.24563999999999</v>
      </c>
      <c r="S19" s="8">
        <v>115.68419999999999</v>
      </c>
      <c r="T19" s="8">
        <v>105.37452</v>
      </c>
      <c r="U19" s="8">
        <v>100.85903999999999</v>
      </c>
      <c r="V19" s="8">
        <v>108.4914</v>
      </c>
      <c r="W19" s="8">
        <v>105.73415999999999</v>
      </c>
      <c r="X19" s="8">
        <v>110.28959999999999</v>
      </c>
      <c r="Y19" s="8">
        <v>116.00388</v>
      </c>
      <c r="Z19" s="8">
        <v>111.64824</v>
      </c>
    </row>
    <row r="20" spans="1:26" ht="11.25" customHeight="1" x14ac:dyDescent="0.2">
      <c r="A20" s="29" t="s">
        <v>30</v>
      </c>
      <c r="B20" s="7" t="s">
        <v>31</v>
      </c>
      <c r="C20" s="8">
        <v>259.21958399999994</v>
      </c>
      <c r="D20" s="8">
        <v>227.50041599999997</v>
      </c>
      <c r="E20" s="8">
        <v>263.64031199999999</v>
      </c>
      <c r="F20" s="8">
        <v>298.21989600000001</v>
      </c>
      <c r="G20" s="8">
        <v>327.07958400000001</v>
      </c>
      <c r="H20" s="8">
        <v>300.55989599999992</v>
      </c>
      <c r="I20" s="8">
        <v>306.800208</v>
      </c>
      <c r="J20" s="8">
        <v>256.36010399999998</v>
      </c>
      <c r="K20" s="8">
        <v>236.86041600000001</v>
      </c>
      <c r="L20" s="8">
        <v>127.13968799999994</v>
      </c>
      <c r="M20" s="8">
        <v>114.13958399999999</v>
      </c>
      <c r="N20" s="8">
        <v>167.44010399999996</v>
      </c>
      <c r="O20" s="8">
        <v>149.23958399999995</v>
      </c>
      <c r="P20" s="8">
        <v>148.45989599999996</v>
      </c>
      <c r="Q20" s="8">
        <v>151.83979199999999</v>
      </c>
      <c r="R20" s="8">
        <v>225.67989599999996</v>
      </c>
      <c r="S20" s="8">
        <v>227.75968800000001</v>
      </c>
      <c r="T20" s="8">
        <v>226.97999999999993</v>
      </c>
      <c r="U20" s="8">
        <v>202.80031200000005</v>
      </c>
      <c r="V20" s="8">
        <v>188.50010400000002</v>
      </c>
      <c r="W20" s="8">
        <v>164.57968800000003</v>
      </c>
      <c r="X20" s="8">
        <v>225.67989599999996</v>
      </c>
      <c r="Y20" s="8">
        <v>208.25999999999996</v>
      </c>
      <c r="Z20" s="8">
        <v>212.94000000000005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X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si="21"/>
        <v>0</v>
      </c>
      <c r="Y26" s="27">
        <f t="shared" ref="Y26:Z26" si="22">SUM(Y27,Y33)</f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X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si="27"/>
        <v>0</v>
      </c>
      <c r="Y33" s="19">
        <f t="shared" ref="Y33:Z33" si="28">SUM(Y34:Y50)</f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1123.0265807999999</v>
      </c>
      <c r="D2" s="21">
        <f t="shared" ref="D2:X2" si="0">SUM(D3,D17,D22,D25,D26,D51,D52)</f>
        <v>1070.0911008</v>
      </c>
      <c r="E2" s="21">
        <f t="shared" si="0"/>
        <v>1125.8239031999999</v>
      </c>
      <c r="F2" s="21">
        <f t="shared" si="0"/>
        <v>1191.0836951999997</v>
      </c>
      <c r="G2" s="21">
        <f t="shared" si="0"/>
        <v>1241.6414471999999</v>
      </c>
      <c r="H2" s="21">
        <f t="shared" si="0"/>
        <v>1256.1236135999995</v>
      </c>
      <c r="I2" s="21">
        <f t="shared" si="0"/>
        <v>1239.3152927999997</v>
      </c>
      <c r="J2" s="21">
        <f t="shared" si="0"/>
        <v>1181.2676832000002</v>
      </c>
      <c r="K2" s="21">
        <f t="shared" si="0"/>
        <v>1170.0619848000001</v>
      </c>
      <c r="L2" s="21">
        <f t="shared" si="0"/>
        <v>722.79784080000013</v>
      </c>
      <c r="M2" s="21">
        <f t="shared" si="0"/>
        <v>848.60992080000005</v>
      </c>
      <c r="N2" s="21">
        <f t="shared" si="0"/>
        <v>1039.9096584000001</v>
      </c>
      <c r="O2" s="21">
        <f t="shared" si="0"/>
        <v>981.77181119999989</v>
      </c>
      <c r="P2" s="21">
        <f t="shared" si="0"/>
        <v>1084.0430951999999</v>
      </c>
      <c r="Q2" s="21">
        <f t="shared" si="0"/>
        <v>915.92850240000007</v>
      </c>
      <c r="R2" s="21">
        <f t="shared" si="0"/>
        <v>1157.7347783999999</v>
      </c>
      <c r="S2" s="21">
        <f t="shared" si="0"/>
        <v>1156.5789840000002</v>
      </c>
      <c r="T2" s="21">
        <f t="shared" si="0"/>
        <v>1129.1568408000003</v>
      </c>
      <c r="U2" s="21">
        <f t="shared" si="0"/>
        <v>1193.2283376</v>
      </c>
      <c r="V2" s="21">
        <f t="shared" si="0"/>
        <v>966.52855440000008</v>
      </c>
      <c r="W2" s="21">
        <f t="shared" si="0"/>
        <v>970.68126959999984</v>
      </c>
      <c r="X2" s="21">
        <f t="shared" si="0"/>
        <v>1204.1015256000003</v>
      </c>
      <c r="Y2" s="21">
        <f t="shared" ref="Y2:Z2" si="1">SUM(Y3,Y17,Y22,Y25,Y26,Y51,Y52)</f>
        <v>941.87459520000016</v>
      </c>
      <c r="Z2" s="21">
        <f t="shared" si="1"/>
        <v>1103.8864176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1123.0265807999999</v>
      </c>
      <c r="D17" s="27">
        <f t="shared" si="10"/>
        <v>1070.0911008</v>
      </c>
      <c r="E17" s="27">
        <f t="shared" si="10"/>
        <v>1125.8239031999999</v>
      </c>
      <c r="F17" s="27">
        <f t="shared" si="10"/>
        <v>1191.0836951999997</v>
      </c>
      <c r="G17" s="27">
        <f t="shared" si="10"/>
        <v>1241.6414471999999</v>
      </c>
      <c r="H17" s="27">
        <f t="shared" si="10"/>
        <v>1256.1236135999995</v>
      </c>
      <c r="I17" s="27">
        <f t="shared" si="10"/>
        <v>1239.3152927999997</v>
      </c>
      <c r="J17" s="27">
        <f t="shared" si="10"/>
        <v>1181.2676832000002</v>
      </c>
      <c r="K17" s="27">
        <f t="shared" si="10"/>
        <v>1170.0619848000001</v>
      </c>
      <c r="L17" s="27">
        <f t="shared" si="10"/>
        <v>722.79784080000013</v>
      </c>
      <c r="M17" s="27">
        <f t="shared" si="10"/>
        <v>848.60992080000005</v>
      </c>
      <c r="N17" s="27">
        <f t="shared" si="10"/>
        <v>1039.9096584000001</v>
      </c>
      <c r="O17" s="27">
        <f t="shared" si="10"/>
        <v>981.77181119999989</v>
      </c>
      <c r="P17" s="27">
        <f t="shared" si="10"/>
        <v>1084.0430951999999</v>
      </c>
      <c r="Q17" s="27">
        <f t="shared" si="10"/>
        <v>915.92850240000007</v>
      </c>
      <c r="R17" s="27">
        <f t="shared" si="10"/>
        <v>1157.7347783999999</v>
      </c>
      <c r="S17" s="27">
        <f t="shared" si="10"/>
        <v>1156.5789840000002</v>
      </c>
      <c r="T17" s="27">
        <f t="shared" si="10"/>
        <v>1129.1568408000003</v>
      </c>
      <c r="U17" s="27">
        <f t="shared" si="10"/>
        <v>1193.2283376</v>
      </c>
      <c r="V17" s="27">
        <f t="shared" si="10"/>
        <v>966.52855440000008</v>
      </c>
      <c r="W17" s="27">
        <f t="shared" si="10"/>
        <v>970.68126959999984</v>
      </c>
      <c r="X17" s="27">
        <f t="shared" si="10"/>
        <v>1204.1015256000003</v>
      </c>
      <c r="Y17" s="27">
        <f t="shared" ref="Y17:Z17" si="11">SUM(Y18:Y21)</f>
        <v>941.87459520000016</v>
      </c>
      <c r="Z17" s="27">
        <f t="shared" si="11"/>
        <v>1103.8864176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0.91908000000000001</v>
      </c>
      <c r="D19" s="8">
        <v>0.3995999999999999</v>
      </c>
      <c r="E19" s="8">
        <v>0.43956000000000001</v>
      </c>
      <c r="F19" s="8">
        <v>0.43956000000000001</v>
      </c>
      <c r="G19" s="8">
        <v>0.47952</v>
      </c>
      <c r="H19" s="8">
        <v>0.47952</v>
      </c>
      <c r="I19" s="8">
        <v>0.51947999999999994</v>
      </c>
      <c r="J19" s="8">
        <v>0.3995999999999999</v>
      </c>
      <c r="K19" s="8">
        <v>0.3995999999999999</v>
      </c>
      <c r="L19" s="8">
        <v>0.43956000000000001</v>
      </c>
      <c r="M19" s="8">
        <v>0.35963999999999996</v>
      </c>
      <c r="N19" s="8">
        <v>0.55943999999999994</v>
      </c>
      <c r="O19" s="8">
        <v>0.47952</v>
      </c>
      <c r="P19" s="8">
        <v>0.51947999999999994</v>
      </c>
      <c r="Q19" s="8">
        <v>13.54644</v>
      </c>
      <c r="R19" s="8">
        <v>15.424559999999998</v>
      </c>
      <c r="S19" s="8">
        <v>17.62236</v>
      </c>
      <c r="T19" s="8">
        <v>16.903079999999999</v>
      </c>
      <c r="U19" s="8">
        <v>15.064919999999999</v>
      </c>
      <c r="V19" s="8">
        <v>12.067919999999999</v>
      </c>
      <c r="W19" s="8">
        <v>10.189799999999998</v>
      </c>
      <c r="X19" s="8">
        <v>16.343639999999997</v>
      </c>
      <c r="Y19" s="8">
        <v>17.7822</v>
      </c>
      <c r="Z19" s="8">
        <v>17.502479999999998</v>
      </c>
    </row>
    <row r="20" spans="1:26" ht="11.25" customHeight="1" x14ac:dyDescent="0.2">
      <c r="A20" s="29" t="s">
        <v>30</v>
      </c>
      <c r="B20" s="7" t="s">
        <v>31</v>
      </c>
      <c r="C20" s="8">
        <v>1083.1597919999999</v>
      </c>
      <c r="D20" s="8">
        <v>1034.0197920000001</v>
      </c>
      <c r="E20" s="8">
        <v>1088.620416</v>
      </c>
      <c r="F20" s="8">
        <v>1153.8802079999998</v>
      </c>
      <c r="G20" s="8">
        <v>1202.7599999999998</v>
      </c>
      <c r="H20" s="8">
        <v>1220.7003119999995</v>
      </c>
      <c r="I20" s="8">
        <v>1173.6401039999998</v>
      </c>
      <c r="J20" s="8">
        <v>1118.2597920000003</v>
      </c>
      <c r="K20" s="8">
        <v>1113.0603120000001</v>
      </c>
      <c r="L20" s="8">
        <v>695.24020800000005</v>
      </c>
      <c r="M20" s="8">
        <v>798.20020800000009</v>
      </c>
      <c r="N20" s="8">
        <v>987.48</v>
      </c>
      <c r="O20" s="8">
        <v>938.33999999999992</v>
      </c>
      <c r="P20" s="8">
        <v>997.619688</v>
      </c>
      <c r="Q20" s="8">
        <v>807.5602080000001</v>
      </c>
      <c r="R20" s="8">
        <v>1041.3</v>
      </c>
      <c r="S20" s="8">
        <v>1037.4006240000001</v>
      </c>
      <c r="T20" s="8">
        <v>1032.7196880000001</v>
      </c>
      <c r="U20" s="8">
        <v>1081.3392719999999</v>
      </c>
      <c r="V20" s="8">
        <v>845.26041600000008</v>
      </c>
      <c r="W20" s="8">
        <v>866.57968799999992</v>
      </c>
      <c r="X20" s="8">
        <v>1098.7601040000002</v>
      </c>
      <c r="Y20" s="8">
        <v>848.38010400000019</v>
      </c>
      <c r="Z20" s="8">
        <v>1005.9397919999999</v>
      </c>
    </row>
    <row r="21" spans="1:26" ht="11.25" customHeight="1" x14ac:dyDescent="0.2">
      <c r="A21" s="29" t="s">
        <v>32</v>
      </c>
      <c r="B21" s="7" t="s">
        <v>33</v>
      </c>
      <c r="C21" s="8">
        <v>38.947708800000001</v>
      </c>
      <c r="D21" s="8">
        <v>35.671708799999998</v>
      </c>
      <c r="E21" s="8">
        <v>36.763927199999998</v>
      </c>
      <c r="F21" s="8">
        <v>36.763927199999998</v>
      </c>
      <c r="G21" s="8">
        <v>38.401927199999989</v>
      </c>
      <c r="H21" s="8">
        <v>34.943781600000001</v>
      </c>
      <c r="I21" s="8">
        <v>65.155708799999999</v>
      </c>
      <c r="J21" s="8">
        <v>62.608291199999989</v>
      </c>
      <c r="K21" s="8">
        <v>56.602072799999995</v>
      </c>
      <c r="L21" s="8">
        <v>27.118072799999997</v>
      </c>
      <c r="M21" s="8">
        <v>50.050072799999995</v>
      </c>
      <c r="N21" s="8">
        <v>51.870218400000006</v>
      </c>
      <c r="O21" s="8">
        <v>42.952291199999998</v>
      </c>
      <c r="P21" s="8">
        <v>85.903927199999984</v>
      </c>
      <c r="Q21" s="8">
        <v>94.821854400000021</v>
      </c>
      <c r="R21" s="8">
        <v>101.01021840000001</v>
      </c>
      <c r="S21" s="8">
        <v>101.55599999999998</v>
      </c>
      <c r="T21" s="8">
        <v>79.534072800000018</v>
      </c>
      <c r="U21" s="8">
        <v>96.824145599999966</v>
      </c>
      <c r="V21" s="8">
        <v>109.20021839999998</v>
      </c>
      <c r="W21" s="8">
        <v>93.911781599999969</v>
      </c>
      <c r="X21" s="8">
        <v>88.997781599999954</v>
      </c>
      <c r="Y21" s="8">
        <v>75.712291199999996</v>
      </c>
      <c r="Z21" s="8">
        <v>80.444145599999999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1985.3866576799999</v>
      </c>
      <c r="D2" s="21">
        <f t="shared" ref="D2:X2" si="0">SUM(D3,D17,D22,D25,D26,D51,D52)</f>
        <v>1942.7167656000004</v>
      </c>
      <c r="E2" s="21">
        <f t="shared" si="0"/>
        <v>2059.1718649200002</v>
      </c>
      <c r="F2" s="21">
        <f t="shared" si="0"/>
        <v>1946.90495736</v>
      </c>
      <c r="G2" s="21">
        <f t="shared" si="0"/>
        <v>1940.7517056000002</v>
      </c>
      <c r="H2" s="21">
        <f t="shared" si="0"/>
        <v>1995.8489276399996</v>
      </c>
      <c r="I2" s="21">
        <f t="shared" si="0"/>
        <v>2154.9747999599999</v>
      </c>
      <c r="J2" s="21">
        <f t="shared" si="0"/>
        <v>2651.5214463600005</v>
      </c>
      <c r="K2" s="21">
        <f t="shared" si="0"/>
        <v>2553.7743936000002</v>
      </c>
      <c r="L2" s="21">
        <f t="shared" si="0"/>
        <v>2709.8994247199998</v>
      </c>
      <c r="M2" s="21">
        <f t="shared" si="0"/>
        <v>2548.09414044</v>
      </c>
      <c r="N2" s="21">
        <f t="shared" si="0"/>
        <v>2660.9654712104248</v>
      </c>
      <c r="O2" s="21">
        <f t="shared" si="0"/>
        <v>2484.2825987329288</v>
      </c>
      <c r="P2" s="21">
        <f t="shared" si="0"/>
        <v>2416.0525943752073</v>
      </c>
      <c r="Q2" s="21">
        <f t="shared" si="0"/>
        <v>2350.4683976731053</v>
      </c>
      <c r="R2" s="21">
        <f t="shared" si="0"/>
        <v>2122.8543289608556</v>
      </c>
      <c r="S2" s="21">
        <f t="shared" si="0"/>
        <v>1946.8500226143808</v>
      </c>
      <c r="T2" s="21">
        <f t="shared" si="0"/>
        <v>1872.420973897099</v>
      </c>
      <c r="U2" s="21">
        <f t="shared" si="0"/>
        <v>1822.8963432963867</v>
      </c>
      <c r="V2" s="21">
        <f t="shared" si="0"/>
        <v>1963.3844852747493</v>
      </c>
      <c r="W2" s="21">
        <f t="shared" si="0"/>
        <v>1814.0240569342168</v>
      </c>
      <c r="X2" s="21">
        <f t="shared" si="0"/>
        <v>1397.9382313603753</v>
      </c>
      <c r="Y2" s="21">
        <f t="shared" ref="Y2:Z2" si="1">SUM(Y3,Y17,Y22,Y25,Y26,Y51,Y52)</f>
        <v>1428.460471038931</v>
      </c>
      <c r="Z2" s="21">
        <f t="shared" si="1"/>
        <v>1628.2212239273056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1448.1730576799998</v>
      </c>
      <c r="D26" s="27">
        <f t="shared" si="14"/>
        <v>1408.8859956000003</v>
      </c>
      <c r="E26" s="27">
        <f t="shared" si="14"/>
        <v>1573.4075749200001</v>
      </c>
      <c r="F26" s="27">
        <f t="shared" si="14"/>
        <v>1394.1909273599999</v>
      </c>
      <c r="G26" s="27">
        <f t="shared" si="14"/>
        <v>1381.9788756</v>
      </c>
      <c r="H26" s="27">
        <f t="shared" si="14"/>
        <v>1450.6579076399996</v>
      </c>
      <c r="I26" s="27">
        <f t="shared" si="14"/>
        <v>1490.1224799600002</v>
      </c>
      <c r="J26" s="27">
        <f t="shared" si="14"/>
        <v>1702.2700641600006</v>
      </c>
      <c r="K26" s="27">
        <f t="shared" si="14"/>
        <v>1516.9238712000001</v>
      </c>
      <c r="L26" s="27">
        <f t="shared" si="14"/>
        <v>1771.13602728</v>
      </c>
      <c r="M26" s="27">
        <f t="shared" si="14"/>
        <v>1655.4866814</v>
      </c>
      <c r="N26" s="27">
        <f t="shared" si="14"/>
        <v>1809.0049294800001</v>
      </c>
      <c r="O26" s="27">
        <f t="shared" si="14"/>
        <v>1609.0173363599999</v>
      </c>
      <c r="P26" s="27">
        <f t="shared" si="14"/>
        <v>1588.4221305600001</v>
      </c>
      <c r="Q26" s="27">
        <f t="shared" si="14"/>
        <v>1549.4118231600003</v>
      </c>
      <c r="R26" s="27">
        <f t="shared" si="14"/>
        <v>1486.0634641199999</v>
      </c>
      <c r="S26" s="27">
        <f t="shared" si="14"/>
        <v>1495.4191488000001</v>
      </c>
      <c r="T26" s="27">
        <f t="shared" si="14"/>
        <v>1458.68081904</v>
      </c>
      <c r="U26" s="27">
        <f t="shared" si="14"/>
        <v>1368.5286819600001</v>
      </c>
      <c r="V26" s="27">
        <f t="shared" si="14"/>
        <v>1472.5004871599999</v>
      </c>
      <c r="W26" s="27">
        <f t="shared" si="14"/>
        <v>1362.16396764</v>
      </c>
      <c r="X26" s="27">
        <f t="shared" si="14"/>
        <v>1026.4867948799999</v>
      </c>
      <c r="Y26" s="27">
        <f t="shared" ref="Y26:Z26" si="15">SUM(Y27,Y33)</f>
        <v>1339.7210568</v>
      </c>
      <c r="Z26" s="27">
        <f t="shared" si="15"/>
        <v>1408.4438705999999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1448.1730576799998</v>
      </c>
      <c r="D33" s="19">
        <f t="shared" si="18"/>
        <v>1408.8859956000003</v>
      </c>
      <c r="E33" s="19">
        <f t="shared" si="18"/>
        <v>1573.4075749200001</v>
      </c>
      <c r="F33" s="19">
        <f t="shared" si="18"/>
        <v>1394.1909273599999</v>
      </c>
      <c r="G33" s="19">
        <f t="shared" si="18"/>
        <v>1381.9788756</v>
      </c>
      <c r="H33" s="19">
        <f t="shared" si="18"/>
        <v>1450.6579076399996</v>
      </c>
      <c r="I33" s="19">
        <f t="shared" si="18"/>
        <v>1490.1224799600002</v>
      </c>
      <c r="J33" s="19">
        <f t="shared" si="18"/>
        <v>1702.2700641600006</v>
      </c>
      <c r="K33" s="19">
        <f t="shared" si="18"/>
        <v>1516.9238712000001</v>
      </c>
      <c r="L33" s="19">
        <f t="shared" si="18"/>
        <v>1771.13602728</v>
      </c>
      <c r="M33" s="19">
        <f t="shared" si="18"/>
        <v>1655.4866814</v>
      </c>
      <c r="N33" s="19">
        <f t="shared" si="18"/>
        <v>1809.0049294800001</v>
      </c>
      <c r="O33" s="19">
        <f t="shared" si="18"/>
        <v>1609.0173363599999</v>
      </c>
      <c r="P33" s="19">
        <f t="shared" si="18"/>
        <v>1588.4221305600001</v>
      </c>
      <c r="Q33" s="19">
        <f t="shared" si="18"/>
        <v>1549.4118231600003</v>
      </c>
      <c r="R33" s="19">
        <f t="shared" si="18"/>
        <v>1486.0634641199999</v>
      </c>
      <c r="S33" s="19">
        <f t="shared" si="18"/>
        <v>1495.4191488000001</v>
      </c>
      <c r="T33" s="19">
        <f t="shared" si="18"/>
        <v>1458.68081904</v>
      </c>
      <c r="U33" s="19">
        <f t="shared" si="18"/>
        <v>1368.5286819600001</v>
      </c>
      <c r="V33" s="19">
        <f t="shared" si="18"/>
        <v>1472.5004871599999</v>
      </c>
      <c r="W33" s="19">
        <f t="shared" si="18"/>
        <v>1362.16396764</v>
      </c>
      <c r="X33" s="19">
        <f t="shared" si="18"/>
        <v>1026.4867948799999</v>
      </c>
      <c r="Y33" s="19">
        <f t="shared" ref="Y33:Z33" si="19">SUM(Y34:Y50)</f>
        <v>1339.7210568</v>
      </c>
      <c r="Z33" s="19">
        <f t="shared" si="19"/>
        <v>1408.4438705999999</v>
      </c>
    </row>
    <row r="34" spans="1:26" ht="11.25" customHeight="1" x14ac:dyDescent="0.2">
      <c r="A34" s="28" t="s">
        <v>54</v>
      </c>
      <c r="B34" s="7" t="s">
        <v>55</v>
      </c>
      <c r="C34" s="8">
        <v>845.85606911999992</v>
      </c>
      <c r="D34" s="8">
        <v>877.53590784000005</v>
      </c>
      <c r="E34" s="8">
        <v>1007.4239308800002</v>
      </c>
      <c r="F34" s="8">
        <v>937.72795391999989</v>
      </c>
      <c r="G34" s="8">
        <v>864.86393087999988</v>
      </c>
      <c r="H34" s="8">
        <v>950.39993087999983</v>
      </c>
      <c r="I34" s="8">
        <v>1010.59197696</v>
      </c>
      <c r="J34" s="8">
        <v>1058.1120460800003</v>
      </c>
      <c r="K34" s="8">
        <v>940.89600000000007</v>
      </c>
      <c r="L34" s="8">
        <v>1143.6480460800001</v>
      </c>
      <c r="M34" s="8">
        <v>1023.2639539199998</v>
      </c>
      <c r="N34" s="8">
        <v>1140.48</v>
      </c>
      <c r="O34" s="8">
        <v>1083.4559999999999</v>
      </c>
      <c r="P34" s="8">
        <v>1025.1909504000002</v>
      </c>
      <c r="Q34" s="8">
        <v>967.60894464000012</v>
      </c>
      <c r="R34" s="8">
        <v>924.88366080000014</v>
      </c>
      <c r="S34" s="8">
        <v>1083.6540288000001</v>
      </c>
      <c r="T34" s="8">
        <v>1082.5983590399999</v>
      </c>
      <c r="U34" s="8">
        <v>1035.0397209600001</v>
      </c>
      <c r="V34" s="8">
        <v>1101.1968921599998</v>
      </c>
      <c r="W34" s="8">
        <v>997.70206464000012</v>
      </c>
      <c r="X34" s="8">
        <v>761.88895487999991</v>
      </c>
      <c r="Y34" s="8">
        <v>1003.3072128</v>
      </c>
      <c r="Z34" s="8">
        <v>1092.2086655999999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6.3726296399999995</v>
      </c>
      <c r="D43" s="8">
        <v>12.745259279999999</v>
      </c>
      <c r="E43" s="8">
        <v>0</v>
      </c>
      <c r="F43" s="8">
        <v>3.1861814399999999</v>
      </c>
      <c r="G43" s="8">
        <v>0</v>
      </c>
      <c r="H43" s="8">
        <v>3.1715096400000014</v>
      </c>
      <c r="I43" s="8">
        <v>3.1693755600000015</v>
      </c>
      <c r="J43" s="8">
        <v>3.1696423199999986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187.68716712</v>
      </c>
      <c r="D44" s="8">
        <v>219.49866000000003</v>
      </c>
      <c r="E44" s="8">
        <v>209.95524</v>
      </c>
      <c r="F44" s="8">
        <v>124.06446000000001</v>
      </c>
      <c r="G44" s="8">
        <v>143.15130000000002</v>
      </c>
      <c r="H44" s="8">
        <v>149.51348712000001</v>
      </c>
      <c r="I44" s="8">
        <v>120.88322712000002</v>
      </c>
      <c r="J44" s="8">
        <v>146.33253288000003</v>
      </c>
      <c r="K44" s="8">
        <v>88.714239120000002</v>
      </c>
      <c r="L44" s="8">
        <v>139.40832888000003</v>
      </c>
      <c r="M44" s="8">
        <v>164.75509511999999</v>
      </c>
      <c r="N44" s="8">
        <v>183.84165648000004</v>
      </c>
      <c r="O44" s="8">
        <v>85.696567920000007</v>
      </c>
      <c r="P44" s="8">
        <v>78.125640480000001</v>
      </c>
      <c r="Q44" s="8">
        <v>100.00584647999999</v>
      </c>
      <c r="R44" s="8">
        <v>159.30517536000005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376.588953</v>
      </c>
      <c r="D48" s="8">
        <v>264.80282399999999</v>
      </c>
      <c r="E48" s="8">
        <v>332.25730199999998</v>
      </c>
      <c r="F48" s="8">
        <v>289.42582500000003</v>
      </c>
      <c r="G48" s="8">
        <v>328.94070299999998</v>
      </c>
      <c r="H48" s="8">
        <v>299.98881899999998</v>
      </c>
      <c r="I48" s="8">
        <v>307.65255300000001</v>
      </c>
      <c r="J48" s="8">
        <v>447.513417</v>
      </c>
      <c r="K48" s="8">
        <v>451.41513299999986</v>
      </c>
      <c r="L48" s="8">
        <v>432.49623299999996</v>
      </c>
      <c r="M48" s="8">
        <v>411.21580500000016</v>
      </c>
      <c r="N48" s="8">
        <v>434.54607300000015</v>
      </c>
      <c r="O48" s="8">
        <v>405.13473000000005</v>
      </c>
      <c r="P48" s="8">
        <v>449.84826900000007</v>
      </c>
      <c r="Q48" s="8">
        <v>449.25192000000021</v>
      </c>
      <c r="R48" s="8">
        <v>361.19304</v>
      </c>
      <c r="S48" s="8">
        <v>411.76512000000008</v>
      </c>
      <c r="T48" s="8">
        <v>376.08246000000003</v>
      </c>
      <c r="U48" s="8">
        <v>333.48896100000002</v>
      </c>
      <c r="V48" s="8">
        <v>371.30359499999997</v>
      </c>
      <c r="W48" s="8">
        <v>364.46190300000001</v>
      </c>
      <c r="X48" s="8">
        <v>264.59784000000002</v>
      </c>
      <c r="Y48" s="8">
        <v>336.41384399999998</v>
      </c>
      <c r="Z48" s="8">
        <v>316.23520500000001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31.66823879999999</v>
      </c>
      <c r="D50" s="8">
        <v>34.303344480000014</v>
      </c>
      <c r="E50" s="8">
        <v>23.771102039999999</v>
      </c>
      <c r="F50" s="8">
        <v>39.786507</v>
      </c>
      <c r="G50" s="8">
        <v>45.022941719999999</v>
      </c>
      <c r="H50" s="8">
        <v>47.584160999999987</v>
      </c>
      <c r="I50" s="8">
        <v>47.825347319999985</v>
      </c>
      <c r="J50" s="8">
        <v>47.142425880000005</v>
      </c>
      <c r="K50" s="8">
        <v>35.898499079999993</v>
      </c>
      <c r="L50" s="8">
        <v>55.583419319999997</v>
      </c>
      <c r="M50" s="8">
        <v>56.25182736</v>
      </c>
      <c r="N50" s="8">
        <v>50.1372</v>
      </c>
      <c r="O50" s="8">
        <v>34.730038439999994</v>
      </c>
      <c r="P50" s="8">
        <v>35.257270680000005</v>
      </c>
      <c r="Q50" s="8">
        <v>32.545112039999992</v>
      </c>
      <c r="R50" s="8">
        <v>40.681587960000002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537.21360000000004</v>
      </c>
      <c r="D51" s="27">
        <v>533.83077000000003</v>
      </c>
      <c r="E51" s="27">
        <v>485.76428999999996</v>
      </c>
      <c r="F51" s="27">
        <v>552.71402999999998</v>
      </c>
      <c r="G51" s="27">
        <v>558.77283000000011</v>
      </c>
      <c r="H51" s="27">
        <v>545.19102000000009</v>
      </c>
      <c r="I51" s="27">
        <v>664.85231999999985</v>
      </c>
      <c r="J51" s="27">
        <v>949.25138219999997</v>
      </c>
      <c r="K51" s="27">
        <v>1036.8505224</v>
      </c>
      <c r="L51" s="27">
        <v>938.76339744000006</v>
      </c>
      <c r="M51" s="27">
        <v>892.60745903999998</v>
      </c>
      <c r="N51" s="27">
        <v>851.96054173042455</v>
      </c>
      <c r="O51" s="27">
        <v>875.26526237292876</v>
      </c>
      <c r="P51" s="27">
        <v>827.63046381520724</v>
      </c>
      <c r="Q51" s="27">
        <v>801.05657451310492</v>
      </c>
      <c r="R51" s="27">
        <v>636.79086484085576</v>
      </c>
      <c r="S51" s="27">
        <v>451.43087381438073</v>
      </c>
      <c r="T51" s="27">
        <v>413.74015485709901</v>
      </c>
      <c r="U51" s="27">
        <v>454.36766133638667</v>
      </c>
      <c r="V51" s="27">
        <v>490.88399811474932</v>
      </c>
      <c r="W51" s="27">
        <v>451.86008929421689</v>
      </c>
      <c r="X51" s="27">
        <v>371.45143648037538</v>
      </c>
      <c r="Y51" s="27">
        <v>88.739414238931005</v>
      </c>
      <c r="Z51" s="27">
        <v>219.77735332730575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15.360189119999998</v>
      </c>
      <c r="K61" s="49">
        <f t="shared" si="22"/>
        <v>38.725145280000007</v>
      </c>
      <c r="L61" s="49">
        <f t="shared" si="22"/>
        <v>59.781574079999992</v>
      </c>
      <c r="M61" s="49">
        <f t="shared" si="22"/>
        <v>55.417551839999987</v>
      </c>
      <c r="N61" s="49">
        <f t="shared" si="22"/>
        <v>43.715404938731247</v>
      </c>
      <c r="O61" s="49">
        <f t="shared" si="22"/>
        <v>52.770480689021362</v>
      </c>
      <c r="P61" s="49">
        <f t="shared" si="22"/>
        <v>116.86483201129583</v>
      </c>
      <c r="Q61" s="49">
        <f t="shared" si="22"/>
        <v>129.17852895387639</v>
      </c>
      <c r="R61" s="49">
        <f t="shared" si="22"/>
        <v>127.41947367146648</v>
      </c>
      <c r="S61" s="49">
        <f t="shared" si="22"/>
        <v>151.06296112525493</v>
      </c>
      <c r="T61" s="49">
        <f t="shared" si="22"/>
        <v>123.20150684838509</v>
      </c>
      <c r="U61" s="49">
        <f t="shared" si="22"/>
        <v>140.2764756537841</v>
      </c>
      <c r="V61" s="49">
        <f t="shared" si="22"/>
        <v>117.8778939165541</v>
      </c>
      <c r="W61" s="49">
        <f t="shared" si="22"/>
        <v>155.10017303514726</v>
      </c>
      <c r="X61" s="49">
        <f t="shared" si="22"/>
        <v>145.86946083000896</v>
      </c>
      <c r="Y61" s="49">
        <f t="shared" ref="Y61:Z61" si="23">SUM(Y62:Y72)</f>
        <v>150.98213329173564</v>
      </c>
      <c r="Z61" s="49">
        <f t="shared" si="23"/>
        <v>126.04573321427996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1.2425898731254078E-2</v>
      </c>
      <c r="O64" s="52">
        <v>0.12195812902137999</v>
      </c>
      <c r="P64" s="52">
        <v>0.82751809129583143</v>
      </c>
      <c r="Q64" s="52">
        <v>0.95783007387640995</v>
      </c>
      <c r="R64" s="52">
        <v>1.9549088714664999</v>
      </c>
      <c r="S64" s="52">
        <v>1.6760809652549569</v>
      </c>
      <c r="T64" s="52">
        <v>1.9745913283851471</v>
      </c>
      <c r="U64" s="52">
        <v>2.00267885378413</v>
      </c>
      <c r="V64" s="52">
        <v>2.0927527965540986</v>
      </c>
      <c r="W64" s="52">
        <v>1.9860069551473152</v>
      </c>
      <c r="X64" s="52">
        <v>2.2329801900089676</v>
      </c>
      <c r="Y64" s="52">
        <v>1.0877553717356137</v>
      </c>
      <c r="Z64" s="52">
        <v>1.6314108142799677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15.360189119999998</v>
      </c>
      <c r="K72" s="55">
        <v>38.725145280000007</v>
      </c>
      <c r="L72" s="55">
        <v>59.781574079999992</v>
      </c>
      <c r="M72" s="55">
        <v>55.417551839999987</v>
      </c>
      <c r="N72" s="55">
        <v>43.702979039999995</v>
      </c>
      <c r="O72" s="55">
        <v>52.648522559999982</v>
      </c>
      <c r="P72" s="55">
        <v>116.03731392</v>
      </c>
      <c r="Q72" s="55">
        <v>128.22069887999999</v>
      </c>
      <c r="R72" s="55">
        <v>125.46456479999998</v>
      </c>
      <c r="S72" s="55">
        <v>149.38688015999998</v>
      </c>
      <c r="T72" s="55">
        <v>121.22691551999995</v>
      </c>
      <c r="U72" s="55">
        <v>138.27379679999999</v>
      </c>
      <c r="V72" s="55">
        <v>115.78514112000001</v>
      </c>
      <c r="W72" s="55">
        <v>153.11416607999996</v>
      </c>
      <c r="X72" s="55">
        <v>143.63648064</v>
      </c>
      <c r="Y72" s="55">
        <v>149.89437792000001</v>
      </c>
      <c r="Z72" s="55">
        <v>124.41432239999999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1.66960332</v>
      </c>
      <c r="Z2" s="21">
        <f t="shared" si="1"/>
        <v>20.086133759999999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1.66960332</v>
      </c>
      <c r="Z51" s="27">
        <v>20.086133759999999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28116.367689823386</v>
      </c>
      <c r="D2" s="21">
        <f t="shared" ref="D2:X2" si="0">SUM(D3,D17,D22,D25,D26,D51,D52)</f>
        <v>28749.128940601047</v>
      </c>
      <c r="E2" s="21">
        <f t="shared" si="0"/>
        <v>28463.08513626803</v>
      </c>
      <c r="F2" s="21">
        <f t="shared" si="0"/>
        <v>28460.673516631283</v>
      </c>
      <c r="G2" s="21">
        <f t="shared" si="0"/>
        <v>28247.384350881057</v>
      </c>
      <c r="H2" s="21">
        <f t="shared" si="0"/>
        <v>27609.152447982338</v>
      </c>
      <c r="I2" s="21">
        <f t="shared" si="0"/>
        <v>27532.659709679487</v>
      </c>
      <c r="J2" s="21">
        <f t="shared" si="0"/>
        <v>27797.631384014741</v>
      </c>
      <c r="K2" s="21">
        <f t="shared" si="0"/>
        <v>25967.213366300472</v>
      </c>
      <c r="L2" s="21">
        <f t="shared" si="0"/>
        <v>23809.69513173298</v>
      </c>
      <c r="M2" s="21">
        <f t="shared" si="0"/>
        <v>26071.188690316019</v>
      </c>
      <c r="N2" s="21">
        <f t="shared" si="0"/>
        <v>24617.474272664829</v>
      </c>
      <c r="O2" s="21">
        <f t="shared" si="0"/>
        <v>23719.143611035463</v>
      </c>
      <c r="P2" s="21">
        <f t="shared" si="0"/>
        <v>23300.770948420457</v>
      </c>
      <c r="Q2" s="21">
        <f t="shared" si="0"/>
        <v>22047.254076062978</v>
      </c>
      <c r="R2" s="21">
        <f t="shared" si="0"/>
        <v>21679.646239738078</v>
      </c>
      <c r="S2" s="21">
        <f t="shared" si="0"/>
        <v>23147.407758296373</v>
      </c>
      <c r="T2" s="21">
        <f t="shared" si="0"/>
        <v>22370.920337357511</v>
      </c>
      <c r="U2" s="21">
        <f t="shared" si="0"/>
        <v>22354.883711545477</v>
      </c>
      <c r="V2" s="21">
        <f t="shared" si="0"/>
        <v>21874.305052425221</v>
      </c>
      <c r="W2" s="21">
        <f t="shared" si="0"/>
        <v>20530.847828622296</v>
      </c>
      <c r="X2" s="21">
        <f t="shared" si="0"/>
        <v>19875.250756399855</v>
      </c>
      <c r="Y2" s="21">
        <f t="shared" ref="Y2:Z2" si="1">SUM(Y3,Y17,Y22,Y25,Y26,Y51,Y52)</f>
        <v>19111.641668613414</v>
      </c>
      <c r="Z2" s="21">
        <f t="shared" si="1"/>
        <v>17480.324396186792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1426.3501630104001</v>
      </c>
      <c r="D3" s="24">
        <f t="shared" si="2"/>
        <v>1283.6280637368</v>
      </c>
      <c r="E3" s="24">
        <f t="shared" si="2"/>
        <v>1248.1360003872001</v>
      </c>
      <c r="F3" s="24">
        <f t="shared" si="2"/>
        <v>1198.2517644383997</v>
      </c>
      <c r="G3" s="24">
        <f t="shared" si="2"/>
        <v>1267.0553321496</v>
      </c>
      <c r="H3" s="24">
        <f t="shared" si="2"/>
        <v>1267.9349209344</v>
      </c>
      <c r="I3" s="24">
        <f t="shared" si="2"/>
        <v>1043.8834362839998</v>
      </c>
      <c r="J3" s="24">
        <f t="shared" si="2"/>
        <v>993.15193655519988</v>
      </c>
      <c r="K3" s="24">
        <f t="shared" si="2"/>
        <v>1006.8770272196218</v>
      </c>
      <c r="L3" s="24">
        <f t="shared" si="2"/>
        <v>765.4150485237451</v>
      </c>
      <c r="M3" s="24">
        <f t="shared" si="2"/>
        <v>921.40061345279992</v>
      </c>
      <c r="N3" s="24">
        <f t="shared" si="2"/>
        <v>887.17557529079988</v>
      </c>
      <c r="O3" s="24">
        <f t="shared" si="2"/>
        <v>430.16317839045854</v>
      </c>
      <c r="P3" s="24">
        <f t="shared" si="2"/>
        <v>435.84816819314796</v>
      </c>
      <c r="Q3" s="24">
        <f t="shared" si="2"/>
        <v>434.40498320764482</v>
      </c>
      <c r="R3" s="24">
        <f t="shared" si="2"/>
        <v>449.74842649203737</v>
      </c>
      <c r="S3" s="24">
        <f t="shared" si="2"/>
        <v>559.7953294248457</v>
      </c>
      <c r="T3" s="24">
        <f t="shared" si="2"/>
        <v>544.81075171573707</v>
      </c>
      <c r="U3" s="24">
        <f t="shared" si="2"/>
        <v>516.4777169640538</v>
      </c>
      <c r="V3" s="24">
        <f t="shared" si="2"/>
        <v>487.80404335085359</v>
      </c>
      <c r="W3" s="24">
        <f t="shared" si="2"/>
        <v>429.11077968003144</v>
      </c>
      <c r="X3" s="24">
        <f t="shared" si="2"/>
        <v>475.34449747683902</v>
      </c>
      <c r="Y3" s="24">
        <f t="shared" ref="Y3:Z3" si="3">SUM(Y4,Y8,Y11)</f>
        <v>438.8106359448384</v>
      </c>
      <c r="Z3" s="24">
        <f t="shared" si="3"/>
        <v>253.44873681126677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851.85767858400004</v>
      </c>
      <c r="D4" s="19">
        <f t="shared" si="4"/>
        <v>784.18236164400003</v>
      </c>
      <c r="E4" s="19">
        <f t="shared" si="4"/>
        <v>689.27811820560009</v>
      </c>
      <c r="F4" s="19">
        <f t="shared" si="4"/>
        <v>633.1398876792</v>
      </c>
      <c r="G4" s="19">
        <f t="shared" si="4"/>
        <v>648.05896987919982</v>
      </c>
      <c r="H4" s="19">
        <f t="shared" si="4"/>
        <v>645.81194557439994</v>
      </c>
      <c r="I4" s="19">
        <f t="shared" si="4"/>
        <v>462.4106572799999</v>
      </c>
      <c r="J4" s="19">
        <f t="shared" si="4"/>
        <v>442.94874624000005</v>
      </c>
      <c r="K4" s="19">
        <f t="shared" si="4"/>
        <v>481.54839828480004</v>
      </c>
      <c r="L4" s="19">
        <f t="shared" si="4"/>
        <v>337.16359987199991</v>
      </c>
      <c r="M4" s="19">
        <f t="shared" si="4"/>
        <v>411.98903642159996</v>
      </c>
      <c r="N4" s="19">
        <f t="shared" si="4"/>
        <v>360.64819676159993</v>
      </c>
      <c r="O4" s="19">
        <f t="shared" si="4"/>
        <v>289.92883688999996</v>
      </c>
      <c r="P4" s="19">
        <f t="shared" si="4"/>
        <v>264.4505971488</v>
      </c>
      <c r="Q4" s="19">
        <f t="shared" si="4"/>
        <v>269.24013465120004</v>
      </c>
      <c r="R4" s="19">
        <f t="shared" si="4"/>
        <v>291.35834930159996</v>
      </c>
      <c r="S4" s="19">
        <f t="shared" si="4"/>
        <v>398.29990862159997</v>
      </c>
      <c r="T4" s="19">
        <f t="shared" si="4"/>
        <v>392.6325065076</v>
      </c>
      <c r="U4" s="19">
        <f t="shared" si="4"/>
        <v>348.77084576399994</v>
      </c>
      <c r="V4" s="19">
        <f t="shared" si="4"/>
        <v>329.41396616039998</v>
      </c>
      <c r="W4" s="19">
        <f t="shared" si="4"/>
        <v>267.61497729119992</v>
      </c>
      <c r="X4" s="19">
        <f t="shared" si="4"/>
        <v>323.16587068320001</v>
      </c>
      <c r="Y4" s="19">
        <f t="shared" ref="Y4:Z4" si="5">SUM(Y5:Y7)</f>
        <v>295.94956633200002</v>
      </c>
      <c r="Z4" s="19">
        <f t="shared" si="5"/>
        <v>107.48156041439998</v>
      </c>
    </row>
    <row r="5" spans="1:26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2.9570212799999998</v>
      </c>
      <c r="Q5" s="8">
        <f>FC_IND_E!Q5+FC_TRA_E!Q5+FC_OTH_E!Q5</f>
        <v>8.870709960000001</v>
      </c>
      <c r="R5" s="8">
        <f>FC_IND_E!R5+FC_TRA_E!R5+FC_OTH_E!R5</f>
        <v>8.870709960000001</v>
      </c>
      <c r="S5" s="8">
        <f>FC_IND_E!S5+FC_TRA_E!S5+FC_OTH_E!S5</f>
        <v>2.9570212799999998</v>
      </c>
      <c r="T5" s="8">
        <f>FC_IND_E!T5+FC_TRA_E!T5+FC_OTH_E!T5</f>
        <v>2.9570212799999993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17.741066039999996</v>
      </c>
      <c r="Y5" s="8">
        <f>FC_IND_E!Y5+FC_TRA_E!Y5+FC_OTH_E!Y5</f>
        <v>8.870709960000001</v>
      </c>
      <c r="Z5" s="8">
        <f>FC_IND_E!Z5+FC_TRA_E!Z5+FC_OTH_E!Z5</f>
        <v>2.9570212799999998</v>
      </c>
    </row>
    <row r="6" spans="1:26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  <c r="Y6" s="8">
        <f>FC_IND_E!Y6+FC_TRA_E!Y6+FC_OTH_E!Y6</f>
        <v>0</v>
      </c>
      <c r="Z6" s="8">
        <f>FC_IND_E!Z6+FC_TRA_E!Z6+FC_OTH_E!Z6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FC_IND_E!C7+FC_TRA_E!C7+FC_OTH_E!C7</f>
        <v>851.85767858400004</v>
      </c>
      <c r="D7" s="8">
        <f>FC_IND_E!D7+FC_TRA_E!D7+FC_OTH_E!D7</f>
        <v>784.18236164400003</v>
      </c>
      <c r="E7" s="8">
        <f>FC_IND_E!E7+FC_TRA_E!E7+FC_OTH_E!E7</f>
        <v>689.27811820560009</v>
      </c>
      <c r="F7" s="8">
        <f>FC_IND_E!F7+FC_TRA_E!F7+FC_OTH_E!F7</f>
        <v>633.1398876792</v>
      </c>
      <c r="G7" s="8">
        <f>FC_IND_E!G7+FC_TRA_E!G7+FC_OTH_E!G7</f>
        <v>648.05896987919982</v>
      </c>
      <c r="H7" s="8">
        <f>FC_IND_E!H7+FC_TRA_E!H7+FC_OTH_E!H7</f>
        <v>645.81194557439994</v>
      </c>
      <c r="I7" s="8">
        <f>FC_IND_E!I7+FC_TRA_E!I7+FC_OTH_E!I7</f>
        <v>462.4106572799999</v>
      </c>
      <c r="J7" s="8">
        <f>FC_IND_E!J7+FC_TRA_E!J7+FC_OTH_E!J7</f>
        <v>442.94874624000005</v>
      </c>
      <c r="K7" s="8">
        <f>FC_IND_E!K7+FC_TRA_E!K7+FC_OTH_E!K7</f>
        <v>481.54839828480004</v>
      </c>
      <c r="L7" s="8">
        <f>FC_IND_E!L7+FC_TRA_E!L7+FC_OTH_E!L7</f>
        <v>337.16359987199991</v>
      </c>
      <c r="M7" s="8">
        <f>FC_IND_E!M7+FC_TRA_E!M7+FC_OTH_E!M7</f>
        <v>411.98903642159996</v>
      </c>
      <c r="N7" s="8">
        <f>FC_IND_E!N7+FC_TRA_E!N7+FC_OTH_E!N7</f>
        <v>360.64819676159993</v>
      </c>
      <c r="O7" s="8">
        <f>FC_IND_E!O7+FC_TRA_E!O7+FC_OTH_E!O7</f>
        <v>289.92883688999996</v>
      </c>
      <c r="P7" s="8">
        <f>FC_IND_E!P7+FC_TRA_E!P7+FC_OTH_E!P7</f>
        <v>261.49357586880001</v>
      </c>
      <c r="Q7" s="8">
        <f>FC_IND_E!Q7+FC_TRA_E!Q7+FC_OTH_E!Q7</f>
        <v>260.36942469120004</v>
      </c>
      <c r="R7" s="8">
        <f>FC_IND_E!R7+FC_TRA_E!R7+FC_OTH_E!R7</f>
        <v>282.48763934159996</v>
      </c>
      <c r="S7" s="8">
        <f>FC_IND_E!S7+FC_TRA_E!S7+FC_OTH_E!S7</f>
        <v>395.34288734159998</v>
      </c>
      <c r="T7" s="8">
        <f>FC_IND_E!T7+FC_TRA_E!T7+FC_OTH_E!T7</f>
        <v>389.67548522760001</v>
      </c>
      <c r="U7" s="8">
        <f>FC_IND_E!U7+FC_TRA_E!U7+FC_OTH_E!U7</f>
        <v>348.77084576399994</v>
      </c>
      <c r="V7" s="8">
        <f>FC_IND_E!V7+FC_TRA_E!V7+FC_OTH_E!V7</f>
        <v>329.41396616039998</v>
      </c>
      <c r="W7" s="8">
        <f>FC_IND_E!W7+FC_TRA_E!W7+FC_OTH_E!W7</f>
        <v>267.61497729119992</v>
      </c>
      <c r="X7" s="8">
        <f>FC_IND_E!X7+FC_TRA_E!X7+FC_OTH_E!X7</f>
        <v>305.42480464319999</v>
      </c>
      <c r="Y7" s="8">
        <f>FC_IND_E!Y7+FC_TRA_E!Y7+FC_OTH_E!Y7</f>
        <v>287.07885637200002</v>
      </c>
      <c r="Z7" s="8">
        <f>FC_IND_E!Z7+FC_TRA_E!Z7+FC_OTH_E!Z7</f>
        <v>104.52453913439997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  <c r="Y9" s="8">
        <f>FC_IND_E!Y9+FC_TRA_E!Y9+FC_OTH_E!Y9</f>
        <v>0</v>
      </c>
      <c r="Z9" s="8">
        <f>FC_IND_E!Z9+FC_TRA_E!Z9+FC_OTH_E!Z9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  <c r="Y10" s="8">
        <f>FC_IND_E!Y10+FC_TRA_E!Y10+FC_OTH_E!Y10</f>
        <v>0</v>
      </c>
      <c r="Z10" s="8">
        <f>FC_IND_E!Z10+FC_TRA_E!Z10+FC_OTH_E!Z10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574.49248442639998</v>
      </c>
      <c r="D11" s="19">
        <f t="shared" si="8"/>
        <v>499.44570209279988</v>
      </c>
      <c r="E11" s="19">
        <f t="shared" si="8"/>
        <v>558.85788218159996</v>
      </c>
      <c r="F11" s="19">
        <f t="shared" si="8"/>
        <v>565.11187675919984</v>
      </c>
      <c r="G11" s="19">
        <f t="shared" si="8"/>
        <v>618.99636227040014</v>
      </c>
      <c r="H11" s="19">
        <f t="shared" si="8"/>
        <v>622.12297535999994</v>
      </c>
      <c r="I11" s="19">
        <f t="shared" si="8"/>
        <v>581.47277900400002</v>
      </c>
      <c r="J11" s="19">
        <f t="shared" si="8"/>
        <v>550.20319031519989</v>
      </c>
      <c r="K11" s="19">
        <f t="shared" si="8"/>
        <v>525.32862893482184</v>
      </c>
      <c r="L11" s="19">
        <f t="shared" si="8"/>
        <v>428.25144865174514</v>
      </c>
      <c r="M11" s="19">
        <f t="shared" si="8"/>
        <v>509.41157703120001</v>
      </c>
      <c r="N11" s="19">
        <f t="shared" si="8"/>
        <v>526.52737852919995</v>
      </c>
      <c r="O11" s="19">
        <f t="shared" si="8"/>
        <v>140.23434150045858</v>
      </c>
      <c r="P11" s="19">
        <f t="shared" si="8"/>
        <v>171.39757104434796</v>
      </c>
      <c r="Q11" s="19">
        <f t="shared" si="8"/>
        <v>165.16484855644481</v>
      </c>
      <c r="R11" s="19">
        <f t="shared" si="8"/>
        <v>158.39007719043741</v>
      </c>
      <c r="S11" s="19">
        <f t="shared" si="8"/>
        <v>161.49542080324571</v>
      </c>
      <c r="T11" s="19">
        <f t="shared" si="8"/>
        <v>152.1782452081371</v>
      </c>
      <c r="U11" s="19">
        <f t="shared" si="8"/>
        <v>167.7068712000538</v>
      </c>
      <c r="V11" s="19">
        <f t="shared" si="8"/>
        <v>158.39007719045364</v>
      </c>
      <c r="W11" s="19">
        <f t="shared" si="8"/>
        <v>161.49580238883152</v>
      </c>
      <c r="X11" s="19">
        <f t="shared" ref="X11:Z11" si="9">SUM(X12:X16)</f>
        <v>152.17862679363901</v>
      </c>
      <c r="Y11" s="19">
        <f t="shared" si="9"/>
        <v>142.86106961283838</v>
      </c>
      <c r="Z11" s="19">
        <f t="shared" si="9"/>
        <v>145.96717639686679</v>
      </c>
    </row>
    <row r="12" spans="1:26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  <c r="Y12" s="8">
        <f>FC_IND_E!Y12+FC_TRA_E!Y12+FC_OTH_E!Y12</f>
        <v>0</v>
      </c>
      <c r="Z12" s="8">
        <f>FC_IND_E!Z12+FC_TRA_E!Z12+FC_OTH_E!Z12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FC_IND_E!C13+FC_TRA_E!C13+FC_OTH_E!C13</f>
        <v>572.23281986639995</v>
      </c>
      <c r="D13" s="8">
        <f>FC_IND_E!D13+FC_TRA_E!D13+FC_OTH_E!D13</f>
        <v>497.1860375327999</v>
      </c>
      <c r="E13" s="8">
        <f>FC_IND_E!E13+FC_TRA_E!E13+FC_OTH_E!E13</f>
        <v>556.59821762159993</v>
      </c>
      <c r="F13" s="8">
        <f>FC_IND_E!F13+FC_TRA_E!F13+FC_OTH_E!F13</f>
        <v>562.85221219919981</v>
      </c>
      <c r="G13" s="8">
        <f>FC_IND_E!G13+FC_TRA_E!G13+FC_OTH_E!G13</f>
        <v>616.01039771040018</v>
      </c>
      <c r="H13" s="8">
        <f>FC_IND_E!H13+FC_TRA_E!H13+FC_OTH_E!H13</f>
        <v>619.13701079999998</v>
      </c>
      <c r="I13" s="8">
        <f>FC_IND_E!I13+FC_TRA_E!I13+FC_OTH_E!I13</f>
        <v>578.48681444400006</v>
      </c>
      <c r="J13" s="8">
        <f>FC_IND_E!J13+FC_TRA_E!J13+FC_OTH_E!J13</f>
        <v>547.21722575519993</v>
      </c>
      <c r="K13" s="8">
        <f>FC_IND_E!K13+FC_TRA_E!K13+FC_OTH_E!K13</f>
        <v>525.32862893482184</v>
      </c>
      <c r="L13" s="8">
        <f>FC_IND_E!L13+FC_TRA_E!L13+FC_OTH_E!L13</f>
        <v>425.26548409174512</v>
      </c>
      <c r="M13" s="8">
        <f>FC_IND_E!M13+FC_TRA_E!M13+FC_OTH_E!M13</f>
        <v>503.43964791119998</v>
      </c>
      <c r="N13" s="8">
        <f>FC_IND_E!N13+FC_TRA_E!N13+FC_OTH_E!N13</f>
        <v>523.54141396919999</v>
      </c>
      <c r="O13" s="8">
        <f>FC_IND_E!O13+FC_TRA_E!O13+FC_OTH_E!O13</f>
        <v>140.23434150045858</v>
      </c>
      <c r="P13" s="8">
        <f>FC_IND_E!P13+FC_TRA_E!P13+FC_OTH_E!P13</f>
        <v>171.39757104434796</v>
      </c>
      <c r="Q13" s="8">
        <f>FC_IND_E!Q13+FC_TRA_E!Q13+FC_OTH_E!Q13</f>
        <v>165.16484855644481</v>
      </c>
      <c r="R13" s="8">
        <f>FC_IND_E!R13+FC_TRA_E!R13+FC_OTH_E!R13</f>
        <v>158.39007719043741</v>
      </c>
      <c r="S13" s="8">
        <f>FC_IND_E!S13+FC_TRA_E!S13+FC_OTH_E!S13</f>
        <v>161.49542080324571</v>
      </c>
      <c r="T13" s="8">
        <f>FC_IND_E!T13+FC_TRA_E!T13+FC_OTH_E!T13</f>
        <v>152.1782452081371</v>
      </c>
      <c r="U13" s="8">
        <f>FC_IND_E!U13+FC_TRA_E!U13+FC_OTH_E!U13</f>
        <v>167.7068712000538</v>
      </c>
      <c r="V13" s="8">
        <f>FC_IND_E!V13+FC_TRA_E!V13+FC_OTH_E!V13</f>
        <v>158.39007719045364</v>
      </c>
      <c r="W13" s="8">
        <f>FC_IND_E!W13+FC_TRA_E!W13+FC_OTH_E!W13</f>
        <v>161.49580238883152</v>
      </c>
      <c r="X13" s="8">
        <f>FC_IND_E!X13+FC_TRA_E!X13+FC_OTH_E!X13</f>
        <v>152.17862679363901</v>
      </c>
      <c r="Y13" s="8">
        <f>FC_IND_E!Y13+FC_TRA_E!Y13+FC_OTH_E!Y13</f>
        <v>142.86106961283838</v>
      </c>
      <c r="Z13" s="8">
        <f>FC_IND_E!Z13+FC_TRA_E!Z13+FC_OTH_E!Z13</f>
        <v>145.96717639686679</v>
      </c>
    </row>
    <row r="14" spans="1:26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  <c r="Y14" s="8">
        <f>FC_IND_E!Y14+FC_TRA_E!Y14+FC_OTH_E!Y14</f>
        <v>0</v>
      </c>
      <c r="Z14" s="8">
        <f>FC_IND_E!Z14+FC_TRA_E!Z14+FC_OTH_E!Z14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FC_IND_E!C15+FC_TRA_E!C15+FC_OTH_E!C15</f>
        <v>2.2596645600000005</v>
      </c>
      <c r="D15" s="8">
        <f>FC_IND_E!D15+FC_TRA_E!D15+FC_OTH_E!D15</f>
        <v>2.2596645600000005</v>
      </c>
      <c r="E15" s="8">
        <f>FC_IND_E!E15+FC_TRA_E!E15+FC_OTH_E!E15</f>
        <v>2.25966456</v>
      </c>
      <c r="F15" s="8">
        <f>FC_IND_E!F15+FC_TRA_E!F15+FC_OTH_E!F15</f>
        <v>2.2596645600000005</v>
      </c>
      <c r="G15" s="8">
        <f>FC_IND_E!G15+FC_TRA_E!G15+FC_OTH_E!G15</f>
        <v>2.9859645600000007</v>
      </c>
      <c r="H15" s="8">
        <f>FC_IND_E!H15+FC_TRA_E!H15+FC_OTH_E!H15</f>
        <v>2.9859645600000002</v>
      </c>
      <c r="I15" s="8">
        <f>FC_IND_E!I15+FC_TRA_E!I15+FC_OTH_E!I15</f>
        <v>2.9859645600000007</v>
      </c>
      <c r="J15" s="8">
        <f>FC_IND_E!J15+FC_TRA_E!J15+FC_OTH_E!J15</f>
        <v>2.9859645600000007</v>
      </c>
      <c r="K15" s="8">
        <f>FC_IND_E!K15+FC_TRA_E!K15+FC_OTH_E!K15</f>
        <v>0</v>
      </c>
      <c r="L15" s="8">
        <f>FC_IND_E!L15+FC_TRA_E!L15+FC_OTH_E!L15</f>
        <v>2.9859645600000002</v>
      </c>
      <c r="M15" s="8">
        <f>FC_IND_E!M15+FC_TRA_E!M15+FC_OTH_E!M15</f>
        <v>5.9719291200000004</v>
      </c>
      <c r="N15" s="8">
        <f>FC_IND_E!N15+FC_TRA_E!N15+FC_OTH_E!N15</f>
        <v>2.9859645600000007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  <c r="Y15" s="8">
        <f>FC_IND_E!Y15+FC_TRA_E!Y15+FC_OTH_E!Y15</f>
        <v>0</v>
      </c>
      <c r="Z15" s="8">
        <f>FC_IND_E!Z15+FC_TRA_E!Z15+FC_OTH_E!Z15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  <c r="Y16" s="8">
        <f>FC_IND_E!Y16+FC_TRA_E!Y16+FC_OTH_E!Y16</f>
        <v>0</v>
      </c>
      <c r="Z16" s="8">
        <f>FC_IND_E!Z16+FC_TRA_E!Z16+FC_OTH_E!Z16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1099.0448712000002</v>
      </c>
      <c r="D17" s="27">
        <f t="shared" si="10"/>
        <v>906.90847199999996</v>
      </c>
      <c r="E17" s="27">
        <f t="shared" si="10"/>
        <v>1075.9319352</v>
      </c>
      <c r="F17" s="27">
        <f t="shared" si="10"/>
        <v>603.07717680000007</v>
      </c>
      <c r="G17" s="27">
        <f t="shared" si="10"/>
        <v>650.6014823999999</v>
      </c>
      <c r="H17" s="27">
        <f t="shared" si="10"/>
        <v>631.79007119999983</v>
      </c>
      <c r="I17" s="27">
        <f t="shared" si="10"/>
        <v>500.03077680000001</v>
      </c>
      <c r="J17" s="27">
        <f t="shared" si="10"/>
        <v>532.44622079999999</v>
      </c>
      <c r="K17" s="27">
        <f t="shared" si="10"/>
        <v>422.60466959999997</v>
      </c>
      <c r="L17" s="27">
        <f t="shared" si="10"/>
        <v>275.97570480000002</v>
      </c>
      <c r="M17" s="27">
        <f t="shared" si="10"/>
        <v>782.05981679999991</v>
      </c>
      <c r="N17" s="27">
        <f t="shared" si="10"/>
        <v>529.10045279999986</v>
      </c>
      <c r="O17" s="27">
        <f t="shared" si="10"/>
        <v>415.05767280000003</v>
      </c>
      <c r="P17" s="27">
        <f t="shared" si="10"/>
        <v>418.24296000000004</v>
      </c>
      <c r="Q17" s="27">
        <f t="shared" si="10"/>
        <v>471.73571999999996</v>
      </c>
      <c r="R17" s="27">
        <f t="shared" si="10"/>
        <v>549.11882879999985</v>
      </c>
      <c r="S17" s="27">
        <f t="shared" si="10"/>
        <v>606.51217439999982</v>
      </c>
      <c r="T17" s="27">
        <f t="shared" si="10"/>
        <v>544.50902159999998</v>
      </c>
      <c r="U17" s="27">
        <f t="shared" si="10"/>
        <v>559.98788400000001</v>
      </c>
      <c r="V17" s="27">
        <f t="shared" si="10"/>
        <v>567.19909439999992</v>
      </c>
      <c r="W17" s="27">
        <f t="shared" si="10"/>
        <v>540.29052000000001</v>
      </c>
      <c r="X17" s="27">
        <f t="shared" ref="X17:Z17" si="11">SUM(X18:X21)</f>
        <v>609.33924720000005</v>
      </c>
      <c r="Y17" s="27">
        <f t="shared" si="11"/>
        <v>519.68055599999991</v>
      </c>
      <c r="Z17" s="27">
        <f t="shared" si="11"/>
        <v>476.73435599999993</v>
      </c>
    </row>
    <row r="18" spans="1:26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  <c r="Y18" s="8">
        <f>FC_IND_E!Y18+FC_TRA_E!Y18+FC_OTH_E!Y18</f>
        <v>0</v>
      </c>
      <c r="Z18" s="8">
        <f>FC_IND_E!Z18+FC_TRA_E!Z18+FC_OTH_E!Z18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FC_IND_E!C19+FC_TRA_E!C19+FC_OTH_E!C19</f>
        <v>190.44936000000001</v>
      </c>
      <c r="D19" s="8">
        <f>FC_IND_E!D19+FC_TRA_E!D19+FC_OTH_E!D19</f>
        <v>191.12868</v>
      </c>
      <c r="E19" s="8">
        <f>FC_IND_E!E19+FC_TRA_E!E19+FC_OTH_E!E19</f>
        <v>203.99579999999997</v>
      </c>
      <c r="F19" s="8">
        <f>FC_IND_E!F19+FC_TRA_E!F19+FC_OTH_E!F19</f>
        <v>184.29551999999998</v>
      </c>
      <c r="G19" s="8">
        <f>FC_IND_E!G19+FC_TRA_E!G19+FC_OTH_E!G19</f>
        <v>184.13567999999998</v>
      </c>
      <c r="H19" s="8">
        <f>FC_IND_E!H19+FC_TRA_E!H19+FC_OTH_E!H19</f>
        <v>179.26056</v>
      </c>
      <c r="I19" s="8">
        <f>FC_IND_E!I19+FC_TRA_E!I19+FC_OTH_E!I19</f>
        <v>181.21859999999998</v>
      </c>
      <c r="J19" s="8">
        <f>FC_IND_E!J19+FC_TRA_E!J19+FC_OTH_E!J19</f>
        <v>163.6362</v>
      </c>
      <c r="K19" s="8">
        <f>FC_IND_E!K19+FC_TRA_E!K19+FC_OTH_E!K19</f>
        <v>152.6472</v>
      </c>
      <c r="L19" s="8">
        <f>FC_IND_E!L19+FC_TRA_E!L19+FC_OTH_E!L19</f>
        <v>126.03384</v>
      </c>
      <c r="M19" s="8">
        <f>FC_IND_E!M19+FC_TRA_E!M19+FC_OTH_E!M19</f>
        <v>190.16963999999993</v>
      </c>
      <c r="N19" s="8">
        <f>FC_IND_E!N19+FC_TRA_E!N19+FC_OTH_E!N19</f>
        <v>173.18663999999995</v>
      </c>
      <c r="O19" s="8">
        <f>FC_IND_E!O19+FC_TRA_E!O19+FC_OTH_E!O19</f>
        <v>164.23559999999998</v>
      </c>
      <c r="P19" s="8">
        <f>FC_IND_E!P19+FC_TRA_E!P19+FC_OTH_E!P19</f>
        <v>152.88695999999999</v>
      </c>
      <c r="Q19" s="8">
        <f>FC_IND_E!Q19+FC_TRA_E!Q19+FC_OTH_E!Q19</f>
        <v>144.13571999999999</v>
      </c>
      <c r="R19" s="8">
        <f>FC_IND_E!R19+FC_TRA_E!R19+FC_OTH_E!R19</f>
        <v>154.72512</v>
      </c>
      <c r="S19" s="8">
        <f>FC_IND_E!S19+FC_TRA_E!S19+FC_OTH_E!S19</f>
        <v>159.52031999999997</v>
      </c>
      <c r="T19" s="8">
        <f>FC_IND_E!T19+FC_TRA_E!T19+FC_OTH_E!T19</f>
        <v>124.63523999999998</v>
      </c>
      <c r="U19" s="8">
        <f>FC_IND_E!U19+FC_TRA_E!U19+FC_OTH_E!U19</f>
        <v>162.31751999999997</v>
      </c>
      <c r="V19" s="8">
        <f>FC_IND_E!V19+FC_TRA_E!V19+FC_OTH_E!V19</f>
        <v>154.60524000000001</v>
      </c>
      <c r="W19" s="8">
        <f>FC_IND_E!W19+FC_TRA_E!W19+FC_OTH_E!W19</f>
        <v>137.34251999999998</v>
      </c>
      <c r="X19" s="8">
        <f>FC_IND_E!X19+FC_TRA_E!X19+FC_OTH_E!X19</f>
        <v>156.52332000000001</v>
      </c>
      <c r="Y19" s="8">
        <f>FC_IND_E!Y19+FC_TRA_E!Y19+FC_OTH_E!Y19</f>
        <v>140.93891999999997</v>
      </c>
      <c r="Z19" s="8">
        <f>FC_IND_E!Z19+FC_TRA_E!Z19+FC_OTH_E!Z19</f>
        <v>147.13271999999998</v>
      </c>
    </row>
    <row r="20" spans="1:26" ht="11.25" customHeight="1" x14ac:dyDescent="0.2">
      <c r="A20" s="29" t="s">
        <v>30</v>
      </c>
      <c r="B20" s="7" t="s">
        <v>31</v>
      </c>
      <c r="C20" s="8">
        <f>FC_IND_E!C20+FC_TRA_E!C20+FC_OTH_E!C20</f>
        <v>586.81958400000008</v>
      </c>
      <c r="D20" s="8">
        <f>FC_IND_E!D20+FC_TRA_E!D20+FC_OTH_E!D20</f>
        <v>437.31979199999995</v>
      </c>
      <c r="E20" s="8">
        <f>FC_IND_E!E20+FC_TRA_E!E20+FC_OTH_E!E20</f>
        <v>582.92020799999989</v>
      </c>
      <c r="F20" s="8">
        <f>FC_IND_E!F20+FC_TRA_E!F20+FC_OTH_E!F20</f>
        <v>116.47958400000005</v>
      </c>
      <c r="G20" s="8">
        <f>FC_IND_E!G20+FC_TRA_E!G20+FC_OTH_E!G20</f>
        <v>149.23958399999992</v>
      </c>
      <c r="H20" s="8">
        <f>FC_IND_E!H20+FC_TRA_E!H20+FC_OTH_E!H20</f>
        <v>174.97958399999993</v>
      </c>
      <c r="I20" s="8">
        <f>FC_IND_E!I20+FC_TRA_E!I20+FC_OTH_E!I20</f>
        <v>41.080104000000006</v>
      </c>
      <c r="J20" s="8">
        <f>FC_IND_E!J20+FC_TRA_E!J20+FC_OTH_E!J20</f>
        <v>118.56031200000001</v>
      </c>
      <c r="K20" s="8">
        <f>FC_IND_E!K20+FC_TRA_E!K20+FC_OTH_E!K20</f>
        <v>66.299687999999989</v>
      </c>
      <c r="L20" s="8">
        <f>FC_IND_E!L20+FC_TRA_E!L20+FC_OTH_E!L20</f>
        <v>44.199791999999995</v>
      </c>
      <c r="M20" s="8">
        <f>FC_IND_E!M20+FC_TRA_E!M20+FC_OTH_E!M20</f>
        <v>361.66010399999999</v>
      </c>
      <c r="N20" s="8">
        <f>FC_IND_E!N20+FC_TRA_E!N20+FC_OTH_E!N20</f>
        <v>141.70010399999995</v>
      </c>
      <c r="O20" s="8">
        <f>FC_IND_E!O20+FC_TRA_E!O20+FC_OTH_E!O20</f>
        <v>63.180000000000007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  <c r="Y20" s="8">
        <f>FC_IND_E!Y20+FC_TRA_E!Y20+FC_OTH_E!Y20</f>
        <v>0</v>
      </c>
      <c r="Z20" s="8">
        <f>FC_IND_E!Z20+FC_TRA_E!Z20+FC_OTH_E!Z20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FC_IND_E!C21+FC_TRA_E!C21+FC_OTH_E!C21</f>
        <v>321.77592720000007</v>
      </c>
      <c r="D21" s="8">
        <f>FC_IND_E!D21+FC_TRA_E!D21+FC_OTH_E!D21</f>
        <v>278.46000000000004</v>
      </c>
      <c r="E21" s="8">
        <f>FC_IND_E!E21+FC_TRA_E!E21+FC_OTH_E!E21</f>
        <v>289.01592720000008</v>
      </c>
      <c r="F21" s="8">
        <f>FC_IND_E!F21+FC_TRA_E!F21+FC_OTH_E!F21</f>
        <v>302.30207280000002</v>
      </c>
      <c r="G21" s="8">
        <f>FC_IND_E!G21+FC_TRA_E!G21+FC_OTH_E!G21</f>
        <v>317.22621839999999</v>
      </c>
      <c r="H21" s="8">
        <f>FC_IND_E!H21+FC_TRA_E!H21+FC_OTH_E!H21</f>
        <v>277.5499271999999</v>
      </c>
      <c r="I21" s="8">
        <f>FC_IND_E!I21+FC_TRA_E!I21+FC_OTH_E!I21</f>
        <v>277.73207280000003</v>
      </c>
      <c r="J21" s="8">
        <f>FC_IND_E!J21+FC_TRA_E!J21+FC_OTH_E!J21</f>
        <v>250.24970880000001</v>
      </c>
      <c r="K21" s="8">
        <f>FC_IND_E!K21+FC_TRA_E!K21+FC_OTH_E!K21</f>
        <v>203.65778159999999</v>
      </c>
      <c r="L21" s="8">
        <f>FC_IND_E!L21+FC_TRA_E!L21+FC_OTH_E!L21</f>
        <v>105.7420728</v>
      </c>
      <c r="M21" s="8">
        <f>FC_IND_E!M21+FC_TRA_E!M21+FC_OTH_E!M21</f>
        <v>230.23007279999999</v>
      </c>
      <c r="N21" s="8">
        <f>FC_IND_E!N21+FC_TRA_E!N21+FC_OTH_E!N21</f>
        <v>214.21370879999998</v>
      </c>
      <c r="O21" s="8">
        <f>FC_IND_E!O21+FC_TRA_E!O21+FC_OTH_E!O21</f>
        <v>187.64207280000005</v>
      </c>
      <c r="P21" s="8">
        <f>FC_IND_E!P21+FC_TRA_E!P21+FC_OTH_E!P21</f>
        <v>265.35600000000005</v>
      </c>
      <c r="Q21" s="8">
        <f>FC_IND_E!Q21+FC_TRA_E!Q21+FC_OTH_E!Q21</f>
        <v>327.59999999999997</v>
      </c>
      <c r="R21" s="8">
        <f>FC_IND_E!R21+FC_TRA_E!R21+FC_OTH_E!R21</f>
        <v>394.3937087999999</v>
      </c>
      <c r="S21" s="8">
        <f>FC_IND_E!S21+FC_TRA_E!S21+FC_OTH_E!S21</f>
        <v>446.99185439999991</v>
      </c>
      <c r="T21" s="8">
        <f>FC_IND_E!T21+FC_TRA_E!T21+FC_OTH_E!T21</f>
        <v>419.87378160000003</v>
      </c>
      <c r="U21" s="8">
        <f>FC_IND_E!U21+FC_TRA_E!U21+FC_OTH_E!U21</f>
        <v>397.67036400000001</v>
      </c>
      <c r="V21" s="8">
        <f>FC_IND_E!V21+FC_TRA_E!V21+FC_OTH_E!V21</f>
        <v>412.59385439999988</v>
      </c>
      <c r="W21" s="8">
        <f>FC_IND_E!W21+FC_TRA_E!W21+FC_OTH_E!W21</f>
        <v>402.94800000000009</v>
      </c>
      <c r="X21" s="8">
        <f>FC_IND_E!X21+FC_TRA_E!X21+FC_OTH_E!X21</f>
        <v>452.81592719999998</v>
      </c>
      <c r="Y21" s="8">
        <f>FC_IND_E!Y21+FC_TRA_E!Y21+FC_OTH_E!Y21</f>
        <v>378.74163599999997</v>
      </c>
      <c r="Z21" s="8">
        <f>FC_IND_E!Z21+FC_TRA_E!Z21+FC_OTH_E!Z21</f>
        <v>329.60163599999993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1432.5995933568004</v>
      </c>
      <c r="D22" s="27">
        <f t="shared" si="12"/>
        <v>1479.4618595328</v>
      </c>
      <c r="E22" s="27">
        <f t="shared" si="12"/>
        <v>1401.7005687167996</v>
      </c>
      <c r="F22" s="27">
        <f t="shared" si="12"/>
        <v>1419.0156896256001</v>
      </c>
      <c r="G22" s="27">
        <f t="shared" si="12"/>
        <v>1178.8425766656001</v>
      </c>
      <c r="H22" s="27">
        <f t="shared" si="12"/>
        <v>1162.7242754688002</v>
      </c>
      <c r="I22" s="27">
        <f t="shared" si="12"/>
        <v>1435.7681547263996</v>
      </c>
      <c r="J22" s="27">
        <f t="shared" si="12"/>
        <v>1478.7746290944001</v>
      </c>
      <c r="K22" s="27">
        <f t="shared" si="12"/>
        <v>1405.0524166272</v>
      </c>
      <c r="L22" s="27">
        <f t="shared" si="12"/>
        <v>1141.7012716032</v>
      </c>
      <c r="M22" s="27">
        <f t="shared" si="12"/>
        <v>1345.8749508863998</v>
      </c>
      <c r="N22" s="27">
        <f t="shared" si="12"/>
        <v>1264.5871073747992</v>
      </c>
      <c r="O22" s="27">
        <f t="shared" si="12"/>
        <v>1134.693969552</v>
      </c>
      <c r="P22" s="27">
        <f t="shared" si="12"/>
        <v>989.92004791679994</v>
      </c>
      <c r="Q22" s="27">
        <f t="shared" si="12"/>
        <v>1058.0158604268001</v>
      </c>
      <c r="R22" s="27">
        <f t="shared" si="12"/>
        <v>992.60676599039994</v>
      </c>
      <c r="S22" s="27">
        <f t="shared" si="12"/>
        <v>937.59283300319976</v>
      </c>
      <c r="T22" s="27">
        <f t="shared" si="12"/>
        <v>906.37645982399988</v>
      </c>
      <c r="U22" s="27">
        <f t="shared" si="12"/>
        <v>965.78456138999991</v>
      </c>
      <c r="V22" s="27">
        <f t="shared" si="12"/>
        <v>921.08765627999981</v>
      </c>
      <c r="W22" s="27">
        <f t="shared" si="12"/>
        <v>680.3672567868</v>
      </c>
      <c r="X22" s="27">
        <f t="shared" ref="X22:Z22" si="13">SUM(X23:X24)</f>
        <v>616.54954680000014</v>
      </c>
      <c r="Y22" s="27">
        <f t="shared" si="13"/>
        <v>447.13067089680004</v>
      </c>
      <c r="Z22" s="27">
        <f t="shared" si="13"/>
        <v>350.74721088000001</v>
      </c>
    </row>
    <row r="23" spans="1:26" ht="11.25" customHeight="1" x14ac:dyDescent="0.2">
      <c r="A23" s="29" t="s">
        <v>36</v>
      </c>
      <c r="B23" s="7" t="s">
        <v>37</v>
      </c>
      <c r="C23" s="8">
        <f>FC_IND_E!C23+FC_TRA_E!C23+FC_OTH_E!C23</f>
        <v>1432.5995933568004</v>
      </c>
      <c r="D23" s="8">
        <f>FC_IND_E!D23+FC_TRA_E!D23+FC_OTH_E!D23</f>
        <v>1479.4618595328</v>
      </c>
      <c r="E23" s="8">
        <f>FC_IND_E!E23+FC_TRA_E!E23+FC_OTH_E!E23</f>
        <v>1401.7005687167996</v>
      </c>
      <c r="F23" s="8">
        <f>FC_IND_E!F23+FC_TRA_E!F23+FC_OTH_E!F23</f>
        <v>1419.0156896256001</v>
      </c>
      <c r="G23" s="8">
        <f>FC_IND_E!G23+FC_TRA_E!G23+FC_OTH_E!G23</f>
        <v>1178.8425766656001</v>
      </c>
      <c r="H23" s="8">
        <f>FC_IND_E!H23+FC_TRA_E!H23+FC_OTH_E!H23</f>
        <v>1162.7242754688002</v>
      </c>
      <c r="I23" s="8">
        <f>FC_IND_E!I23+FC_TRA_E!I23+FC_OTH_E!I23</f>
        <v>1435.7681547263996</v>
      </c>
      <c r="J23" s="8">
        <f>FC_IND_E!J23+FC_TRA_E!J23+FC_OTH_E!J23</f>
        <v>1478.7746290944001</v>
      </c>
      <c r="K23" s="8">
        <f>FC_IND_E!K23+FC_TRA_E!K23+FC_OTH_E!K23</f>
        <v>1405.0524166272</v>
      </c>
      <c r="L23" s="8">
        <f>FC_IND_E!L23+FC_TRA_E!L23+FC_OTH_E!L23</f>
        <v>1141.7012716032</v>
      </c>
      <c r="M23" s="8">
        <f>FC_IND_E!M23+FC_TRA_E!M23+FC_OTH_E!M23</f>
        <v>1345.8749508863998</v>
      </c>
      <c r="N23" s="8">
        <f>FC_IND_E!N23+FC_TRA_E!N23+FC_OTH_E!N23</f>
        <v>1264.5871073747992</v>
      </c>
      <c r="O23" s="8">
        <f>FC_IND_E!O23+FC_TRA_E!O23+FC_OTH_E!O23</f>
        <v>1134.693969552</v>
      </c>
      <c r="P23" s="8">
        <f>FC_IND_E!P23+FC_TRA_E!P23+FC_OTH_E!P23</f>
        <v>989.92004791679994</v>
      </c>
      <c r="Q23" s="8">
        <f>FC_IND_E!Q23+FC_TRA_E!Q23+FC_OTH_E!Q23</f>
        <v>1058.0158604268001</v>
      </c>
      <c r="R23" s="8">
        <f>FC_IND_E!R23+FC_TRA_E!R23+FC_OTH_E!R23</f>
        <v>992.60676599039994</v>
      </c>
      <c r="S23" s="8">
        <f>FC_IND_E!S23+FC_TRA_E!S23+FC_OTH_E!S23</f>
        <v>937.59283300319976</v>
      </c>
      <c r="T23" s="8">
        <f>FC_IND_E!T23+FC_TRA_E!T23+FC_OTH_E!T23</f>
        <v>906.37645982399988</v>
      </c>
      <c r="U23" s="8">
        <f>FC_IND_E!U23+FC_TRA_E!U23+FC_OTH_E!U23</f>
        <v>965.78456138999991</v>
      </c>
      <c r="V23" s="8">
        <f>FC_IND_E!V23+FC_TRA_E!V23+FC_OTH_E!V23</f>
        <v>921.08765627999981</v>
      </c>
      <c r="W23" s="8">
        <f>FC_IND_E!W23+FC_TRA_E!W23+FC_OTH_E!W23</f>
        <v>680.3672567868</v>
      </c>
      <c r="X23" s="8">
        <f>FC_IND_E!X23+FC_TRA_E!X23+FC_OTH_E!X23</f>
        <v>616.54954680000014</v>
      </c>
      <c r="Y23" s="8">
        <f>FC_IND_E!Y23+FC_TRA_E!Y23+FC_OTH_E!Y23</f>
        <v>447.13067089680004</v>
      </c>
      <c r="Z23" s="8">
        <f>FC_IND_E!Z23+FC_TRA_E!Z23+FC_OTH_E!Z23</f>
        <v>350.74721088000001</v>
      </c>
    </row>
    <row r="24" spans="1:26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  <c r="Y24" s="8">
        <f>FC_IND_E!Y24+FC_TRA_E!Y24+FC_OTH_E!Y24</f>
        <v>0</v>
      </c>
      <c r="Z24" s="8">
        <f>FC_IND_E!Z24+FC_TRA_E!Z24+FC_OTH_E!Z24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  <c r="Y25" s="27">
        <f>FC_IND_E!Y25+FC_TRA_E!Y25+FC_OTH_E!Y25</f>
        <v>0</v>
      </c>
      <c r="Z25" s="27">
        <f>FC_IND_E!Z25+FC_TRA_E!Z25+FC_OTH_E!Z25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21918.074212080002</v>
      </c>
      <c r="D26" s="27">
        <f t="shared" si="14"/>
        <v>22739.830687800004</v>
      </c>
      <c r="E26" s="27">
        <f t="shared" si="14"/>
        <v>22514.622794999996</v>
      </c>
      <c r="F26" s="27">
        <f t="shared" si="14"/>
        <v>23026.19735052</v>
      </c>
      <c r="G26" s="27">
        <f t="shared" si="14"/>
        <v>22902.01849296</v>
      </c>
      <c r="H26" s="27">
        <f t="shared" si="14"/>
        <v>22414.37027616</v>
      </c>
      <c r="I26" s="27">
        <f t="shared" si="14"/>
        <v>22322.328094439996</v>
      </c>
      <c r="J26" s="27">
        <f t="shared" si="14"/>
        <v>22546.464787079996</v>
      </c>
      <c r="K26" s="27">
        <f t="shared" si="14"/>
        <v>21047.871536279996</v>
      </c>
      <c r="L26" s="27">
        <f t="shared" si="14"/>
        <v>19847.977389359996</v>
      </c>
      <c r="M26" s="27">
        <f t="shared" si="14"/>
        <v>21012.192026280001</v>
      </c>
      <c r="N26" s="27">
        <f t="shared" si="14"/>
        <v>20084.561006040003</v>
      </c>
      <c r="O26" s="27">
        <f t="shared" si="14"/>
        <v>19897.656618240002</v>
      </c>
      <c r="P26" s="27">
        <f t="shared" si="14"/>
        <v>19568.580135839999</v>
      </c>
      <c r="Q26" s="27">
        <f t="shared" si="14"/>
        <v>18258.863630760003</v>
      </c>
      <c r="R26" s="27">
        <f t="shared" si="14"/>
        <v>18033.459349320001</v>
      </c>
      <c r="S26" s="27">
        <f t="shared" si="14"/>
        <v>19417.227239519998</v>
      </c>
      <c r="T26" s="27">
        <f t="shared" si="14"/>
        <v>18608.525367480001</v>
      </c>
      <c r="U26" s="27">
        <f t="shared" si="14"/>
        <v>18606.982818599998</v>
      </c>
      <c r="V26" s="27">
        <f t="shared" si="14"/>
        <v>18022.487856480002</v>
      </c>
      <c r="W26" s="27">
        <f t="shared" si="14"/>
        <v>17015.730720120002</v>
      </c>
      <c r="X26" s="27">
        <f t="shared" si="14"/>
        <v>16133.00112864</v>
      </c>
      <c r="Y26" s="27">
        <f t="shared" ref="Y26:Z26" si="15">SUM(Y27,Y33)</f>
        <v>16001.863244639997</v>
      </c>
      <c r="Z26" s="27">
        <f t="shared" si="15"/>
        <v>14910.611397839997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  <c r="Y28" s="8">
        <f>FC_IND_E!Y28+FC_TRA_E!Y28+FC_OTH_E!Y28</f>
        <v>0</v>
      </c>
      <c r="Z28" s="8">
        <f>FC_IND_E!Z28+FC_TRA_E!Z28+FC_OTH_E!Z28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  <c r="Y29" s="8">
        <f>FC_IND_E!Y29+FC_TRA_E!Y29+FC_OTH_E!Y29</f>
        <v>0</v>
      </c>
      <c r="Z29" s="8">
        <f>FC_IND_E!Z29+FC_TRA_E!Z29+FC_OTH_E!Z29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  <c r="Y30" s="8">
        <f>FC_IND_E!Y30+FC_TRA_E!Y30+FC_OTH_E!Y30</f>
        <v>0</v>
      </c>
      <c r="Z30" s="8">
        <f>FC_IND_E!Z30+FC_TRA_E!Z30+FC_OTH_E!Z30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  <c r="Y31" s="8">
        <f>FC_IND_E!Y31+FC_TRA_E!Y31+FC_OTH_E!Y31</f>
        <v>0</v>
      </c>
      <c r="Z31" s="8">
        <f>FC_IND_E!Z31+FC_TRA_E!Z31+FC_OTH_E!Z31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  <c r="Y32" s="8">
        <f>FC_IND_E!Y32+FC_TRA_E!Y32+FC_OTH_E!Y32</f>
        <v>0</v>
      </c>
      <c r="Z32" s="8">
        <f>FC_IND_E!Z32+FC_TRA_E!Z32+FC_OTH_E!Z32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21918.074212080002</v>
      </c>
      <c r="D33" s="19">
        <f t="shared" si="18"/>
        <v>22739.830687800004</v>
      </c>
      <c r="E33" s="19">
        <f t="shared" si="18"/>
        <v>22514.622794999996</v>
      </c>
      <c r="F33" s="19">
        <f t="shared" si="18"/>
        <v>23026.19735052</v>
      </c>
      <c r="G33" s="19">
        <f t="shared" si="18"/>
        <v>22902.01849296</v>
      </c>
      <c r="H33" s="19">
        <f t="shared" si="18"/>
        <v>22414.37027616</v>
      </c>
      <c r="I33" s="19">
        <f t="shared" si="18"/>
        <v>22322.328094439996</v>
      </c>
      <c r="J33" s="19">
        <f t="shared" si="18"/>
        <v>22546.464787079996</v>
      </c>
      <c r="K33" s="19">
        <f t="shared" si="18"/>
        <v>21047.871536279996</v>
      </c>
      <c r="L33" s="19">
        <f t="shared" si="18"/>
        <v>19847.977389359996</v>
      </c>
      <c r="M33" s="19">
        <f t="shared" si="18"/>
        <v>21012.192026280001</v>
      </c>
      <c r="N33" s="19">
        <f t="shared" si="18"/>
        <v>20084.561006040003</v>
      </c>
      <c r="O33" s="19">
        <f t="shared" si="18"/>
        <v>19897.656618240002</v>
      </c>
      <c r="P33" s="19">
        <f t="shared" si="18"/>
        <v>19568.580135839999</v>
      </c>
      <c r="Q33" s="19">
        <f t="shared" si="18"/>
        <v>18258.863630760003</v>
      </c>
      <c r="R33" s="19">
        <f t="shared" si="18"/>
        <v>18033.459349320001</v>
      </c>
      <c r="S33" s="19">
        <f t="shared" si="18"/>
        <v>19417.227239519998</v>
      </c>
      <c r="T33" s="19">
        <f t="shared" si="18"/>
        <v>18608.525367480001</v>
      </c>
      <c r="U33" s="19">
        <f t="shared" si="18"/>
        <v>18606.982818599998</v>
      </c>
      <c r="V33" s="19">
        <f t="shared" si="18"/>
        <v>18022.487856480002</v>
      </c>
      <c r="W33" s="19">
        <f t="shared" si="18"/>
        <v>17015.730720120002</v>
      </c>
      <c r="X33" s="19">
        <f t="shared" ref="X33:Z33" si="19">SUM(X34:X50)</f>
        <v>16133.00112864</v>
      </c>
      <c r="Y33" s="19">
        <f t="shared" si="19"/>
        <v>16001.863244639997</v>
      </c>
      <c r="Z33" s="19">
        <f t="shared" si="19"/>
        <v>14910.611397839997</v>
      </c>
    </row>
    <row r="34" spans="1:26" ht="11.25" customHeight="1" x14ac:dyDescent="0.2">
      <c r="A34" s="28" t="s">
        <v>54</v>
      </c>
      <c r="B34" s="7" t="s">
        <v>55</v>
      </c>
      <c r="C34" s="8">
        <f>FC_IND_E!C34+FC_TRA_E!C34+FC_OTH_E!C34</f>
        <v>383.32797696000011</v>
      </c>
      <c r="D34" s="8">
        <f>FC_IND_E!D34+FC_TRA_E!D34+FC_OTH_E!D34</f>
        <v>392.83190784000016</v>
      </c>
      <c r="E34" s="8">
        <f>FC_IND_E!E34+FC_TRA_E!E34+FC_OTH_E!E34</f>
        <v>342.14400000000018</v>
      </c>
      <c r="F34" s="8">
        <f>FC_IND_E!F34+FC_TRA_E!F34+FC_OTH_E!F34</f>
        <v>421.34390783999993</v>
      </c>
      <c r="G34" s="8">
        <f>FC_IND_E!G34+FC_TRA_E!G34+FC_OTH_E!G34</f>
        <v>427.67999999999995</v>
      </c>
      <c r="H34" s="8">
        <f>FC_IND_E!H34+FC_TRA_E!H34+FC_OTH_E!H34</f>
        <v>430.84804608000013</v>
      </c>
      <c r="I34" s="8">
        <f>FC_IND_E!I34+FC_TRA_E!I34+FC_OTH_E!I34</f>
        <v>395.99995391999994</v>
      </c>
      <c r="J34" s="8">
        <f>FC_IND_E!J34+FC_TRA_E!J34+FC_OTH_E!J34</f>
        <v>411.83997696</v>
      </c>
      <c r="K34" s="8">
        <f>FC_IND_E!K34+FC_TRA_E!K34+FC_OTH_E!K34</f>
        <v>491.04009215999992</v>
      </c>
      <c r="L34" s="8">
        <f>FC_IND_E!L34+FC_TRA_E!L34+FC_OTH_E!L34</f>
        <v>497.37597695999989</v>
      </c>
      <c r="M34" s="8">
        <f>FC_IND_E!M34+FC_TRA_E!M34+FC_OTH_E!M34</f>
        <v>519.55209216000014</v>
      </c>
      <c r="N34" s="8">
        <f>FC_IND_E!N34+FC_TRA_E!N34+FC_OTH_E!N34</f>
        <v>494.20793088000005</v>
      </c>
      <c r="O34" s="8">
        <f>FC_IND_E!O34+FC_TRA_E!O34+FC_OTH_E!O34</f>
        <v>430.84804608000002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  <c r="Y34" s="8">
        <f>FC_IND_E!Y34+FC_TRA_E!Y34+FC_OTH_E!Y34</f>
        <v>0</v>
      </c>
      <c r="Z34" s="8">
        <f>FC_IND_E!Z34+FC_TRA_E!Z34+FC_OTH_E!Z34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  <c r="Y35" s="8">
        <f>FC_IND_E!Y35+FC_TRA_E!Y35+FC_OTH_E!Y35</f>
        <v>0</v>
      </c>
      <c r="Z35" s="8">
        <f>FC_IND_E!Z35+FC_TRA_E!Z35+FC_OTH_E!Z35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FC_IND_E!C36+FC_TRA_E!C36+FC_OTH_E!C36</f>
        <v>693.82228428000008</v>
      </c>
      <c r="D36" s="8">
        <f>FC_IND_E!D36+FC_TRA_E!D36+FC_OTH_E!D36</f>
        <v>708.39823284000022</v>
      </c>
      <c r="E36" s="8">
        <f>FC_IND_E!E36+FC_TRA_E!E36+FC_OTH_E!E36</f>
        <v>693.82228428000008</v>
      </c>
      <c r="F36" s="8">
        <f>FC_IND_E!F36+FC_TRA_E!F36+FC_OTH_E!F36</f>
        <v>755.04190428000027</v>
      </c>
      <c r="G36" s="8">
        <f>FC_IND_E!G36+FC_TRA_E!G36+FC_OTH_E!G36</f>
        <v>781.27888428000006</v>
      </c>
      <c r="H36" s="8">
        <f>FC_IND_E!H36+FC_TRA_E!H36+FC_OTH_E!H36</f>
        <v>816.26129711999999</v>
      </c>
      <c r="I36" s="8">
        <f>FC_IND_E!I36+FC_TRA_E!I36+FC_OTH_E!I36</f>
        <v>857.07490716000018</v>
      </c>
      <c r="J36" s="8">
        <f>FC_IND_E!J36+FC_TRA_E!J36+FC_OTH_E!J36</f>
        <v>798.76997712000014</v>
      </c>
      <c r="K36" s="8">
        <f>FC_IND_E!K36+FC_TRA_E!K36+FC_OTH_E!K36</f>
        <v>833.75261711999997</v>
      </c>
      <c r="L36" s="8">
        <f>FC_IND_E!L36+FC_TRA_E!L36+FC_OTH_E!L36</f>
        <v>682.1614800000001</v>
      </c>
      <c r="M36" s="8">
        <f>FC_IND_E!M36+FC_TRA_E!M36+FC_OTH_E!M36</f>
        <v>822.09181284000033</v>
      </c>
      <c r="N36" s="8">
        <f>FC_IND_E!N36+FC_TRA_E!N36+FC_OTH_E!N36</f>
        <v>807.51586428000019</v>
      </c>
      <c r="O36" s="8">
        <f>FC_IND_E!O36+FC_TRA_E!O36+FC_OTH_E!O36</f>
        <v>795.8552871600001</v>
      </c>
      <c r="P36" s="8">
        <f>FC_IND_E!P36+FC_TRA_E!P36+FC_OTH_E!P36</f>
        <v>1089.7305890400003</v>
      </c>
      <c r="Q36" s="8">
        <f>FC_IND_E!Q36+FC_TRA_E!Q36+FC_OTH_E!Q36</f>
        <v>1139.3963971200003</v>
      </c>
      <c r="R36" s="8">
        <f>FC_IND_E!R36+FC_TRA_E!R36+FC_OTH_E!R36</f>
        <v>1136.4751195199999</v>
      </c>
      <c r="S36" s="8">
        <f>FC_IND_E!S36+FC_TRA_E!S36+FC_OTH_E!S36</f>
        <v>1136.4746651999999</v>
      </c>
      <c r="T36" s="8">
        <f>FC_IND_E!T36+FC_TRA_E!T36+FC_OTH_E!T36</f>
        <v>1098.4951033200002</v>
      </c>
      <c r="U36" s="8">
        <f>FC_IND_E!U36+FC_TRA_E!U36+FC_OTH_E!U36</f>
        <v>1145.23986096</v>
      </c>
      <c r="V36" s="8">
        <f>FC_IND_E!V36+FC_TRA_E!V36+FC_OTH_E!V36</f>
        <v>926.12495951999983</v>
      </c>
      <c r="W36" s="8">
        <f>FC_IND_E!W36+FC_TRA_E!W36+FC_OTH_E!W36</f>
        <v>806.34235571999977</v>
      </c>
      <c r="X36" s="8">
        <f>FC_IND_E!X36+FC_TRA_E!X36+FC_OTH_E!X36</f>
        <v>899.83096235999983</v>
      </c>
      <c r="Y36" s="8">
        <f>FC_IND_E!Y36+FC_TRA_E!Y36+FC_OTH_E!Y36</f>
        <v>876.45869712000024</v>
      </c>
      <c r="Z36" s="8">
        <f>FC_IND_E!Z36+FC_TRA_E!Z36+FC_OTH_E!Z36</f>
        <v>712.85306760000003</v>
      </c>
    </row>
    <row r="37" spans="1:26" ht="11.25" customHeight="1" x14ac:dyDescent="0.2">
      <c r="A37" s="28" t="s">
        <v>60</v>
      </c>
      <c r="B37" s="7" t="s">
        <v>61</v>
      </c>
      <c r="C37" s="8">
        <f>FC_IND_E!C37+FC_TRA_E!C37+FC_OTH_E!C37</f>
        <v>5319.121167360001</v>
      </c>
      <c r="D37" s="8">
        <f>FC_IND_E!D37+FC_TRA_E!D37+FC_OTH_E!D37</f>
        <v>5390.6390999999985</v>
      </c>
      <c r="E37" s="8">
        <f>FC_IND_E!E37+FC_TRA_E!E37+FC_OTH_E!E37</f>
        <v>5483.0158059600017</v>
      </c>
      <c r="F37" s="8">
        <f>FC_IND_E!F37+FC_TRA_E!F37+FC_OTH_E!F37</f>
        <v>5500.8952891200015</v>
      </c>
      <c r="G37" s="8">
        <f>FC_IND_E!G37+FC_TRA_E!G37+FC_OTH_E!G37</f>
        <v>5600.5565615999994</v>
      </c>
      <c r="H37" s="8">
        <f>FC_IND_E!H37+FC_TRA_E!H37+FC_OTH_E!H37</f>
        <v>5590.2922059599996</v>
      </c>
      <c r="I37" s="8">
        <f>FC_IND_E!I37+FC_TRA_E!I37+FC_OTH_E!I37</f>
        <v>5546.7547027199989</v>
      </c>
      <c r="J37" s="8">
        <f>FC_IND_E!J37+FC_TRA_E!J37+FC_OTH_E!J37</f>
        <v>5541.9529611599983</v>
      </c>
      <c r="K37" s="8">
        <f>FC_IND_E!K37+FC_TRA_E!K37+FC_OTH_E!K37</f>
        <v>4952.5936336799996</v>
      </c>
      <c r="L37" s="8">
        <f>FC_IND_E!L37+FC_TRA_E!L37+FC_OTH_E!L37</f>
        <v>4770.8200108799992</v>
      </c>
      <c r="M37" s="8">
        <f>FC_IND_E!M37+FC_TRA_E!M37+FC_OTH_E!M37</f>
        <v>4681.4230940399984</v>
      </c>
      <c r="N37" s="8">
        <f>FC_IND_E!N37+FC_TRA_E!N37+FC_OTH_E!N37</f>
        <v>4425.1515000000009</v>
      </c>
      <c r="O37" s="8">
        <f>FC_IND_E!O37+FC_TRA_E!O37+FC_OTH_E!O37</f>
        <v>4270.1967277199983</v>
      </c>
      <c r="P37" s="8">
        <f>FC_IND_E!P37+FC_TRA_E!P37+FC_OTH_E!P37</f>
        <v>4364.0565922799997</v>
      </c>
      <c r="Q37" s="8">
        <f>FC_IND_E!Q37+FC_TRA_E!Q37+FC_OTH_E!Q37</f>
        <v>4204.6528431600009</v>
      </c>
      <c r="R37" s="8">
        <f>FC_IND_E!R37+FC_TRA_E!R37+FC_OTH_E!R37</f>
        <v>4180.5917445600016</v>
      </c>
      <c r="S37" s="8">
        <f>FC_IND_E!S37+FC_TRA_E!S37+FC_OTH_E!S37</f>
        <v>4153.5231645599988</v>
      </c>
      <c r="T37" s="8">
        <f>FC_IND_E!T37+FC_TRA_E!T37+FC_OTH_E!T37</f>
        <v>3991.1114350800008</v>
      </c>
      <c r="U37" s="8">
        <f>FC_IND_E!U37+FC_TRA_E!U37+FC_OTH_E!U37</f>
        <v>3927.9515813999997</v>
      </c>
      <c r="V37" s="8">
        <f>FC_IND_E!V37+FC_TRA_E!V37+FC_OTH_E!V37</f>
        <v>3837.7228982400006</v>
      </c>
      <c r="W37" s="8">
        <f>FC_IND_E!W37+FC_TRA_E!W37+FC_OTH_E!W37</f>
        <v>3570.0445796399995</v>
      </c>
      <c r="X37" s="8">
        <f>FC_IND_E!X37+FC_TRA_E!X37+FC_OTH_E!X37</f>
        <v>3597.1134091199997</v>
      </c>
      <c r="Y37" s="8">
        <f>FC_IND_E!Y37+FC_TRA_E!Y37+FC_OTH_E!Y37</f>
        <v>3335.45055228</v>
      </c>
      <c r="Z37" s="8">
        <f>FC_IND_E!Z37+FC_TRA_E!Z37+FC_OTH_E!Z37</f>
        <v>3320.4123968400008</v>
      </c>
    </row>
    <row r="38" spans="1:26" ht="11.25" customHeight="1" x14ac:dyDescent="0.2">
      <c r="A38" s="28" t="s">
        <v>62</v>
      </c>
      <c r="B38" s="7" t="s">
        <v>63</v>
      </c>
      <c r="C38" s="8">
        <f>FC_IND_E!C38+FC_TRA_E!C38+FC_OTH_E!C38</f>
        <v>9.1770840000000007</v>
      </c>
      <c r="D38" s="8">
        <f>FC_IND_E!D38+FC_TRA_E!D38+FC_OTH_E!D38</f>
        <v>9.1770840000000007</v>
      </c>
      <c r="E38" s="8">
        <f>FC_IND_E!E38+FC_TRA_E!E38+FC_OTH_E!E38</f>
        <v>9.1770840000000007</v>
      </c>
      <c r="F38" s="8">
        <f>FC_IND_E!F38+FC_TRA_E!F38+FC_OTH_E!F38</f>
        <v>15.29514</v>
      </c>
      <c r="G38" s="8">
        <f>FC_IND_E!G38+FC_TRA_E!G38+FC_OTH_E!G38</f>
        <v>15.29514</v>
      </c>
      <c r="H38" s="8">
        <f>FC_IND_E!H38+FC_TRA_E!H38+FC_OTH_E!H38</f>
        <v>9.1770840000000007</v>
      </c>
      <c r="I38" s="8">
        <f>FC_IND_E!I38+FC_TRA_E!I38+FC_OTH_E!I38</f>
        <v>15.29514</v>
      </c>
      <c r="J38" s="8">
        <f>FC_IND_E!J38+FC_TRA_E!J38+FC_OTH_E!J38</f>
        <v>15.29514</v>
      </c>
      <c r="K38" s="8">
        <f>FC_IND_E!K38+FC_TRA_E!K38+FC_OTH_E!K38</f>
        <v>12.236112</v>
      </c>
      <c r="L38" s="8">
        <f>FC_IND_E!L38+FC_TRA_E!L38+FC_OTH_E!L38</f>
        <v>6.1180559999999993</v>
      </c>
      <c r="M38" s="8">
        <f>FC_IND_E!M38+FC_TRA_E!M38+FC_OTH_E!M38</f>
        <v>6.1180559999999993</v>
      </c>
      <c r="N38" s="8">
        <f>FC_IND_E!N38+FC_TRA_E!N38+FC_OTH_E!N38</f>
        <v>3.0590279999999996</v>
      </c>
      <c r="O38" s="8">
        <f>FC_IND_E!O38+FC_TRA_E!O38+FC_OTH_E!O38</f>
        <v>3.0590279999999992</v>
      </c>
      <c r="P38" s="8">
        <f>FC_IND_E!P38+FC_TRA_E!P38+FC_OTH_E!P38</f>
        <v>3.0590280000000001</v>
      </c>
      <c r="Q38" s="8">
        <f>FC_IND_E!Q38+FC_TRA_E!Q38+FC_OTH_E!Q38</f>
        <v>3.0590280000000001</v>
      </c>
      <c r="R38" s="8">
        <f>FC_IND_E!R38+FC_TRA_E!R38+FC_OTH_E!R38</f>
        <v>3.0590279999999992</v>
      </c>
      <c r="S38" s="8">
        <f>FC_IND_E!S38+FC_TRA_E!S38+FC_OTH_E!S38</f>
        <v>3.0590279999999992</v>
      </c>
      <c r="T38" s="8">
        <f>FC_IND_E!T38+FC_TRA_E!T38+FC_OTH_E!T38</f>
        <v>3.0590279999999996</v>
      </c>
      <c r="U38" s="8">
        <f>FC_IND_E!U38+FC_TRA_E!U38+FC_OTH_E!U38</f>
        <v>3.0590279999999996</v>
      </c>
      <c r="V38" s="8">
        <f>FC_IND_E!V38+FC_TRA_E!V38+FC_OTH_E!V38</f>
        <v>3.0590279999999992</v>
      </c>
      <c r="W38" s="8">
        <f>FC_IND_E!W38+FC_TRA_E!W38+FC_OTH_E!W38</f>
        <v>3.0590279999999992</v>
      </c>
      <c r="X38" s="8">
        <f>FC_IND_E!X38+FC_TRA_E!X38+FC_OTH_E!X38</f>
        <v>3.0590279999999992</v>
      </c>
      <c r="Y38" s="8">
        <f>FC_IND_E!Y38+FC_TRA_E!Y38+FC_OTH_E!Y38</f>
        <v>3.0590279999999992</v>
      </c>
      <c r="Z38" s="8">
        <f>FC_IND_E!Z38+FC_TRA_E!Z38+FC_OTH_E!Z38</f>
        <v>3.0590279999999992</v>
      </c>
    </row>
    <row r="39" spans="1:26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  <c r="Y39" s="8">
        <f>FC_IND_E!Y39+FC_TRA_E!Y39+FC_OTH_E!Y39</f>
        <v>0</v>
      </c>
      <c r="Z39" s="8">
        <f>FC_IND_E!Z39+FC_TRA_E!Z39+FC_OTH_E!Z39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FC_IND_E!C40+FC_TRA_E!C40+FC_OTH_E!C40</f>
        <v>488.78336123999998</v>
      </c>
      <c r="D40" s="8">
        <f>FC_IND_E!D40+FC_TRA_E!D40+FC_OTH_E!D40</f>
        <v>460.76393124000003</v>
      </c>
      <c r="E40" s="8">
        <f>FC_IND_E!E40+FC_TRA_E!E40+FC_OTH_E!E40</f>
        <v>435.85782876000013</v>
      </c>
      <c r="F40" s="8">
        <f>FC_IND_E!F40+FC_TRA_E!F40+FC_OTH_E!F40</f>
        <v>442.08422496000014</v>
      </c>
      <c r="G40" s="8">
        <f>FC_IND_E!G40+FC_TRA_E!G40+FC_OTH_E!G40</f>
        <v>401.61174371999994</v>
      </c>
      <c r="H40" s="8">
        <f>FC_IND_E!H40+FC_TRA_E!H40+FC_OTH_E!H40</f>
        <v>445.19755248000013</v>
      </c>
      <c r="I40" s="8">
        <f>FC_IND_E!I40+FC_TRA_E!I40+FC_OTH_E!I40</f>
        <v>432.74450124000009</v>
      </c>
      <c r="J40" s="8">
        <f>FC_IND_E!J40+FC_TRA_E!J40+FC_OTH_E!J40</f>
        <v>423.40451868000002</v>
      </c>
      <c r="K40" s="8">
        <f>FC_IND_E!K40+FC_TRA_E!K40+FC_OTH_E!K40</f>
        <v>423.40477752000004</v>
      </c>
      <c r="L40" s="8">
        <f>FC_IND_E!L40+FC_TRA_E!L40+FC_OTH_E!L40</f>
        <v>404.72507124000003</v>
      </c>
      <c r="M40" s="8">
        <f>FC_IND_E!M40+FC_TRA_E!M40+FC_OTH_E!M40</f>
        <v>420.29145000000005</v>
      </c>
      <c r="N40" s="8">
        <f>FC_IND_E!N40+FC_TRA_E!N40+FC_OTH_E!N40</f>
        <v>382.93203743999999</v>
      </c>
      <c r="O40" s="8">
        <f>FC_IND_E!O40+FC_TRA_E!O40+FC_OTH_E!O40</f>
        <v>367.36565868000002</v>
      </c>
      <c r="P40" s="8">
        <f>FC_IND_E!P40+FC_TRA_E!P40+FC_OTH_E!P40</f>
        <v>326.89343628000006</v>
      </c>
      <c r="Q40" s="8">
        <f>FC_IND_E!Q40+FC_TRA_E!Q40+FC_OTH_E!Q40</f>
        <v>295.76067875999996</v>
      </c>
      <c r="R40" s="8">
        <f>FC_IND_E!R40+FC_TRA_E!R40+FC_OTH_E!R40</f>
        <v>295.76067876000002</v>
      </c>
      <c r="S40" s="8">
        <f>FC_IND_E!S40+FC_TRA_E!S40+FC_OTH_E!S40</f>
        <v>345.57288372000005</v>
      </c>
      <c r="T40" s="8">
        <f>FC_IND_E!T40+FC_TRA_E!T40+FC_OTH_E!T40</f>
        <v>342.45955620000007</v>
      </c>
      <c r="U40" s="8">
        <f>FC_IND_E!U40+FC_TRA_E!U40+FC_OTH_E!U40</f>
        <v>333.11983248000007</v>
      </c>
      <c r="V40" s="8">
        <f>FC_IND_E!V40+FC_TRA_E!V40+FC_OTH_E!V40</f>
        <v>370.47924504000002</v>
      </c>
      <c r="W40" s="8">
        <f>FC_IND_E!W40+FC_TRA_E!W40+FC_OTH_E!W40</f>
        <v>249.06154248000001</v>
      </c>
      <c r="X40" s="8">
        <f>FC_IND_E!X40+FC_TRA_E!X40+FC_OTH_E!X40</f>
        <v>177.45656256000001</v>
      </c>
      <c r="Y40" s="8">
        <f>FC_IND_E!Y40+FC_TRA_E!Y40+FC_OTH_E!Y40</f>
        <v>245.94847380000002</v>
      </c>
      <c r="Z40" s="8">
        <f>FC_IND_E!Z40+FC_TRA_E!Z40+FC_OTH_E!Z40</f>
        <v>305.10066131999997</v>
      </c>
    </row>
    <row r="41" spans="1:26" ht="11.25" customHeight="1" x14ac:dyDescent="0.2">
      <c r="A41" s="28" t="s">
        <v>68</v>
      </c>
      <c r="B41" s="7" t="s">
        <v>69</v>
      </c>
      <c r="C41" s="8">
        <f>FC_IND_E!C41+FC_TRA_E!C41+FC_OTH_E!C41</f>
        <v>0</v>
      </c>
      <c r="D41" s="8">
        <f>FC_IND_E!D41+FC_TRA_E!D41+FC_OTH_E!D41</f>
        <v>0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  <c r="Y41" s="8">
        <f>FC_IND_E!Y41+FC_TRA_E!Y41+FC_OTH_E!Y41</f>
        <v>0</v>
      </c>
      <c r="Z41" s="8">
        <f>FC_IND_E!Z41+FC_TRA_E!Z41+FC_OTH_E!Z41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246.78638135999998</v>
      </c>
      <c r="Q42" s="8">
        <f>FC_IND_E!Q42+FC_TRA_E!Q42+FC_OTH_E!Q42</f>
        <v>237.04498728000002</v>
      </c>
      <c r="R42" s="8">
        <f>FC_IND_E!R42+FC_TRA_E!R42+FC_OTH_E!R42</f>
        <v>240.29203068000001</v>
      </c>
      <c r="S42" s="8">
        <f>FC_IND_E!S42+FC_TRA_E!S42+FC_OTH_E!S42</f>
        <v>269.51674067999994</v>
      </c>
      <c r="T42" s="8">
        <f>FC_IND_E!T42+FC_TRA_E!T42+FC_OTH_E!T42</f>
        <v>217.56167135999993</v>
      </c>
      <c r="U42" s="8">
        <f>FC_IND_E!U42+FC_TRA_E!U42+FC_OTH_E!U42</f>
        <v>240.29203068000001</v>
      </c>
      <c r="V42" s="8">
        <f>FC_IND_E!V42+FC_TRA_E!V42+FC_OTH_E!V42</f>
        <v>217.56167136000002</v>
      </c>
      <c r="W42" s="8">
        <f>FC_IND_E!W42+FC_TRA_E!W42+FC_OTH_E!W42</f>
        <v>201.32566271999997</v>
      </c>
      <c r="X42" s="8">
        <f>FC_IND_E!X42+FC_TRA_E!X42+FC_OTH_E!X42</f>
        <v>172.10095271999998</v>
      </c>
      <c r="Y42" s="8">
        <f>FC_IND_E!Y42+FC_TRA_E!Y42+FC_OTH_E!Y42</f>
        <v>191.58426863999998</v>
      </c>
      <c r="Z42" s="8">
        <f>FC_IND_E!Z42+FC_TRA_E!Z42+FC_OTH_E!Z42</f>
        <v>136.38189203999994</v>
      </c>
    </row>
    <row r="43" spans="1:26" ht="11.25" customHeight="1" x14ac:dyDescent="0.2">
      <c r="A43" s="28" t="s">
        <v>72</v>
      </c>
      <c r="B43" s="7" t="s">
        <v>73</v>
      </c>
      <c r="C43" s="8">
        <f>FC_IND_E!C43+FC_TRA_E!C43+FC_OTH_E!C43</f>
        <v>12538.090529640001</v>
      </c>
      <c r="D43" s="8">
        <f>FC_IND_E!D43+FC_TRA_E!D43+FC_OTH_E!D43</f>
        <v>13270.940003880001</v>
      </c>
      <c r="E43" s="8">
        <f>FC_IND_E!E43+FC_TRA_E!E43+FC_OTH_E!E43</f>
        <v>13133.928599999999</v>
      </c>
      <c r="F43" s="8">
        <f>FC_IND_E!F43+FC_TRA_E!F43+FC_OTH_E!F43</f>
        <v>13535.402399999999</v>
      </c>
      <c r="G43" s="8">
        <f>FC_IND_E!G43+FC_TRA_E!G43+FC_OTH_E!G43</f>
        <v>13202.870854679999</v>
      </c>
      <c r="H43" s="8">
        <f>FC_IND_E!H43+FC_TRA_E!H43+FC_OTH_E!H43</f>
        <v>12914.266678559999</v>
      </c>
      <c r="I43" s="8">
        <f>FC_IND_E!I43+FC_TRA_E!I43+FC_OTH_E!I43</f>
        <v>12877.594914599998</v>
      </c>
      <c r="J43" s="8">
        <f>FC_IND_E!J43+FC_TRA_E!J43+FC_OTH_E!J43</f>
        <v>13436.364815640001</v>
      </c>
      <c r="K43" s="8">
        <f>FC_IND_E!K43+FC_TRA_E!K43+FC_OTH_E!K43</f>
        <v>12761.518302</v>
      </c>
      <c r="L43" s="8">
        <f>FC_IND_E!L43+FC_TRA_E!L43+FC_OTH_E!L43</f>
        <v>12239.648511479998</v>
      </c>
      <c r="M43" s="8">
        <f>FC_IND_E!M43+FC_TRA_E!M43+FC_OTH_E!M43</f>
        <v>13166.848117800004</v>
      </c>
      <c r="N43" s="8">
        <f>FC_IND_E!N43+FC_TRA_E!N43+FC_OTH_E!N43</f>
        <v>12629.272032000001</v>
      </c>
      <c r="O43" s="8">
        <f>FC_IND_E!O43+FC_TRA_E!O43+FC_OTH_E!O43</f>
        <v>12765.58185708</v>
      </c>
      <c r="P43" s="8">
        <f>FC_IND_E!P43+FC_TRA_E!P43+FC_OTH_E!P43</f>
        <v>12413.943359999997</v>
      </c>
      <c r="Q43" s="8">
        <f>FC_IND_E!Q43+FC_TRA_E!Q43+FC_OTH_E!Q43</f>
        <v>11360.774880000001</v>
      </c>
      <c r="R43" s="8">
        <f>FC_IND_E!R43+FC_TRA_E!R43+FC_OTH_E!R43</f>
        <v>11256.5330748</v>
      </c>
      <c r="S43" s="8">
        <f>FC_IND_E!S43+FC_TRA_E!S43+FC_OTH_E!S43</f>
        <v>12501.34140528</v>
      </c>
      <c r="T43" s="8">
        <f>FC_IND_E!T43+FC_TRA_E!T43+FC_OTH_E!T43</f>
        <v>12004.1373114</v>
      </c>
      <c r="U43" s="8">
        <f>FC_IND_E!U43+FC_TRA_E!U43+FC_OTH_E!U43</f>
        <v>12028.04327556</v>
      </c>
      <c r="V43" s="8">
        <f>FC_IND_E!V43+FC_TRA_E!V43+FC_OTH_E!V43</f>
        <v>11767.628695680001</v>
      </c>
      <c r="W43" s="8">
        <f>FC_IND_E!W43+FC_TRA_E!W43+FC_OTH_E!W43</f>
        <v>11370.32915616</v>
      </c>
      <c r="X43" s="8">
        <f>FC_IND_E!X43+FC_TRA_E!X43+FC_OTH_E!X43</f>
        <v>10487.177494560001</v>
      </c>
      <c r="Y43" s="8">
        <f>FC_IND_E!Y43+FC_TRA_E!Y43+FC_OTH_E!Y43</f>
        <v>10509.100364879996</v>
      </c>
      <c r="Z43" s="8">
        <f>FC_IND_E!Z43+FC_TRA_E!Z43+FC_OTH_E!Z43</f>
        <v>9709.2506487599967</v>
      </c>
    </row>
    <row r="44" spans="1:26" ht="11.25" customHeight="1" x14ac:dyDescent="0.2">
      <c r="A44" s="28" t="s">
        <v>74</v>
      </c>
      <c r="B44" s="7" t="s">
        <v>75</v>
      </c>
      <c r="C44" s="8">
        <f>FC_IND_E!C44+FC_TRA_E!C44+FC_OTH_E!C44</f>
        <v>2344.50008712</v>
      </c>
      <c r="D44" s="8">
        <f>FC_IND_E!D44+FC_TRA_E!D44+FC_OTH_E!D44</f>
        <v>2414.4858172800004</v>
      </c>
      <c r="E44" s="8">
        <f>FC_IND_E!E44+FC_TRA_E!E44+FC_OTH_E!E44</f>
        <v>2242.7042572800001</v>
      </c>
      <c r="F44" s="8">
        <f>FC_IND_E!F44+FC_TRA_E!F44+FC_OTH_E!F44</f>
        <v>2159.99387424</v>
      </c>
      <c r="G44" s="8">
        <f>FC_IND_E!G44+FC_TRA_E!G44+FC_OTH_E!G44</f>
        <v>2239.5221884800003</v>
      </c>
      <c r="H44" s="8">
        <f>FC_IND_E!H44+FC_TRA_E!H44+FC_OTH_E!H44</f>
        <v>1978.6691728800001</v>
      </c>
      <c r="I44" s="8">
        <f>FC_IND_E!I44+FC_TRA_E!I44+FC_OTH_E!I44</f>
        <v>1953.2198671199999</v>
      </c>
      <c r="J44" s="8">
        <f>FC_IND_E!J44+FC_TRA_E!J44+FC_OTH_E!J44</f>
        <v>1686.0038284799998</v>
      </c>
      <c r="K44" s="8">
        <f>FC_IND_E!K44+FC_TRA_E!K44+FC_OTH_E!K44</f>
        <v>1362.3994130400001</v>
      </c>
      <c r="L44" s="8">
        <f>FC_IND_E!L44+FC_TRA_E!L44+FC_OTH_E!L44</f>
        <v>1067.7406780800002</v>
      </c>
      <c r="M44" s="8">
        <f>FC_IND_E!M44+FC_TRA_E!M44+FC_OTH_E!M44</f>
        <v>1210.3174224000004</v>
      </c>
      <c r="N44" s="8">
        <f>FC_IND_E!N44+FC_TRA_E!N44+FC_OTH_E!N44</f>
        <v>1099.88040888</v>
      </c>
      <c r="O44" s="8">
        <f>FC_IND_E!O44+FC_TRA_E!O44+FC_OTH_E!O44</f>
        <v>999.79180632000032</v>
      </c>
      <c r="P44" s="8">
        <f>FC_IND_E!P44+FC_TRA_E!P44+FC_OTH_E!P44</f>
        <v>900.00747863999993</v>
      </c>
      <c r="Q44" s="8">
        <f>FC_IND_E!Q44+FC_TRA_E!Q44+FC_OTH_E!Q44</f>
        <v>812.54711952000002</v>
      </c>
      <c r="R44" s="8">
        <f>FC_IND_E!R44+FC_TRA_E!R44+FC_OTH_E!R44</f>
        <v>715.31151192000004</v>
      </c>
      <c r="S44" s="8">
        <f>FC_IND_E!S44+FC_TRA_E!S44+FC_OTH_E!S44</f>
        <v>772.3404820799999</v>
      </c>
      <c r="T44" s="8">
        <f>FC_IND_E!T44+FC_TRA_E!T44+FC_OTH_E!T44</f>
        <v>709.81979616000012</v>
      </c>
      <c r="U44" s="8">
        <f>FC_IND_E!U44+FC_TRA_E!U44+FC_OTH_E!U44</f>
        <v>634.77257040000018</v>
      </c>
      <c r="V44" s="8">
        <f>FC_IND_E!V44+FC_TRA_E!V44+FC_OTH_E!V44</f>
        <v>597.24867888000017</v>
      </c>
      <c r="W44" s="8">
        <f>FC_IND_E!W44+FC_TRA_E!W44+FC_OTH_E!W44</f>
        <v>553.47126983999988</v>
      </c>
      <c r="X44" s="8">
        <f>FC_IND_E!X44+FC_TRA_E!X44+FC_OTH_E!X44</f>
        <v>559.72562328000004</v>
      </c>
      <c r="Y44" s="8">
        <f>FC_IND_E!Y44+FC_TRA_E!Y44+FC_OTH_E!Y44</f>
        <v>597.24895751999998</v>
      </c>
      <c r="Z44" s="8">
        <f>FC_IND_E!Z44+FC_TRA_E!Z44+FC_OTH_E!Z44</f>
        <v>547.21747367999978</v>
      </c>
    </row>
    <row r="45" spans="1:26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  <c r="Y45" s="8">
        <f>FC_IND_E!Y45+FC_TRA_E!Y45+FC_OTH_E!Y45</f>
        <v>0</v>
      </c>
      <c r="Z45" s="8">
        <f>FC_IND_E!Z45+FC_TRA_E!Z45+FC_OTH_E!Z45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  <c r="Y46" s="8">
        <f>FC_IND_E!Y46+FC_TRA_E!Y46+FC_OTH_E!Y46</f>
        <v>0</v>
      </c>
      <c r="Z46" s="8">
        <f>FC_IND_E!Z46+FC_TRA_E!Z46+FC_OTH_E!Z46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  <c r="Y47" s="8">
        <f>FC_IND_E!Y47+FC_TRA_E!Y47+FC_OTH_E!Y47</f>
        <v>0</v>
      </c>
      <c r="Z47" s="8">
        <f>FC_IND_E!Z47+FC_TRA_E!Z47+FC_OTH_E!Z47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FC_IND_E!C48+FC_TRA_E!C48+FC_OTH_E!C48</f>
        <v>77.914979999999986</v>
      </c>
      <c r="D48" s="8">
        <f>FC_IND_E!D48+FC_TRA_E!D48+FC_OTH_E!D48</f>
        <v>31.903793999999998</v>
      </c>
      <c r="E48" s="8">
        <f>FC_IND_E!E48+FC_TRA_E!E48+FC_OTH_E!E48</f>
        <v>89.453753999999975</v>
      </c>
      <c r="F48" s="8">
        <f>FC_IND_E!F48+FC_TRA_E!F48+FC_OTH_E!F48</f>
        <v>90.043433999999991</v>
      </c>
      <c r="G48" s="8">
        <f>FC_IND_E!G48+FC_TRA_E!G48+FC_OTH_E!G48</f>
        <v>119.32174799999997</v>
      </c>
      <c r="H48" s="8">
        <f>FC_IND_E!H48+FC_TRA_E!H48+FC_OTH_E!H48</f>
        <v>121.27190400000002</v>
      </c>
      <c r="I48" s="8">
        <f>FC_IND_E!I48+FC_TRA_E!I48+FC_OTH_E!I48</f>
        <v>139.55373900000001</v>
      </c>
      <c r="J48" s="8">
        <f>FC_IND_E!J48+FC_TRA_E!J48+FC_OTH_E!J48</f>
        <v>152.41402799999997</v>
      </c>
      <c r="K48" s="8">
        <f>FC_IND_E!K48+FC_TRA_E!K48+FC_OTH_E!K48</f>
        <v>130.84507800000003</v>
      </c>
      <c r="L48" s="8">
        <f>FC_IND_E!L48+FC_TRA_E!L48+FC_OTH_E!L48</f>
        <v>101.57097599999999</v>
      </c>
      <c r="M48" s="8">
        <f>FC_IND_E!M48+FC_TRA_E!M48+FC_OTH_E!M48</f>
        <v>101.17224</v>
      </c>
      <c r="N48" s="8">
        <f>FC_IND_E!N48+FC_TRA_E!N48+FC_OTH_E!N48</f>
        <v>161.76537000000005</v>
      </c>
      <c r="O48" s="8">
        <f>FC_IND_E!O48+FC_TRA_E!O48+FC_OTH_E!O48</f>
        <v>160.76782800000001</v>
      </c>
      <c r="P48" s="8">
        <f>FC_IND_E!P48+FC_TRA_E!P48+FC_OTH_E!P48</f>
        <v>177.997365</v>
      </c>
      <c r="Q48" s="8">
        <f>FC_IND_E!Q48+FC_TRA_E!Q48+FC_OTH_E!Q48</f>
        <v>148.67342100000002</v>
      </c>
      <c r="R48" s="8">
        <f>FC_IND_E!R48+FC_TRA_E!R48+FC_OTH_E!R48</f>
        <v>164.75483700000004</v>
      </c>
      <c r="S48" s="8">
        <f>FC_IND_E!S48+FC_TRA_E!S48+FC_OTH_E!S48</f>
        <v>186.58107000000001</v>
      </c>
      <c r="T48" s="8">
        <f>FC_IND_E!T48+FC_TRA_E!T48+FC_OTH_E!T48</f>
        <v>176.790978</v>
      </c>
      <c r="U48" s="8">
        <f>FC_IND_E!U48+FC_TRA_E!U48+FC_OTH_E!U48</f>
        <v>156.73975199999998</v>
      </c>
      <c r="V48" s="8">
        <f>FC_IND_E!V48+FC_TRA_E!V48+FC_OTH_E!V48</f>
        <v>156.69693000000001</v>
      </c>
      <c r="W48" s="8">
        <f>FC_IND_E!W48+FC_TRA_E!W48+FC_OTH_E!W48</f>
        <v>213.77093400000001</v>
      </c>
      <c r="X48" s="8">
        <f>FC_IND_E!X48+FC_TRA_E!X48+FC_OTH_E!X48</f>
        <v>209.06507699999997</v>
      </c>
      <c r="Y48" s="8">
        <f>FC_IND_E!Y48+FC_TRA_E!Y48+FC_OTH_E!Y48</f>
        <v>192.70286099999998</v>
      </c>
      <c r="Z48" s="8">
        <f>FC_IND_E!Z48+FC_TRA_E!Z48+FC_OTH_E!Z48</f>
        <v>140.54882399999997</v>
      </c>
    </row>
    <row r="49" spans="1:26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  <c r="Y49" s="8">
        <f>FC_IND_E!Y49+FC_TRA_E!Y49+FC_OTH_E!Y49</f>
        <v>0</v>
      </c>
      <c r="Z49" s="8">
        <f>FC_IND_E!Z49+FC_TRA_E!Z49+FC_OTH_E!Z49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FC_IND_E!C50+FC_TRA_E!C50+FC_OTH_E!C50</f>
        <v>63.336741480000001</v>
      </c>
      <c r="D50" s="8">
        <f>FC_IND_E!D50+FC_TRA_E!D50+FC_OTH_E!D50</f>
        <v>60.690816719999994</v>
      </c>
      <c r="E50" s="8">
        <f>FC_IND_E!E50+FC_TRA_E!E50+FC_OTH_E!E50</f>
        <v>84.519180720000008</v>
      </c>
      <c r="F50" s="8">
        <f>FC_IND_E!F50+FC_TRA_E!F50+FC_OTH_E!F50</f>
        <v>106.09717607999998</v>
      </c>
      <c r="G50" s="8">
        <f>FC_IND_E!G50+FC_TRA_E!G50+FC_OTH_E!G50</f>
        <v>113.88137219999999</v>
      </c>
      <c r="H50" s="8">
        <f>FC_IND_E!H50+FC_TRA_E!H50+FC_OTH_E!H50</f>
        <v>108.38633508000001</v>
      </c>
      <c r="I50" s="8">
        <f>FC_IND_E!I50+FC_TRA_E!I50+FC_OTH_E!I50</f>
        <v>104.09036867999998</v>
      </c>
      <c r="J50" s="8">
        <f>FC_IND_E!J50+FC_TRA_E!J50+FC_OTH_E!J50</f>
        <v>80.419541039999999</v>
      </c>
      <c r="K50" s="8">
        <f>FC_IND_E!K50+FC_TRA_E!K50+FC_OTH_E!K50</f>
        <v>80.08151076</v>
      </c>
      <c r="L50" s="8">
        <f>FC_IND_E!L50+FC_TRA_E!L50+FC_OTH_E!L50</f>
        <v>77.816628719999997</v>
      </c>
      <c r="M50" s="8">
        <f>FC_IND_E!M50+FC_TRA_E!M50+FC_OTH_E!M50</f>
        <v>84.377741039999989</v>
      </c>
      <c r="N50" s="8">
        <f>FC_IND_E!N50+FC_TRA_E!N50+FC_OTH_E!N50</f>
        <v>80.776834559999969</v>
      </c>
      <c r="O50" s="8">
        <f>FC_IND_E!O50+FC_TRA_E!O50+FC_OTH_E!O50</f>
        <v>104.1903792</v>
      </c>
      <c r="P50" s="8">
        <f>FC_IND_E!P50+FC_TRA_E!P50+FC_OTH_E!P50</f>
        <v>46.105905239999998</v>
      </c>
      <c r="Q50" s="8">
        <f>FC_IND_E!Q50+FC_TRA_E!Q50+FC_OTH_E!Q50</f>
        <v>56.954275919999979</v>
      </c>
      <c r="R50" s="8">
        <f>FC_IND_E!R50+FC_TRA_E!R50+FC_OTH_E!R50</f>
        <v>40.681324079999989</v>
      </c>
      <c r="S50" s="8">
        <f>FC_IND_E!S50+FC_TRA_E!S50+FC_OTH_E!S50</f>
        <v>48.817800000000013</v>
      </c>
      <c r="T50" s="8">
        <f>FC_IND_E!T50+FC_TRA_E!T50+FC_OTH_E!T50</f>
        <v>65.090487960000004</v>
      </c>
      <c r="U50" s="8">
        <f>FC_IND_E!U50+FC_TRA_E!U50+FC_OTH_E!U50</f>
        <v>137.76488711999997</v>
      </c>
      <c r="V50" s="8">
        <f>FC_IND_E!V50+FC_TRA_E!V50+FC_OTH_E!V50</f>
        <v>145.96574975999997</v>
      </c>
      <c r="W50" s="8">
        <f>FC_IND_E!W50+FC_TRA_E!W50+FC_OTH_E!W50</f>
        <v>48.326191559999998</v>
      </c>
      <c r="X50" s="8">
        <f>FC_IND_E!X50+FC_TRA_E!X50+FC_OTH_E!X50</f>
        <v>27.472019040000003</v>
      </c>
      <c r="Y50" s="8">
        <f>FC_IND_E!Y50+FC_TRA_E!Y50+FC_OTH_E!Y50</f>
        <v>50.310041400000003</v>
      </c>
      <c r="Z50" s="8">
        <f>FC_IND_E!Z50+FC_TRA_E!Z50+FC_OTH_E!Z50</f>
        <v>35.787405599999992</v>
      </c>
    </row>
    <row r="51" spans="1:26" ht="11.25" customHeight="1" x14ac:dyDescent="0.2">
      <c r="A51" s="25" t="s">
        <v>88</v>
      </c>
      <c r="B51" s="26" t="s">
        <v>89</v>
      </c>
      <c r="C51" s="27">
        <f>FC_IND_E!C51+FC_TRA_E!C51+FC_OTH_E!C51</f>
        <v>2134.3637699999999</v>
      </c>
      <c r="D51" s="27">
        <f>FC_IND_E!D51+FC_TRA_E!D51+FC_OTH_E!D51</f>
        <v>2183.2885800000004</v>
      </c>
      <c r="E51" s="27">
        <f>FC_IND_E!E51+FC_TRA_E!E51+FC_OTH_E!E51</f>
        <v>2036.1102300000002</v>
      </c>
      <c r="F51" s="27">
        <f>FC_IND_E!F51+FC_TRA_E!F51+FC_OTH_E!F51</f>
        <v>2011.0671900000002</v>
      </c>
      <c r="G51" s="27">
        <f>FC_IND_E!G51+FC_TRA_E!G51+FC_OTH_E!G51</f>
        <v>2029.2435899999996</v>
      </c>
      <c r="H51" s="27">
        <f>FC_IND_E!H51+FC_TRA_E!H51+FC_OTH_E!H51</f>
        <v>1959.21396</v>
      </c>
      <c r="I51" s="27">
        <f>FC_IND_E!I51+FC_TRA_E!I51+FC_OTH_E!I51</f>
        <v>2075.4924300000002</v>
      </c>
      <c r="J51" s="27">
        <f>FC_IND_E!J51+FC_TRA_E!J51+FC_OTH_E!J51</f>
        <v>2117.6772289199998</v>
      </c>
      <c r="K51" s="27">
        <f>FC_IND_E!K51+FC_TRA_E!K51+FC_OTH_E!K51</f>
        <v>1941.0147385199998</v>
      </c>
      <c r="L51" s="27">
        <f>FC_IND_E!L51+FC_TRA_E!L51+FC_OTH_E!L51</f>
        <v>1658.0457550800006</v>
      </c>
      <c r="M51" s="27">
        <f>FC_IND_E!M51+FC_TRA_E!M51+FC_OTH_E!M51</f>
        <v>1859.8894261200003</v>
      </c>
      <c r="N51" s="27">
        <f>FC_IND_E!N51+FC_TRA_E!N51+FC_OTH_E!N51</f>
        <v>1762.2864468519751</v>
      </c>
      <c r="O51" s="27">
        <f>FC_IND_E!O51+FC_TRA_E!O51+FC_OTH_E!O51</f>
        <v>1648.3539988771154</v>
      </c>
      <c r="P51" s="27">
        <f>FC_IND_E!P51+FC_TRA_E!P51+FC_OTH_E!P51</f>
        <v>1652.8400965900805</v>
      </c>
      <c r="Q51" s="27">
        <f>FC_IND_E!Q51+FC_TRA_E!Q51+FC_OTH_E!Q51</f>
        <v>1573.5706731398964</v>
      </c>
      <c r="R51" s="27">
        <f>FC_IND_E!R51+FC_TRA_E!R51+FC_OTH_E!R51</f>
        <v>1442.5437067027958</v>
      </c>
      <c r="S51" s="27">
        <f>FC_IND_E!S51+FC_TRA_E!S51+FC_OTH_E!S51</f>
        <v>1409.620957765798</v>
      </c>
      <c r="T51" s="27">
        <f>FC_IND_E!T51+FC_TRA_E!T51+FC_OTH_E!T51</f>
        <v>1533.4886226061974</v>
      </c>
      <c r="U51" s="27">
        <f>FC_IND_E!U51+FC_TRA_E!U51+FC_OTH_E!U51</f>
        <v>1469.0665282025641</v>
      </c>
      <c r="V51" s="27">
        <f>FC_IND_E!V51+FC_TRA_E!V51+FC_OTH_E!V51</f>
        <v>1659.4230033658255</v>
      </c>
      <c r="W51" s="27">
        <f>FC_IND_E!W51+FC_TRA_E!W51+FC_OTH_E!W51</f>
        <v>1643.56603715136</v>
      </c>
      <c r="X51" s="27">
        <f>FC_IND_E!X51+FC_TRA_E!X51+FC_OTH_E!X51</f>
        <v>1804.5089118475951</v>
      </c>
      <c r="Y51" s="27">
        <f>FC_IND_E!Y51+FC_TRA_E!Y51+FC_OTH_E!Y51</f>
        <v>1438.5669751016942</v>
      </c>
      <c r="Z51" s="27">
        <f>FC_IND_E!Z51+FC_TRA_E!Z51+FC_OTH_E!Z51</f>
        <v>1283.1483711439189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105.93508017618365</v>
      </c>
      <c r="D52" s="27">
        <f t="shared" si="20"/>
        <v>156.01127753144004</v>
      </c>
      <c r="E52" s="27">
        <f t="shared" si="20"/>
        <v>186.58360696403167</v>
      </c>
      <c r="F52" s="27">
        <f t="shared" si="20"/>
        <v>203.06434524728169</v>
      </c>
      <c r="G52" s="27">
        <f t="shared" si="20"/>
        <v>219.62287670586008</v>
      </c>
      <c r="H52" s="27">
        <f t="shared" si="20"/>
        <v>173.11894421914073</v>
      </c>
      <c r="I52" s="27">
        <f t="shared" si="20"/>
        <v>155.15681742909442</v>
      </c>
      <c r="J52" s="27">
        <f t="shared" si="20"/>
        <v>129.11658156514639</v>
      </c>
      <c r="K52" s="27">
        <f t="shared" si="20"/>
        <v>143.79297805365459</v>
      </c>
      <c r="L52" s="27">
        <f t="shared" si="20"/>
        <v>120.57996236603753</v>
      </c>
      <c r="M52" s="27">
        <f t="shared" si="20"/>
        <v>149.77185677681717</v>
      </c>
      <c r="N52" s="27">
        <f t="shared" si="20"/>
        <v>89.763684307250685</v>
      </c>
      <c r="O52" s="27">
        <f t="shared" si="20"/>
        <v>193.21817317588688</v>
      </c>
      <c r="P52" s="27">
        <f t="shared" si="20"/>
        <v>235.33953988043305</v>
      </c>
      <c r="Q52" s="27">
        <f t="shared" si="20"/>
        <v>250.66320852863268</v>
      </c>
      <c r="R52" s="27">
        <f t="shared" si="20"/>
        <v>212.16916243284629</v>
      </c>
      <c r="S52" s="27">
        <f t="shared" si="20"/>
        <v>216.65922418252921</v>
      </c>
      <c r="T52" s="27">
        <f t="shared" si="20"/>
        <v>233.21011413157723</v>
      </c>
      <c r="U52" s="27">
        <f t="shared" si="20"/>
        <v>236.58420238885742</v>
      </c>
      <c r="V52" s="27">
        <f t="shared" si="20"/>
        <v>216.3033985485402</v>
      </c>
      <c r="W52" s="27">
        <f t="shared" si="20"/>
        <v>221.78251488410444</v>
      </c>
      <c r="X52" s="27">
        <f t="shared" ref="X52:Z52" si="21">SUM(X53:X54)</f>
        <v>236.50742443542245</v>
      </c>
      <c r="Y52" s="27">
        <f t="shared" si="21"/>
        <v>265.58958603008341</v>
      </c>
      <c r="Z52" s="27">
        <f t="shared" si="21"/>
        <v>205.63432351161202</v>
      </c>
    </row>
    <row r="53" spans="1:26" ht="11.25" customHeight="1" x14ac:dyDescent="0.2">
      <c r="A53" s="29" t="s">
        <v>116</v>
      </c>
      <c r="B53" s="7" t="s">
        <v>117</v>
      </c>
      <c r="C53" s="8">
        <f>FC_IND_E!C53+FC_TRA_E!C53+FC_OTH_E!C53</f>
        <v>79.794000000000011</v>
      </c>
      <c r="D53" s="8">
        <f>FC_IND_E!D53+FC_TRA_E!D53+FC_OTH_E!D53</f>
        <v>121.97877120000001</v>
      </c>
      <c r="E53" s="8">
        <f>FC_IND_E!E53+FC_TRA_E!E53+FC_OTH_E!E53</f>
        <v>158.58722879999999</v>
      </c>
      <c r="F53" s="8">
        <f>FC_IND_E!F53+FC_TRA_E!F53+FC_OTH_E!F53</f>
        <v>169.59880079999999</v>
      </c>
      <c r="G53" s="8">
        <f>FC_IND_E!G53+FC_TRA_E!G53+FC_OTH_E!G53</f>
        <v>182.75400000000002</v>
      </c>
      <c r="H53" s="8">
        <f>FC_IND_E!H53+FC_TRA_E!H53+FC_OTH_E!H53</f>
        <v>145.4315148</v>
      </c>
      <c r="I53" s="8">
        <f>FC_IND_E!I53+FC_TRA_E!I53+FC_OTH_E!I53</f>
        <v>123.26628600000001</v>
      </c>
      <c r="J53" s="8">
        <f>FC_IND_E!J53+FC_TRA_E!J53+FC_OTH_E!J53</f>
        <v>91.376999999999995</v>
      </c>
      <c r="K53" s="8">
        <f>FC_IND_E!K53+FC_TRA_E!K53+FC_OTH_E!K53</f>
        <v>87.372885599999989</v>
      </c>
      <c r="L53" s="8">
        <f>FC_IND_E!L53+FC_TRA_E!L53+FC_OTH_E!L53</f>
        <v>51.194286000000005</v>
      </c>
      <c r="M53" s="8">
        <f>FC_IND_E!M53+FC_TRA_E!M53+FC_OTH_E!M53</f>
        <v>59.488228800000002</v>
      </c>
      <c r="N53" s="8">
        <f>FC_IND_E!N53+FC_TRA_E!N53+FC_OTH_E!N53</f>
        <v>29.172686400000007</v>
      </c>
      <c r="O53" s="8">
        <f>FC_IND_E!O53+FC_TRA_E!O53+FC_OTH_E!O53</f>
        <v>127.5561144</v>
      </c>
      <c r="P53" s="8">
        <f>FC_IND_E!P53+FC_TRA_E!P53+FC_OTH_E!P53</f>
        <v>145.43100000000007</v>
      </c>
      <c r="Q53" s="8">
        <f>FC_IND_E!Q53+FC_TRA_E!Q53+FC_OTH_E!Q53</f>
        <v>158.44359959999997</v>
      </c>
      <c r="R53" s="8">
        <f>FC_IND_E!R53+FC_TRA_E!R53+FC_OTH_E!R53</f>
        <v>120.40605719999999</v>
      </c>
      <c r="S53" s="8">
        <f>FC_IND_E!S53+FC_TRA_E!S53+FC_OTH_E!S53</f>
        <v>110.96822880000005</v>
      </c>
      <c r="T53" s="8">
        <f>FC_IND_E!T53+FC_TRA_E!T53+FC_OTH_E!T53</f>
        <v>126.41171399999998</v>
      </c>
      <c r="U53" s="8">
        <f>FC_IND_E!U53+FC_TRA_E!U53+FC_OTH_E!U53</f>
        <v>141.42688559999999</v>
      </c>
      <c r="V53" s="8">
        <f>FC_IND_E!V53+FC_TRA_E!V53+FC_OTH_E!V53</f>
        <v>123.55200000000001</v>
      </c>
      <c r="W53" s="8">
        <f>FC_IND_E!W53+FC_TRA_E!W53+FC_OTH_E!W53</f>
        <v>127.12677119999999</v>
      </c>
      <c r="X53" s="8">
        <f>FC_IND_E!X53+FC_TRA_E!X53+FC_OTH_E!X53</f>
        <v>142.42765679999999</v>
      </c>
      <c r="Y53" s="8">
        <f>FC_IND_E!Y53+FC_TRA_E!Y53+FC_OTH_E!Y53</f>
        <v>172.88785799999999</v>
      </c>
      <c r="Z53" s="8">
        <f>FC_IND_E!Z53+FC_TRA_E!Z53+FC_OTH_E!Z53</f>
        <v>122.40759960000001</v>
      </c>
    </row>
    <row r="54" spans="1:26" ht="11.25" customHeight="1" x14ac:dyDescent="0.2">
      <c r="A54" s="43" t="s">
        <v>118</v>
      </c>
      <c r="B54" s="44" t="s">
        <v>119</v>
      </c>
      <c r="C54" s="45">
        <f>FC_IND_E!C54+FC_TRA_E!C54+FC_OTH_E!C54</f>
        <v>26.141080176183632</v>
      </c>
      <c r="D54" s="45">
        <f>FC_IND_E!D54+FC_TRA_E!D54+FC_OTH_E!D54</f>
        <v>34.032506331440032</v>
      </c>
      <c r="E54" s="45">
        <f>FC_IND_E!E54+FC_TRA_E!E54+FC_OTH_E!E54</f>
        <v>27.996378164031675</v>
      </c>
      <c r="F54" s="45">
        <f>FC_IND_E!F54+FC_TRA_E!F54+FC_OTH_E!F54</f>
        <v>33.465544447281701</v>
      </c>
      <c r="G54" s="45">
        <f>FC_IND_E!G54+FC_TRA_E!G54+FC_OTH_E!G54</f>
        <v>36.868876705860053</v>
      </c>
      <c r="H54" s="45">
        <f>FC_IND_E!H54+FC_TRA_E!H54+FC_OTH_E!H54</f>
        <v>27.687429419140731</v>
      </c>
      <c r="I54" s="45">
        <f>FC_IND_E!I54+FC_TRA_E!I54+FC_OTH_E!I54</f>
        <v>31.890531429094398</v>
      </c>
      <c r="J54" s="45">
        <f>FC_IND_E!J54+FC_TRA_E!J54+FC_OTH_E!J54</f>
        <v>37.739581565146402</v>
      </c>
      <c r="K54" s="45">
        <f>FC_IND_E!K54+FC_TRA_E!K54+FC_OTH_E!K54</f>
        <v>56.420092453654611</v>
      </c>
      <c r="L54" s="45">
        <f>FC_IND_E!L54+FC_TRA_E!L54+FC_OTH_E!L54</f>
        <v>69.385676366037529</v>
      </c>
      <c r="M54" s="45">
        <f>FC_IND_E!M54+FC_TRA_E!M54+FC_OTH_E!M54</f>
        <v>90.283627976817158</v>
      </c>
      <c r="N54" s="45">
        <f>FC_IND_E!N54+FC_TRA_E!N54+FC_OTH_E!N54</f>
        <v>60.590997907250681</v>
      </c>
      <c r="O54" s="45">
        <f>FC_IND_E!O54+FC_TRA_E!O54+FC_OTH_E!O54</f>
        <v>65.662058775886891</v>
      </c>
      <c r="P54" s="45">
        <f>FC_IND_E!P54+FC_TRA_E!P54+FC_OTH_E!P54</f>
        <v>89.908539880432983</v>
      </c>
      <c r="Q54" s="45">
        <f>FC_IND_E!Q54+FC_TRA_E!Q54+FC_OTH_E!Q54</f>
        <v>92.219608928632709</v>
      </c>
      <c r="R54" s="45">
        <f>FC_IND_E!R54+FC_TRA_E!R54+FC_OTH_E!R54</f>
        <v>91.763105232846314</v>
      </c>
      <c r="S54" s="45">
        <f>FC_IND_E!S54+FC_TRA_E!S54+FC_OTH_E!S54</f>
        <v>105.69099538252918</v>
      </c>
      <c r="T54" s="45">
        <f>FC_IND_E!T54+FC_TRA_E!T54+FC_OTH_E!T54</f>
        <v>106.79840013157725</v>
      </c>
      <c r="U54" s="45">
        <f>FC_IND_E!U54+FC_TRA_E!U54+FC_OTH_E!U54</f>
        <v>95.157316788857415</v>
      </c>
      <c r="V54" s="45">
        <f>FC_IND_E!V54+FC_TRA_E!V54+FC_OTH_E!V54</f>
        <v>92.751398548540195</v>
      </c>
      <c r="W54" s="45">
        <f>FC_IND_E!W54+FC_TRA_E!W54+FC_OTH_E!W54</f>
        <v>94.655743684104465</v>
      </c>
      <c r="X54" s="45">
        <f>FC_IND_E!X54+FC_TRA_E!X54+FC_OTH_E!X54</f>
        <v>94.079767635422456</v>
      </c>
      <c r="Y54" s="45">
        <f>FC_IND_E!Y54+FC_TRA_E!Y54+FC_OTH_E!Y54</f>
        <v>92.701728030083387</v>
      </c>
      <c r="Z54" s="45">
        <f>FC_IND_E!Z54+FC_TRA_E!Z54+FC_OTH_E!Z54</f>
        <v>83.226723911611998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20963.359807199995</v>
      </c>
      <c r="D61" s="49">
        <f t="shared" si="22"/>
        <v>20295.988313759997</v>
      </c>
      <c r="E61" s="49">
        <f t="shared" si="22"/>
        <v>21013.087930559999</v>
      </c>
      <c r="F61" s="49">
        <f t="shared" si="22"/>
        <v>20821.74698448</v>
      </c>
      <c r="G61" s="49">
        <f t="shared" si="22"/>
        <v>21587.096658960003</v>
      </c>
      <c r="H61" s="49">
        <f t="shared" si="22"/>
        <v>19809.013332959999</v>
      </c>
      <c r="I61" s="49">
        <f t="shared" si="22"/>
        <v>22135.155251759999</v>
      </c>
      <c r="J61" s="49">
        <f t="shared" si="22"/>
        <v>22299.769067040004</v>
      </c>
      <c r="K61" s="49">
        <f t="shared" si="22"/>
        <v>21974.588257679996</v>
      </c>
      <c r="L61" s="49">
        <f t="shared" si="22"/>
        <v>19668.498711839995</v>
      </c>
      <c r="M61" s="49">
        <f t="shared" si="22"/>
        <v>22317.787457999992</v>
      </c>
      <c r="N61" s="49">
        <f t="shared" si="22"/>
        <v>21733.190525300004</v>
      </c>
      <c r="O61" s="49">
        <f t="shared" si="22"/>
        <v>22649.629278816505</v>
      </c>
      <c r="P61" s="49">
        <f t="shared" si="22"/>
        <v>22802.678375440239</v>
      </c>
      <c r="Q61" s="49">
        <f t="shared" si="22"/>
        <v>24437.384566869619</v>
      </c>
      <c r="R61" s="49">
        <f t="shared" si="22"/>
        <v>24314.969953522195</v>
      </c>
      <c r="S61" s="49">
        <f t="shared" si="22"/>
        <v>25000.519771374467</v>
      </c>
      <c r="T61" s="49">
        <f t="shared" si="22"/>
        <v>26435.904844582194</v>
      </c>
      <c r="U61" s="49">
        <f t="shared" si="22"/>
        <v>27368.26292829269</v>
      </c>
      <c r="V61" s="49">
        <f t="shared" si="22"/>
        <v>27860.788651494644</v>
      </c>
      <c r="W61" s="49">
        <f t="shared" si="22"/>
        <v>25842.160030015257</v>
      </c>
      <c r="X61" s="49">
        <f t="shared" si="22"/>
        <v>28301.584488818702</v>
      </c>
      <c r="Y61" s="49">
        <f t="shared" ref="Y61:Z61" si="23">SUM(Y62:Y72)</f>
        <v>24768.752711241341</v>
      </c>
      <c r="Z61" s="49">
        <f t="shared" si="23"/>
        <v>24750.57627419319</v>
      </c>
    </row>
    <row r="62" spans="1:26" ht="11.25" customHeight="1" x14ac:dyDescent="0.2">
      <c r="A62" s="50" t="s">
        <v>92</v>
      </c>
      <c r="B62" s="51" t="s">
        <v>93</v>
      </c>
      <c r="C62" s="52">
        <f>FC_IND_E!C62+FC_TRA_E!C62+FC_OTH_E!C62</f>
        <v>20852.831865599994</v>
      </c>
      <c r="D62" s="52">
        <f>FC_IND_E!D62+FC_TRA_E!D62+FC_OTH_E!D62</f>
        <v>20171.648044799997</v>
      </c>
      <c r="E62" s="52">
        <f>FC_IND_E!E62+FC_TRA_E!E62+FC_OTH_E!E62</f>
        <v>20900.319148800001</v>
      </c>
      <c r="F62" s="52">
        <f>FC_IND_E!F62+FC_TRA_E!F62+FC_OTH_E!F62</f>
        <v>20687.295686399997</v>
      </c>
      <c r="G62" s="52">
        <f>FC_IND_E!G62+FC_TRA_E!G62+FC_OTH_E!G62</f>
        <v>21444.416582400001</v>
      </c>
      <c r="H62" s="52">
        <f>FC_IND_E!H62+FC_TRA_E!H62+FC_OTH_E!H62</f>
        <v>19695.088223999999</v>
      </c>
      <c r="I62" s="52">
        <f>FC_IND_E!I62+FC_TRA_E!I62+FC_OTH_E!I62</f>
        <v>22011.023865599996</v>
      </c>
      <c r="J62" s="52">
        <f>FC_IND_E!J62+FC_TRA_E!J62+FC_OTH_E!J62</f>
        <v>22165.472448</v>
      </c>
      <c r="K62" s="52">
        <f>FC_IND_E!K62+FC_TRA_E!K62+FC_OTH_E!K62</f>
        <v>21579.151910399993</v>
      </c>
      <c r="L62" s="52">
        <f>FC_IND_E!L62+FC_TRA_E!L62+FC_OTH_E!L62</f>
        <v>19045.039910399999</v>
      </c>
      <c r="M62" s="52">
        <f>FC_IND_E!M62+FC_TRA_E!M62+FC_OTH_E!M62</f>
        <v>21581.056223999993</v>
      </c>
      <c r="N62" s="52">
        <f>FC_IND_E!N62+FC_TRA_E!N62+FC_OTH_E!N62</f>
        <v>20837.488089599996</v>
      </c>
      <c r="O62" s="52">
        <f>FC_IND_E!O62+FC_TRA_E!O62+FC_OTH_E!O62</f>
        <v>21770.784403200007</v>
      </c>
      <c r="P62" s="52">
        <f>FC_IND_E!P62+FC_TRA_E!P62+FC_OTH_E!P62</f>
        <v>21890.960582399995</v>
      </c>
      <c r="Q62" s="52">
        <f>FC_IND_E!Q62+FC_TRA_E!Q62+FC_OTH_E!Q62</f>
        <v>22720.095820800001</v>
      </c>
      <c r="R62" s="52">
        <f>FC_IND_E!R62+FC_TRA_E!R62+FC_OTH_E!R62</f>
        <v>22602.831955199996</v>
      </c>
      <c r="S62" s="52">
        <f>FC_IND_E!S62+FC_TRA_E!S62+FC_OTH_E!S62</f>
        <v>24206.112403200001</v>
      </c>
      <c r="T62" s="52">
        <f>FC_IND_E!T62+FC_TRA_E!T62+FC_OTH_E!T62</f>
        <v>24870.159820799992</v>
      </c>
      <c r="U62" s="52">
        <f>FC_IND_E!U62+FC_TRA_E!U62+FC_OTH_E!U62</f>
        <v>25856.096313599995</v>
      </c>
      <c r="V62" s="52">
        <f>FC_IND_E!V62+FC_TRA_E!V62+FC_OTH_E!V62</f>
        <v>26166.895372799994</v>
      </c>
      <c r="W62" s="52">
        <f>FC_IND_E!W62+FC_TRA_E!W62+FC_OTH_E!W62</f>
        <v>24265.584000000003</v>
      </c>
      <c r="X62" s="52">
        <f>FC_IND_E!X62+FC_TRA_E!X62+FC_OTH_E!X62</f>
        <v>25749.248313599994</v>
      </c>
      <c r="Y62" s="52">
        <f>FC_IND_E!Y62+FC_TRA_E!Y62+FC_OTH_E!Y62</f>
        <v>22578.639955199993</v>
      </c>
      <c r="Z62" s="52">
        <f>FC_IND_E!Z62+FC_TRA_E!Z62+FC_OTH_E!Z62</f>
        <v>22511.328134399999</v>
      </c>
    </row>
    <row r="63" spans="1:26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  <c r="Y63" s="52">
        <f>FC_IND_E!Y63+FC_TRA_E!Y63+FC_OTH_E!Y63</f>
        <v>0</v>
      </c>
      <c r="Z63" s="52">
        <f>FC_IND_E!Z63+FC_TRA_E!Z63+FC_OTH_E!Z63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FC_IND_E!C64+FC_TRA_E!C64+FC_OTH_E!C64</f>
        <v>28.227981600000007</v>
      </c>
      <c r="D64" s="52">
        <f>FC_IND_E!D64+FC_TRA_E!D64+FC_OTH_E!D64</f>
        <v>22.440468960000004</v>
      </c>
      <c r="E64" s="52">
        <f>FC_IND_E!E64+FC_TRA_E!E64+FC_OTH_E!E64</f>
        <v>27.518399999999996</v>
      </c>
      <c r="F64" s="52">
        <f>FC_IND_E!F64+FC_TRA_E!F64+FC_OTH_E!F64</f>
        <v>30.848912639999998</v>
      </c>
      <c r="G64" s="52">
        <f>FC_IND_E!G64+FC_TRA_E!G64+FC_OTH_E!G64</f>
        <v>36.52733448</v>
      </c>
      <c r="H64" s="52">
        <f>FC_IND_E!H64+FC_TRA_E!H64+FC_OTH_E!H64</f>
        <v>34.725468960000015</v>
      </c>
      <c r="I64" s="52">
        <f>FC_IND_E!I64+FC_TRA_E!I64+FC_OTH_E!I64</f>
        <v>32.377952879999995</v>
      </c>
      <c r="J64" s="52">
        <f>FC_IND_E!J64+FC_TRA_E!J64+FC_OTH_E!J64</f>
        <v>35.490087360000011</v>
      </c>
      <c r="K64" s="52">
        <f>FC_IND_E!K64+FC_TRA_E!K64+FC_OTH_E!K64</f>
        <v>35.708465519999976</v>
      </c>
      <c r="L64" s="52">
        <f>FC_IND_E!L64+FC_TRA_E!L64+FC_OTH_E!L64</f>
        <v>31.995643680000011</v>
      </c>
      <c r="M64" s="52">
        <f>FC_IND_E!M64+FC_TRA_E!M64+FC_OTH_E!M64</f>
        <v>32.050483919999991</v>
      </c>
      <c r="N64" s="52">
        <f>FC_IND_E!N64+FC_TRA_E!N64+FC_OTH_E!N64</f>
        <v>40.375146740002698</v>
      </c>
      <c r="O64" s="52">
        <f>FC_IND_E!O64+FC_TRA_E!O64+FC_OTH_E!O64</f>
        <v>61.054384896497353</v>
      </c>
      <c r="P64" s="52">
        <f>FC_IND_E!P64+FC_TRA_E!P64+FC_OTH_E!P64</f>
        <v>47.789768560242585</v>
      </c>
      <c r="Q64" s="52">
        <f>FC_IND_E!Q64+FC_TRA_E!Q64+FC_OTH_E!Q64</f>
        <v>48.455244309619481</v>
      </c>
      <c r="R64" s="52">
        <f>FC_IND_E!R64+FC_TRA_E!R64+FC_OTH_E!R64</f>
        <v>42.53894936219897</v>
      </c>
      <c r="S64" s="52">
        <f>FC_IND_E!S64+FC_TRA_E!S64+FC_OTH_E!S64</f>
        <v>42.634514094463952</v>
      </c>
      <c r="T64" s="52">
        <f>FC_IND_E!T64+FC_TRA_E!T64+FC_OTH_E!T64</f>
        <v>170.02648250220338</v>
      </c>
      <c r="U64" s="52">
        <f>FC_IND_E!U64+FC_TRA_E!U64+FC_OTH_E!U64</f>
        <v>201.5608833326917</v>
      </c>
      <c r="V64" s="52">
        <f>FC_IND_E!V64+FC_TRA_E!V64+FC_OTH_E!V64</f>
        <v>223.6183687746514</v>
      </c>
      <c r="W64" s="52">
        <f>FC_IND_E!W64+FC_TRA_E!W64+FC_OTH_E!W64</f>
        <v>209.02523945525422</v>
      </c>
      <c r="X64" s="52">
        <f>FC_IND_E!X64+FC_TRA_E!X64+FC_OTH_E!X64</f>
        <v>246.7742518587043</v>
      </c>
      <c r="Y64" s="52">
        <f>FC_IND_E!Y64+FC_TRA_E!Y64+FC_OTH_E!Y64</f>
        <v>243.07706612134564</v>
      </c>
      <c r="Z64" s="52">
        <f>FC_IND_E!Z64+FC_TRA_E!Z64+FC_OTH_E!Z64</f>
        <v>254.7773818731915</v>
      </c>
    </row>
    <row r="65" spans="1:26" ht="11.25" customHeight="1" x14ac:dyDescent="0.2">
      <c r="A65" s="50" t="s">
        <v>98</v>
      </c>
      <c r="B65" s="51" t="s">
        <v>99</v>
      </c>
      <c r="C65" s="52">
        <f>FC_IND_E!C65+FC_TRA_E!C65+FC_OTH_E!C65</f>
        <v>82.299959999999999</v>
      </c>
      <c r="D65" s="52">
        <f>FC_IND_E!D65+FC_TRA_E!D65+FC_OTH_E!D65</f>
        <v>101.8998</v>
      </c>
      <c r="E65" s="52">
        <f>FC_IND_E!E65+FC_TRA_E!E65+FC_OTH_E!E65</f>
        <v>83.300039999999996</v>
      </c>
      <c r="F65" s="52">
        <f>FC_IND_E!F65+FC_TRA_E!F65+FC_OTH_E!F65</f>
        <v>91.900080000000003</v>
      </c>
      <c r="G65" s="52">
        <f>FC_IND_E!G65+FC_TRA_E!G65+FC_OTH_E!G65</f>
        <v>92.499839999999978</v>
      </c>
      <c r="H65" s="52">
        <f>FC_IND_E!H65+FC_TRA_E!H65+FC_OTH_E!H65</f>
        <v>79.19963999999996</v>
      </c>
      <c r="I65" s="52">
        <f>FC_IND_E!I65+FC_TRA_E!I65+FC_OTH_E!I65</f>
        <v>89.700120000000013</v>
      </c>
      <c r="J65" s="52">
        <f>FC_IND_E!J65+FC_TRA_E!J65+FC_OTH_E!J65</f>
        <v>94.700159999999983</v>
      </c>
      <c r="K65" s="52">
        <f>FC_IND_E!K65+FC_TRA_E!K65+FC_OTH_E!K65</f>
        <v>136.00008</v>
      </c>
      <c r="L65" s="52">
        <f>FC_IND_E!L65+FC_TRA_E!L65+FC_OTH_E!L65</f>
        <v>105.49980000000002</v>
      </c>
      <c r="M65" s="52">
        <f>FC_IND_E!M65+FC_TRA_E!M65+FC_OTH_E!M65</f>
        <v>145.20023999999995</v>
      </c>
      <c r="N65" s="52">
        <f>FC_IND_E!N65+FC_TRA_E!N65+FC_OTH_E!N65</f>
        <v>150.10019999999994</v>
      </c>
      <c r="O65" s="52">
        <f>FC_IND_E!O65+FC_TRA_E!O65+FC_OTH_E!O65</f>
        <v>185.50008</v>
      </c>
      <c r="P65" s="52">
        <f>FC_IND_E!P65+FC_TRA_E!P65+FC_OTH_E!P65</f>
        <v>191.29968</v>
      </c>
      <c r="Q65" s="52">
        <f>FC_IND_E!Q65+FC_TRA_E!Q65+FC_OTH_E!Q65</f>
        <v>183.99995999999999</v>
      </c>
      <c r="R65" s="52">
        <f>FC_IND_E!R65+FC_TRA_E!R65+FC_OTH_E!R65</f>
        <v>185.10012000000003</v>
      </c>
      <c r="S65" s="52">
        <f>FC_IND_E!S65+FC_TRA_E!S65+FC_OTH_E!S65</f>
        <v>209.99988000000002</v>
      </c>
      <c r="T65" s="52">
        <f>FC_IND_E!T65+FC_TRA_E!T65+FC_OTH_E!T65</f>
        <v>209.30004</v>
      </c>
      <c r="U65" s="52">
        <f>FC_IND_E!U65+FC_TRA_E!U65+FC_OTH_E!U65</f>
        <v>198.89999999999998</v>
      </c>
      <c r="V65" s="52">
        <f>FC_IND_E!V65+FC_TRA_E!V65+FC_OTH_E!V65</f>
        <v>186.00011999999998</v>
      </c>
      <c r="W65" s="52">
        <f>FC_IND_E!W65+FC_TRA_E!W65+FC_OTH_E!W65</f>
        <v>179.79983999999999</v>
      </c>
      <c r="X65" s="52">
        <f>FC_IND_E!X65+FC_TRA_E!X65+FC_OTH_E!X65</f>
        <v>168.20027999999999</v>
      </c>
      <c r="Y65" s="52">
        <f>FC_IND_E!Y65+FC_TRA_E!Y65+FC_OTH_E!Y65</f>
        <v>153.20015999999995</v>
      </c>
      <c r="Z65" s="52">
        <f>FC_IND_E!Z65+FC_TRA_E!Z65+FC_OTH_E!Z65</f>
        <v>130.10004000000001</v>
      </c>
    </row>
    <row r="66" spans="1:26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  <c r="Y66" s="52">
        <f>FC_IND_E!Y66+FC_TRA_E!Y66+FC_OTH_E!Y66</f>
        <v>0</v>
      </c>
      <c r="Z66" s="52">
        <f>FC_IND_E!Z66+FC_TRA_E!Z66+FC_OTH_E!Z66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1.9503417600000001</v>
      </c>
      <c r="F67" s="52">
        <f>FC_IND_E!F67+FC_TRA_E!F67+FC_OTH_E!F67</f>
        <v>11.702305439999998</v>
      </c>
      <c r="G67" s="52">
        <f>FC_IND_E!G67+FC_TRA_E!G67+FC_OTH_E!G67</f>
        <v>13.652902080000004</v>
      </c>
      <c r="H67" s="52">
        <f>FC_IND_E!H67+FC_TRA_E!H67+FC_OTH_E!H67</f>
        <v>0</v>
      </c>
      <c r="I67" s="52">
        <f>FC_IND_E!I67+FC_TRA_E!I67+FC_OTH_E!I67</f>
        <v>2.0533132799999998</v>
      </c>
      <c r="J67" s="52">
        <f>FC_IND_E!J67+FC_TRA_E!J67+FC_OTH_E!J67</f>
        <v>4.1063716799999996</v>
      </c>
      <c r="K67" s="52">
        <f>FC_IND_E!K67+FC_TRA_E!K67+FC_OTH_E!K67</f>
        <v>190.58677487999998</v>
      </c>
      <c r="L67" s="52">
        <f>FC_IND_E!L67+FC_TRA_E!L67+FC_OTH_E!L67</f>
        <v>227.53392479999999</v>
      </c>
      <c r="M67" s="52">
        <f>FC_IND_E!M67+FC_TRA_E!M67+FC_OTH_E!M67</f>
        <v>240.93475056000003</v>
      </c>
      <c r="N67" s="52">
        <f>FC_IND_E!N67+FC_TRA_E!N67+FC_OTH_E!N67</f>
        <v>274.39284816000009</v>
      </c>
      <c r="O67" s="52">
        <f>FC_IND_E!O67+FC_TRA_E!O67+FC_OTH_E!O67</f>
        <v>286.53201791999999</v>
      </c>
      <c r="P67" s="52">
        <f>FC_IND_E!P67+FC_TRA_E!P67+FC_OTH_E!P67</f>
        <v>210.03921647999996</v>
      </c>
      <c r="Q67" s="52">
        <f>FC_IND_E!Q67+FC_TRA_E!Q67+FC_OTH_E!Q67</f>
        <v>221.05920815999997</v>
      </c>
      <c r="R67" s="52">
        <f>FC_IND_E!R67+FC_TRA_E!R67+FC_OTH_E!R67</f>
        <v>206.41890096000009</v>
      </c>
      <c r="S67" s="52">
        <f>FC_IND_E!S67+FC_TRA_E!S67+FC_OTH_E!S67</f>
        <v>213.12275472000002</v>
      </c>
      <c r="T67" s="52">
        <f>FC_IND_E!T67+FC_TRA_E!T67+FC_OTH_E!T67</f>
        <v>253.13126832000003</v>
      </c>
      <c r="U67" s="52">
        <f>FC_IND_E!U67+FC_TRA_E!U67+FC_OTH_E!U67</f>
        <v>263.82985631999992</v>
      </c>
      <c r="V67" s="52">
        <f>FC_IND_E!V67+FC_TRA_E!V67+FC_OTH_E!V67</f>
        <v>278.09064719999992</v>
      </c>
      <c r="W67" s="52">
        <f>FC_IND_E!W67+FC_TRA_E!W67+FC_OTH_E!W67</f>
        <v>293.37707519999998</v>
      </c>
      <c r="X67" s="52">
        <f>FC_IND_E!X67+FC_TRA_E!X67+FC_OTH_E!X67</f>
        <v>353.3365756799999</v>
      </c>
      <c r="Y67" s="52">
        <f>FC_IND_E!Y67+FC_TRA_E!Y67+FC_OTH_E!Y67</f>
        <v>368.72572032000011</v>
      </c>
      <c r="Z67" s="52">
        <f>FC_IND_E!Z67+FC_TRA_E!Z67+FC_OTH_E!Z67</f>
        <v>425.04884783999995</v>
      </c>
    </row>
    <row r="68" spans="1:26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  <c r="Y68" s="52">
        <f>FC_IND_E!Y68+FC_TRA_E!Y68+FC_OTH_E!Y68</f>
        <v>0</v>
      </c>
      <c r="Z68" s="52">
        <f>FC_IND_E!Z68+FC_TRA_E!Z68+FC_OTH_E!Z68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33.141026879999984</v>
      </c>
      <c r="L69" s="52">
        <f>FC_IND_E!L69+FC_TRA_E!L69+FC_OTH_E!L69</f>
        <v>174.03894575999999</v>
      </c>
      <c r="M69" s="52">
        <f>FC_IND_E!M69+FC_TRA_E!M69+FC_OTH_E!M69</f>
        <v>185.53148496</v>
      </c>
      <c r="N69" s="52">
        <f>FC_IND_E!N69+FC_TRA_E!N69+FC_OTH_E!N69</f>
        <v>323.86225247999994</v>
      </c>
      <c r="O69" s="52">
        <f>FC_IND_E!O69+FC_TRA_E!O69+FC_OTH_E!O69</f>
        <v>304.93562832000009</v>
      </c>
      <c r="P69" s="52">
        <f>FC_IND_E!P69+FC_TRA_E!P69+FC_OTH_E!P69</f>
        <v>462.32377343999997</v>
      </c>
      <c r="Q69" s="52">
        <f>FC_IND_E!Q69+FC_TRA_E!Q69+FC_OTH_E!Q69</f>
        <v>1263.4605503999999</v>
      </c>
      <c r="R69" s="52">
        <f>FC_IND_E!R69+FC_TRA_E!R69+FC_OTH_E!R69</f>
        <v>1275.45341904</v>
      </c>
      <c r="S69" s="52">
        <f>FC_IND_E!S69+FC_TRA_E!S69+FC_OTH_E!S69</f>
        <v>322.68776543999996</v>
      </c>
      <c r="T69" s="52">
        <f>FC_IND_E!T69+FC_TRA_E!T69+FC_OTH_E!T69</f>
        <v>919.26728495999987</v>
      </c>
      <c r="U69" s="52">
        <f>FC_IND_E!U69+FC_TRA_E!U69+FC_OTH_E!U69</f>
        <v>834.33362255999987</v>
      </c>
      <c r="V69" s="52">
        <f>FC_IND_E!V69+FC_TRA_E!V69+FC_OTH_E!V69</f>
        <v>1003.45465872</v>
      </c>
      <c r="W69" s="52">
        <f>FC_IND_E!W69+FC_TRA_E!W69+FC_OTH_E!W69</f>
        <v>893.69415503999971</v>
      </c>
      <c r="X69" s="52">
        <f>FC_IND_E!X69+FC_TRA_E!X69+FC_OTH_E!X69</f>
        <v>1783.8645940800002</v>
      </c>
      <c r="Y69" s="52">
        <f>FC_IND_E!Y69+FC_TRA_E!Y69+FC_OTH_E!Y69</f>
        <v>1424.1435292799999</v>
      </c>
      <c r="Z69" s="52">
        <f>FC_IND_E!Z69+FC_TRA_E!Z69+FC_OTH_E!Z69</f>
        <v>1415.0932502400001</v>
      </c>
    </row>
    <row r="70" spans="1:26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  <c r="Y70" s="52">
        <f>FC_IND_E!Y70+FC_TRA_E!Y70+FC_OTH_E!Y70</f>
        <v>0</v>
      </c>
      <c r="Z70" s="52">
        <f>FC_IND_E!Z70+FC_TRA_E!Z70+FC_OTH_E!Z70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  <c r="Y71" s="52">
        <f>FC_IND_E!Y71+FC_TRA_E!Y71+FC_OTH_E!Y71</f>
        <v>0</v>
      </c>
      <c r="Z71" s="52">
        <f>FC_IND_E!Z71+FC_TRA_E!Z71+FC_OTH_E!Z71</f>
        <v>12.262531679999997</v>
      </c>
    </row>
    <row r="72" spans="1:26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84.390487199999967</v>
      </c>
      <c r="M72" s="55">
        <f>FC_IND_E!M72+FC_TRA_E!M72+FC_OTH_E!M72</f>
        <v>133.01427455999999</v>
      </c>
      <c r="N72" s="55">
        <f>FC_IND_E!N72+FC_TRA_E!N72+FC_OTH_E!N72</f>
        <v>106.97198831999999</v>
      </c>
      <c r="O72" s="55">
        <f>FC_IND_E!O72+FC_TRA_E!O72+FC_OTH_E!O72</f>
        <v>40.822764479999996</v>
      </c>
      <c r="P72" s="55">
        <f>FC_IND_E!P72+FC_TRA_E!P72+FC_OTH_E!P72</f>
        <v>0.26535455999999996</v>
      </c>
      <c r="Q72" s="55">
        <f>FC_IND_E!Q72+FC_TRA_E!Q72+FC_OTH_E!Q72</f>
        <v>0.31378319999999998</v>
      </c>
      <c r="R72" s="55">
        <f>FC_IND_E!R72+FC_TRA_E!R72+FC_OTH_E!R72</f>
        <v>2.6266089599999995</v>
      </c>
      <c r="S72" s="55">
        <f>FC_IND_E!S72+FC_TRA_E!S72+FC_OTH_E!S72</f>
        <v>5.9624539200000006</v>
      </c>
      <c r="T72" s="55">
        <f>FC_IND_E!T72+FC_TRA_E!T72+FC_OTH_E!T72</f>
        <v>14.019948000000001</v>
      </c>
      <c r="U72" s="55">
        <f>FC_IND_E!U72+FC_TRA_E!U72+FC_OTH_E!U72</f>
        <v>13.542252480000002</v>
      </c>
      <c r="V72" s="55">
        <f>FC_IND_E!V72+FC_TRA_E!V72+FC_OTH_E!V72</f>
        <v>2.7294839999999998</v>
      </c>
      <c r="W72" s="55">
        <f>FC_IND_E!W72+FC_TRA_E!W72+FC_OTH_E!W72</f>
        <v>0.67972031999999971</v>
      </c>
      <c r="X72" s="55">
        <f>FC_IND_E!X72+FC_TRA_E!X72+FC_OTH_E!X72</f>
        <v>0.16047359999999999</v>
      </c>
      <c r="Y72" s="55">
        <f>FC_IND_E!Y72+FC_TRA_E!Y72+FC_OTH_E!Y72</f>
        <v>0.96628031999999975</v>
      </c>
      <c r="Z72" s="55">
        <f>FC_IND_E!Z72+FC_TRA_E!Z72+FC_OTH_E!Z72</f>
        <v>1.9660881599999995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10423.908999259384</v>
      </c>
      <c r="D2" s="21">
        <f t="shared" ref="D2:X2" si="0">SUM(D3,D17,D22,D25,D26,D51,D52)</f>
        <v>10257.229680145039</v>
      </c>
      <c r="E2" s="21">
        <f t="shared" si="0"/>
        <v>10004.882730934432</v>
      </c>
      <c r="F2" s="21">
        <f t="shared" si="0"/>
        <v>9566.1716836992819</v>
      </c>
      <c r="G2" s="21">
        <f t="shared" si="0"/>
        <v>9683.1806600250602</v>
      </c>
      <c r="H2" s="21">
        <f t="shared" si="0"/>
        <v>9278.3431366719415</v>
      </c>
      <c r="I2" s="21">
        <f t="shared" si="0"/>
        <v>9247.6504582650959</v>
      </c>
      <c r="J2" s="21">
        <f t="shared" si="0"/>
        <v>9137.2997637411445</v>
      </c>
      <c r="K2" s="21">
        <f t="shared" si="0"/>
        <v>8596.5047935610128</v>
      </c>
      <c r="L2" s="21">
        <f t="shared" si="0"/>
        <v>7059.8359565869141</v>
      </c>
      <c r="M2" s="21">
        <f t="shared" si="0"/>
        <v>8432.1719338870153</v>
      </c>
      <c r="N2" s="21">
        <f t="shared" si="0"/>
        <v>7897.1023269172856</v>
      </c>
      <c r="O2" s="21">
        <f t="shared" si="0"/>
        <v>7036.0189157365403</v>
      </c>
      <c r="P2" s="21">
        <f t="shared" si="0"/>
        <v>7052.1295057572779</v>
      </c>
      <c r="Q2" s="21">
        <f t="shared" si="0"/>
        <v>7047.8028240339454</v>
      </c>
      <c r="R2" s="21">
        <f t="shared" si="0"/>
        <v>6733.3505138521859</v>
      </c>
      <c r="S2" s="21">
        <f t="shared" si="0"/>
        <v>6862.6805855574667</v>
      </c>
      <c r="T2" s="21">
        <f t="shared" si="0"/>
        <v>6846.3149408600693</v>
      </c>
      <c r="U2" s="21">
        <f t="shared" si="0"/>
        <v>6873.1806950653945</v>
      </c>
      <c r="V2" s="21">
        <f t="shared" si="0"/>
        <v>6710.505089746187</v>
      </c>
      <c r="W2" s="21">
        <f t="shared" si="0"/>
        <v>6222.0057353031825</v>
      </c>
      <c r="X2" s="21">
        <f t="shared" si="0"/>
        <v>6399.990742274922</v>
      </c>
      <c r="Y2" s="21">
        <f t="shared" ref="Y2:Z2" si="1">SUM(Y3,Y17,Y22,Y25,Y26,Y51,Y52)</f>
        <v>5878.1761797015124</v>
      </c>
      <c r="Z2" s="21">
        <f t="shared" si="1"/>
        <v>5039.3522218019443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1407.2075476416001</v>
      </c>
      <c r="D3" s="24">
        <f t="shared" si="2"/>
        <v>1266.8923936295998</v>
      </c>
      <c r="E3" s="24">
        <f t="shared" si="2"/>
        <v>1228.9893391656001</v>
      </c>
      <c r="F3" s="24">
        <f t="shared" si="2"/>
        <v>1179.138144348</v>
      </c>
      <c r="G3" s="24">
        <f t="shared" si="2"/>
        <v>1247.9245171847999</v>
      </c>
      <c r="H3" s="24">
        <f t="shared" si="2"/>
        <v>1251.3149339903998</v>
      </c>
      <c r="I3" s="24">
        <f t="shared" si="2"/>
        <v>1027.2841908696</v>
      </c>
      <c r="J3" s="24">
        <f t="shared" si="2"/>
        <v>976.74639026399996</v>
      </c>
      <c r="K3" s="24">
        <f t="shared" si="2"/>
        <v>988.61912851882187</v>
      </c>
      <c r="L3" s="24">
        <f t="shared" si="2"/>
        <v>746.68377459094506</v>
      </c>
      <c r="M3" s="24">
        <f t="shared" si="2"/>
        <v>902.88438652800005</v>
      </c>
      <c r="N3" s="24">
        <f t="shared" si="2"/>
        <v>868.79842586279983</v>
      </c>
      <c r="O3" s="24">
        <f t="shared" si="2"/>
        <v>414.05626334205851</v>
      </c>
      <c r="P3" s="24">
        <f t="shared" si="2"/>
        <v>424.37908765154793</v>
      </c>
      <c r="Q3" s="24">
        <f t="shared" si="2"/>
        <v>422.88406713724487</v>
      </c>
      <c r="R3" s="24">
        <f t="shared" si="2"/>
        <v>440.63602907043736</v>
      </c>
      <c r="S3" s="24">
        <f t="shared" si="2"/>
        <v>550.6012779120457</v>
      </c>
      <c r="T3" s="24">
        <f t="shared" si="2"/>
        <v>537.97418308453712</v>
      </c>
      <c r="U3" s="24">
        <f t="shared" si="2"/>
        <v>507.37726892165375</v>
      </c>
      <c r="V3" s="24">
        <f t="shared" si="2"/>
        <v>480.95557238525362</v>
      </c>
      <c r="W3" s="24">
        <f t="shared" si="2"/>
        <v>422.27208357843142</v>
      </c>
      <c r="X3" s="24">
        <f t="shared" ref="X3:Z3" si="3">SUM(X4,X8,X11)</f>
        <v>466.254339177639</v>
      </c>
      <c r="Y3" s="24">
        <f t="shared" si="3"/>
        <v>431.93708748723839</v>
      </c>
      <c r="Z3" s="24">
        <f t="shared" si="3"/>
        <v>246.69069901926679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832.71506321520008</v>
      </c>
      <c r="D4" s="19">
        <f t="shared" si="4"/>
        <v>767.44669153680002</v>
      </c>
      <c r="E4" s="19">
        <f t="shared" si="4"/>
        <v>670.13145698400012</v>
      </c>
      <c r="F4" s="19">
        <f t="shared" si="4"/>
        <v>614.02626758880001</v>
      </c>
      <c r="G4" s="19">
        <f t="shared" si="4"/>
        <v>628.92815491439978</v>
      </c>
      <c r="H4" s="19">
        <f t="shared" si="4"/>
        <v>629.19195863039999</v>
      </c>
      <c r="I4" s="19">
        <f t="shared" si="4"/>
        <v>445.81141186559989</v>
      </c>
      <c r="J4" s="19">
        <f t="shared" si="4"/>
        <v>426.54319994880007</v>
      </c>
      <c r="K4" s="19">
        <f t="shared" si="4"/>
        <v>463.29049958400003</v>
      </c>
      <c r="L4" s="19">
        <f t="shared" si="4"/>
        <v>318.43232593919993</v>
      </c>
      <c r="M4" s="19">
        <f t="shared" si="4"/>
        <v>393.47280949679998</v>
      </c>
      <c r="N4" s="19">
        <f t="shared" si="4"/>
        <v>342.27104733359994</v>
      </c>
      <c r="O4" s="19">
        <f t="shared" si="4"/>
        <v>273.82192184159993</v>
      </c>
      <c r="P4" s="19">
        <f t="shared" si="4"/>
        <v>252.98151660719998</v>
      </c>
      <c r="Q4" s="19">
        <f t="shared" si="4"/>
        <v>257.71921858080003</v>
      </c>
      <c r="R4" s="19">
        <f t="shared" si="4"/>
        <v>282.24595187999995</v>
      </c>
      <c r="S4" s="19">
        <f t="shared" si="4"/>
        <v>389.10585710879997</v>
      </c>
      <c r="T4" s="19">
        <f t="shared" si="4"/>
        <v>385.79593787639999</v>
      </c>
      <c r="U4" s="19">
        <f t="shared" si="4"/>
        <v>339.67039772159995</v>
      </c>
      <c r="V4" s="19">
        <f t="shared" si="4"/>
        <v>322.56549519480001</v>
      </c>
      <c r="W4" s="19">
        <f t="shared" si="4"/>
        <v>260.7762811895999</v>
      </c>
      <c r="X4" s="19">
        <f t="shared" ref="X4:Z4" si="5">SUM(X5:X7)</f>
        <v>314.07571238399998</v>
      </c>
      <c r="Y4" s="19">
        <f t="shared" si="5"/>
        <v>289.07601787440001</v>
      </c>
      <c r="Z4" s="19">
        <f t="shared" si="5"/>
        <v>100.72352262239998</v>
      </c>
    </row>
    <row r="5" spans="1:26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2.9570212799999998</v>
      </c>
      <c r="Q5" s="8">
        <f>FC_IND_IS_E!Q5+FC_IND_NFM_E!Q5+FC_IND_CPC_E!Q5+FC_IND_NMM_E!Q5+FC_IND_PPP_E!Q5+FC_IND_FBT_E!Q5+FC_IND_TE_E!Q5+FC_IND_MAC_E!Q5+FC_IND_TL_E!Q5+FC_IND_WP_E!Q5+FC_IND_MQ_E!Q5+FC_IND_CON_E!Q5+FC_IND_NSP_E!Q5</f>
        <v>8.870709960000001</v>
      </c>
      <c r="R5" s="8">
        <f>FC_IND_IS_E!R5+FC_IND_NFM_E!R5+FC_IND_CPC_E!R5+FC_IND_NMM_E!R5+FC_IND_PPP_E!R5+FC_IND_FBT_E!R5+FC_IND_TE_E!R5+FC_IND_MAC_E!R5+FC_IND_TL_E!R5+FC_IND_WP_E!R5+FC_IND_MQ_E!R5+FC_IND_CON_E!R5+FC_IND_NSP_E!R5</f>
        <v>8.870709960000001</v>
      </c>
      <c r="S5" s="8">
        <f>FC_IND_IS_E!S5+FC_IND_NFM_E!S5+FC_IND_CPC_E!S5+FC_IND_NMM_E!S5+FC_IND_PPP_E!S5+FC_IND_FBT_E!S5+FC_IND_TE_E!S5+FC_IND_MAC_E!S5+FC_IND_TL_E!S5+FC_IND_WP_E!S5+FC_IND_MQ_E!S5+FC_IND_CON_E!S5+FC_IND_NSP_E!S5</f>
        <v>2.9570212799999998</v>
      </c>
      <c r="T5" s="8">
        <f>FC_IND_IS_E!T5+FC_IND_NFM_E!T5+FC_IND_CPC_E!T5+FC_IND_NMM_E!T5+FC_IND_PPP_E!T5+FC_IND_FBT_E!T5+FC_IND_TE_E!T5+FC_IND_MAC_E!T5+FC_IND_TL_E!T5+FC_IND_WP_E!T5+FC_IND_MQ_E!T5+FC_IND_CON_E!T5+FC_IND_NSP_E!T5</f>
        <v>2.9570212799999993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17.741066039999996</v>
      </c>
      <c r="Y5" s="8">
        <f>FC_IND_IS_E!Y5+FC_IND_NFM_E!Y5+FC_IND_CPC_E!Y5+FC_IND_NMM_E!Y5+FC_IND_PPP_E!Y5+FC_IND_FBT_E!Y5+FC_IND_TE_E!Y5+FC_IND_MAC_E!Y5+FC_IND_TL_E!Y5+FC_IND_WP_E!Y5+FC_IND_MQ_E!Y5+FC_IND_CON_E!Y5+FC_IND_NSP_E!Y5</f>
        <v>8.870709960000001</v>
      </c>
      <c r="Z5" s="8">
        <f>FC_IND_IS_E!Z5+FC_IND_NFM_E!Z5+FC_IND_CPC_E!Z5+FC_IND_NMM_E!Z5+FC_IND_PPP_E!Z5+FC_IND_FBT_E!Z5+FC_IND_TE_E!Z5+FC_IND_MAC_E!Z5+FC_IND_TL_E!Z5+FC_IND_WP_E!Z5+FC_IND_MQ_E!Z5+FC_IND_CON_E!Z5+FC_IND_NSP_E!Z5</f>
        <v>2.9570212799999998</v>
      </c>
    </row>
    <row r="6" spans="1:26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  <c r="Y6" s="8">
        <f>FC_IND_IS_E!Y6+FC_IND_NFM_E!Y6+FC_IND_CPC_E!Y6+FC_IND_NMM_E!Y6+FC_IND_PPP_E!Y6+FC_IND_FBT_E!Y6+FC_IND_TE_E!Y6+FC_IND_MAC_E!Y6+FC_IND_TL_E!Y6+FC_IND_WP_E!Y6+FC_IND_MQ_E!Y6+FC_IND_CON_E!Y6+FC_IND_NSP_E!Y6</f>
        <v>0</v>
      </c>
      <c r="Z6" s="8">
        <f>FC_IND_IS_E!Z6+FC_IND_NFM_E!Z6+FC_IND_CPC_E!Z6+FC_IND_NMM_E!Z6+FC_IND_PPP_E!Z6+FC_IND_FBT_E!Z6+FC_IND_TE_E!Z6+FC_IND_MAC_E!Z6+FC_IND_TL_E!Z6+FC_IND_WP_E!Z6+FC_IND_MQ_E!Z6+FC_IND_CON_E!Z6+FC_IND_NSP_E!Z6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832.71506321520008</v>
      </c>
      <c r="D7" s="8">
        <f>FC_IND_IS_E!D7+FC_IND_NFM_E!D7+FC_IND_CPC_E!D7+FC_IND_NMM_E!D7+FC_IND_PPP_E!D7+FC_IND_FBT_E!D7+FC_IND_TE_E!D7+FC_IND_MAC_E!D7+FC_IND_TL_E!D7+FC_IND_WP_E!D7+FC_IND_MQ_E!D7+FC_IND_CON_E!D7+FC_IND_NSP_E!D7</f>
        <v>767.44669153680002</v>
      </c>
      <c r="E7" s="8">
        <f>FC_IND_IS_E!E7+FC_IND_NFM_E!E7+FC_IND_CPC_E!E7+FC_IND_NMM_E!E7+FC_IND_PPP_E!E7+FC_IND_FBT_E!E7+FC_IND_TE_E!E7+FC_IND_MAC_E!E7+FC_IND_TL_E!E7+FC_IND_WP_E!E7+FC_IND_MQ_E!E7+FC_IND_CON_E!E7+FC_IND_NSP_E!E7</f>
        <v>670.13145698400012</v>
      </c>
      <c r="F7" s="8">
        <f>FC_IND_IS_E!F7+FC_IND_NFM_E!F7+FC_IND_CPC_E!F7+FC_IND_NMM_E!F7+FC_IND_PPP_E!F7+FC_IND_FBT_E!F7+FC_IND_TE_E!F7+FC_IND_MAC_E!F7+FC_IND_TL_E!F7+FC_IND_WP_E!F7+FC_IND_MQ_E!F7+FC_IND_CON_E!F7+FC_IND_NSP_E!F7</f>
        <v>614.02626758880001</v>
      </c>
      <c r="G7" s="8">
        <f>FC_IND_IS_E!G7+FC_IND_NFM_E!G7+FC_IND_CPC_E!G7+FC_IND_NMM_E!G7+FC_IND_PPP_E!G7+FC_IND_FBT_E!G7+FC_IND_TE_E!G7+FC_IND_MAC_E!G7+FC_IND_TL_E!G7+FC_IND_WP_E!G7+FC_IND_MQ_E!G7+FC_IND_CON_E!G7+FC_IND_NSP_E!G7</f>
        <v>628.92815491439978</v>
      </c>
      <c r="H7" s="8">
        <f>FC_IND_IS_E!H7+FC_IND_NFM_E!H7+FC_IND_CPC_E!H7+FC_IND_NMM_E!H7+FC_IND_PPP_E!H7+FC_IND_FBT_E!H7+FC_IND_TE_E!H7+FC_IND_MAC_E!H7+FC_IND_TL_E!H7+FC_IND_WP_E!H7+FC_IND_MQ_E!H7+FC_IND_CON_E!H7+FC_IND_NSP_E!H7</f>
        <v>629.19195863039999</v>
      </c>
      <c r="I7" s="8">
        <f>FC_IND_IS_E!I7+FC_IND_NFM_E!I7+FC_IND_CPC_E!I7+FC_IND_NMM_E!I7+FC_IND_PPP_E!I7+FC_IND_FBT_E!I7+FC_IND_TE_E!I7+FC_IND_MAC_E!I7+FC_IND_TL_E!I7+FC_IND_WP_E!I7+FC_IND_MQ_E!I7+FC_IND_CON_E!I7+FC_IND_NSP_E!I7</f>
        <v>445.81141186559989</v>
      </c>
      <c r="J7" s="8">
        <f>FC_IND_IS_E!J7+FC_IND_NFM_E!J7+FC_IND_CPC_E!J7+FC_IND_NMM_E!J7+FC_IND_PPP_E!J7+FC_IND_FBT_E!J7+FC_IND_TE_E!J7+FC_IND_MAC_E!J7+FC_IND_TL_E!J7+FC_IND_WP_E!J7+FC_IND_MQ_E!J7+FC_IND_CON_E!J7+FC_IND_NSP_E!J7</f>
        <v>426.54319994880007</v>
      </c>
      <c r="K7" s="8">
        <f>FC_IND_IS_E!K7+FC_IND_NFM_E!K7+FC_IND_CPC_E!K7+FC_IND_NMM_E!K7+FC_IND_PPP_E!K7+FC_IND_FBT_E!K7+FC_IND_TE_E!K7+FC_IND_MAC_E!K7+FC_IND_TL_E!K7+FC_IND_WP_E!K7+FC_IND_MQ_E!K7+FC_IND_CON_E!K7+FC_IND_NSP_E!K7</f>
        <v>463.29049958400003</v>
      </c>
      <c r="L7" s="8">
        <f>FC_IND_IS_E!L7+FC_IND_NFM_E!L7+FC_IND_CPC_E!L7+FC_IND_NMM_E!L7+FC_IND_PPP_E!L7+FC_IND_FBT_E!L7+FC_IND_TE_E!L7+FC_IND_MAC_E!L7+FC_IND_TL_E!L7+FC_IND_WP_E!L7+FC_IND_MQ_E!L7+FC_IND_CON_E!L7+FC_IND_NSP_E!L7</f>
        <v>318.43232593919993</v>
      </c>
      <c r="M7" s="8">
        <f>FC_IND_IS_E!M7+FC_IND_NFM_E!M7+FC_IND_CPC_E!M7+FC_IND_NMM_E!M7+FC_IND_PPP_E!M7+FC_IND_FBT_E!M7+FC_IND_TE_E!M7+FC_IND_MAC_E!M7+FC_IND_TL_E!M7+FC_IND_WP_E!M7+FC_IND_MQ_E!M7+FC_IND_CON_E!M7+FC_IND_NSP_E!M7</f>
        <v>393.47280949679998</v>
      </c>
      <c r="N7" s="8">
        <f>FC_IND_IS_E!N7+FC_IND_NFM_E!N7+FC_IND_CPC_E!N7+FC_IND_NMM_E!N7+FC_IND_PPP_E!N7+FC_IND_FBT_E!N7+FC_IND_TE_E!N7+FC_IND_MAC_E!N7+FC_IND_TL_E!N7+FC_IND_WP_E!N7+FC_IND_MQ_E!N7+FC_IND_CON_E!N7+FC_IND_NSP_E!N7</f>
        <v>342.27104733359994</v>
      </c>
      <c r="O7" s="8">
        <f>FC_IND_IS_E!O7+FC_IND_NFM_E!O7+FC_IND_CPC_E!O7+FC_IND_NMM_E!O7+FC_IND_PPP_E!O7+FC_IND_FBT_E!O7+FC_IND_TE_E!O7+FC_IND_MAC_E!O7+FC_IND_TL_E!O7+FC_IND_WP_E!O7+FC_IND_MQ_E!O7+FC_IND_CON_E!O7+FC_IND_NSP_E!O7</f>
        <v>273.82192184159993</v>
      </c>
      <c r="P7" s="8">
        <f>FC_IND_IS_E!P7+FC_IND_NFM_E!P7+FC_IND_CPC_E!P7+FC_IND_NMM_E!P7+FC_IND_PPP_E!P7+FC_IND_FBT_E!P7+FC_IND_TE_E!P7+FC_IND_MAC_E!P7+FC_IND_TL_E!P7+FC_IND_WP_E!P7+FC_IND_MQ_E!P7+FC_IND_CON_E!P7+FC_IND_NSP_E!P7</f>
        <v>250.02449532719999</v>
      </c>
      <c r="Q7" s="8">
        <f>FC_IND_IS_E!Q7+FC_IND_NFM_E!Q7+FC_IND_CPC_E!Q7+FC_IND_NMM_E!Q7+FC_IND_PPP_E!Q7+FC_IND_FBT_E!Q7+FC_IND_TE_E!Q7+FC_IND_MAC_E!Q7+FC_IND_TL_E!Q7+FC_IND_WP_E!Q7+FC_IND_MQ_E!Q7+FC_IND_CON_E!Q7+FC_IND_NSP_E!Q7</f>
        <v>248.84850862080003</v>
      </c>
      <c r="R7" s="8">
        <f>FC_IND_IS_E!R7+FC_IND_NFM_E!R7+FC_IND_CPC_E!R7+FC_IND_NMM_E!R7+FC_IND_PPP_E!R7+FC_IND_FBT_E!R7+FC_IND_TE_E!R7+FC_IND_MAC_E!R7+FC_IND_TL_E!R7+FC_IND_WP_E!R7+FC_IND_MQ_E!R7+FC_IND_CON_E!R7+FC_IND_NSP_E!R7</f>
        <v>273.37524191999995</v>
      </c>
      <c r="S7" s="8">
        <f>FC_IND_IS_E!S7+FC_IND_NFM_E!S7+FC_IND_CPC_E!S7+FC_IND_NMM_E!S7+FC_IND_PPP_E!S7+FC_IND_FBT_E!S7+FC_IND_TE_E!S7+FC_IND_MAC_E!S7+FC_IND_TL_E!S7+FC_IND_WP_E!S7+FC_IND_MQ_E!S7+FC_IND_CON_E!S7+FC_IND_NSP_E!S7</f>
        <v>386.14883582879997</v>
      </c>
      <c r="T7" s="8">
        <f>FC_IND_IS_E!T7+FC_IND_NFM_E!T7+FC_IND_CPC_E!T7+FC_IND_NMM_E!T7+FC_IND_PPP_E!T7+FC_IND_FBT_E!T7+FC_IND_TE_E!T7+FC_IND_MAC_E!T7+FC_IND_TL_E!T7+FC_IND_WP_E!T7+FC_IND_MQ_E!T7+FC_IND_CON_E!T7+FC_IND_NSP_E!T7</f>
        <v>382.8389165964</v>
      </c>
      <c r="U7" s="8">
        <f>FC_IND_IS_E!U7+FC_IND_NFM_E!U7+FC_IND_CPC_E!U7+FC_IND_NMM_E!U7+FC_IND_PPP_E!U7+FC_IND_FBT_E!U7+FC_IND_TE_E!U7+FC_IND_MAC_E!U7+FC_IND_TL_E!U7+FC_IND_WP_E!U7+FC_IND_MQ_E!U7+FC_IND_CON_E!U7+FC_IND_NSP_E!U7</f>
        <v>339.67039772159995</v>
      </c>
      <c r="V7" s="8">
        <f>FC_IND_IS_E!V7+FC_IND_NFM_E!V7+FC_IND_CPC_E!V7+FC_IND_NMM_E!V7+FC_IND_PPP_E!V7+FC_IND_FBT_E!V7+FC_IND_TE_E!V7+FC_IND_MAC_E!V7+FC_IND_TL_E!V7+FC_IND_WP_E!V7+FC_IND_MQ_E!V7+FC_IND_CON_E!V7+FC_IND_NSP_E!V7</f>
        <v>322.56549519480001</v>
      </c>
      <c r="W7" s="8">
        <f>FC_IND_IS_E!W7+FC_IND_NFM_E!W7+FC_IND_CPC_E!W7+FC_IND_NMM_E!W7+FC_IND_PPP_E!W7+FC_IND_FBT_E!W7+FC_IND_TE_E!W7+FC_IND_MAC_E!W7+FC_IND_TL_E!W7+FC_IND_WP_E!W7+FC_IND_MQ_E!W7+FC_IND_CON_E!W7+FC_IND_NSP_E!W7</f>
        <v>260.7762811895999</v>
      </c>
      <c r="X7" s="8">
        <f>FC_IND_IS_E!X7+FC_IND_NFM_E!X7+FC_IND_CPC_E!X7+FC_IND_NMM_E!X7+FC_IND_PPP_E!X7+FC_IND_FBT_E!X7+FC_IND_TE_E!X7+FC_IND_MAC_E!X7+FC_IND_TL_E!X7+FC_IND_WP_E!X7+FC_IND_MQ_E!X7+FC_IND_CON_E!X7+FC_IND_NSP_E!X7</f>
        <v>296.33464634399996</v>
      </c>
      <c r="Y7" s="8">
        <f>FC_IND_IS_E!Y7+FC_IND_NFM_E!Y7+FC_IND_CPC_E!Y7+FC_IND_NMM_E!Y7+FC_IND_PPP_E!Y7+FC_IND_FBT_E!Y7+FC_IND_TE_E!Y7+FC_IND_MAC_E!Y7+FC_IND_TL_E!Y7+FC_IND_WP_E!Y7+FC_IND_MQ_E!Y7+FC_IND_CON_E!Y7+FC_IND_NSP_E!Y7</f>
        <v>280.20530791440001</v>
      </c>
      <c r="Z7" s="8">
        <f>FC_IND_IS_E!Z7+FC_IND_NFM_E!Z7+FC_IND_CPC_E!Z7+FC_IND_NMM_E!Z7+FC_IND_PPP_E!Z7+FC_IND_FBT_E!Z7+FC_IND_TE_E!Z7+FC_IND_MAC_E!Z7+FC_IND_TL_E!Z7+FC_IND_WP_E!Z7+FC_IND_MQ_E!Z7+FC_IND_CON_E!Z7+FC_IND_NSP_E!Z7</f>
        <v>97.766501342399977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  <c r="Y9" s="8">
        <f>FC_IND_IS_E!Y9+FC_IND_NFM_E!Y9+FC_IND_CPC_E!Y9+FC_IND_NMM_E!Y9+FC_IND_PPP_E!Y9+FC_IND_FBT_E!Y9+FC_IND_TE_E!Y9+FC_IND_MAC_E!Y9+FC_IND_TL_E!Y9+FC_IND_WP_E!Y9+FC_IND_MQ_E!Y9+FC_IND_CON_E!Y9+FC_IND_NSP_E!Y9</f>
        <v>0</v>
      </c>
      <c r="Z9" s="8">
        <f>FC_IND_IS_E!Z9+FC_IND_NFM_E!Z9+FC_IND_CPC_E!Z9+FC_IND_NMM_E!Z9+FC_IND_PPP_E!Z9+FC_IND_FBT_E!Z9+FC_IND_TE_E!Z9+FC_IND_MAC_E!Z9+FC_IND_TL_E!Z9+FC_IND_WP_E!Z9+FC_IND_MQ_E!Z9+FC_IND_CON_E!Z9+FC_IND_NSP_E!Z9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  <c r="Y10" s="8">
        <f>FC_IND_IS_E!Y10+FC_IND_NFM_E!Y10+FC_IND_CPC_E!Y10+FC_IND_NMM_E!Y10+FC_IND_PPP_E!Y10+FC_IND_FBT_E!Y10+FC_IND_TE_E!Y10+FC_IND_MAC_E!Y10+FC_IND_TL_E!Y10+FC_IND_WP_E!Y10+FC_IND_MQ_E!Y10+FC_IND_CON_E!Y10+FC_IND_NSP_E!Y10</f>
        <v>0</v>
      </c>
      <c r="Z10" s="8">
        <f>FC_IND_IS_E!Z10+FC_IND_NFM_E!Z10+FC_IND_CPC_E!Z10+FC_IND_NMM_E!Z10+FC_IND_PPP_E!Z10+FC_IND_FBT_E!Z10+FC_IND_TE_E!Z10+FC_IND_MAC_E!Z10+FC_IND_TL_E!Z10+FC_IND_WP_E!Z10+FC_IND_MQ_E!Z10+FC_IND_CON_E!Z10+FC_IND_NSP_E!Z10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574.49248442639998</v>
      </c>
      <c r="D11" s="19">
        <f t="shared" si="8"/>
        <v>499.44570209279988</v>
      </c>
      <c r="E11" s="19">
        <f t="shared" si="8"/>
        <v>558.85788218159996</v>
      </c>
      <c r="F11" s="19">
        <f t="shared" si="8"/>
        <v>565.11187675919984</v>
      </c>
      <c r="G11" s="19">
        <f t="shared" si="8"/>
        <v>618.99636227040014</v>
      </c>
      <c r="H11" s="19">
        <f t="shared" si="8"/>
        <v>622.12297535999994</v>
      </c>
      <c r="I11" s="19">
        <f t="shared" si="8"/>
        <v>581.47277900400002</v>
      </c>
      <c r="J11" s="19">
        <f t="shared" si="8"/>
        <v>550.20319031519989</v>
      </c>
      <c r="K11" s="19">
        <f t="shared" si="8"/>
        <v>525.32862893482184</v>
      </c>
      <c r="L11" s="19">
        <f t="shared" si="8"/>
        <v>428.25144865174514</v>
      </c>
      <c r="M11" s="19">
        <f t="shared" si="8"/>
        <v>509.41157703120001</v>
      </c>
      <c r="N11" s="19">
        <f t="shared" si="8"/>
        <v>526.52737852919995</v>
      </c>
      <c r="O11" s="19">
        <f t="shared" si="8"/>
        <v>140.23434150045858</v>
      </c>
      <c r="P11" s="19">
        <f t="shared" si="8"/>
        <v>171.39757104434796</v>
      </c>
      <c r="Q11" s="19">
        <f t="shared" si="8"/>
        <v>165.16484855644481</v>
      </c>
      <c r="R11" s="19">
        <f t="shared" si="8"/>
        <v>158.39007719043741</v>
      </c>
      <c r="S11" s="19">
        <f t="shared" si="8"/>
        <v>161.49542080324571</v>
      </c>
      <c r="T11" s="19">
        <f t="shared" si="8"/>
        <v>152.1782452081371</v>
      </c>
      <c r="U11" s="19">
        <f t="shared" si="8"/>
        <v>167.7068712000538</v>
      </c>
      <c r="V11" s="19">
        <f t="shared" si="8"/>
        <v>158.39007719045364</v>
      </c>
      <c r="W11" s="19">
        <f t="shared" si="8"/>
        <v>161.49580238883152</v>
      </c>
      <c r="X11" s="19">
        <f t="shared" ref="X11:Z11" si="9">SUM(X12:X16)</f>
        <v>152.17862679363901</v>
      </c>
      <c r="Y11" s="19">
        <f t="shared" si="9"/>
        <v>142.86106961283838</v>
      </c>
      <c r="Z11" s="19">
        <f t="shared" si="9"/>
        <v>145.96717639686679</v>
      </c>
    </row>
    <row r="12" spans="1:26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  <c r="Y12" s="8">
        <f>FC_IND_IS_E!Y12+FC_IND_NFM_E!Y12+FC_IND_CPC_E!Y12+FC_IND_NMM_E!Y12+FC_IND_PPP_E!Y12+FC_IND_FBT_E!Y12+FC_IND_TE_E!Y12+FC_IND_MAC_E!Y12+FC_IND_TL_E!Y12+FC_IND_WP_E!Y12+FC_IND_MQ_E!Y12+FC_IND_CON_E!Y12+FC_IND_NSP_E!Y12</f>
        <v>0</v>
      </c>
      <c r="Z12" s="8">
        <f>FC_IND_IS_E!Z12+FC_IND_NFM_E!Z12+FC_IND_CPC_E!Z12+FC_IND_NMM_E!Z12+FC_IND_PPP_E!Z12+FC_IND_FBT_E!Z12+FC_IND_TE_E!Z12+FC_IND_MAC_E!Z12+FC_IND_TL_E!Z12+FC_IND_WP_E!Z12+FC_IND_MQ_E!Z12+FC_IND_CON_E!Z12+FC_IND_NSP_E!Z12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572.23281986639995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497.1860375327999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556.59821762159993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562.85221219919981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616.01039771040018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619.13701079999998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578.48681444400006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547.21722575519993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525.32862893482184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425.26548409174512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503.43964791119998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523.54141396919999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140.23434150045858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171.39757104434796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165.16484855644481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158.39007719043741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161.49542080324571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152.1782452081371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167.7068712000538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158.39007719045364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161.49580238883152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152.17862679363901</v>
      </c>
      <c r="Y13" s="8">
        <f>FC_IND_IS_E!Y13+FC_IND_NFM_E!Y13+FC_IND_CPC_E!Y13+FC_IND_NMM_E!Y13+FC_IND_PPP_E!Y13+FC_IND_FBT_E!Y13+FC_IND_TE_E!Y13+FC_IND_MAC_E!Y13+FC_IND_TL_E!Y13+FC_IND_WP_E!Y13+FC_IND_MQ_E!Y13+FC_IND_CON_E!Y13+FC_IND_NSP_E!Y13</f>
        <v>142.86106961283838</v>
      </c>
      <c r="Z13" s="8">
        <f>FC_IND_IS_E!Z13+FC_IND_NFM_E!Z13+FC_IND_CPC_E!Z13+FC_IND_NMM_E!Z13+FC_IND_PPP_E!Z13+FC_IND_FBT_E!Z13+FC_IND_TE_E!Z13+FC_IND_MAC_E!Z13+FC_IND_TL_E!Z13+FC_IND_WP_E!Z13+FC_IND_MQ_E!Z13+FC_IND_CON_E!Z13+FC_IND_NSP_E!Z13</f>
        <v>145.96717639686679</v>
      </c>
    </row>
    <row r="14" spans="1:26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  <c r="Y14" s="8">
        <f>FC_IND_IS_E!Y14+FC_IND_NFM_E!Y14+FC_IND_CPC_E!Y14+FC_IND_NMM_E!Y14+FC_IND_PPP_E!Y14+FC_IND_FBT_E!Y14+FC_IND_TE_E!Y14+FC_IND_MAC_E!Y14+FC_IND_TL_E!Y14+FC_IND_WP_E!Y14+FC_IND_MQ_E!Y14+FC_IND_CON_E!Y14+FC_IND_NSP_E!Y14</f>
        <v>0</v>
      </c>
      <c r="Z14" s="8">
        <f>FC_IND_IS_E!Z14+FC_IND_NFM_E!Z14+FC_IND_CPC_E!Z14+FC_IND_NMM_E!Z14+FC_IND_PPP_E!Z14+FC_IND_FBT_E!Z14+FC_IND_TE_E!Z14+FC_IND_MAC_E!Z14+FC_IND_TL_E!Z14+FC_IND_WP_E!Z14+FC_IND_MQ_E!Z14+FC_IND_CON_E!Z14+FC_IND_NSP_E!Z14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2.2596645600000005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2.2596645600000005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2.25966456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2.2596645600000005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2.9859645600000007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2.9859645600000002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2.9859645600000007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2.9859645600000007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2.9859645600000002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5.9719291200000004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2.9859645600000007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  <c r="Y15" s="8">
        <f>FC_IND_IS_E!Y15+FC_IND_NFM_E!Y15+FC_IND_CPC_E!Y15+FC_IND_NMM_E!Y15+FC_IND_PPP_E!Y15+FC_IND_FBT_E!Y15+FC_IND_TE_E!Y15+FC_IND_MAC_E!Y15+FC_IND_TL_E!Y15+FC_IND_WP_E!Y15+FC_IND_MQ_E!Y15+FC_IND_CON_E!Y15+FC_IND_NSP_E!Y15</f>
        <v>0</v>
      </c>
      <c r="Z15" s="8">
        <f>FC_IND_IS_E!Z15+FC_IND_NFM_E!Z15+FC_IND_CPC_E!Z15+FC_IND_NMM_E!Z15+FC_IND_PPP_E!Z15+FC_IND_FBT_E!Z15+FC_IND_TE_E!Z15+FC_IND_MAC_E!Z15+FC_IND_TL_E!Z15+FC_IND_WP_E!Z15+FC_IND_MQ_E!Z15+FC_IND_CON_E!Z15+FC_IND_NSP_E!Z15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  <c r="Y16" s="8">
        <f>FC_IND_IS_E!Y16+FC_IND_NFM_E!Y16+FC_IND_CPC_E!Y16+FC_IND_NMM_E!Y16+FC_IND_PPP_E!Y16+FC_IND_FBT_E!Y16+FC_IND_TE_E!Y16+FC_IND_MAC_E!Y16+FC_IND_TL_E!Y16+FC_IND_WP_E!Y16+FC_IND_MQ_E!Y16+FC_IND_CON_E!Y16+FC_IND_NSP_E!Y16</f>
        <v>0</v>
      </c>
      <c r="Z16" s="8">
        <f>FC_IND_IS_E!Z16+FC_IND_NFM_E!Z16+FC_IND_CPC_E!Z16+FC_IND_NMM_E!Z16+FC_IND_PPP_E!Z16+FC_IND_FBT_E!Z16+FC_IND_TE_E!Z16+FC_IND_MAC_E!Z16+FC_IND_TL_E!Z16+FC_IND_WP_E!Z16+FC_IND_MQ_E!Z16+FC_IND_CON_E!Z16+FC_IND_NSP_E!Z16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1099.0448712000002</v>
      </c>
      <c r="D17" s="27">
        <f t="shared" si="10"/>
        <v>906.90847199999996</v>
      </c>
      <c r="E17" s="27">
        <f t="shared" si="10"/>
        <v>1075.9319352</v>
      </c>
      <c r="F17" s="27">
        <f t="shared" si="10"/>
        <v>603.07717680000007</v>
      </c>
      <c r="G17" s="27">
        <f t="shared" si="10"/>
        <v>650.6014823999999</v>
      </c>
      <c r="H17" s="27">
        <f t="shared" si="10"/>
        <v>631.79007119999983</v>
      </c>
      <c r="I17" s="27">
        <f t="shared" si="10"/>
        <v>500.03077680000001</v>
      </c>
      <c r="J17" s="27">
        <f t="shared" si="10"/>
        <v>532.44622079999999</v>
      </c>
      <c r="K17" s="27">
        <f t="shared" si="10"/>
        <v>422.60466959999997</v>
      </c>
      <c r="L17" s="27">
        <f t="shared" si="10"/>
        <v>275.97570480000002</v>
      </c>
      <c r="M17" s="27">
        <f t="shared" si="10"/>
        <v>782.05981679999991</v>
      </c>
      <c r="N17" s="27">
        <f t="shared" si="10"/>
        <v>529.10045279999986</v>
      </c>
      <c r="O17" s="27">
        <f t="shared" si="10"/>
        <v>415.05767280000003</v>
      </c>
      <c r="P17" s="27">
        <f t="shared" si="10"/>
        <v>418.24296000000004</v>
      </c>
      <c r="Q17" s="27">
        <f t="shared" si="10"/>
        <v>471.73571999999996</v>
      </c>
      <c r="R17" s="27">
        <f t="shared" si="10"/>
        <v>549.11882879999985</v>
      </c>
      <c r="S17" s="27">
        <f t="shared" si="10"/>
        <v>606.51217439999982</v>
      </c>
      <c r="T17" s="27">
        <f t="shared" si="10"/>
        <v>544.50902159999998</v>
      </c>
      <c r="U17" s="27">
        <f t="shared" si="10"/>
        <v>559.98788400000001</v>
      </c>
      <c r="V17" s="27">
        <f t="shared" si="10"/>
        <v>567.19909439999992</v>
      </c>
      <c r="W17" s="27">
        <f t="shared" si="10"/>
        <v>540.29052000000001</v>
      </c>
      <c r="X17" s="27">
        <f t="shared" ref="X17:Z17" si="11">SUM(X18:X21)</f>
        <v>609.33924720000005</v>
      </c>
      <c r="Y17" s="27">
        <f t="shared" si="11"/>
        <v>519.68055599999991</v>
      </c>
      <c r="Z17" s="27">
        <f t="shared" si="11"/>
        <v>476.73435599999993</v>
      </c>
    </row>
    <row r="18" spans="1:26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  <c r="Y18" s="8">
        <f>FC_IND_IS_E!Y18+FC_IND_NFM_E!Y18+FC_IND_CPC_E!Y18+FC_IND_NMM_E!Y18+FC_IND_PPP_E!Y18+FC_IND_FBT_E!Y18+FC_IND_TE_E!Y18+FC_IND_MAC_E!Y18+FC_IND_TL_E!Y18+FC_IND_WP_E!Y18+FC_IND_MQ_E!Y18+FC_IND_CON_E!Y18+FC_IND_NSP_E!Y18</f>
        <v>0</v>
      </c>
      <c r="Z18" s="8">
        <f>FC_IND_IS_E!Z18+FC_IND_NFM_E!Z18+FC_IND_CPC_E!Z18+FC_IND_NMM_E!Z18+FC_IND_PPP_E!Z18+FC_IND_FBT_E!Z18+FC_IND_TE_E!Z18+FC_IND_MAC_E!Z18+FC_IND_TL_E!Z18+FC_IND_WP_E!Z18+FC_IND_MQ_E!Z18+FC_IND_CON_E!Z18+FC_IND_NSP_E!Z18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190.44936000000001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191.12868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203.99579999999997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184.29551999999998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184.13567999999998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179.26056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181.21859999999998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163.6362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152.6472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126.03384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190.16963999999993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173.18663999999995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164.23559999999998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152.88695999999999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144.13571999999999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154.72512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159.52031999999997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124.63523999999998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162.31751999999997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154.60524000000001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137.34251999999998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156.52332000000001</v>
      </c>
      <c r="Y19" s="8">
        <f>FC_IND_IS_E!Y19+FC_IND_NFM_E!Y19+FC_IND_CPC_E!Y19+FC_IND_NMM_E!Y19+FC_IND_PPP_E!Y19+FC_IND_FBT_E!Y19+FC_IND_TE_E!Y19+FC_IND_MAC_E!Y19+FC_IND_TL_E!Y19+FC_IND_WP_E!Y19+FC_IND_MQ_E!Y19+FC_IND_CON_E!Y19+FC_IND_NSP_E!Y19</f>
        <v>140.93891999999997</v>
      </c>
      <c r="Z19" s="8">
        <f>FC_IND_IS_E!Z19+FC_IND_NFM_E!Z19+FC_IND_CPC_E!Z19+FC_IND_NMM_E!Z19+FC_IND_PPP_E!Z19+FC_IND_FBT_E!Z19+FC_IND_TE_E!Z19+FC_IND_MAC_E!Z19+FC_IND_TL_E!Z19+FC_IND_WP_E!Z19+FC_IND_MQ_E!Z19+FC_IND_CON_E!Z19+FC_IND_NSP_E!Z19</f>
        <v>147.13271999999998</v>
      </c>
    </row>
    <row r="20" spans="1:26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586.81958400000008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437.31979199999995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582.92020799999989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116.47958400000005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149.23958399999992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174.97958399999993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41.080104000000006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118.56031200000001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66.299687999999989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44.199791999999995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361.66010399999999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141.70010399999995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63.180000000000007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  <c r="Y20" s="8">
        <f>FC_IND_IS_E!Y20+FC_IND_NFM_E!Y20+FC_IND_CPC_E!Y20+FC_IND_NMM_E!Y20+FC_IND_PPP_E!Y20+FC_IND_FBT_E!Y20+FC_IND_TE_E!Y20+FC_IND_MAC_E!Y20+FC_IND_TL_E!Y20+FC_IND_WP_E!Y20+FC_IND_MQ_E!Y20+FC_IND_CON_E!Y20+FC_IND_NSP_E!Y20</f>
        <v>0</v>
      </c>
      <c r="Z20" s="8">
        <f>FC_IND_IS_E!Z20+FC_IND_NFM_E!Z20+FC_IND_CPC_E!Z20+FC_IND_NMM_E!Z20+FC_IND_PPP_E!Z20+FC_IND_FBT_E!Z20+FC_IND_TE_E!Z20+FC_IND_MAC_E!Z20+FC_IND_TL_E!Z20+FC_IND_WP_E!Z20+FC_IND_MQ_E!Z20+FC_IND_CON_E!Z20+FC_IND_NSP_E!Z20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321.77592720000007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278.46000000000004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289.01592720000008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302.30207280000002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317.22621839999999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277.5499271999999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277.73207280000003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250.24970880000001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203.65778159999999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105.7420728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230.23007279999999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214.21370879999998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187.64207280000005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265.35600000000005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327.59999999999997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394.3937087999999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446.99185439999991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419.87378160000003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397.67036400000001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412.59385439999988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402.94800000000009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452.81592719999998</v>
      </c>
      <c r="Y21" s="8">
        <f>FC_IND_IS_E!Y21+FC_IND_NFM_E!Y21+FC_IND_CPC_E!Y21+FC_IND_NMM_E!Y21+FC_IND_PPP_E!Y21+FC_IND_FBT_E!Y21+FC_IND_TE_E!Y21+FC_IND_MAC_E!Y21+FC_IND_TL_E!Y21+FC_IND_WP_E!Y21+FC_IND_MQ_E!Y21+FC_IND_CON_E!Y21+FC_IND_NSP_E!Y21</f>
        <v>378.74163599999997</v>
      </c>
      <c r="Z21" s="8">
        <f>FC_IND_IS_E!Z21+FC_IND_NFM_E!Z21+FC_IND_CPC_E!Z21+FC_IND_NMM_E!Z21+FC_IND_PPP_E!Z21+FC_IND_FBT_E!Z21+FC_IND_TE_E!Z21+FC_IND_MAC_E!Z21+FC_IND_TL_E!Z21+FC_IND_WP_E!Z21+FC_IND_MQ_E!Z21+FC_IND_CON_E!Z21+FC_IND_NSP_E!Z21</f>
        <v>329.60163599999993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1301.0894303616003</v>
      </c>
      <c r="D22" s="27">
        <f t="shared" si="12"/>
        <v>1327.212843264</v>
      </c>
      <c r="E22" s="27">
        <f t="shared" si="12"/>
        <v>1238.4061861247997</v>
      </c>
      <c r="F22" s="27">
        <f t="shared" si="12"/>
        <v>1245.2137568640001</v>
      </c>
      <c r="G22" s="27">
        <f t="shared" si="12"/>
        <v>994.09087261440004</v>
      </c>
      <c r="H22" s="27">
        <f t="shared" si="12"/>
        <v>993.6938145024003</v>
      </c>
      <c r="I22" s="27">
        <f t="shared" si="12"/>
        <v>1266.7267793663998</v>
      </c>
      <c r="J22" s="27">
        <f t="shared" si="12"/>
        <v>1290.177294912</v>
      </c>
      <c r="K22" s="27">
        <f t="shared" si="12"/>
        <v>1210.5846441216001</v>
      </c>
      <c r="L22" s="27">
        <f t="shared" si="12"/>
        <v>919.35889055999996</v>
      </c>
      <c r="M22" s="27">
        <f t="shared" si="12"/>
        <v>1078.6017749759999</v>
      </c>
      <c r="N22" s="27">
        <f t="shared" si="12"/>
        <v>1049.7660921395993</v>
      </c>
      <c r="O22" s="27">
        <f t="shared" si="12"/>
        <v>891.83680700399987</v>
      </c>
      <c r="P22" s="27">
        <f t="shared" si="12"/>
        <v>769.2567271488</v>
      </c>
      <c r="Q22" s="27">
        <f t="shared" si="12"/>
        <v>850.21022849400015</v>
      </c>
      <c r="R22" s="27">
        <f t="shared" si="12"/>
        <v>778.16108593079991</v>
      </c>
      <c r="S22" s="27">
        <f t="shared" si="12"/>
        <v>695.02115659679987</v>
      </c>
      <c r="T22" s="27">
        <f t="shared" si="12"/>
        <v>660.3300649439999</v>
      </c>
      <c r="U22" s="27">
        <f t="shared" si="12"/>
        <v>721.92127391999986</v>
      </c>
      <c r="V22" s="27">
        <f t="shared" si="12"/>
        <v>680.13725867999983</v>
      </c>
      <c r="W22" s="27">
        <f t="shared" si="12"/>
        <v>519.8312218968</v>
      </c>
      <c r="X22" s="27">
        <f t="shared" ref="X22:Z22" si="13">SUM(X23:X24)</f>
        <v>461.58789600000017</v>
      </c>
      <c r="Y22" s="27">
        <f t="shared" si="13"/>
        <v>304.22215921680004</v>
      </c>
      <c r="Z22" s="27">
        <f t="shared" si="13"/>
        <v>205.94331648000002</v>
      </c>
    </row>
    <row r="23" spans="1:26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1301.0894303616003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1327.212843264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1238.4061861247997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1245.2137568640001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994.09087261440004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993.6938145024003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1266.7267793663998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1290.177294912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1210.5846441216001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919.35889055999996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1078.6017749759999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1049.7660921395993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891.83680700399987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769.2567271488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850.21022849400015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778.16108593079991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695.02115659679987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660.3300649439999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721.92127391999986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680.13725867999983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519.8312218968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461.58789600000017</v>
      </c>
      <c r="Y23" s="8">
        <f>FC_IND_IS_E!Y23+FC_IND_NFM_E!Y23+FC_IND_CPC_E!Y23+FC_IND_NMM_E!Y23+FC_IND_PPP_E!Y23+FC_IND_FBT_E!Y23+FC_IND_TE_E!Y23+FC_IND_MAC_E!Y23+FC_IND_TL_E!Y23+FC_IND_WP_E!Y23+FC_IND_MQ_E!Y23+FC_IND_CON_E!Y23+FC_IND_NSP_E!Y23</f>
        <v>304.22215921680004</v>
      </c>
      <c r="Z23" s="8">
        <f>FC_IND_IS_E!Z23+FC_IND_NFM_E!Z23+FC_IND_CPC_E!Z23+FC_IND_NMM_E!Z23+FC_IND_PPP_E!Z23+FC_IND_FBT_E!Z23+FC_IND_TE_E!Z23+FC_IND_MAC_E!Z23+FC_IND_TL_E!Z23+FC_IND_WP_E!Z23+FC_IND_MQ_E!Z23+FC_IND_CON_E!Z23+FC_IND_NSP_E!Z23</f>
        <v>205.94331648000002</v>
      </c>
    </row>
    <row r="24" spans="1:26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  <c r="Y24" s="8">
        <f>FC_IND_IS_E!Y24+FC_IND_NFM_E!Y24+FC_IND_CPC_E!Y24+FC_IND_NMM_E!Y24+FC_IND_PPP_E!Y24+FC_IND_FBT_E!Y24+FC_IND_TE_E!Y24+FC_IND_MAC_E!Y24+FC_IND_TL_E!Y24+FC_IND_WP_E!Y24+FC_IND_MQ_E!Y24+FC_IND_CON_E!Y24+FC_IND_NSP_E!Y24</f>
        <v>0</v>
      </c>
      <c r="Z24" s="8">
        <f>FC_IND_IS_E!Z24+FC_IND_NFM_E!Z24+FC_IND_CPC_E!Z24+FC_IND_NMM_E!Z24+FC_IND_PPP_E!Z24+FC_IND_FBT_E!Z24+FC_IND_TE_E!Z24+FC_IND_MAC_E!Z24+FC_IND_TL_E!Z24+FC_IND_WP_E!Z24+FC_IND_MQ_E!Z24+FC_IND_CON_E!Z24+FC_IND_NSP_E!Z24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  <c r="Y25" s="27">
        <f>FC_IND_IS_E!Y25+FC_IND_NFM_E!Y25+FC_IND_CPC_E!Y25+FC_IND_NMM_E!Y25+FC_IND_PPP_E!Y25+FC_IND_FBT_E!Y25+FC_IND_TE_E!Y25+FC_IND_MAC_E!Y25+FC_IND_TL_E!Y25+FC_IND_WP_E!Y25+FC_IND_MQ_E!Y25+FC_IND_CON_E!Y25+FC_IND_NSP_E!Y25</f>
        <v>0</v>
      </c>
      <c r="Z25" s="27">
        <f>FC_IND_IS_E!Z25+FC_IND_NFM_E!Z25+FC_IND_CPC_E!Z25+FC_IND_NMM_E!Z25+FC_IND_PPP_E!Z25+FC_IND_FBT_E!Z25+FC_IND_TE_E!Z25+FC_IND_MAC_E!Z25+FC_IND_TL_E!Z25+FC_IND_WP_E!Z25+FC_IND_MQ_E!Z25+FC_IND_CON_E!Z25+FC_IND_NSP_E!Z25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4562.4754198800001</v>
      </c>
      <c r="D26" s="27">
        <f t="shared" si="14"/>
        <v>4627.2574537200007</v>
      </c>
      <c r="E26" s="27">
        <f t="shared" si="14"/>
        <v>4462.0777234800007</v>
      </c>
      <c r="F26" s="27">
        <f t="shared" si="14"/>
        <v>4554.9969404400008</v>
      </c>
      <c r="G26" s="27">
        <f t="shared" si="14"/>
        <v>4773.0929911200001</v>
      </c>
      <c r="H26" s="27">
        <f t="shared" si="14"/>
        <v>4493.1850527600009</v>
      </c>
      <c r="I26" s="27">
        <f t="shared" si="14"/>
        <v>4454.5570938000001</v>
      </c>
      <c r="J26" s="27">
        <f t="shared" si="14"/>
        <v>4311.9263937599999</v>
      </c>
      <c r="K26" s="27">
        <f t="shared" si="14"/>
        <v>4117.6478145600004</v>
      </c>
      <c r="L26" s="27">
        <f t="shared" si="14"/>
        <v>3564.1842498000005</v>
      </c>
      <c r="M26" s="27">
        <f t="shared" si="14"/>
        <v>3896.89777116</v>
      </c>
      <c r="N26" s="27">
        <f t="shared" si="14"/>
        <v>3803.2738974000004</v>
      </c>
      <c r="O26" s="27">
        <f t="shared" si="14"/>
        <v>3675.3938974800003</v>
      </c>
      <c r="P26" s="27">
        <f t="shared" si="14"/>
        <v>3730.9805110800007</v>
      </c>
      <c r="Q26" s="27">
        <f t="shared" si="14"/>
        <v>3647.09357568</v>
      </c>
      <c r="R26" s="27">
        <f t="shared" si="14"/>
        <v>3464.2404385199998</v>
      </c>
      <c r="S26" s="27">
        <f t="shared" si="14"/>
        <v>3547.4605916399996</v>
      </c>
      <c r="T26" s="27">
        <f t="shared" si="14"/>
        <v>3493.98863424</v>
      </c>
      <c r="U26" s="27">
        <f t="shared" si="14"/>
        <v>3535.7995868400003</v>
      </c>
      <c r="V26" s="27">
        <f t="shared" si="14"/>
        <v>3284.1210272400003</v>
      </c>
      <c r="W26" s="27">
        <f t="shared" si="14"/>
        <v>3041.3598642000006</v>
      </c>
      <c r="X26" s="27">
        <f t="shared" ref="X26:Z26" si="15">SUM(X27,X33)</f>
        <v>3024.1091127600002</v>
      </c>
      <c r="Y26" s="27">
        <f t="shared" si="15"/>
        <v>3135.1613958000003</v>
      </c>
      <c r="Z26" s="27">
        <f t="shared" si="15"/>
        <v>2741.9166388799999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  <c r="Y28" s="8">
        <f>FC_IND_IS_E!Y28+FC_IND_NFM_E!Y28+FC_IND_CPC_E!Y28+FC_IND_NMM_E!Y28+FC_IND_PPP_E!Y28+FC_IND_FBT_E!Y28+FC_IND_TE_E!Y28+FC_IND_MAC_E!Y28+FC_IND_TL_E!Y28+FC_IND_WP_E!Y28+FC_IND_MQ_E!Y28+FC_IND_CON_E!Y28+FC_IND_NSP_E!Y28</f>
        <v>0</v>
      </c>
      <c r="Z28" s="8">
        <f>FC_IND_IS_E!Z28+FC_IND_NFM_E!Z28+FC_IND_CPC_E!Z28+FC_IND_NMM_E!Z28+FC_IND_PPP_E!Z28+FC_IND_FBT_E!Z28+FC_IND_TE_E!Z28+FC_IND_MAC_E!Z28+FC_IND_TL_E!Z28+FC_IND_WP_E!Z28+FC_IND_MQ_E!Z28+FC_IND_CON_E!Z28+FC_IND_NSP_E!Z28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  <c r="Y29" s="8">
        <f>FC_IND_IS_E!Y29+FC_IND_NFM_E!Y29+FC_IND_CPC_E!Y29+FC_IND_NMM_E!Y29+FC_IND_PPP_E!Y29+FC_IND_FBT_E!Y29+FC_IND_TE_E!Y29+FC_IND_MAC_E!Y29+FC_IND_TL_E!Y29+FC_IND_WP_E!Y29+FC_IND_MQ_E!Y29+FC_IND_CON_E!Y29+FC_IND_NSP_E!Y29</f>
        <v>0</v>
      </c>
      <c r="Z29" s="8">
        <f>FC_IND_IS_E!Z29+FC_IND_NFM_E!Z29+FC_IND_CPC_E!Z29+FC_IND_NMM_E!Z29+FC_IND_PPP_E!Z29+FC_IND_FBT_E!Z29+FC_IND_TE_E!Z29+FC_IND_MAC_E!Z29+FC_IND_TL_E!Z29+FC_IND_WP_E!Z29+FC_IND_MQ_E!Z29+FC_IND_CON_E!Z29+FC_IND_NSP_E!Z29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  <c r="Y30" s="8">
        <f>FC_IND_IS_E!Y30+FC_IND_NFM_E!Y30+FC_IND_CPC_E!Y30+FC_IND_NMM_E!Y30+FC_IND_PPP_E!Y30+FC_IND_FBT_E!Y30+FC_IND_TE_E!Y30+FC_IND_MAC_E!Y30+FC_IND_TL_E!Y30+FC_IND_WP_E!Y30+FC_IND_MQ_E!Y30+FC_IND_CON_E!Y30+FC_IND_NSP_E!Y30</f>
        <v>0</v>
      </c>
      <c r="Z30" s="8">
        <f>FC_IND_IS_E!Z30+FC_IND_NFM_E!Z30+FC_IND_CPC_E!Z30+FC_IND_NMM_E!Z30+FC_IND_PPP_E!Z30+FC_IND_FBT_E!Z30+FC_IND_TE_E!Z30+FC_IND_MAC_E!Z30+FC_IND_TL_E!Z30+FC_IND_WP_E!Z30+FC_IND_MQ_E!Z30+FC_IND_CON_E!Z30+FC_IND_NSP_E!Z30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  <c r="Y31" s="8">
        <f>FC_IND_IS_E!Y31+FC_IND_NFM_E!Y31+FC_IND_CPC_E!Y31+FC_IND_NMM_E!Y31+FC_IND_PPP_E!Y31+FC_IND_FBT_E!Y31+FC_IND_TE_E!Y31+FC_IND_MAC_E!Y31+FC_IND_TL_E!Y31+FC_IND_WP_E!Y31+FC_IND_MQ_E!Y31+FC_IND_CON_E!Y31+FC_IND_NSP_E!Y31</f>
        <v>0</v>
      </c>
      <c r="Z31" s="8">
        <f>FC_IND_IS_E!Z31+FC_IND_NFM_E!Z31+FC_IND_CPC_E!Z31+FC_IND_NMM_E!Z31+FC_IND_PPP_E!Z31+FC_IND_FBT_E!Z31+FC_IND_TE_E!Z31+FC_IND_MAC_E!Z31+FC_IND_TL_E!Z31+FC_IND_WP_E!Z31+FC_IND_MQ_E!Z31+FC_IND_CON_E!Z31+FC_IND_NSP_E!Z31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  <c r="Y32" s="8">
        <f>FC_IND_IS_E!Y32+FC_IND_NFM_E!Y32+FC_IND_CPC_E!Y32+FC_IND_NMM_E!Y32+FC_IND_PPP_E!Y32+FC_IND_FBT_E!Y32+FC_IND_TE_E!Y32+FC_IND_MAC_E!Y32+FC_IND_TL_E!Y32+FC_IND_WP_E!Y32+FC_IND_MQ_E!Y32+FC_IND_CON_E!Y32+FC_IND_NSP_E!Y32</f>
        <v>0</v>
      </c>
      <c r="Z32" s="8">
        <f>FC_IND_IS_E!Z32+FC_IND_NFM_E!Z32+FC_IND_CPC_E!Z32+FC_IND_NMM_E!Z32+FC_IND_PPP_E!Z32+FC_IND_FBT_E!Z32+FC_IND_TE_E!Z32+FC_IND_MAC_E!Z32+FC_IND_TL_E!Z32+FC_IND_WP_E!Z32+FC_IND_MQ_E!Z32+FC_IND_CON_E!Z32+FC_IND_NSP_E!Z32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4562.4754198800001</v>
      </c>
      <c r="D33" s="19">
        <f t="shared" si="18"/>
        <v>4627.2574537200007</v>
      </c>
      <c r="E33" s="19">
        <f t="shared" si="18"/>
        <v>4462.0777234800007</v>
      </c>
      <c r="F33" s="19">
        <f t="shared" si="18"/>
        <v>4554.9969404400008</v>
      </c>
      <c r="G33" s="19">
        <f t="shared" si="18"/>
        <v>4773.0929911200001</v>
      </c>
      <c r="H33" s="19">
        <f t="shared" si="18"/>
        <v>4493.1850527600009</v>
      </c>
      <c r="I33" s="19">
        <f t="shared" si="18"/>
        <v>4454.5570938000001</v>
      </c>
      <c r="J33" s="19">
        <f t="shared" si="18"/>
        <v>4311.9263937599999</v>
      </c>
      <c r="K33" s="19">
        <f t="shared" si="18"/>
        <v>4117.6478145600004</v>
      </c>
      <c r="L33" s="19">
        <f t="shared" si="18"/>
        <v>3564.1842498000005</v>
      </c>
      <c r="M33" s="19">
        <f t="shared" si="18"/>
        <v>3896.89777116</v>
      </c>
      <c r="N33" s="19">
        <f t="shared" si="18"/>
        <v>3803.2738974000004</v>
      </c>
      <c r="O33" s="19">
        <f t="shared" si="18"/>
        <v>3675.3938974800003</v>
      </c>
      <c r="P33" s="19">
        <f t="shared" si="18"/>
        <v>3730.9805110800007</v>
      </c>
      <c r="Q33" s="19">
        <f t="shared" si="18"/>
        <v>3647.09357568</v>
      </c>
      <c r="R33" s="19">
        <f t="shared" si="18"/>
        <v>3464.2404385199998</v>
      </c>
      <c r="S33" s="19">
        <f t="shared" si="18"/>
        <v>3547.4605916399996</v>
      </c>
      <c r="T33" s="19">
        <f t="shared" si="18"/>
        <v>3493.98863424</v>
      </c>
      <c r="U33" s="19">
        <f t="shared" si="18"/>
        <v>3535.7995868400003</v>
      </c>
      <c r="V33" s="19">
        <f t="shared" si="18"/>
        <v>3284.1210272400003</v>
      </c>
      <c r="W33" s="19">
        <f t="shared" si="18"/>
        <v>3041.3598642000006</v>
      </c>
      <c r="X33" s="19">
        <f t="shared" ref="X33:Z33" si="19">SUM(X34:X50)</f>
        <v>3024.1091127600002</v>
      </c>
      <c r="Y33" s="19">
        <f t="shared" si="19"/>
        <v>3135.1613958000003</v>
      </c>
      <c r="Z33" s="19">
        <f t="shared" si="19"/>
        <v>2741.9166388799999</v>
      </c>
    </row>
    <row r="34" spans="1:26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383.32797696000011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392.83190784000016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342.14400000000018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421.34390783999993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427.67999999999995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430.84804608000013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395.99995391999994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411.83997696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491.04009215999992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497.37597695999989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519.55209216000014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494.20793088000005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430.84804608000002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  <c r="Y34" s="8">
        <f>FC_IND_IS_E!Y34+FC_IND_NFM_E!Y34+FC_IND_CPC_E!Y34+FC_IND_NMM_E!Y34+FC_IND_PPP_E!Y34+FC_IND_FBT_E!Y34+FC_IND_TE_E!Y34+FC_IND_MAC_E!Y34+FC_IND_TL_E!Y34+FC_IND_WP_E!Y34+FC_IND_MQ_E!Y34+FC_IND_CON_E!Y34+FC_IND_NSP_E!Y34</f>
        <v>0</v>
      </c>
      <c r="Z34" s="8">
        <f>FC_IND_IS_E!Z34+FC_IND_NFM_E!Z34+FC_IND_CPC_E!Z34+FC_IND_NMM_E!Z34+FC_IND_PPP_E!Z34+FC_IND_FBT_E!Z34+FC_IND_TE_E!Z34+FC_IND_MAC_E!Z34+FC_IND_TL_E!Z34+FC_IND_WP_E!Z34+FC_IND_MQ_E!Z34+FC_IND_CON_E!Z34+FC_IND_NSP_E!Z34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  <c r="Y35" s="8">
        <f>FC_IND_IS_E!Y35+FC_IND_NFM_E!Y35+FC_IND_CPC_E!Y35+FC_IND_NMM_E!Y35+FC_IND_PPP_E!Y35+FC_IND_FBT_E!Y35+FC_IND_TE_E!Y35+FC_IND_MAC_E!Y35+FC_IND_TL_E!Y35+FC_IND_WP_E!Y35+FC_IND_MQ_E!Y35+FC_IND_CON_E!Y35+FC_IND_NSP_E!Y35</f>
        <v>0</v>
      </c>
      <c r="Z35" s="8">
        <f>FC_IND_IS_E!Z35+FC_IND_NFM_E!Z35+FC_IND_CPC_E!Z35+FC_IND_NMM_E!Z35+FC_IND_PPP_E!Z35+FC_IND_FBT_E!Z35+FC_IND_TE_E!Z35+FC_IND_MAC_E!Z35+FC_IND_TL_E!Z35+FC_IND_WP_E!Z35+FC_IND_MQ_E!Z35+FC_IND_CON_E!Z35+FC_IND_NSP_E!Z35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670.50044856000011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682.1612528400002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667.58530428000006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725.88978000000031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755.04190428000004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787.10917284000004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833.75307144000021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772.53299712000012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804.60049284000002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650.09421144000009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795.85483284000031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784.19425572000023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772.53345144000014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1066.3585509600002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1116.0243590400003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1113.10285428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1116.0241318799999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1078.0445700000002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1127.7108324000001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908.59593095999981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785.89159523999979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873.53719235999984</v>
      </c>
      <c r="Y36" s="8">
        <f>FC_IND_IS_E!Y36+FC_IND_NFM_E!Y36+FC_IND_CPC_E!Y36+FC_IND_NMM_E!Y36+FC_IND_PPP_E!Y36+FC_IND_FBT_E!Y36+FC_IND_TE_E!Y36+FC_IND_MAC_E!Y36+FC_IND_TL_E!Y36+FC_IND_WP_E!Y36+FC_IND_MQ_E!Y36+FC_IND_CON_E!Y36+FC_IND_NSP_E!Y36</f>
        <v>853.0866590400002</v>
      </c>
      <c r="Z36" s="8">
        <f>FC_IND_IS_E!Z36+FC_IND_NFM_E!Z36+FC_IND_CPC_E!Z36+FC_IND_NMM_E!Z36+FC_IND_PPP_E!Z36+FC_IND_FBT_E!Z36+FC_IND_TE_E!Z36+FC_IND_MAC_E!Z36+FC_IND_TL_E!Z36+FC_IND_WP_E!Z36+FC_IND_MQ_E!Z36+FC_IND_CON_E!Z36+FC_IND_NSP_E!Z36</f>
        <v>692.40253428000005</v>
      </c>
    </row>
    <row r="37" spans="1:26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8.9396168399999993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8.9396168399999993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8.9396168399999993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8.9396168399999993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8.9513423999999997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8.9396168399999993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8.9416126799999986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8.9433590399999972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5.9598277199999998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5.9598277199999998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5.9598277199999998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5.9598277199999998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5.9598277199999998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6.015212280000001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6.015212280000001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6.015212280000001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6.015212280000001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6.015212280000001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6.015212280000001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6.015212280000001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6.015212280000001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6.015212280000001</v>
      </c>
      <c r="Y37" s="8">
        <f>FC_IND_IS_E!Y37+FC_IND_NFM_E!Y37+FC_IND_CPC_E!Y37+FC_IND_NMM_E!Y37+FC_IND_PPP_E!Y37+FC_IND_FBT_E!Y37+FC_IND_TE_E!Y37+FC_IND_MAC_E!Y37+FC_IND_TL_E!Y37+FC_IND_WP_E!Y37+FC_IND_MQ_E!Y37+FC_IND_CON_E!Y37+FC_IND_NSP_E!Y37</f>
        <v>6.015212280000001</v>
      </c>
      <c r="Z37" s="8">
        <f>FC_IND_IS_E!Z37+FC_IND_NFM_E!Z37+FC_IND_CPC_E!Z37+FC_IND_NMM_E!Z37+FC_IND_PPP_E!Z37+FC_IND_FBT_E!Z37+FC_IND_TE_E!Z37+FC_IND_MAC_E!Z37+FC_IND_TL_E!Z37+FC_IND_WP_E!Z37+FC_IND_MQ_E!Z37+FC_IND_CON_E!Z37+FC_IND_NSP_E!Z37</f>
        <v>6.015212280000001</v>
      </c>
    </row>
    <row r="38" spans="1:26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  <c r="Y38" s="8">
        <f>FC_IND_IS_E!Y38+FC_IND_NFM_E!Y38+FC_IND_CPC_E!Y38+FC_IND_NMM_E!Y38+FC_IND_PPP_E!Y38+FC_IND_FBT_E!Y38+FC_IND_TE_E!Y38+FC_IND_MAC_E!Y38+FC_IND_TL_E!Y38+FC_IND_WP_E!Y38+FC_IND_MQ_E!Y38+FC_IND_CON_E!Y38+FC_IND_NSP_E!Y38</f>
        <v>0</v>
      </c>
      <c r="Z38" s="8">
        <f>FC_IND_IS_E!Z38+FC_IND_NFM_E!Z38+FC_IND_CPC_E!Z38+FC_IND_NMM_E!Z38+FC_IND_PPP_E!Z38+FC_IND_FBT_E!Z38+FC_IND_TE_E!Z38+FC_IND_MAC_E!Z38+FC_IND_TL_E!Z38+FC_IND_WP_E!Z38+FC_IND_MQ_E!Z38+FC_IND_CON_E!Z38+FC_IND_NSP_E!Z38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  <c r="Y39" s="8">
        <f>FC_IND_IS_E!Y39+FC_IND_NFM_E!Y39+FC_IND_CPC_E!Y39+FC_IND_NMM_E!Y39+FC_IND_PPP_E!Y39+FC_IND_FBT_E!Y39+FC_IND_TE_E!Y39+FC_IND_MAC_E!Y39+FC_IND_TL_E!Y39+FC_IND_WP_E!Y39+FC_IND_MQ_E!Y39+FC_IND_CON_E!Y39+FC_IND_NSP_E!Y39</f>
        <v>0</v>
      </c>
      <c r="Z39" s="8">
        <f>FC_IND_IS_E!Z39+FC_IND_NFM_E!Z39+FC_IND_CPC_E!Z39+FC_IND_NMM_E!Z39+FC_IND_PPP_E!Z39+FC_IND_FBT_E!Z39+FC_IND_TE_E!Z39+FC_IND_MAC_E!Z39+FC_IND_TL_E!Z39+FC_IND_WP_E!Z39+FC_IND_MQ_E!Z39+FC_IND_CON_E!Z39+FC_IND_NSP_E!Z39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  <c r="Y40" s="8">
        <f>FC_IND_IS_E!Y40+FC_IND_NFM_E!Y40+FC_IND_CPC_E!Y40+FC_IND_NMM_E!Y40+FC_IND_PPP_E!Y40+FC_IND_FBT_E!Y40+FC_IND_TE_E!Y40+FC_IND_MAC_E!Y40+FC_IND_TL_E!Y40+FC_IND_WP_E!Y40+FC_IND_MQ_E!Y40+FC_IND_CON_E!Y40+FC_IND_NSP_E!Y40</f>
        <v>0</v>
      </c>
      <c r="Z40" s="8">
        <f>FC_IND_IS_E!Z40+FC_IND_NFM_E!Z40+FC_IND_CPC_E!Z40+FC_IND_NMM_E!Z40+FC_IND_PPP_E!Z40+FC_IND_FBT_E!Z40+FC_IND_TE_E!Z40+FC_IND_MAC_E!Z40+FC_IND_TL_E!Z40+FC_IND_WP_E!Z40+FC_IND_MQ_E!Z40+FC_IND_CON_E!Z40+FC_IND_NSP_E!Z40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  <c r="Y41" s="8">
        <f>FC_IND_IS_E!Y41+FC_IND_NFM_E!Y41+FC_IND_CPC_E!Y41+FC_IND_NMM_E!Y41+FC_IND_PPP_E!Y41+FC_IND_FBT_E!Y41+FC_IND_TE_E!Y41+FC_IND_MAC_E!Y41+FC_IND_TL_E!Y41+FC_IND_WP_E!Y41+FC_IND_MQ_E!Y41+FC_IND_CON_E!Y41+FC_IND_NSP_E!Y41</f>
        <v>0</v>
      </c>
      <c r="Z41" s="8">
        <f>FC_IND_IS_E!Z41+FC_IND_NFM_E!Z41+FC_IND_CPC_E!Z41+FC_IND_NMM_E!Z41+FC_IND_PPP_E!Z41+FC_IND_FBT_E!Z41+FC_IND_TE_E!Z41+FC_IND_MAC_E!Z41+FC_IND_TL_E!Z41+FC_IND_WP_E!Z41+FC_IND_MQ_E!Z41+FC_IND_CON_E!Z41+FC_IND_NSP_E!Z41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246.78638135999998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237.04498728000002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240.29203068000001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269.51674067999994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217.56167135999993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240.29203068000001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217.56167136000002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201.32566271999997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172.10095271999998</v>
      </c>
      <c r="Y42" s="8">
        <f>FC_IND_IS_E!Y42+FC_IND_NFM_E!Y42+FC_IND_CPC_E!Y42+FC_IND_NMM_E!Y42+FC_IND_PPP_E!Y42+FC_IND_FBT_E!Y42+FC_IND_TE_E!Y42+FC_IND_MAC_E!Y42+FC_IND_TL_E!Y42+FC_IND_WP_E!Y42+FC_IND_MQ_E!Y42+FC_IND_CON_E!Y42+FC_IND_NSP_E!Y42</f>
        <v>191.58426863999998</v>
      </c>
      <c r="Z42" s="8">
        <f>FC_IND_IS_E!Z42+FC_IND_NFM_E!Z42+FC_IND_CPC_E!Z42+FC_IND_NMM_E!Z42+FC_IND_PPP_E!Z42+FC_IND_FBT_E!Z42+FC_IND_TE_E!Z42+FC_IND_MAC_E!Z42+FC_IND_TL_E!Z42+FC_IND_WP_E!Z42+FC_IND_MQ_E!Z42+FC_IND_CON_E!Z42+FC_IND_NSP_E!Z42</f>
        <v>136.38189203999994</v>
      </c>
    </row>
    <row r="43" spans="1:26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1452.9528889200001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1465.6981482000001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1484.8157703600002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1516.6789185600001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1544.5105228800001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1490.5956592799996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1448.4523809599996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1629.22656312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1622.9259586800001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1553.3354771999998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1575.7099721999998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1540.6187612399999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1527.9388581599999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1568.5488000000003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1491.7219199999997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1371.5003905199999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1347.8710564799999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1436.4196376399998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1423.1165832000004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1436.3198694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1385.4602080800003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1329.3397728</v>
      </c>
      <c r="Y43" s="8">
        <f>FC_IND_IS_E!Y43+FC_IND_NFM_E!Y43+FC_IND_CPC_E!Y43+FC_IND_NMM_E!Y43+FC_IND_PPP_E!Y43+FC_IND_FBT_E!Y43+FC_IND_TE_E!Y43+FC_IND_MAC_E!Y43+FC_IND_TL_E!Y43+FC_IND_WP_E!Y43+FC_IND_MQ_E!Y43+FC_IND_CON_E!Y43+FC_IND_NSP_E!Y43</f>
        <v>1381.6319353199999</v>
      </c>
      <c r="Z43" s="8">
        <f>FC_IND_IS_E!Z43+FC_IND_NFM_E!Z43+FC_IND_CPC_E!Z43+FC_IND_NMM_E!Z43+FC_IND_PPP_E!Z43+FC_IND_FBT_E!Z43+FC_IND_TE_E!Z43+FC_IND_MAC_E!Z43+FC_IND_TL_E!Z43+FC_IND_WP_E!Z43+FC_IND_MQ_E!Z43+FC_IND_CON_E!Z43+FC_IND_NSP_E!Z43</f>
        <v>1317.8778958799999</v>
      </c>
    </row>
    <row r="44" spans="1:26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1905.5027671199998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1985.0319172800002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1784.62009728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1686.0041071200001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1803.70610136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1546.03431864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1523.7659671199999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1256.5499284799998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982.19485440000017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678.03115176000006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814.27106520000029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738.53643455999998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676.04974272000015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621.88045488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590.65940016000002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527.89378967999994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575.34673896000004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522.2022890400001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447.15506328000009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415.88496792000007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409.63117175999997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409.63145040000001</v>
      </c>
      <c r="Y44" s="8">
        <f>FC_IND_IS_E!Y44+FC_IND_NFM_E!Y44+FC_IND_CPC_E!Y44+FC_IND_NMM_E!Y44+FC_IND_PPP_E!Y44+FC_IND_FBT_E!Y44+FC_IND_TE_E!Y44+FC_IND_MAC_E!Y44+FC_IND_TL_E!Y44+FC_IND_WP_E!Y44+FC_IND_MQ_E!Y44+FC_IND_CON_E!Y44+FC_IND_NSP_E!Y44</f>
        <v>462.78983232000013</v>
      </c>
      <c r="Z44" s="8">
        <f>FC_IND_IS_E!Z44+FC_IND_NFM_E!Z44+FC_IND_CPC_E!Z44+FC_IND_NMM_E!Z44+FC_IND_PPP_E!Z44+FC_IND_FBT_E!Z44+FC_IND_TE_E!Z44+FC_IND_MAC_E!Z44+FC_IND_TL_E!Z44+FC_IND_WP_E!Z44+FC_IND_MQ_E!Z44+FC_IND_CON_E!Z44+FC_IND_NSP_E!Z44</f>
        <v>415.88524656000004</v>
      </c>
    </row>
    <row r="45" spans="1:26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  <c r="Y45" s="8">
        <f>FC_IND_IS_E!Y45+FC_IND_NFM_E!Y45+FC_IND_CPC_E!Y45+FC_IND_NMM_E!Y45+FC_IND_PPP_E!Y45+FC_IND_FBT_E!Y45+FC_IND_TE_E!Y45+FC_IND_MAC_E!Y45+FC_IND_TL_E!Y45+FC_IND_WP_E!Y45+FC_IND_MQ_E!Y45+FC_IND_CON_E!Y45+FC_IND_NSP_E!Y45</f>
        <v>0</v>
      </c>
      <c r="Z45" s="8">
        <f>FC_IND_IS_E!Z45+FC_IND_NFM_E!Z45+FC_IND_CPC_E!Z45+FC_IND_NMM_E!Z45+FC_IND_PPP_E!Z45+FC_IND_FBT_E!Z45+FC_IND_TE_E!Z45+FC_IND_MAC_E!Z45+FC_IND_TL_E!Z45+FC_IND_WP_E!Z45+FC_IND_MQ_E!Z45+FC_IND_CON_E!Z45+FC_IND_NSP_E!Z45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  <c r="Y46" s="8">
        <f>FC_IND_IS_E!Y46+FC_IND_NFM_E!Y46+FC_IND_CPC_E!Y46+FC_IND_NMM_E!Y46+FC_IND_PPP_E!Y46+FC_IND_FBT_E!Y46+FC_IND_TE_E!Y46+FC_IND_MAC_E!Y46+FC_IND_TL_E!Y46+FC_IND_WP_E!Y46+FC_IND_MQ_E!Y46+FC_IND_CON_E!Y46+FC_IND_NSP_E!Y46</f>
        <v>0</v>
      </c>
      <c r="Z46" s="8">
        <f>FC_IND_IS_E!Z46+FC_IND_NFM_E!Z46+FC_IND_CPC_E!Z46+FC_IND_NMM_E!Z46+FC_IND_PPP_E!Z46+FC_IND_FBT_E!Z46+FC_IND_TE_E!Z46+FC_IND_MAC_E!Z46+FC_IND_TL_E!Z46+FC_IND_WP_E!Z46+FC_IND_MQ_E!Z46+FC_IND_CON_E!Z46+FC_IND_NSP_E!Z46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  <c r="Y47" s="8">
        <f>FC_IND_IS_E!Y47+FC_IND_NFM_E!Y47+FC_IND_CPC_E!Y47+FC_IND_NMM_E!Y47+FC_IND_PPP_E!Y47+FC_IND_FBT_E!Y47+FC_IND_TE_E!Y47+FC_IND_MAC_E!Y47+FC_IND_TL_E!Y47+FC_IND_WP_E!Y47+FC_IND_MQ_E!Y47+FC_IND_CON_E!Y47+FC_IND_NSP_E!Y47</f>
        <v>0</v>
      </c>
      <c r="Z47" s="8">
        <f>FC_IND_IS_E!Z47+FC_IND_NFM_E!Z47+FC_IND_CPC_E!Z47+FC_IND_NMM_E!Z47+FC_IND_PPP_E!Z47+FC_IND_FBT_E!Z47+FC_IND_TE_E!Z47+FC_IND_MAC_E!Z47+FC_IND_TL_E!Z47+FC_IND_WP_E!Z47+FC_IND_MQ_E!Z47+FC_IND_CON_E!Z47+FC_IND_NSP_E!Z47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77.914979999999986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31.903793999999998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89.453753999999975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90.043433999999991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119.32174799999997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121.27190400000002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139.55373900000001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152.41402799999997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130.84507800000003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101.57097599999999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101.17224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161.76537000000005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160.76782800000001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177.997365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148.67342100000002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164.75483700000004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186.58107000000001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176.790978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156.73975199999998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156.69693000000001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213.77093400000001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209.06507699999997</v>
      </c>
      <c r="Y48" s="8">
        <f>FC_IND_IS_E!Y48+FC_IND_NFM_E!Y48+FC_IND_CPC_E!Y48+FC_IND_NMM_E!Y48+FC_IND_PPP_E!Y48+FC_IND_FBT_E!Y48+FC_IND_TE_E!Y48+FC_IND_MAC_E!Y48+FC_IND_TL_E!Y48+FC_IND_WP_E!Y48+FC_IND_MQ_E!Y48+FC_IND_CON_E!Y48+FC_IND_NSP_E!Y48</f>
        <v>192.70286099999998</v>
      </c>
      <c r="Z48" s="8">
        <f>FC_IND_IS_E!Z48+FC_IND_NFM_E!Z48+FC_IND_CPC_E!Z48+FC_IND_NMM_E!Z48+FC_IND_PPP_E!Z48+FC_IND_FBT_E!Z48+FC_IND_TE_E!Z48+FC_IND_MAC_E!Z48+FC_IND_TL_E!Z48+FC_IND_WP_E!Z48+FC_IND_MQ_E!Z48+FC_IND_CON_E!Z48+FC_IND_NSP_E!Z48</f>
        <v>140.54882399999997</v>
      </c>
    </row>
    <row r="49" spans="1:26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  <c r="Y49" s="8">
        <f>FC_IND_IS_E!Y49+FC_IND_NFM_E!Y49+FC_IND_CPC_E!Y49+FC_IND_NMM_E!Y49+FC_IND_PPP_E!Y49+FC_IND_FBT_E!Y49+FC_IND_TE_E!Y49+FC_IND_MAC_E!Y49+FC_IND_TL_E!Y49+FC_IND_WP_E!Y49+FC_IND_MQ_E!Y49+FC_IND_CON_E!Y49+FC_IND_NSP_E!Y49</f>
        <v>0</v>
      </c>
      <c r="Z49" s="8">
        <f>FC_IND_IS_E!Z49+FC_IND_NFM_E!Z49+FC_IND_CPC_E!Z49+FC_IND_NMM_E!Z49+FC_IND_PPP_E!Z49+FC_IND_FBT_E!Z49+FC_IND_TE_E!Z49+FC_IND_MAC_E!Z49+FC_IND_TL_E!Z49+FC_IND_WP_E!Z49+FC_IND_MQ_E!Z49+FC_IND_CON_E!Z49+FC_IND_NSP_E!Z49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63.336741480000001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60.690816719999994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84.519180720000008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106.09717607999998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113.88137219999999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108.38633508000001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104.09036867999998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80.419541039999999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80.08151076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77.816628719999997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84.377741039999989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77.991317279999976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101.29614336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43.3937466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56.954275919999979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40.681324079999989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46.105641360000014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56.954275920000008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134.77011299999998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143.04644531999998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39.26508012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24.419455200000002</v>
      </c>
      <c r="Y50" s="8">
        <f>FC_IND_IS_E!Y50+FC_IND_NFM_E!Y50+FC_IND_CPC_E!Y50+FC_IND_NMM_E!Y50+FC_IND_PPP_E!Y50+FC_IND_FBT_E!Y50+FC_IND_TE_E!Y50+FC_IND_MAC_E!Y50+FC_IND_TL_E!Y50+FC_IND_WP_E!Y50+FC_IND_MQ_E!Y50+FC_IND_CON_E!Y50+FC_IND_NSP_E!Y50</f>
        <v>47.350627200000005</v>
      </c>
      <c r="Z50" s="8">
        <f>FC_IND_IS_E!Z50+FC_IND_NFM_E!Z50+FC_IND_CPC_E!Z50+FC_IND_NMM_E!Z50+FC_IND_PPP_E!Z50+FC_IND_FBT_E!Z50+FC_IND_TE_E!Z50+FC_IND_MAC_E!Z50+FC_IND_TL_E!Z50+FC_IND_WP_E!Z50+FC_IND_MQ_E!Z50+FC_IND_CON_E!Z50+FC_IND_NSP_E!Z50</f>
        <v>32.805033839999993</v>
      </c>
    </row>
    <row r="51" spans="1:26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1948.1566500000001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1972.9472400000002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1812.8939400000002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1780.6813200000001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1797.8479199999997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1735.2403200000001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1843.8948000000003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1896.8868824399997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1733.6547320399998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1440.6354111600006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1631.5748578800003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1567.1443094436931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1454.6526102187611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1476.3589111395067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1410.7370998325853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1294.8215135074188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1252.9907958680149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1382.3923829250664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1318.917730944914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1487.2314429487149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1483.2107313911388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1610.4608314321113</v>
      </c>
      <c r="Y51" s="27">
        <f>FC_IND_IS_E!Y51+FC_IND_NFM_E!Y51+FC_IND_CPC_E!Y51+FC_IND_NMM_E!Y51+FC_IND_PPP_E!Y51+FC_IND_FBT_E!Y51+FC_IND_TE_E!Y51+FC_IND_MAC_E!Y51+FC_IND_TL_E!Y51+FC_IND_WP_E!Y51+FC_IND_MQ_E!Y51+FC_IND_CON_E!Y51+FC_IND_NSP_E!Y51</f>
        <v>1279.875552598018</v>
      </c>
      <c r="Z51" s="27">
        <f>FC_IND_IS_E!Z51+FC_IND_NFM_E!Z51+FC_IND_CPC_E!Z51+FC_IND_NMM_E!Z51+FC_IND_PPP_E!Z51+FC_IND_FBT_E!Z51+FC_IND_TE_E!Z51+FC_IND_MAC_E!Z51+FC_IND_TL_E!Z51+FC_IND_WP_E!Z51+FC_IND_MQ_E!Z51+FC_IND_CON_E!Z51+FC_IND_NSP_E!Z51</f>
        <v>1168.9113366207487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105.93508017618365</v>
      </c>
      <c r="D52" s="27">
        <f t="shared" si="20"/>
        <v>156.01127753144004</v>
      </c>
      <c r="E52" s="27">
        <f t="shared" si="20"/>
        <v>186.58360696403167</v>
      </c>
      <c r="F52" s="27">
        <f t="shared" si="20"/>
        <v>203.06434524728169</v>
      </c>
      <c r="G52" s="27">
        <f t="shared" si="20"/>
        <v>219.62287670586008</v>
      </c>
      <c r="H52" s="27">
        <f t="shared" si="20"/>
        <v>173.11894421914073</v>
      </c>
      <c r="I52" s="27">
        <f t="shared" si="20"/>
        <v>155.15681742909442</v>
      </c>
      <c r="J52" s="27">
        <f t="shared" si="20"/>
        <v>129.11658156514639</v>
      </c>
      <c r="K52" s="27">
        <f t="shared" si="20"/>
        <v>123.39380472059023</v>
      </c>
      <c r="L52" s="27">
        <f t="shared" si="20"/>
        <v>112.9979256759683</v>
      </c>
      <c r="M52" s="27">
        <f t="shared" si="20"/>
        <v>140.15332654301571</v>
      </c>
      <c r="N52" s="27">
        <f t="shared" si="20"/>
        <v>79.019149271193314</v>
      </c>
      <c r="O52" s="27">
        <f t="shared" si="20"/>
        <v>185.02166489172052</v>
      </c>
      <c r="P52" s="27">
        <f t="shared" si="20"/>
        <v>232.91130873742247</v>
      </c>
      <c r="Q52" s="27">
        <f t="shared" si="20"/>
        <v>245.14213289011553</v>
      </c>
      <c r="R52" s="27">
        <f t="shared" si="20"/>
        <v>206.37261802353078</v>
      </c>
      <c r="S52" s="27">
        <f t="shared" si="20"/>
        <v>210.09458914060639</v>
      </c>
      <c r="T52" s="27">
        <f t="shared" si="20"/>
        <v>227.12065406646616</v>
      </c>
      <c r="U52" s="27">
        <f t="shared" si="20"/>
        <v>229.17695043882634</v>
      </c>
      <c r="V52" s="27">
        <f t="shared" si="20"/>
        <v>210.86069409221852</v>
      </c>
      <c r="W52" s="27">
        <f t="shared" si="20"/>
        <v>215.04131423681227</v>
      </c>
      <c r="X52" s="27">
        <f t="shared" ref="X52:Z52" si="21">SUM(X53:X54)</f>
        <v>228.23931570517095</v>
      </c>
      <c r="Y52" s="27">
        <f t="shared" si="21"/>
        <v>207.29942859945618</v>
      </c>
      <c r="Z52" s="27">
        <f t="shared" si="21"/>
        <v>199.15587480192903</v>
      </c>
    </row>
    <row r="53" spans="1:26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79.794000000000011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121.97877120000001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158.58722879999999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169.59880079999999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182.75400000000002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145.4315148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123.26628600000001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91.376999999999995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72.072000000000003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46.475114400000002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52.910114400000005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22.022629200000001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121.97928599999999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144.28711440000006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155.58337079999998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117.83205719999999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107.96540040000004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123.40888559999998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137.709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121.12111440000001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123.40888559999999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137.99471399999999</v>
      </c>
      <c r="Y53" s="8">
        <f>FC_IND_IS_E!Y53+FC_IND_NFM_E!Y53+FC_IND_CPC_E!Y53+FC_IND_NMM_E!Y53+FC_IND_PPP_E!Y53+FC_IND_FBT_E!Y53+FC_IND_TE_E!Y53+FC_IND_MAC_E!Y53+FC_IND_TL_E!Y53+FC_IND_WP_E!Y53+FC_IND_MQ_E!Y53+FC_IND_CON_E!Y53+FC_IND_NSP_E!Y53</f>
        <v>117.97568639999997</v>
      </c>
      <c r="Z53" s="8">
        <f>FC_IND_IS_E!Z53+FC_IND_NFM_E!Z53+FC_IND_CPC_E!Z53+FC_IND_NMM_E!Z53+FC_IND_PPP_E!Z53+FC_IND_FBT_E!Z53+FC_IND_TE_E!Z53+FC_IND_MAC_E!Z53+FC_IND_TL_E!Z53+FC_IND_WP_E!Z53+FC_IND_MQ_E!Z53+FC_IND_CON_E!Z53+FC_IND_NSP_E!Z53</f>
        <v>119.69048520000001</v>
      </c>
    </row>
    <row r="54" spans="1:26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26.141080176183632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34.032506331440032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27.996378164031675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33.465544447281701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36.868876705860053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27.687429419140731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31.890531429094398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37.739581565146402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51.321804720590222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66.522811275968294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87.243212143015711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56.996520071193316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63.042378891720531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88.624194337422409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89.558762090115536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88.540560823530797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102.12918874060634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103.7117684664662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91.467950438826335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89.739579692218499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91.632428636812278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90.244601705170979</v>
      </c>
      <c r="Y54" s="45">
        <f>FC_IND_IS_E!Y54+FC_IND_NFM_E!Y54+FC_IND_CPC_E!Y54+FC_IND_NMM_E!Y54+FC_IND_PPP_E!Y54+FC_IND_FBT_E!Y54+FC_IND_TE_E!Y54+FC_IND_MAC_E!Y54+FC_IND_TL_E!Y54+FC_IND_WP_E!Y54+FC_IND_MQ_E!Y54+FC_IND_CON_E!Y54+FC_IND_NSP_E!Y54</f>
        <v>89.323742199456206</v>
      </c>
      <c r="Z54" s="45">
        <f>FC_IND_IS_E!Z54+FC_IND_NFM_E!Z54+FC_IND_CPC_E!Z54+FC_IND_NMM_E!Z54+FC_IND_PPP_E!Z54+FC_IND_FBT_E!Z54+FC_IND_TE_E!Z54+FC_IND_MAC_E!Z54+FC_IND_TL_E!Z54+FC_IND_WP_E!Z54+FC_IND_MQ_E!Z54+FC_IND_CON_E!Z54+FC_IND_NSP_E!Z54</f>
        <v>79.465389601929019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15860.430205919996</v>
      </c>
      <c r="D61" s="49">
        <f t="shared" si="22"/>
        <v>14555.124331199997</v>
      </c>
      <c r="E61" s="49">
        <f t="shared" si="22"/>
        <v>15081.740078400002</v>
      </c>
      <c r="F61" s="49">
        <f t="shared" si="22"/>
        <v>14804.068924799996</v>
      </c>
      <c r="G61" s="49">
        <f t="shared" si="22"/>
        <v>15525.495376559998</v>
      </c>
      <c r="H61" s="49">
        <f t="shared" si="22"/>
        <v>13729.043176559999</v>
      </c>
      <c r="I61" s="49">
        <f t="shared" si="22"/>
        <v>15860.317807439997</v>
      </c>
      <c r="J61" s="49">
        <f t="shared" si="22"/>
        <v>15977.310981840003</v>
      </c>
      <c r="K61" s="49">
        <f t="shared" si="22"/>
        <v>15145.001604719995</v>
      </c>
      <c r="L61" s="49">
        <f t="shared" si="22"/>
        <v>12187.404079919997</v>
      </c>
      <c r="M61" s="49">
        <f t="shared" si="22"/>
        <v>13966.162254719997</v>
      </c>
      <c r="N61" s="49">
        <f t="shared" si="22"/>
        <v>14346.068425699506</v>
      </c>
      <c r="O61" s="49">
        <f t="shared" si="22"/>
        <v>14612.724046519927</v>
      </c>
      <c r="P61" s="49">
        <f t="shared" si="22"/>
        <v>15031.708580936735</v>
      </c>
      <c r="Q61" s="49">
        <f t="shared" si="22"/>
        <v>15828.281562758448</v>
      </c>
      <c r="R61" s="49">
        <f t="shared" si="22"/>
        <v>16163.948544255671</v>
      </c>
      <c r="S61" s="49">
        <f t="shared" si="22"/>
        <v>17181.16826206899</v>
      </c>
      <c r="T61" s="49">
        <f t="shared" si="22"/>
        <v>18111.520641454747</v>
      </c>
      <c r="U61" s="49">
        <f t="shared" si="22"/>
        <v>19235.065615746873</v>
      </c>
      <c r="V61" s="49">
        <f t="shared" si="22"/>
        <v>19664.31218365419</v>
      </c>
      <c r="W61" s="49">
        <f t="shared" si="22"/>
        <v>18309.479863475146</v>
      </c>
      <c r="X61" s="49">
        <f t="shared" si="22"/>
        <v>19074.448326846181</v>
      </c>
      <c r="Y61" s="49">
        <f t="shared" ref="Y61:Z61" si="23">SUM(Y62:Y72)</f>
        <v>16449.018487581819</v>
      </c>
      <c r="Z61" s="49">
        <f t="shared" si="23"/>
        <v>16537.313103592634</v>
      </c>
    </row>
    <row r="62" spans="1:26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15772.288089599995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14447.327731199997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14992.543238400001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14706.272044799996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15426.880358399998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13643.728358399998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15764.447865599997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15873.984000000002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15006.320179199996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12063.968179199997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13793.471999999998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14173.3763136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14413.280313600004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14828.464223999998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15634.751731200002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15967.055865600003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16955.120448000001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17769.359865599996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18872.224358399995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19297.375372799997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17969.9522688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18682.607865599995</v>
      </c>
      <c r="Y62" s="52">
        <f>FC_IND_IS_E!Y62+FC_IND_NFM_E!Y62+FC_IND_CPC_E!Y62+FC_IND_NMM_E!Y62+FC_IND_PPP_E!Y62+FC_IND_FBT_E!Y62+FC_IND_TE_E!Y62+FC_IND_MAC_E!Y62+FC_IND_TL_E!Y62+FC_IND_WP_E!Y62+FC_IND_MQ_E!Y62+FC_IND_CON_E!Y62+FC_IND_NSP_E!Y62</f>
        <v>16067.407910399994</v>
      </c>
      <c r="Z62" s="52">
        <f>FC_IND_IS_E!Z62+FC_IND_NFM_E!Z62+FC_IND_CPC_E!Z62+FC_IND_NMM_E!Z62+FC_IND_PPP_E!Z62+FC_IND_FBT_E!Z62+FC_IND_TE_E!Z62+FC_IND_MAC_E!Z62+FC_IND_TL_E!Z62+FC_IND_WP_E!Z62+FC_IND_MQ_E!Z62+FC_IND_CON_E!Z62+FC_IND_NSP_E!Z62</f>
        <v>16166.528179199997</v>
      </c>
    </row>
    <row r="63" spans="1:26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  <c r="Y63" s="52">
        <f>FC_IND_IS_E!Y63+FC_IND_NFM_E!Y63+FC_IND_CPC_E!Y63+FC_IND_NMM_E!Y63+FC_IND_PPP_E!Y63+FC_IND_FBT_E!Y63+FC_IND_TE_E!Y63+FC_IND_MAC_E!Y63+FC_IND_TL_E!Y63+FC_IND_WP_E!Y63+FC_IND_MQ_E!Y63+FC_IND_CON_E!Y63+FC_IND_NSP_E!Y63</f>
        <v>0</v>
      </c>
      <c r="Z63" s="52">
        <f>FC_IND_IS_E!Z63+FC_IND_NFM_E!Z63+FC_IND_CPC_E!Z63+FC_IND_NMM_E!Z63+FC_IND_PPP_E!Z63+FC_IND_FBT_E!Z63+FC_IND_TE_E!Z63+FC_IND_MAC_E!Z63+FC_IND_TL_E!Z63+FC_IND_WP_E!Z63+FC_IND_MQ_E!Z63+FC_IND_CON_E!Z63+FC_IND_NSP_E!Z63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5.8421563199999991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5.8967999999999989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5.8967999999999989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5.8967999999999989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6.1151781599999993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6.1151781599999993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6.1698218399999991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8.6268218399999999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8.6814655199999997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6.4972908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6.6614184000000005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7.0663879395071731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9.3211074799223326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13.379242376736727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12.71600835844653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13.366069695667658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15.189905748990657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122.84074785474816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155.19888486687532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182.20716685419225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162.94791435514881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186.80346636618037</v>
      </c>
      <c r="Y64" s="52">
        <f>FC_IND_IS_E!Y64+FC_IND_NFM_E!Y64+FC_IND_CPC_E!Y64+FC_IND_NMM_E!Y64+FC_IND_PPP_E!Y64+FC_IND_FBT_E!Y64+FC_IND_TE_E!Y64+FC_IND_MAC_E!Y64+FC_IND_TL_E!Y64+FC_IND_WP_E!Y64+FC_IND_MQ_E!Y64+FC_IND_CON_E!Y64+FC_IND_NSP_E!Y64</f>
        <v>178.99707062182196</v>
      </c>
      <c r="Z64" s="52">
        <f>FC_IND_IS_E!Z64+FC_IND_NFM_E!Z64+FC_IND_CPC_E!Z64+FC_IND_NMM_E!Z64+FC_IND_PPP_E!Z64+FC_IND_FBT_E!Z64+FC_IND_TE_E!Z64+FC_IND_MAC_E!Z64+FC_IND_TL_E!Z64+FC_IND_WP_E!Z64+FC_IND_MQ_E!Z64+FC_IND_CON_E!Z64+FC_IND_NSP_E!Z64</f>
        <v>186.80828663264057</v>
      </c>
    </row>
    <row r="65" spans="1:26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82.299959999999999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101.8998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83.300039999999996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91.900080000000003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92.499839999999978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79.19963999999996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89.700120000000013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94.700159999999983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129.99995999999999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102.09996000000002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141.50015999999997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145.90007999999995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182.40011999999999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189.59976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180.50003999999998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180.90000000000003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205.3998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205.30007999999998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194.10011999999998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182.00015999999999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175.89995999999999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163.10015999999999</v>
      </c>
      <c r="Y65" s="52">
        <f>FC_IND_IS_E!Y65+FC_IND_NFM_E!Y65+FC_IND_CPC_E!Y65+FC_IND_NMM_E!Y65+FC_IND_PPP_E!Y65+FC_IND_FBT_E!Y65+FC_IND_TE_E!Y65+FC_IND_MAC_E!Y65+FC_IND_TL_E!Y65+FC_IND_WP_E!Y65+FC_IND_MQ_E!Y65+FC_IND_CON_E!Y65+FC_IND_NSP_E!Y65</f>
        <v>148.90031999999997</v>
      </c>
      <c r="Z65" s="52">
        <f>FC_IND_IS_E!Z65+FC_IND_NFM_E!Z65+FC_IND_CPC_E!Z65+FC_IND_NMM_E!Z65+FC_IND_PPP_E!Z65+FC_IND_FBT_E!Z65+FC_IND_TE_E!Z65+FC_IND_MAC_E!Z65+FC_IND_TL_E!Z65+FC_IND_WP_E!Z65+FC_IND_MQ_E!Z65+FC_IND_CON_E!Z65+FC_IND_NSP_E!Z65</f>
        <v>127.19988000000001</v>
      </c>
    </row>
    <row r="66" spans="1:26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  <c r="Y66" s="52">
        <f>FC_IND_IS_E!Y66+FC_IND_NFM_E!Y66+FC_IND_CPC_E!Y66+FC_IND_NMM_E!Y66+FC_IND_PPP_E!Y66+FC_IND_FBT_E!Y66+FC_IND_TE_E!Y66+FC_IND_MAC_E!Y66+FC_IND_TL_E!Y66+FC_IND_WP_E!Y66+FC_IND_MQ_E!Y66+FC_IND_CON_E!Y66+FC_IND_NSP_E!Y66</f>
        <v>0</v>
      </c>
      <c r="Z66" s="52">
        <f>FC_IND_IS_E!Z66+FC_IND_NFM_E!Z66+FC_IND_CPC_E!Z66+FC_IND_NMM_E!Z66+FC_IND_PPP_E!Z66+FC_IND_FBT_E!Z66+FC_IND_TE_E!Z66+FC_IND_MAC_E!Z66+FC_IND_TL_E!Z66+FC_IND_WP_E!Z66+FC_IND_MQ_E!Z66+FC_IND_CON_E!Z66+FC_IND_NSP_E!Z66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  <c r="Y67" s="52">
        <f>FC_IND_IS_E!Y67+FC_IND_NFM_E!Y67+FC_IND_CPC_E!Y67+FC_IND_NMM_E!Y67+FC_IND_PPP_E!Y67+FC_IND_FBT_E!Y67+FC_IND_TE_E!Y67+FC_IND_MAC_E!Y67+FC_IND_TL_E!Y67+FC_IND_WP_E!Y67+FC_IND_MQ_E!Y67+FC_IND_CON_E!Y67+FC_IND_NSP_E!Y67</f>
        <v>0</v>
      </c>
      <c r="Z67" s="52">
        <f>FC_IND_IS_E!Z67+FC_IND_NFM_E!Z67+FC_IND_CPC_E!Z67+FC_IND_NMM_E!Z67+FC_IND_PPP_E!Z67+FC_IND_FBT_E!Z67+FC_IND_TE_E!Z67+FC_IND_MAC_E!Z67+FC_IND_TL_E!Z67+FC_IND_WP_E!Z67+FC_IND_MQ_E!Z67+FC_IND_CON_E!Z67+FC_IND_NSP_E!Z67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  <c r="Y68" s="52">
        <f>FC_IND_IS_E!Y68+FC_IND_NFM_E!Y68+FC_IND_CPC_E!Y68+FC_IND_NMM_E!Y68+FC_IND_PPP_E!Y68+FC_IND_FBT_E!Y68+FC_IND_TE_E!Y68+FC_IND_MAC_E!Y68+FC_IND_TL_E!Y68+FC_IND_WP_E!Y68+FC_IND_MQ_E!Y68+FC_IND_CON_E!Y68+FC_IND_NSP_E!Y68</f>
        <v>0</v>
      </c>
      <c r="Z68" s="52">
        <f>FC_IND_IS_E!Z68+FC_IND_NFM_E!Z68+FC_IND_CPC_E!Z68+FC_IND_NMM_E!Z68+FC_IND_PPP_E!Z68+FC_IND_FBT_E!Z68+FC_IND_TE_E!Z68+FC_IND_MAC_E!Z68+FC_IND_TL_E!Z68+FC_IND_WP_E!Z68+FC_IND_MQ_E!Z68+FC_IND_CON_E!Z68+FC_IND_NSP_E!Z68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41.776361280000003</v>
      </c>
      <c r="Y69" s="52">
        <f>FC_IND_IS_E!Y69+FC_IND_NFM_E!Y69+FC_IND_CPC_E!Y69+FC_IND_NMM_E!Y69+FC_IND_PPP_E!Y69+FC_IND_FBT_E!Y69+FC_IND_TE_E!Y69+FC_IND_MAC_E!Y69+FC_IND_TL_E!Y69+FC_IND_WP_E!Y69+FC_IND_MQ_E!Y69+FC_IND_CON_E!Y69+FC_IND_NSP_E!Y69</f>
        <v>52.746906239999994</v>
      </c>
      <c r="Z69" s="52">
        <f>FC_IND_IS_E!Z69+FC_IND_NFM_E!Z69+FC_IND_CPC_E!Z69+FC_IND_NMM_E!Z69+FC_IND_PPP_E!Z69+FC_IND_FBT_E!Z69+FC_IND_TE_E!Z69+FC_IND_MAC_E!Z69+FC_IND_TL_E!Z69+FC_IND_WP_E!Z69+FC_IND_MQ_E!Z69+FC_IND_CON_E!Z69+FC_IND_NSP_E!Z69</f>
        <v>54.810669600000011</v>
      </c>
    </row>
    <row r="70" spans="1:26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  <c r="Y70" s="52">
        <f>FC_IND_IS_E!Y70+FC_IND_NFM_E!Y70+FC_IND_CPC_E!Y70+FC_IND_NMM_E!Y70+FC_IND_PPP_E!Y70+FC_IND_FBT_E!Y70+FC_IND_TE_E!Y70+FC_IND_MAC_E!Y70+FC_IND_TL_E!Y70+FC_IND_WP_E!Y70+FC_IND_MQ_E!Y70+FC_IND_CON_E!Y70+FC_IND_NSP_E!Y70</f>
        <v>0</v>
      </c>
      <c r="Z70" s="52">
        <f>FC_IND_IS_E!Z70+FC_IND_NFM_E!Z70+FC_IND_CPC_E!Z70+FC_IND_NMM_E!Z70+FC_IND_PPP_E!Z70+FC_IND_FBT_E!Z70+FC_IND_TE_E!Z70+FC_IND_MAC_E!Z70+FC_IND_TL_E!Z70+FC_IND_WP_E!Z70+FC_IND_MQ_E!Z70+FC_IND_CON_E!Z70+FC_IND_NSP_E!Z70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  <c r="Y71" s="52">
        <f>FC_IND_IS_E!Y71+FC_IND_NFM_E!Y71+FC_IND_CPC_E!Y71+FC_IND_NMM_E!Y71+FC_IND_PPP_E!Y71+FC_IND_FBT_E!Y71+FC_IND_TE_E!Y71+FC_IND_MAC_E!Y71+FC_IND_TL_E!Y71+FC_IND_WP_E!Y71+FC_IND_MQ_E!Y71+FC_IND_CON_E!Y71+FC_IND_NSP_E!Y71</f>
        <v>0</v>
      </c>
      <c r="Z71" s="52">
        <f>FC_IND_IS_E!Z71+FC_IND_NFM_E!Z71+FC_IND_CPC_E!Z71+FC_IND_NMM_E!Z71+FC_IND_PPP_E!Z71+FC_IND_FBT_E!Z71+FC_IND_TE_E!Z71+FC_IND_MAC_E!Z71+FC_IND_TL_E!Z71+FC_IND_WP_E!Z71+FC_IND_MQ_E!Z71+FC_IND_CON_E!Z71+FC_IND_NSP_E!Z71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14.838649919999998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24.528676319999995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19.725644159999998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7.7225054400000008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0.26535455999999996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0.31378319999999998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2.6266089599999995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5.4581083200000009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14.019948000000001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13.542252480000002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2.7294839999999998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0.67972031999999971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0.16047359999999999</v>
      </c>
      <c r="Y72" s="55">
        <f>FC_IND_IS_E!Y72+FC_IND_NFM_E!Y72+FC_IND_CPC_E!Y72+FC_IND_NMM_E!Y72+FC_IND_PPP_E!Y72+FC_IND_FBT_E!Y72+FC_IND_TE_E!Y72+FC_IND_MAC_E!Y72+FC_IND_TL_E!Y72+FC_IND_WP_E!Y72+FC_IND_MQ_E!Y72+FC_IND_CON_E!Y72+FC_IND_NSP_E!Y72</f>
        <v>0.96628031999999975</v>
      </c>
      <c r="Z72" s="55">
        <f>FC_IND_IS_E!Z72+FC_IND_NFM_E!Z72+FC_IND_CPC_E!Z72+FC_IND_NMM_E!Z72+FC_IND_PPP_E!Z72+FC_IND_FBT_E!Z72+FC_IND_TE_E!Z72+FC_IND_MAC_E!Z72+FC_IND_TL_E!Z72+FC_IND_WP_E!Z72+FC_IND_MQ_E!Z72+FC_IND_CON_E!Z72+FC_IND_NSP_E!Z72</f>
        <v>1.9660881599999995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1971.1436925024</v>
      </c>
      <c r="D2" s="21">
        <f t="shared" ref="D2:X2" si="0">SUM(D3,D17,D22,D25,D26,D51,D52)</f>
        <v>1722.1111424712001</v>
      </c>
      <c r="E2" s="21">
        <f t="shared" si="0"/>
        <v>1973.1604473288</v>
      </c>
      <c r="F2" s="21">
        <f t="shared" si="0"/>
        <v>1512.3968172575999</v>
      </c>
      <c r="G2" s="21">
        <f t="shared" si="0"/>
        <v>1616.9718374352001</v>
      </c>
      <c r="H2" s="21">
        <f t="shared" si="0"/>
        <v>1634.1455832047998</v>
      </c>
      <c r="I2" s="21">
        <f t="shared" si="0"/>
        <v>1493.3928129552</v>
      </c>
      <c r="J2" s="21">
        <f t="shared" si="0"/>
        <v>1413.1816976663999</v>
      </c>
      <c r="K2" s="21">
        <f t="shared" si="0"/>
        <v>1305.7085073620217</v>
      </c>
      <c r="L2" s="21">
        <f t="shared" si="0"/>
        <v>990.64900953574511</v>
      </c>
      <c r="M2" s="21">
        <f t="shared" si="0"/>
        <v>1637.4638675376</v>
      </c>
      <c r="N2" s="21">
        <f t="shared" si="0"/>
        <v>1368.269751470915</v>
      </c>
      <c r="O2" s="21">
        <f t="shared" si="0"/>
        <v>878.01270199341161</v>
      </c>
      <c r="P2" s="21">
        <f t="shared" si="0"/>
        <v>897.67993518358253</v>
      </c>
      <c r="Q2" s="21">
        <f t="shared" si="0"/>
        <v>956.69558252213108</v>
      </c>
      <c r="R2" s="21">
        <f t="shared" si="0"/>
        <v>944.18578367947271</v>
      </c>
      <c r="S2" s="21">
        <f t="shared" si="0"/>
        <v>984.17647122566234</v>
      </c>
      <c r="T2" s="21">
        <f t="shared" si="0"/>
        <v>932.21480508388186</v>
      </c>
      <c r="U2" s="21">
        <f t="shared" si="0"/>
        <v>1005.6331064282645</v>
      </c>
      <c r="V2" s="21">
        <f t="shared" si="0"/>
        <v>954.89315501839928</v>
      </c>
      <c r="W2" s="21">
        <f t="shared" si="0"/>
        <v>923.05431953010509</v>
      </c>
      <c r="X2" s="21">
        <f t="shared" si="0"/>
        <v>1005.9805241981646</v>
      </c>
      <c r="Y2" s="21">
        <f t="shared" ref="Y2:Z2" si="1">SUM(Y3,Y17,Y22,Y25,Y26,Y51,Y52)</f>
        <v>886.42636202199571</v>
      </c>
      <c r="Z2" s="21">
        <f t="shared" si="1"/>
        <v>854.05456251302667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474.42972378239995</v>
      </c>
      <c r="D3" s="24">
        <f t="shared" ref="D3:W3" si="3">SUM(D4,D8,D11)</f>
        <v>393.1289468711999</v>
      </c>
      <c r="E3" s="24">
        <f t="shared" si="3"/>
        <v>455.66812424879993</v>
      </c>
      <c r="F3" s="24">
        <f t="shared" si="3"/>
        <v>458.79512153759981</v>
      </c>
      <c r="G3" s="24">
        <f t="shared" si="3"/>
        <v>493.91800751520015</v>
      </c>
      <c r="H3" s="24">
        <f t="shared" si="3"/>
        <v>497.04462060479995</v>
      </c>
      <c r="I3" s="24">
        <f t="shared" si="3"/>
        <v>465.77541611520002</v>
      </c>
      <c r="J3" s="24">
        <f t="shared" si="3"/>
        <v>434.50582742639995</v>
      </c>
      <c r="K3" s="24">
        <f t="shared" si="3"/>
        <v>422.1388710020218</v>
      </c>
      <c r="L3" s="24">
        <f t="shared" si="3"/>
        <v>359.45866089574514</v>
      </c>
      <c r="M3" s="24">
        <f t="shared" si="3"/>
        <v>434.36479469760002</v>
      </c>
      <c r="N3" s="24">
        <f t="shared" si="3"/>
        <v>445.50313487279999</v>
      </c>
      <c r="O3" s="24">
        <f t="shared" si="3"/>
        <v>65.442820331258574</v>
      </c>
      <c r="P3" s="24">
        <f t="shared" si="3"/>
        <v>99.563071155147952</v>
      </c>
      <c r="Q3" s="24">
        <f t="shared" si="3"/>
        <v>108.59273818564481</v>
      </c>
      <c r="R3" s="24">
        <f t="shared" si="3"/>
        <v>102.04132115523741</v>
      </c>
      <c r="S3" s="24">
        <f t="shared" si="3"/>
        <v>111.65587688164574</v>
      </c>
      <c r="T3" s="24">
        <f t="shared" si="3"/>
        <v>108.55015168333711</v>
      </c>
      <c r="U3" s="24">
        <f t="shared" si="3"/>
        <v>121.1217563952538</v>
      </c>
      <c r="V3" s="24">
        <f t="shared" si="3"/>
        <v>118.01603119685365</v>
      </c>
      <c r="W3" s="24">
        <f t="shared" si="3"/>
        <v>121.12175639523151</v>
      </c>
      <c r="X3" s="24">
        <f t="shared" ref="X3:Z3" si="4">SUM(X4,X8,X11)</f>
        <v>132.65137203843901</v>
      </c>
      <c r="Y3" s="24">
        <f t="shared" si="4"/>
        <v>117.56956556163837</v>
      </c>
      <c r="Z3" s="24">
        <f t="shared" si="4"/>
        <v>114.76160208006682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2.9570212799999998</v>
      </c>
      <c r="Q4" s="19">
        <f t="shared" si="6"/>
        <v>8.870709960000001</v>
      </c>
      <c r="R4" s="19">
        <f t="shared" si="6"/>
        <v>8.870709960000001</v>
      </c>
      <c r="S4" s="19">
        <f t="shared" si="6"/>
        <v>2.9570212799999998</v>
      </c>
      <c r="T4" s="19">
        <f t="shared" si="6"/>
        <v>2.9570212799999993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17.741066039999996</v>
      </c>
      <c r="Y4" s="19">
        <f t="shared" si="7"/>
        <v>8.870709960000001</v>
      </c>
      <c r="Z4" s="19">
        <f t="shared" si="7"/>
        <v>2.9570212799999998</v>
      </c>
    </row>
    <row r="5" spans="1:26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2.9570212799999998</v>
      </c>
      <c r="Q5" s="8">
        <f>FC_IND_IS_BF_E!Q5+FC_IND_IS_EA_E!Q5</f>
        <v>8.870709960000001</v>
      </c>
      <c r="R5" s="8">
        <f>FC_IND_IS_BF_E!R5+FC_IND_IS_EA_E!R5</f>
        <v>8.870709960000001</v>
      </c>
      <c r="S5" s="8">
        <f>FC_IND_IS_BF_E!S5+FC_IND_IS_EA_E!S5</f>
        <v>2.9570212799999998</v>
      </c>
      <c r="T5" s="8">
        <f>FC_IND_IS_BF_E!T5+FC_IND_IS_EA_E!T5</f>
        <v>2.9570212799999993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17.741066039999996</v>
      </c>
      <c r="Y5" s="8">
        <f>FC_IND_IS_BF_E!Y5+FC_IND_IS_EA_E!Y5</f>
        <v>8.870709960000001</v>
      </c>
      <c r="Z5" s="8">
        <f>FC_IND_IS_BF_E!Z5+FC_IND_IS_EA_E!Z5</f>
        <v>2.9570212799999998</v>
      </c>
    </row>
    <row r="6" spans="1:26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  <c r="Y6" s="8">
        <f>FC_IND_IS_BF_E!Y6+FC_IND_IS_EA_E!Y6</f>
        <v>0</v>
      </c>
      <c r="Z6" s="8">
        <f>FC_IND_IS_BF_E!Z6+FC_IND_IS_EA_E!Z6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  <c r="Y7" s="8">
        <f>FC_IND_IS_BF_E!Y7+FC_IND_IS_EA_E!Y7</f>
        <v>0</v>
      </c>
      <c r="Z7" s="8">
        <f>FC_IND_IS_BF_E!Z7+FC_IND_IS_EA_E!Z7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  <c r="Y9" s="8">
        <f>FC_IND_IS_BF_E!Y9+FC_IND_IS_EA_E!Y9</f>
        <v>0</v>
      </c>
      <c r="Z9" s="8">
        <f>FC_IND_IS_BF_E!Z9+FC_IND_IS_EA_E!Z9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  <c r="Y10" s="8">
        <f>FC_IND_IS_BF_E!Y10+FC_IND_IS_EA_E!Y10</f>
        <v>0</v>
      </c>
      <c r="Z10" s="8">
        <f>FC_IND_IS_BF_E!Z10+FC_IND_IS_EA_E!Z10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474.42972378239995</v>
      </c>
      <c r="D11" s="19">
        <f t="shared" ref="D11:W11" si="12">SUM(D12:D16)</f>
        <v>393.1289468711999</v>
      </c>
      <c r="E11" s="19">
        <f t="shared" si="12"/>
        <v>455.66812424879993</v>
      </c>
      <c r="F11" s="19">
        <f t="shared" si="12"/>
        <v>458.79512153759981</v>
      </c>
      <c r="G11" s="19">
        <f t="shared" si="12"/>
        <v>493.91800751520015</v>
      </c>
      <c r="H11" s="19">
        <f t="shared" si="12"/>
        <v>497.04462060479995</v>
      </c>
      <c r="I11" s="19">
        <f t="shared" si="12"/>
        <v>465.77541611520002</v>
      </c>
      <c r="J11" s="19">
        <f t="shared" si="12"/>
        <v>434.50582742639995</v>
      </c>
      <c r="K11" s="19">
        <f t="shared" si="12"/>
        <v>422.1388710020218</v>
      </c>
      <c r="L11" s="19">
        <f t="shared" si="12"/>
        <v>359.45866089574514</v>
      </c>
      <c r="M11" s="19">
        <f t="shared" si="12"/>
        <v>434.36479469760002</v>
      </c>
      <c r="N11" s="19">
        <f t="shared" si="12"/>
        <v>445.50313487279999</v>
      </c>
      <c r="O11" s="19">
        <f t="shared" si="12"/>
        <v>65.442820331258574</v>
      </c>
      <c r="P11" s="19">
        <f t="shared" si="12"/>
        <v>96.606049875147946</v>
      </c>
      <c r="Q11" s="19">
        <f t="shared" si="12"/>
        <v>99.722028225644806</v>
      </c>
      <c r="R11" s="19">
        <f t="shared" si="12"/>
        <v>93.170611195237413</v>
      </c>
      <c r="S11" s="19">
        <f t="shared" si="12"/>
        <v>108.69885560164573</v>
      </c>
      <c r="T11" s="19">
        <f t="shared" si="12"/>
        <v>105.5931304033371</v>
      </c>
      <c r="U11" s="19">
        <f t="shared" si="12"/>
        <v>121.1217563952538</v>
      </c>
      <c r="V11" s="19">
        <f t="shared" si="12"/>
        <v>118.01603119685365</v>
      </c>
      <c r="W11" s="19">
        <f t="shared" si="12"/>
        <v>121.12175639523151</v>
      </c>
      <c r="X11" s="19">
        <f t="shared" ref="X11:Z11" si="13">SUM(X12:X16)</f>
        <v>114.910305998439</v>
      </c>
      <c r="Y11" s="19">
        <f t="shared" si="13"/>
        <v>108.69885560163837</v>
      </c>
      <c r="Z11" s="19">
        <f t="shared" si="13"/>
        <v>111.80458080006682</v>
      </c>
    </row>
    <row r="12" spans="1:26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  <c r="Y12" s="8">
        <f>FC_IND_IS_BF_E!Y12+FC_IND_IS_EA_E!Y12</f>
        <v>0</v>
      </c>
      <c r="Z12" s="8">
        <f>FC_IND_IS_BF_E!Z12+FC_IND_IS_EA_E!Z12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FC_IND_IS_BF_E!C13+FC_IND_IS_EA_E!C13</f>
        <v>472.17005922239997</v>
      </c>
      <c r="D13" s="8">
        <f>FC_IND_IS_BF_E!D13+FC_IND_IS_EA_E!D13</f>
        <v>390.86928231119992</v>
      </c>
      <c r="E13" s="8">
        <f>FC_IND_IS_BF_E!E13+FC_IND_IS_EA_E!E13</f>
        <v>453.40845968879995</v>
      </c>
      <c r="F13" s="8">
        <f>FC_IND_IS_BF_E!F13+FC_IND_IS_EA_E!F13</f>
        <v>456.53545697759984</v>
      </c>
      <c r="G13" s="8">
        <f>FC_IND_IS_BF_E!G13+FC_IND_IS_EA_E!G13</f>
        <v>490.93204295520013</v>
      </c>
      <c r="H13" s="8">
        <f>FC_IND_IS_BF_E!H13+FC_IND_IS_EA_E!H13</f>
        <v>494.05865604479993</v>
      </c>
      <c r="I13" s="8">
        <f>FC_IND_IS_BF_E!I13+FC_IND_IS_EA_E!I13</f>
        <v>462.7894515552</v>
      </c>
      <c r="J13" s="8">
        <f>FC_IND_IS_BF_E!J13+FC_IND_IS_EA_E!J13</f>
        <v>431.51986286639993</v>
      </c>
      <c r="K13" s="8">
        <f>FC_IND_IS_BF_E!K13+FC_IND_IS_EA_E!K13</f>
        <v>422.1388710020218</v>
      </c>
      <c r="L13" s="8">
        <f>FC_IND_IS_BF_E!L13+FC_IND_IS_EA_E!L13</f>
        <v>356.47269633574513</v>
      </c>
      <c r="M13" s="8">
        <f>FC_IND_IS_BF_E!M13+FC_IND_IS_EA_E!M13</f>
        <v>428.39286557759999</v>
      </c>
      <c r="N13" s="8">
        <f>FC_IND_IS_BF_E!N13+FC_IND_IS_EA_E!N13</f>
        <v>442.51717031279998</v>
      </c>
      <c r="O13" s="8">
        <f>FC_IND_IS_BF_E!O13+FC_IND_IS_EA_E!O13</f>
        <v>65.442820331258574</v>
      </c>
      <c r="P13" s="8">
        <f>FC_IND_IS_BF_E!P13+FC_IND_IS_EA_E!P13</f>
        <v>96.606049875147946</v>
      </c>
      <c r="Q13" s="8">
        <f>FC_IND_IS_BF_E!Q13+FC_IND_IS_EA_E!Q13</f>
        <v>99.722028225644806</v>
      </c>
      <c r="R13" s="8">
        <f>FC_IND_IS_BF_E!R13+FC_IND_IS_EA_E!R13</f>
        <v>93.170611195237413</v>
      </c>
      <c r="S13" s="8">
        <f>FC_IND_IS_BF_E!S13+FC_IND_IS_EA_E!S13</f>
        <v>108.69885560164573</v>
      </c>
      <c r="T13" s="8">
        <f>FC_IND_IS_BF_E!T13+FC_IND_IS_EA_E!T13</f>
        <v>105.5931304033371</v>
      </c>
      <c r="U13" s="8">
        <f>FC_IND_IS_BF_E!U13+FC_IND_IS_EA_E!U13</f>
        <v>121.1217563952538</v>
      </c>
      <c r="V13" s="8">
        <f>FC_IND_IS_BF_E!V13+FC_IND_IS_EA_E!V13</f>
        <v>118.01603119685365</v>
      </c>
      <c r="W13" s="8">
        <f>FC_IND_IS_BF_E!W13+FC_IND_IS_EA_E!W13</f>
        <v>121.12175639523151</v>
      </c>
      <c r="X13" s="8">
        <f>FC_IND_IS_BF_E!X13+FC_IND_IS_EA_E!X13</f>
        <v>114.910305998439</v>
      </c>
      <c r="Y13" s="8">
        <f>FC_IND_IS_BF_E!Y13+FC_IND_IS_EA_E!Y13</f>
        <v>108.69885560163837</v>
      </c>
      <c r="Z13" s="8">
        <f>FC_IND_IS_BF_E!Z13+FC_IND_IS_EA_E!Z13</f>
        <v>111.80458080006682</v>
      </c>
    </row>
    <row r="14" spans="1:26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  <c r="Y14" s="8">
        <f>FC_IND_IS_BF_E!Y14+FC_IND_IS_EA_E!Y14</f>
        <v>0</v>
      </c>
      <c r="Z14" s="8">
        <f>FC_IND_IS_BF_E!Z14+FC_IND_IS_EA_E!Z14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FC_IND_IS_BF_E!C15+FC_IND_IS_EA_E!C15</f>
        <v>2.2596645600000005</v>
      </c>
      <c r="D15" s="8">
        <f>FC_IND_IS_BF_E!D15+FC_IND_IS_EA_E!D15</f>
        <v>2.2596645600000005</v>
      </c>
      <c r="E15" s="8">
        <f>FC_IND_IS_BF_E!E15+FC_IND_IS_EA_E!E15</f>
        <v>2.25966456</v>
      </c>
      <c r="F15" s="8">
        <f>FC_IND_IS_BF_E!F15+FC_IND_IS_EA_E!F15</f>
        <v>2.2596645600000005</v>
      </c>
      <c r="G15" s="8">
        <f>FC_IND_IS_BF_E!G15+FC_IND_IS_EA_E!G15</f>
        <v>2.9859645600000007</v>
      </c>
      <c r="H15" s="8">
        <f>FC_IND_IS_BF_E!H15+FC_IND_IS_EA_E!H15</f>
        <v>2.9859645600000002</v>
      </c>
      <c r="I15" s="8">
        <f>FC_IND_IS_BF_E!I15+FC_IND_IS_EA_E!I15</f>
        <v>2.9859645600000007</v>
      </c>
      <c r="J15" s="8">
        <f>FC_IND_IS_BF_E!J15+FC_IND_IS_EA_E!J15</f>
        <v>2.9859645600000007</v>
      </c>
      <c r="K15" s="8">
        <f>FC_IND_IS_BF_E!K15+FC_IND_IS_EA_E!K15</f>
        <v>0</v>
      </c>
      <c r="L15" s="8">
        <f>FC_IND_IS_BF_E!L15+FC_IND_IS_EA_E!L15</f>
        <v>2.9859645600000002</v>
      </c>
      <c r="M15" s="8">
        <f>FC_IND_IS_BF_E!M15+FC_IND_IS_EA_E!M15</f>
        <v>5.9719291200000004</v>
      </c>
      <c r="N15" s="8">
        <f>FC_IND_IS_BF_E!N15+FC_IND_IS_EA_E!N15</f>
        <v>2.9859645600000007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  <c r="Y15" s="8">
        <f>FC_IND_IS_BF_E!Y15+FC_IND_IS_EA_E!Y15</f>
        <v>0</v>
      </c>
      <c r="Z15" s="8">
        <f>FC_IND_IS_BF_E!Z15+FC_IND_IS_EA_E!Z15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  <c r="Y16" s="8">
        <f>FC_IND_IS_BF_E!Y16+FC_IND_IS_EA_E!Y16</f>
        <v>0</v>
      </c>
      <c r="Z16" s="8">
        <f>FC_IND_IS_BF_E!Z16+FC_IND_IS_EA_E!Z16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1060.7232312000001</v>
      </c>
      <c r="D17" s="27">
        <f t="shared" ref="D17:W17" si="15">SUM(D18:D21)</f>
        <v>869.06635200000005</v>
      </c>
      <c r="E17" s="27">
        <f t="shared" si="15"/>
        <v>1038.2496552</v>
      </c>
      <c r="F17" s="27">
        <f t="shared" si="15"/>
        <v>564.71557680000001</v>
      </c>
      <c r="G17" s="27">
        <f t="shared" si="15"/>
        <v>613.23888239999997</v>
      </c>
      <c r="H17" s="27">
        <f t="shared" si="15"/>
        <v>594.82707119999986</v>
      </c>
      <c r="I17" s="27">
        <f t="shared" si="15"/>
        <v>461.02981680000005</v>
      </c>
      <c r="J17" s="27">
        <f t="shared" si="15"/>
        <v>494.68402079999998</v>
      </c>
      <c r="K17" s="27">
        <f t="shared" si="15"/>
        <v>390.35694960000001</v>
      </c>
      <c r="L17" s="27">
        <f t="shared" si="15"/>
        <v>246.44526480000002</v>
      </c>
      <c r="M17" s="27">
        <f t="shared" si="15"/>
        <v>750.21169679999991</v>
      </c>
      <c r="N17" s="27">
        <f t="shared" si="15"/>
        <v>494.29529279999986</v>
      </c>
      <c r="O17" s="27">
        <f t="shared" si="15"/>
        <v>381.77099280000004</v>
      </c>
      <c r="P17" s="27">
        <f t="shared" si="15"/>
        <v>387.79344000000003</v>
      </c>
      <c r="Q17" s="27">
        <f t="shared" si="15"/>
        <v>433.75750559999994</v>
      </c>
      <c r="R17" s="27">
        <f t="shared" si="15"/>
        <v>423.02666879999992</v>
      </c>
      <c r="S17" s="27">
        <f t="shared" si="15"/>
        <v>454.93093439999996</v>
      </c>
      <c r="T17" s="27">
        <f t="shared" si="15"/>
        <v>391.11228720000003</v>
      </c>
      <c r="U17" s="27">
        <f t="shared" si="15"/>
        <v>465.57215279999997</v>
      </c>
      <c r="V17" s="27">
        <f t="shared" si="15"/>
        <v>465.17255279999989</v>
      </c>
      <c r="W17" s="27">
        <f t="shared" si="15"/>
        <v>435.95894160000012</v>
      </c>
      <c r="X17" s="27">
        <f t="shared" ref="X17:Z17" si="16">SUM(X18:X21)</f>
        <v>490.5176472</v>
      </c>
      <c r="Y17" s="27">
        <f t="shared" si="16"/>
        <v>421.16004719999995</v>
      </c>
      <c r="Z17" s="27">
        <f t="shared" si="16"/>
        <v>389.62550879999992</v>
      </c>
    </row>
    <row r="18" spans="1:26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  <c r="Y18" s="8">
        <f>FC_IND_IS_BF_E!Y18+FC_IND_IS_EA_E!Y18</f>
        <v>0</v>
      </c>
      <c r="Z18" s="8">
        <f>FC_IND_IS_BF_E!Z18+FC_IND_IS_EA_E!Z18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FC_IND_IS_BF_E!C19+FC_IND_IS_EA_E!C19</f>
        <v>152.12772000000001</v>
      </c>
      <c r="D19" s="8">
        <f>FC_IND_IS_BF_E!D19+FC_IND_IS_EA_E!D19</f>
        <v>153.28656000000001</v>
      </c>
      <c r="E19" s="8">
        <f>FC_IND_IS_BF_E!E19+FC_IND_IS_EA_E!E19</f>
        <v>166.31351999999998</v>
      </c>
      <c r="F19" s="8">
        <f>FC_IND_IS_BF_E!F19+FC_IND_IS_EA_E!F19</f>
        <v>145.93391999999997</v>
      </c>
      <c r="G19" s="8">
        <f>FC_IND_IS_BF_E!G19+FC_IND_IS_EA_E!G19</f>
        <v>146.77307999999999</v>
      </c>
      <c r="H19" s="8">
        <f>FC_IND_IS_BF_E!H19+FC_IND_IS_EA_E!H19</f>
        <v>142.29755999999998</v>
      </c>
      <c r="I19" s="8">
        <f>FC_IND_IS_BF_E!I19+FC_IND_IS_EA_E!I19</f>
        <v>142.21763999999999</v>
      </c>
      <c r="J19" s="8">
        <f>FC_IND_IS_BF_E!J19+FC_IND_IS_EA_E!J19</f>
        <v>125.874</v>
      </c>
      <c r="K19" s="8">
        <f>FC_IND_IS_BF_E!K19+FC_IND_IS_EA_E!K19</f>
        <v>120.39947999999998</v>
      </c>
      <c r="L19" s="8">
        <f>FC_IND_IS_BF_E!L19+FC_IND_IS_EA_E!L19</f>
        <v>96.503399999999999</v>
      </c>
      <c r="M19" s="8">
        <f>FC_IND_IS_BF_E!M19+FC_IND_IS_EA_E!M19</f>
        <v>158.32151999999994</v>
      </c>
      <c r="N19" s="8">
        <f>FC_IND_IS_BF_E!N19+FC_IND_IS_EA_E!N19</f>
        <v>138.38147999999998</v>
      </c>
      <c r="O19" s="8">
        <f>FC_IND_IS_BF_E!O19+FC_IND_IS_EA_E!O19</f>
        <v>130.94891999999999</v>
      </c>
      <c r="P19" s="8">
        <f>FC_IND_IS_BF_E!P19+FC_IND_IS_EA_E!P19</f>
        <v>122.43744000000001</v>
      </c>
      <c r="Q19" s="8">
        <f>FC_IND_IS_BF_E!Q19+FC_IND_IS_EA_E!Q19</f>
        <v>112.52735999999999</v>
      </c>
      <c r="R19" s="8">
        <f>FC_IND_IS_BF_E!R19+FC_IND_IS_EA_E!R19</f>
        <v>126.91295999999998</v>
      </c>
      <c r="S19" s="8">
        <f>FC_IND_IS_BF_E!S19+FC_IND_IS_EA_E!S19</f>
        <v>130.78907999999998</v>
      </c>
      <c r="T19" s="8">
        <f>FC_IND_IS_BF_E!T19+FC_IND_IS_EA_E!T19</f>
        <v>95.544359999999998</v>
      </c>
      <c r="U19" s="8">
        <f>FC_IND_IS_BF_E!U19+FC_IND_IS_EA_E!U19</f>
        <v>133.78607999999997</v>
      </c>
      <c r="V19" s="8">
        <f>FC_IND_IS_BF_E!V19+FC_IND_IS_EA_E!V19</f>
        <v>133.38648000000001</v>
      </c>
      <c r="W19" s="8">
        <f>FC_IND_IS_BF_E!W19+FC_IND_IS_EA_E!W19</f>
        <v>112.72716</v>
      </c>
      <c r="X19" s="8">
        <f>FC_IND_IS_BF_E!X19+FC_IND_IS_EA_E!X19</f>
        <v>126.15372000000001</v>
      </c>
      <c r="Y19" s="8">
        <f>FC_IND_IS_BF_E!Y19+FC_IND_IS_EA_E!Y19</f>
        <v>115.76411999999998</v>
      </c>
      <c r="Z19" s="8">
        <f>FC_IND_IS_BF_E!Z19+FC_IND_IS_EA_E!Z19</f>
        <v>118.08179999999997</v>
      </c>
    </row>
    <row r="20" spans="1:26" ht="11.25" customHeight="1" x14ac:dyDescent="0.2">
      <c r="A20" s="29" t="s">
        <v>30</v>
      </c>
      <c r="B20" s="7" t="s">
        <v>31</v>
      </c>
      <c r="C20" s="8">
        <f>FC_IND_IS_BF_E!C20+FC_IND_IS_EA_E!C20</f>
        <v>586.81958400000008</v>
      </c>
      <c r="D20" s="8">
        <f>FC_IND_IS_BF_E!D20+FC_IND_IS_EA_E!D20</f>
        <v>437.31979199999995</v>
      </c>
      <c r="E20" s="8">
        <f>FC_IND_IS_BF_E!E20+FC_IND_IS_EA_E!E20</f>
        <v>582.92020799999989</v>
      </c>
      <c r="F20" s="8">
        <f>FC_IND_IS_BF_E!F20+FC_IND_IS_EA_E!F20</f>
        <v>116.47958400000005</v>
      </c>
      <c r="G20" s="8">
        <f>FC_IND_IS_BF_E!G20+FC_IND_IS_EA_E!G20</f>
        <v>149.23958399999992</v>
      </c>
      <c r="H20" s="8">
        <f>FC_IND_IS_BF_E!H20+FC_IND_IS_EA_E!H20</f>
        <v>174.97958399999993</v>
      </c>
      <c r="I20" s="8">
        <f>FC_IND_IS_BF_E!I20+FC_IND_IS_EA_E!I20</f>
        <v>41.080104000000006</v>
      </c>
      <c r="J20" s="8">
        <f>FC_IND_IS_BF_E!J20+FC_IND_IS_EA_E!J20</f>
        <v>118.56031200000001</v>
      </c>
      <c r="K20" s="8">
        <f>FC_IND_IS_BF_E!K20+FC_IND_IS_EA_E!K20</f>
        <v>66.299687999999989</v>
      </c>
      <c r="L20" s="8">
        <f>FC_IND_IS_BF_E!L20+FC_IND_IS_EA_E!L20</f>
        <v>44.199791999999995</v>
      </c>
      <c r="M20" s="8">
        <f>FC_IND_IS_BF_E!M20+FC_IND_IS_EA_E!M20</f>
        <v>361.66010399999999</v>
      </c>
      <c r="N20" s="8">
        <f>FC_IND_IS_BF_E!N20+FC_IND_IS_EA_E!N20</f>
        <v>141.70010399999995</v>
      </c>
      <c r="O20" s="8">
        <f>FC_IND_IS_BF_E!O20+FC_IND_IS_EA_E!O20</f>
        <v>63.180000000000007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  <c r="Y20" s="8">
        <f>FC_IND_IS_BF_E!Y20+FC_IND_IS_EA_E!Y20</f>
        <v>0</v>
      </c>
      <c r="Z20" s="8">
        <f>FC_IND_IS_BF_E!Z20+FC_IND_IS_EA_E!Z20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FC_IND_IS_BF_E!C21+FC_IND_IS_EA_E!C21</f>
        <v>321.77592720000007</v>
      </c>
      <c r="D21" s="8">
        <f>FC_IND_IS_BF_E!D21+FC_IND_IS_EA_E!D21</f>
        <v>278.46000000000004</v>
      </c>
      <c r="E21" s="8">
        <f>FC_IND_IS_BF_E!E21+FC_IND_IS_EA_E!E21</f>
        <v>289.01592720000008</v>
      </c>
      <c r="F21" s="8">
        <f>FC_IND_IS_BF_E!F21+FC_IND_IS_EA_E!F21</f>
        <v>302.30207280000002</v>
      </c>
      <c r="G21" s="8">
        <f>FC_IND_IS_BF_E!G21+FC_IND_IS_EA_E!G21</f>
        <v>317.22621839999999</v>
      </c>
      <c r="H21" s="8">
        <f>FC_IND_IS_BF_E!H21+FC_IND_IS_EA_E!H21</f>
        <v>277.5499271999999</v>
      </c>
      <c r="I21" s="8">
        <f>FC_IND_IS_BF_E!I21+FC_IND_IS_EA_E!I21</f>
        <v>277.73207280000003</v>
      </c>
      <c r="J21" s="8">
        <f>FC_IND_IS_BF_E!J21+FC_IND_IS_EA_E!J21</f>
        <v>250.24970880000001</v>
      </c>
      <c r="K21" s="8">
        <f>FC_IND_IS_BF_E!K21+FC_IND_IS_EA_E!K21</f>
        <v>203.65778159999999</v>
      </c>
      <c r="L21" s="8">
        <f>FC_IND_IS_BF_E!L21+FC_IND_IS_EA_E!L21</f>
        <v>105.7420728</v>
      </c>
      <c r="M21" s="8">
        <f>FC_IND_IS_BF_E!M21+FC_IND_IS_EA_E!M21</f>
        <v>230.23007279999999</v>
      </c>
      <c r="N21" s="8">
        <f>FC_IND_IS_BF_E!N21+FC_IND_IS_EA_E!N21</f>
        <v>214.21370879999998</v>
      </c>
      <c r="O21" s="8">
        <f>FC_IND_IS_BF_E!O21+FC_IND_IS_EA_E!O21</f>
        <v>187.64207280000005</v>
      </c>
      <c r="P21" s="8">
        <f>FC_IND_IS_BF_E!P21+FC_IND_IS_EA_E!P21</f>
        <v>265.35600000000005</v>
      </c>
      <c r="Q21" s="8">
        <f>FC_IND_IS_BF_E!Q21+FC_IND_IS_EA_E!Q21</f>
        <v>321.23014559999996</v>
      </c>
      <c r="R21" s="8">
        <f>FC_IND_IS_BF_E!R21+FC_IND_IS_EA_E!R21</f>
        <v>296.11370879999993</v>
      </c>
      <c r="S21" s="8">
        <f>FC_IND_IS_BF_E!S21+FC_IND_IS_EA_E!S21</f>
        <v>324.14185439999994</v>
      </c>
      <c r="T21" s="8">
        <f>FC_IND_IS_BF_E!T21+FC_IND_IS_EA_E!T21</f>
        <v>295.56792720000004</v>
      </c>
      <c r="U21" s="8">
        <f>FC_IND_IS_BF_E!U21+FC_IND_IS_EA_E!U21</f>
        <v>331.7860728</v>
      </c>
      <c r="V21" s="8">
        <f>FC_IND_IS_BF_E!V21+FC_IND_IS_EA_E!V21</f>
        <v>331.78607279999989</v>
      </c>
      <c r="W21" s="8">
        <f>FC_IND_IS_BF_E!W21+FC_IND_IS_EA_E!W21</f>
        <v>323.23178160000009</v>
      </c>
      <c r="X21" s="8">
        <f>FC_IND_IS_BF_E!X21+FC_IND_IS_EA_E!X21</f>
        <v>364.36392719999998</v>
      </c>
      <c r="Y21" s="8">
        <f>FC_IND_IS_BF_E!Y21+FC_IND_IS_EA_E!Y21</f>
        <v>305.39592719999996</v>
      </c>
      <c r="Z21" s="8">
        <f>FC_IND_IS_BF_E!Z21+FC_IND_IS_EA_E!Z21</f>
        <v>271.54370879999993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  <c r="Y23" s="8">
        <f>FC_IND_IS_BF_E!Y23+FC_IND_IS_EA_E!Y23</f>
        <v>0</v>
      </c>
      <c r="Z23" s="8">
        <f>FC_IND_IS_BF_E!Z23+FC_IND_IS_EA_E!Z23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  <c r="Y24" s="8">
        <f>FC_IND_IS_BF_E!Y24+FC_IND_IS_EA_E!Y24</f>
        <v>0</v>
      </c>
      <c r="Z24" s="8">
        <f>FC_IND_IS_BF_E!Z24+FC_IND_IS_EA_E!Z24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  <c r="Y25" s="27">
        <f>FC_IND_IS_BF_E!Y25+FC_IND_IS_EA_E!Y25</f>
        <v>0</v>
      </c>
      <c r="Z25" s="27">
        <f>FC_IND_IS_BF_E!Z25+FC_IND_IS_EA_E!Z25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286.54033752000004</v>
      </c>
      <c r="D26" s="27">
        <f t="shared" ref="D26:W26" si="21">SUM(D27,D33)</f>
        <v>304.55811360000007</v>
      </c>
      <c r="E26" s="27">
        <f t="shared" si="21"/>
        <v>336.10351788000003</v>
      </c>
      <c r="F26" s="27">
        <f t="shared" si="21"/>
        <v>349.88714892000002</v>
      </c>
      <c r="G26" s="27">
        <f t="shared" si="21"/>
        <v>367.58461751999999</v>
      </c>
      <c r="H26" s="27">
        <f t="shared" si="21"/>
        <v>408.12196139999992</v>
      </c>
      <c r="I26" s="27">
        <f t="shared" si="21"/>
        <v>435.41456004000003</v>
      </c>
      <c r="J26" s="27">
        <f t="shared" si="21"/>
        <v>356.96042316000006</v>
      </c>
      <c r="K26" s="27">
        <f t="shared" si="21"/>
        <v>373.65378047999991</v>
      </c>
      <c r="L26" s="27">
        <f t="shared" si="21"/>
        <v>296.33689188</v>
      </c>
      <c r="M26" s="27">
        <f t="shared" si="21"/>
        <v>338.42715192000009</v>
      </c>
      <c r="N26" s="27">
        <f t="shared" si="21"/>
        <v>310.67931312000007</v>
      </c>
      <c r="O26" s="27">
        <f t="shared" si="21"/>
        <v>319.48498116000002</v>
      </c>
      <c r="P26" s="27">
        <f t="shared" si="21"/>
        <v>297.94836240000001</v>
      </c>
      <c r="Q26" s="27">
        <f t="shared" si="21"/>
        <v>292.10674607999999</v>
      </c>
      <c r="R26" s="27">
        <f t="shared" si="21"/>
        <v>297.51751475999998</v>
      </c>
      <c r="S26" s="27">
        <f t="shared" si="21"/>
        <v>287.26561692000001</v>
      </c>
      <c r="T26" s="27">
        <f t="shared" si="21"/>
        <v>304.62928920000002</v>
      </c>
      <c r="U26" s="27">
        <f t="shared" si="21"/>
        <v>263.46198492000008</v>
      </c>
      <c r="V26" s="27">
        <f t="shared" si="21"/>
        <v>43.007236559999996</v>
      </c>
      <c r="W26" s="27">
        <f t="shared" si="21"/>
        <v>23.899217759999999</v>
      </c>
      <c r="X26" s="27">
        <f t="shared" ref="X26:Z26" si="22">SUM(X27,X33)</f>
        <v>20.612467800000001</v>
      </c>
      <c r="Y26" s="27">
        <f t="shared" si="22"/>
        <v>17.672289839999998</v>
      </c>
      <c r="Z26" s="27">
        <f t="shared" si="22"/>
        <v>20.579389560000003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  <c r="Y28" s="8">
        <f>FC_IND_IS_BF_E!Y28+FC_IND_IS_EA_E!Y28</f>
        <v>0</v>
      </c>
      <c r="Z28" s="8">
        <f>FC_IND_IS_BF_E!Z28+FC_IND_IS_EA_E!Z28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  <c r="Y29" s="8">
        <f>FC_IND_IS_BF_E!Y29+FC_IND_IS_EA_E!Y29</f>
        <v>0</v>
      </c>
      <c r="Z29" s="8">
        <f>FC_IND_IS_BF_E!Z29+FC_IND_IS_EA_E!Z29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  <c r="Y30" s="8">
        <f>FC_IND_IS_BF_E!Y30+FC_IND_IS_EA_E!Y30</f>
        <v>0</v>
      </c>
      <c r="Z30" s="8">
        <f>FC_IND_IS_BF_E!Z30+FC_IND_IS_EA_E!Z30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  <c r="Y31" s="8">
        <f>FC_IND_IS_BF_E!Y31+FC_IND_IS_EA_E!Y31</f>
        <v>0</v>
      </c>
      <c r="Z31" s="8">
        <f>FC_IND_IS_BF_E!Z31+FC_IND_IS_EA_E!Z31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  <c r="Y32" s="8">
        <f>FC_IND_IS_BF_E!Y32+FC_IND_IS_EA_E!Y32</f>
        <v>0</v>
      </c>
      <c r="Z32" s="8">
        <f>FC_IND_IS_BF_E!Z32+FC_IND_IS_EA_E!Z32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286.54033752000004</v>
      </c>
      <c r="D33" s="19">
        <f t="shared" ref="D33:W33" si="27">SUM(D34:D50)</f>
        <v>304.55811360000007</v>
      </c>
      <c r="E33" s="19">
        <f t="shared" si="27"/>
        <v>336.10351788000003</v>
      </c>
      <c r="F33" s="19">
        <f t="shared" si="27"/>
        <v>349.88714892000002</v>
      </c>
      <c r="G33" s="19">
        <f t="shared" si="27"/>
        <v>367.58461751999999</v>
      </c>
      <c r="H33" s="19">
        <f t="shared" si="27"/>
        <v>408.12196139999992</v>
      </c>
      <c r="I33" s="19">
        <f t="shared" si="27"/>
        <v>435.41456004000003</v>
      </c>
      <c r="J33" s="19">
        <f t="shared" si="27"/>
        <v>356.96042316000006</v>
      </c>
      <c r="K33" s="19">
        <f t="shared" si="27"/>
        <v>373.65378047999991</v>
      </c>
      <c r="L33" s="19">
        <f t="shared" si="27"/>
        <v>296.33689188</v>
      </c>
      <c r="M33" s="19">
        <f t="shared" si="27"/>
        <v>338.42715192000009</v>
      </c>
      <c r="N33" s="19">
        <f t="shared" si="27"/>
        <v>310.67931312000007</v>
      </c>
      <c r="O33" s="19">
        <f t="shared" si="27"/>
        <v>319.48498116000002</v>
      </c>
      <c r="P33" s="19">
        <f t="shared" si="27"/>
        <v>297.94836240000001</v>
      </c>
      <c r="Q33" s="19">
        <f t="shared" si="27"/>
        <v>292.10674607999999</v>
      </c>
      <c r="R33" s="19">
        <f t="shared" si="27"/>
        <v>297.51751475999998</v>
      </c>
      <c r="S33" s="19">
        <f t="shared" si="27"/>
        <v>287.26561692000001</v>
      </c>
      <c r="T33" s="19">
        <f t="shared" si="27"/>
        <v>304.62928920000002</v>
      </c>
      <c r="U33" s="19">
        <f t="shared" si="27"/>
        <v>263.46198492000008</v>
      </c>
      <c r="V33" s="19">
        <f t="shared" si="27"/>
        <v>43.007236559999996</v>
      </c>
      <c r="W33" s="19">
        <f t="shared" si="27"/>
        <v>23.899217759999999</v>
      </c>
      <c r="X33" s="19">
        <f t="shared" ref="X33:Z33" si="28">SUM(X34:X50)</f>
        <v>20.612467800000001</v>
      </c>
      <c r="Y33" s="19">
        <f t="shared" si="28"/>
        <v>17.672289839999998</v>
      </c>
      <c r="Z33" s="19">
        <f t="shared" si="28"/>
        <v>20.579389560000003</v>
      </c>
    </row>
    <row r="34" spans="1:26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  <c r="Y34" s="8">
        <f>FC_IND_IS_BF_E!Y34+FC_IND_IS_EA_E!Y34</f>
        <v>0</v>
      </c>
      <c r="Z34" s="8">
        <f>FC_IND_IS_BF_E!Z34+FC_IND_IS_EA_E!Z34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  <c r="Y35" s="8">
        <f>FC_IND_IS_BF_E!Y35+FC_IND_IS_EA_E!Y35</f>
        <v>0</v>
      </c>
      <c r="Z35" s="8">
        <f>FC_IND_IS_BF_E!Z35+FC_IND_IS_EA_E!Z35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FC_IND_IS_BF_E!C36+FC_IND_IS_EA_E!C36</f>
        <v>206.98069572000003</v>
      </c>
      <c r="D36" s="8">
        <f>FC_IND_IS_BF_E!D36+FC_IND_IS_EA_E!D36</f>
        <v>218.64150000000004</v>
      </c>
      <c r="E36" s="8">
        <f>FC_IND_IS_BF_E!E36+FC_IND_IS_EA_E!E36</f>
        <v>221.55664428</v>
      </c>
      <c r="F36" s="8">
        <f>FC_IND_IS_BF_E!F36+FC_IND_IS_EA_E!F36</f>
        <v>244.87848000000002</v>
      </c>
      <c r="G36" s="8">
        <f>FC_IND_IS_BF_E!G36+FC_IND_IS_EA_E!G36</f>
        <v>259.45465572000001</v>
      </c>
      <c r="H36" s="8">
        <f>FC_IND_IS_BF_E!H36+FC_IND_IS_EA_E!H36</f>
        <v>303.18295571999994</v>
      </c>
      <c r="I36" s="8">
        <f>FC_IND_IS_BF_E!I36+FC_IND_IS_EA_E!I36</f>
        <v>317.75890428000002</v>
      </c>
      <c r="J36" s="8">
        <f>FC_IND_IS_BF_E!J36+FC_IND_IS_EA_E!J36</f>
        <v>271.11546000000004</v>
      </c>
      <c r="K36" s="8">
        <f>FC_IND_IS_BF_E!K36+FC_IND_IS_EA_E!K36</f>
        <v>294.4372957199999</v>
      </c>
      <c r="L36" s="8">
        <f>FC_IND_IS_BF_E!L36+FC_IND_IS_EA_E!L36</f>
        <v>236.13282000000001</v>
      </c>
      <c r="M36" s="8">
        <f>FC_IND_IS_BF_E!M36+FC_IND_IS_EA_E!M36</f>
        <v>262.36980000000005</v>
      </c>
      <c r="N36" s="8">
        <f>FC_IND_IS_BF_E!N36+FC_IND_IS_EA_E!N36</f>
        <v>253.62414000000001</v>
      </c>
      <c r="O36" s="8">
        <f>FC_IND_IS_BF_E!O36+FC_IND_IS_EA_E!O36</f>
        <v>262.36980000000005</v>
      </c>
      <c r="P36" s="8">
        <f>FC_IND_IS_BF_E!P36+FC_IND_IS_EA_E!P36</f>
        <v>257.09469048</v>
      </c>
      <c r="Q36" s="8">
        <f>FC_IND_IS_BF_E!Q36+FC_IND_IS_EA_E!Q36</f>
        <v>251.25168096000002</v>
      </c>
      <c r="R36" s="8">
        <f>FC_IND_IS_BF_E!R36+FC_IND_IS_EA_E!R36</f>
        <v>262.93770000000001</v>
      </c>
      <c r="S36" s="8">
        <f>FC_IND_IS_BF_E!S36+FC_IND_IS_EA_E!S36</f>
        <v>274.62371904000003</v>
      </c>
      <c r="T36" s="8">
        <f>FC_IND_IS_BF_E!T36+FC_IND_IS_EA_E!T36</f>
        <v>295.07447952000001</v>
      </c>
      <c r="U36" s="8">
        <f>FC_IND_IS_BF_E!U36+FC_IND_IS_EA_E!U36</f>
        <v>257.09469048000005</v>
      </c>
      <c r="V36" s="8">
        <f>FC_IND_IS_BF_E!V36+FC_IND_IS_EA_E!V36</f>
        <v>17.529255720000002</v>
      </c>
      <c r="W36" s="8">
        <f>FC_IND_IS_BF_E!W36+FC_IND_IS_EA_E!W36</f>
        <v>17.529255720000002</v>
      </c>
      <c r="X36" s="8">
        <f>FC_IND_IS_BF_E!X36+FC_IND_IS_EA_E!X36</f>
        <v>17.529255720000002</v>
      </c>
      <c r="Y36" s="8">
        <f>FC_IND_IS_BF_E!Y36+FC_IND_IS_EA_E!Y36</f>
        <v>14.607750959999999</v>
      </c>
      <c r="Z36" s="8">
        <f>FC_IND_IS_BF_E!Z36+FC_IND_IS_EA_E!Z36</f>
        <v>17.529255720000002</v>
      </c>
    </row>
    <row r="37" spans="1:26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  <c r="Y37" s="8">
        <f>FC_IND_IS_BF_E!Y37+FC_IND_IS_EA_E!Y37</f>
        <v>0</v>
      </c>
      <c r="Z37" s="8">
        <f>FC_IND_IS_BF_E!Z37+FC_IND_IS_EA_E!Z37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  <c r="Y38" s="8">
        <f>FC_IND_IS_BF_E!Y38+FC_IND_IS_EA_E!Y38</f>
        <v>0</v>
      </c>
      <c r="Z38" s="8">
        <f>FC_IND_IS_BF_E!Z38+FC_IND_IS_EA_E!Z38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  <c r="Y39" s="8">
        <f>FC_IND_IS_BF_E!Y39+FC_IND_IS_EA_E!Y39</f>
        <v>0</v>
      </c>
      <c r="Z39" s="8">
        <f>FC_IND_IS_BF_E!Z39+FC_IND_IS_EA_E!Z39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  <c r="Y40" s="8">
        <f>FC_IND_IS_BF_E!Y40+FC_IND_IS_EA_E!Y40</f>
        <v>0</v>
      </c>
      <c r="Z40" s="8">
        <f>FC_IND_IS_BF_E!Z40+FC_IND_IS_EA_E!Z40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  <c r="Y41" s="8">
        <f>FC_IND_IS_BF_E!Y41+FC_IND_IS_EA_E!Y41</f>
        <v>0</v>
      </c>
      <c r="Z41" s="8">
        <f>FC_IND_IS_BF_E!Z41+FC_IND_IS_EA_E!Z41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  <c r="Y42" s="8">
        <f>FC_IND_IS_BF_E!Y42+FC_IND_IS_EA_E!Y42</f>
        <v>0</v>
      </c>
      <c r="Z42" s="8">
        <f>FC_IND_IS_BF_E!Z42+FC_IND_IS_EA_E!Z42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FC_IND_IS_BF_E!C43+FC_IND_IS_EA_E!C43</f>
        <v>19.117888919999999</v>
      </c>
      <c r="D43" s="8">
        <f>FC_IND_IS_BF_E!D43+FC_IND_IS_EA_E!D43</f>
        <v>15.931440719999999</v>
      </c>
      <c r="E43" s="8">
        <f>FC_IND_IS_BF_E!E43+FC_IND_IS_EA_E!E43</f>
        <v>15.931440719999999</v>
      </c>
      <c r="F43" s="8">
        <f>FC_IND_IS_BF_E!F43+FC_IND_IS_EA_E!F43</f>
        <v>19.117888919999999</v>
      </c>
      <c r="G43" s="8">
        <f>FC_IND_IS_BF_E!G43+FC_IND_IS_EA_E!G43</f>
        <v>9.5145289200000001</v>
      </c>
      <c r="H43" s="8">
        <f>FC_IND_IS_BF_E!H43+FC_IND_IS_EA_E!H43</f>
        <v>12.686038559999995</v>
      </c>
      <c r="I43" s="8">
        <f>FC_IND_IS_BF_E!I43+FC_IND_IS_EA_E!I43</f>
        <v>12.67803576</v>
      </c>
      <c r="J43" s="8">
        <f>FC_IND_IS_BF_E!J43+FC_IND_IS_EA_E!J43</f>
        <v>12.678836040000004</v>
      </c>
      <c r="K43" s="8">
        <f>FC_IND_IS_BF_E!K43+FC_IND_IS_EA_E!K43</f>
        <v>15.849011879999996</v>
      </c>
      <c r="L43" s="8">
        <f>FC_IND_IS_BF_E!L43+FC_IND_IS_EA_E!L43</f>
        <v>9.5102607600000013</v>
      </c>
      <c r="M43" s="8">
        <f>FC_IND_IS_BF_E!M43+FC_IND_IS_EA_E!M43</f>
        <v>25.363540799999996</v>
      </c>
      <c r="N43" s="8">
        <f>FC_IND_IS_BF_E!N43+FC_IND_IS_EA_E!N43</f>
        <v>9.5099939999999972</v>
      </c>
      <c r="O43" s="8">
        <f>FC_IND_IS_BF_E!O43+FC_IND_IS_EA_E!O43</f>
        <v>12.679903079999999</v>
      </c>
      <c r="P43" s="8">
        <f>FC_IND_IS_BF_E!P43+FC_IND_IS_EA_E!P43</f>
        <v>9.6033599999999986</v>
      </c>
      <c r="Q43" s="8">
        <f>FC_IND_IS_BF_E!Q43+FC_IND_IS_EA_E!Q43</f>
        <v>9.6033600000000003</v>
      </c>
      <c r="R43" s="8">
        <f>FC_IND_IS_BF_E!R43+FC_IND_IS_EA_E!R43</f>
        <v>9.5908222799999994</v>
      </c>
      <c r="S43" s="8">
        <f>FC_IND_IS_BF_E!S43+FC_IND_IS_EA_E!S43</f>
        <v>6.3881017199999999</v>
      </c>
      <c r="T43" s="8">
        <f>FC_IND_IS_BF_E!T43+FC_IND_IS_EA_E!T43</f>
        <v>9.5548096799999982</v>
      </c>
      <c r="U43" s="8">
        <f>FC_IND_IS_BF_E!U43+FC_IND_IS_EA_E!U43</f>
        <v>6.3672944400000002</v>
      </c>
      <c r="V43" s="8">
        <f>FC_IND_IS_BF_E!V43+FC_IND_IS_EA_E!V43</f>
        <v>25.477980839999994</v>
      </c>
      <c r="W43" s="8">
        <f>FC_IND_IS_BF_E!W43+FC_IND_IS_EA_E!W43</f>
        <v>6.3699620399999981</v>
      </c>
      <c r="X43" s="8">
        <f>FC_IND_IS_BF_E!X43+FC_IND_IS_EA_E!X43</f>
        <v>3.0832120799999996</v>
      </c>
      <c r="Y43" s="8">
        <f>FC_IND_IS_BF_E!Y43+FC_IND_IS_EA_E!Y43</f>
        <v>3.0645388800000002</v>
      </c>
      <c r="Z43" s="8">
        <f>FC_IND_IS_BF_E!Z43+FC_IND_IS_EA_E!Z43</f>
        <v>3.0501338399999995</v>
      </c>
    </row>
    <row r="44" spans="1:26" ht="11.25" customHeight="1" x14ac:dyDescent="0.2">
      <c r="A44" s="28" t="s">
        <v>74</v>
      </c>
      <c r="B44" s="7" t="s">
        <v>75</v>
      </c>
      <c r="C44" s="8">
        <f>FC_IND_IS_BF_E!C44+FC_IND_IS_EA_E!C44</f>
        <v>60.441752880000003</v>
      </c>
      <c r="D44" s="8">
        <f>FC_IND_IS_BF_E!D44+FC_IND_IS_EA_E!D44</f>
        <v>69.985172880000022</v>
      </c>
      <c r="E44" s="8">
        <f>FC_IND_IS_BF_E!E44+FC_IND_IS_EA_E!E44</f>
        <v>98.615432880000014</v>
      </c>
      <c r="F44" s="8">
        <f>FC_IND_IS_BF_E!F44+FC_IND_IS_EA_E!F44</f>
        <v>85.890780000000007</v>
      </c>
      <c r="G44" s="8">
        <f>FC_IND_IS_BF_E!G44+FC_IND_IS_EA_E!G44</f>
        <v>98.615432880000014</v>
      </c>
      <c r="H44" s="8">
        <f>FC_IND_IS_BF_E!H44+FC_IND_IS_EA_E!H44</f>
        <v>92.252967120000022</v>
      </c>
      <c r="I44" s="8">
        <f>FC_IND_IS_BF_E!I44+FC_IND_IS_EA_E!I44</f>
        <v>104.97762</v>
      </c>
      <c r="J44" s="8">
        <f>FC_IND_IS_BF_E!J44+FC_IND_IS_EA_E!J44</f>
        <v>73.166127120000013</v>
      </c>
      <c r="K44" s="8">
        <f>FC_IND_IS_BF_E!K44+FC_IND_IS_EA_E!K44</f>
        <v>63.367472880000015</v>
      </c>
      <c r="L44" s="8">
        <f>FC_IND_IS_BF_E!L44+FC_IND_IS_EA_E!L44</f>
        <v>50.693811120000007</v>
      </c>
      <c r="M44" s="8">
        <f>FC_IND_IS_BF_E!M44+FC_IND_IS_EA_E!M44</f>
        <v>50.693811120000007</v>
      </c>
      <c r="N44" s="8">
        <f>FC_IND_IS_BF_E!N44+FC_IND_IS_EA_E!N44</f>
        <v>47.545179120000029</v>
      </c>
      <c r="O44" s="8">
        <f>FC_IND_IS_BF_E!O44+FC_IND_IS_EA_E!O44</f>
        <v>44.435278079999996</v>
      </c>
      <c r="P44" s="8">
        <f>FC_IND_IS_BF_E!P44+FC_IND_IS_EA_E!P44</f>
        <v>31.250311920000005</v>
      </c>
      <c r="Q44" s="8">
        <f>FC_IND_IS_BF_E!Q44+FC_IND_IS_EA_E!Q44</f>
        <v>31.25170512</v>
      </c>
      <c r="R44" s="8">
        <f>FC_IND_IS_BF_E!R44+FC_IND_IS_EA_E!R44</f>
        <v>24.988992480000004</v>
      </c>
      <c r="S44" s="8">
        <f>FC_IND_IS_BF_E!S44+FC_IND_IS_EA_E!S44</f>
        <v>6.2537961600000012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  <c r="Y44" s="8">
        <f>FC_IND_IS_BF_E!Y44+FC_IND_IS_EA_E!Y44</f>
        <v>0</v>
      </c>
      <c r="Z44" s="8">
        <f>FC_IND_IS_BF_E!Z44+FC_IND_IS_EA_E!Z44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  <c r="Y45" s="8">
        <f>FC_IND_IS_BF_E!Y45+FC_IND_IS_EA_E!Y45</f>
        <v>0</v>
      </c>
      <c r="Z45" s="8">
        <f>FC_IND_IS_BF_E!Z45+FC_IND_IS_EA_E!Z45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  <c r="Y46" s="8">
        <f>FC_IND_IS_BF_E!Y46+FC_IND_IS_EA_E!Y46</f>
        <v>0</v>
      </c>
      <c r="Z46" s="8">
        <f>FC_IND_IS_BF_E!Z46+FC_IND_IS_EA_E!Z46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  <c r="Y47" s="8">
        <f>FC_IND_IS_BF_E!Y47+FC_IND_IS_EA_E!Y47</f>
        <v>0</v>
      </c>
      <c r="Z47" s="8">
        <f>FC_IND_IS_BF_E!Z47+FC_IND_IS_EA_E!Z47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  <c r="Y48" s="8">
        <f>FC_IND_IS_BF_E!Y48+FC_IND_IS_EA_E!Y48</f>
        <v>0</v>
      </c>
      <c r="Z48" s="8">
        <f>FC_IND_IS_BF_E!Z48+FC_IND_IS_EA_E!Z48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  <c r="Y49" s="8">
        <f>FC_IND_IS_BF_E!Y49+FC_IND_IS_EA_E!Y49</f>
        <v>0</v>
      </c>
      <c r="Z49" s="8">
        <f>FC_IND_IS_BF_E!Z49+FC_IND_IS_EA_E!Z49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  <c r="Y50" s="8">
        <f>FC_IND_IS_BF_E!Y50+FC_IND_IS_EA_E!Y50</f>
        <v>0</v>
      </c>
      <c r="Z50" s="8">
        <f>FC_IND_IS_BF_E!Z50+FC_IND_IS_EA_E!Z50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FC_IND_IS_BF_E!C51+FC_IND_IS_EA_E!C51</f>
        <v>149.4504</v>
      </c>
      <c r="D51" s="27">
        <f>FC_IND_IS_BF_E!D51+FC_IND_IS_EA_E!D51</f>
        <v>155.35773</v>
      </c>
      <c r="E51" s="27">
        <f>FC_IND_IS_BF_E!E51+FC_IND_IS_EA_E!E51</f>
        <v>143.13915000000003</v>
      </c>
      <c r="F51" s="27">
        <f>FC_IND_IS_BF_E!F51+FC_IND_IS_EA_E!F51</f>
        <v>138.99897000000001</v>
      </c>
      <c r="G51" s="27">
        <f>FC_IND_IS_BF_E!G51+FC_IND_IS_EA_E!G51</f>
        <v>142.23033000000001</v>
      </c>
      <c r="H51" s="27">
        <f>FC_IND_IS_BF_E!H51+FC_IND_IS_EA_E!H51</f>
        <v>134.15193000000002</v>
      </c>
      <c r="I51" s="27">
        <f>FC_IND_IS_BF_E!I51+FC_IND_IS_EA_E!I51</f>
        <v>131.17302000000001</v>
      </c>
      <c r="J51" s="27">
        <f>FC_IND_IS_BF_E!J51+FC_IND_IS_EA_E!J51</f>
        <v>127.03142628000001</v>
      </c>
      <c r="K51" s="27">
        <f>FC_IND_IS_BF_E!K51+FC_IND_IS_EA_E!K51</f>
        <v>119.55890628000003</v>
      </c>
      <c r="L51" s="27">
        <f>FC_IND_IS_BF_E!L51+FC_IND_IS_EA_E!L51</f>
        <v>88.408191960000011</v>
      </c>
      <c r="M51" s="27">
        <f>FC_IND_IS_BF_E!M51+FC_IND_IS_EA_E!M51</f>
        <v>114.46022411999999</v>
      </c>
      <c r="N51" s="27">
        <f>FC_IND_IS_BF_E!N51+FC_IND_IS_EA_E!N51</f>
        <v>117.79201067811506</v>
      </c>
      <c r="O51" s="27">
        <f>FC_IND_IS_BF_E!O51+FC_IND_IS_EA_E!O51</f>
        <v>111.31390770215302</v>
      </c>
      <c r="P51" s="27">
        <f>FC_IND_IS_BF_E!P51+FC_IND_IS_EA_E!P51</f>
        <v>112.37506162843457</v>
      </c>
      <c r="Q51" s="27">
        <f>FC_IND_IS_BF_E!Q51+FC_IND_IS_EA_E!Q51</f>
        <v>122.2385926564863</v>
      </c>
      <c r="R51" s="27">
        <f>FC_IND_IS_BF_E!R51+FC_IND_IS_EA_E!R51</f>
        <v>121.60027896423551</v>
      </c>
      <c r="S51" s="27">
        <f>FC_IND_IS_BF_E!S51+FC_IND_IS_EA_E!S51</f>
        <v>130.32404302401656</v>
      </c>
      <c r="T51" s="27">
        <f>FC_IND_IS_BF_E!T51+FC_IND_IS_EA_E!T51</f>
        <v>127.92307700054472</v>
      </c>
      <c r="U51" s="27">
        <f>FC_IND_IS_BF_E!U51+FC_IND_IS_EA_E!U51</f>
        <v>155.47721231301051</v>
      </c>
      <c r="V51" s="27">
        <f>FC_IND_IS_BF_E!V51+FC_IND_IS_EA_E!V51</f>
        <v>328.69733446154567</v>
      </c>
      <c r="W51" s="27">
        <f>FC_IND_IS_BF_E!W51+FC_IND_IS_EA_E!W51</f>
        <v>342.07440377487353</v>
      </c>
      <c r="X51" s="27">
        <f>FC_IND_IS_BF_E!X51+FC_IND_IS_EA_E!X51</f>
        <v>362.19903715972572</v>
      </c>
      <c r="Y51" s="27">
        <f>FC_IND_IS_BF_E!Y51+FC_IND_IS_EA_E!Y51</f>
        <v>330.0244594203574</v>
      </c>
      <c r="Z51" s="27">
        <f>FC_IND_IS_BF_E!Z51+FC_IND_IS_EA_E!Z51</f>
        <v>329.08806207295987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  <c r="Y53" s="8">
        <f>FC_IND_IS_BF_E!Y53+FC_IND_IS_EA_E!Y53</f>
        <v>0</v>
      </c>
      <c r="Z53" s="8">
        <f>FC_IND_IS_BF_E!Z53+FC_IND_IS_EA_E!Z53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  <c r="Y54" s="45">
        <f>FC_IND_IS_BF_E!Y54+FC_IND_IS_EA_E!Y54</f>
        <v>0</v>
      </c>
      <c r="Z54" s="45">
        <f>FC_IND_IS_BF_E!Z54+FC_IND_IS_EA_E!Z54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0.11208959999999998</v>
      </c>
      <c r="I61" s="49">
        <f t="shared" si="32"/>
        <v>0.11208959999999998</v>
      </c>
      <c r="J61" s="49">
        <f t="shared" si="32"/>
        <v>0.11208959999999998</v>
      </c>
      <c r="K61" s="49">
        <f t="shared" si="32"/>
        <v>0.11208959999999998</v>
      </c>
      <c r="L61" s="49">
        <f t="shared" si="32"/>
        <v>0.1120896</v>
      </c>
      <c r="M61" s="49">
        <f t="shared" si="32"/>
        <v>0.11208959999999998</v>
      </c>
      <c r="N61" s="49">
        <f t="shared" si="32"/>
        <v>0.11380760397359269</v>
      </c>
      <c r="O61" s="49">
        <f t="shared" si="32"/>
        <v>0.12759991041790497</v>
      </c>
      <c r="P61" s="49">
        <f t="shared" si="32"/>
        <v>0.22444940376959255</v>
      </c>
      <c r="Q61" s="49">
        <f t="shared" si="32"/>
        <v>0.25825131186894767</v>
      </c>
      <c r="R61" s="49">
        <f t="shared" si="32"/>
        <v>0.48539499309698575</v>
      </c>
      <c r="S61" s="49">
        <f t="shared" si="32"/>
        <v>0.59595913683951551</v>
      </c>
      <c r="T61" s="49">
        <f t="shared" si="32"/>
        <v>0.83469716781210346</v>
      </c>
      <c r="U61" s="49">
        <f t="shared" si="32"/>
        <v>0.79737368124109731</v>
      </c>
      <c r="V61" s="49">
        <f t="shared" si="32"/>
        <v>1.4013132808486408</v>
      </c>
      <c r="W61" s="49">
        <f t="shared" si="32"/>
        <v>1.5034789776098614</v>
      </c>
      <c r="X61" s="49">
        <f t="shared" si="32"/>
        <v>2.2754881944917194</v>
      </c>
      <c r="Y61" s="49">
        <f t="shared" ref="Y61:Z61" si="33">SUM(Y62:Y72)</f>
        <v>4.1611093466041051</v>
      </c>
      <c r="Z61" s="49">
        <f t="shared" si="33"/>
        <v>3.4077335717715873</v>
      </c>
    </row>
    <row r="62" spans="1:26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0.11208959999999998</v>
      </c>
      <c r="I62" s="52">
        <f>FC_IND_IS_BF_E!I62+FC_IND_IS_EA_E!I62</f>
        <v>0.11208959999999998</v>
      </c>
      <c r="J62" s="52">
        <f>FC_IND_IS_BF_E!J62+FC_IND_IS_EA_E!J62</f>
        <v>0.11208959999999998</v>
      </c>
      <c r="K62" s="52">
        <f>FC_IND_IS_BF_E!K62+FC_IND_IS_EA_E!K62</f>
        <v>0.11208959999999998</v>
      </c>
      <c r="L62" s="52">
        <f>FC_IND_IS_BF_E!L62+FC_IND_IS_EA_E!L62</f>
        <v>0.1120896</v>
      </c>
      <c r="M62" s="52">
        <f>FC_IND_IS_BF_E!M62+FC_IND_IS_EA_E!M62</f>
        <v>0.11208959999999998</v>
      </c>
      <c r="N62" s="52">
        <f>FC_IND_IS_BF_E!N62+FC_IND_IS_EA_E!N62</f>
        <v>0.11208959999999998</v>
      </c>
      <c r="O62" s="52">
        <f>FC_IND_IS_BF_E!O62+FC_IND_IS_EA_E!O62</f>
        <v>0.1120896</v>
      </c>
      <c r="P62" s="52">
        <f>FC_IND_IS_BF_E!P62+FC_IND_IS_EA_E!P62</f>
        <v>0.11208959999999997</v>
      </c>
      <c r="Q62" s="52">
        <f>FC_IND_IS_BF_E!Q62+FC_IND_IS_EA_E!Q62</f>
        <v>0.11208959999999998</v>
      </c>
      <c r="R62" s="52">
        <f>FC_IND_IS_BF_E!R62+FC_IND_IS_EA_E!R62</f>
        <v>0.11208959999999997</v>
      </c>
      <c r="S62" s="52">
        <f>FC_IND_IS_BF_E!S62+FC_IND_IS_EA_E!S62</f>
        <v>0.11208959999999998</v>
      </c>
      <c r="T62" s="52">
        <f>FC_IND_IS_BF_E!T62+FC_IND_IS_EA_E!T62</f>
        <v>0.22417920000000002</v>
      </c>
      <c r="U62" s="52">
        <f>FC_IND_IS_BF_E!U62+FC_IND_IS_EA_E!U62</f>
        <v>0.11208959999999997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  <c r="Y62" s="52">
        <f>FC_IND_IS_BF_E!Y62+FC_IND_IS_EA_E!Y62</f>
        <v>0</v>
      </c>
      <c r="Z62" s="52">
        <f>FC_IND_IS_BF_E!Z62+FC_IND_IS_EA_E!Z62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  <c r="Y63" s="52">
        <f>FC_IND_IS_BF_E!Y63+FC_IND_IS_EA_E!Y63</f>
        <v>0</v>
      </c>
      <c r="Z63" s="52">
        <f>FC_IND_IS_BF_E!Z63+FC_IND_IS_EA_E!Z63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1.7180039735926976E-3</v>
      </c>
      <c r="O64" s="52">
        <f>FC_IND_IS_BF_E!O64+FC_IND_IS_EA_E!O64</f>
        <v>1.5510310417904969E-2</v>
      </c>
      <c r="P64" s="52">
        <f>FC_IND_IS_BF_E!P64+FC_IND_IS_EA_E!P64</f>
        <v>0.11235980376959259</v>
      </c>
      <c r="Q64" s="52">
        <f>FC_IND_IS_BF_E!Q64+FC_IND_IS_EA_E!Q64</f>
        <v>0.14616171186894766</v>
      </c>
      <c r="R64" s="52">
        <f>FC_IND_IS_BF_E!R64+FC_IND_IS_EA_E!R64</f>
        <v>0.37330539309698579</v>
      </c>
      <c r="S64" s="52">
        <f>FC_IND_IS_BF_E!S64+FC_IND_IS_EA_E!S64</f>
        <v>0.4838695368395155</v>
      </c>
      <c r="T64" s="52">
        <f>FC_IND_IS_BF_E!T64+FC_IND_IS_EA_E!T64</f>
        <v>0.61051796781210343</v>
      </c>
      <c r="U64" s="52">
        <f>FC_IND_IS_BF_E!U64+FC_IND_IS_EA_E!U64</f>
        <v>0.6852840812410973</v>
      </c>
      <c r="V64" s="52">
        <f>FC_IND_IS_BF_E!V64+FC_IND_IS_EA_E!V64</f>
        <v>1.4013132808486408</v>
      </c>
      <c r="W64" s="52">
        <f>FC_IND_IS_BF_E!W64+FC_IND_IS_EA_E!W64</f>
        <v>1.5034789776098614</v>
      </c>
      <c r="X64" s="52">
        <f>FC_IND_IS_BF_E!X64+FC_IND_IS_EA_E!X64</f>
        <v>2.1773593944917193</v>
      </c>
      <c r="Y64" s="52">
        <f>FC_IND_IS_BF_E!Y64+FC_IND_IS_EA_E!Y64</f>
        <v>4.045393826604105</v>
      </c>
      <c r="Z64" s="52">
        <f>FC_IND_IS_BF_E!Z64+FC_IND_IS_EA_E!Z64</f>
        <v>3.2802935717715873</v>
      </c>
    </row>
    <row r="65" spans="1:26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  <c r="Y65" s="52">
        <f>FC_IND_IS_BF_E!Y65+FC_IND_IS_EA_E!Y65</f>
        <v>0</v>
      </c>
      <c r="Z65" s="52">
        <f>FC_IND_IS_BF_E!Z65+FC_IND_IS_EA_E!Z65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  <c r="Y66" s="52">
        <f>FC_IND_IS_BF_E!Y66+FC_IND_IS_EA_E!Y66</f>
        <v>0</v>
      </c>
      <c r="Z66" s="52">
        <f>FC_IND_IS_BF_E!Z66+FC_IND_IS_EA_E!Z66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  <c r="Y67" s="52">
        <f>FC_IND_IS_BF_E!Y67+FC_IND_IS_EA_E!Y67</f>
        <v>0</v>
      </c>
      <c r="Z67" s="52">
        <f>FC_IND_IS_BF_E!Z67+FC_IND_IS_EA_E!Z67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  <c r="Y68" s="52">
        <f>FC_IND_IS_BF_E!Y68+FC_IND_IS_EA_E!Y68</f>
        <v>0</v>
      </c>
      <c r="Z68" s="52">
        <f>FC_IND_IS_BF_E!Z68+FC_IND_IS_EA_E!Z68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9.8128799999999988E-2</v>
      </c>
      <c r="Y69" s="52">
        <f>FC_IND_IS_BF_E!Y69+FC_IND_IS_EA_E!Y69</f>
        <v>0.11571552000000002</v>
      </c>
      <c r="Z69" s="52">
        <f>FC_IND_IS_BF_E!Z69+FC_IND_IS_EA_E!Z69</f>
        <v>0.12744</v>
      </c>
    </row>
    <row r="70" spans="1:26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  <c r="Y70" s="52">
        <f>FC_IND_IS_BF_E!Y70+FC_IND_IS_EA_E!Y70</f>
        <v>0</v>
      </c>
      <c r="Z70" s="52">
        <f>FC_IND_IS_BF_E!Z70+FC_IND_IS_EA_E!Z70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  <c r="Y71" s="52">
        <f>FC_IND_IS_BF_E!Y71+FC_IND_IS_EA_E!Y71</f>
        <v>0</v>
      </c>
      <c r="Z71" s="52">
        <f>FC_IND_IS_BF_E!Z71+FC_IND_IS_EA_E!Z71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  <c r="Y72" s="55">
        <f>FC_IND_IS_BF_E!Y72+FC_IND_IS_EA_E!Y72</f>
        <v>0</v>
      </c>
      <c r="Z72" s="55">
        <f>FC_IND_IS_BF_E!Z72+FC_IND_IS_EA_E!Z72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1845.6416525161144</v>
      </c>
      <c r="D2" s="21">
        <f t="shared" ref="D2:X2" si="0">SUM(D3,D17,D22,D25,D26,D51,D52)</f>
        <v>1622.0212378325309</v>
      </c>
      <c r="E2" s="21">
        <f t="shared" si="0"/>
        <v>1854.7950290205886</v>
      </c>
      <c r="F2" s="21">
        <f t="shared" si="0"/>
        <v>1380.9613797996851</v>
      </c>
      <c r="G2" s="21">
        <f t="shared" si="0"/>
        <v>1463.588348461818</v>
      </c>
      <c r="H2" s="21">
        <f t="shared" si="0"/>
        <v>1482.4343400491152</v>
      </c>
      <c r="I2" s="21">
        <f t="shared" si="0"/>
        <v>1340.0992668843785</v>
      </c>
      <c r="J2" s="21">
        <f t="shared" si="0"/>
        <v>1285.2002673142047</v>
      </c>
      <c r="K2" s="21">
        <f t="shared" si="0"/>
        <v>1186.6974552901386</v>
      </c>
      <c r="L2" s="21">
        <f t="shared" si="0"/>
        <v>907.63982256083227</v>
      </c>
      <c r="M2" s="21">
        <f t="shared" si="0"/>
        <v>1485.8534950272976</v>
      </c>
      <c r="N2" s="21">
        <f t="shared" si="0"/>
        <v>1237.2270022093578</v>
      </c>
      <c r="O2" s="21">
        <f t="shared" si="0"/>
        <v>749.8190318694775</v>
      </c>
      <c r="P2" s="21">
        <f t="shared" si="0"/>
        <v>784.13943933903647</v>
      </c>
      <c r="Q2" s="21">
        <f t="shared" si="0"/>
        <v>851.84167353465102</v>
      </c>
      <c r="R2" s="21">
        <f t="shared" si="0"/>
        <v>835.44341584303697</v>
      </c>
      <c r="S2" s="21">
        <f t="shared" si="0"/>
        <v>876.83256686364643</v>
      </c>
      <c r="T2" s="21">
        <f t="shared" si="0"/>
        <v>826.87279850327627</v>
      </c>
      <c r="U2" s="21">
        <f t="shared" si="0"/>
        <v>899.6046717061929</v>
      </c>
      <c r="V2" s="21">
        <f t="shared" si="0"/>
        <v>877.09792003422854</v>
      </c>
      <c r="W2" s="21">
        <f t="shared" si="0"/>
        <v>853.90047008485953</v>
      </c>
      <c r="X2" s="21">
        <f t="shared" si="0"/>
        <v>928.87894446174096</v>
      </c>
      <c r="Y2" s="21">
        <f t="shared" ref="Y2:Z2" si="1">SUM(Y3,Y17,Y22,Y25,Y26,Y51,Y52)</f>
        <v>782.51442190771468</v>
      </c>
      <c r="Z2" s="21">
        <f t="shared" si="1"/>
        <v>766.83484882727316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474.29739539321412</v>
      </c>
      <c r="D3" s="24">
        <f t="shared" ref="D3:X3" si="3">SUM(D4,D8,D11)</f>
        <v>393.01594719900476</v>
      </c>
      <c r="E3" s="24">
        <f t="shared" si="3"/>
        <v>455.54801276461558</v>
      </c>
      <c r="F3" s="24">
        <f t="shared" si="3"/>
        <v>458.61338897616679</v>
      </c>
      <c r="G3" s="24">
        <f t="shared" si="3"/>
        <v>493.64932822638127</v>
      </c>
      <c r="H3" s="24">
        <f t="shared" si="3"/>
        <v>496.78832396483352</v>
      </c>
      <c r="I3" s="24">
        <f t="shared" si="3"/>
        <v>465.49849344836355</v>
      </c>
      <c r="J3" s="24">
        <f t="shared" si="3"/>
        <v>434.2627698637383</v>
      </c>
      <c r="K3" s="24">
        <f t="shared" si="3"/>
        <v>422.1388710020218</v>
      </c>
      <c r="L3" s="24">
        <f t="shared" si="3"/>
        <v>359.22786383245307</v>
      </c>
      <c r="M3" s="24">
        <f t="shared" si="3"/>
        <v>433.88078288706879</v>
      </c>
      <c r="N3" s="24">
        <f t="shared" si="3"/>
        <v>445.231106209117</v>
      </c>
      <c r="O3" s="24">
        <f t="shared" si="3"/>
        <v>65.442820331258574</v>
      </c>
      <c r="P3" s="24">
        <f t="shared" si="3"/>
        <v>99.331589920046525</v>
      </c>
      <c r="Q3" s="24">
        <f t="shared" si="3"/>
        <v>107.99351668542475</v>
      </c>
      <c r="R3" s="24">
        <f t="shared" si="3"/>
        <v>101.42289519004167</v>
      </c>
      <c r="S3" s="24">
        <f t="shared" si="3"/>
        <v>111.45689303781319</v>
      </c>
      <c r="T3" s="24">
        <f t="shared" si="3"/>
        <v>108.34991904001309</v>
      </c>
      <c r="U3" s="24">
        <f t="shared" si="3"/>
        <v>121.1217563952538</v>
      </c>
      <c r="V3" s="24">
        <f t="shared" si="3"/>
        <v>118.01603119685365</v>
      </c>
      <c r="W3" s="24">
        <f t="shared" si="3"/>
        <v>121.12175639523151</v>
      </c>
      <c r="X3" s="24">
        <f t="shared" si="3"/>
        <v>131.54693247530861</v>
      </c>
      <c r="Y3" s="24">
        <f t="shared" ref="Y3:Z3" si="4">SUM(Y4,Y8,Y11)</f>
        <v>116.718054872076</v>
      </c>
      <c r="Z3" s="24">
        <f t="shared" si="4"/>
        <v>114.52133242271245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2.7255400448985769</v>
      </c>
      <c r="Q4" s="19">
        <f t="shared" si="6"/>
        <v>8.271488459779949</v>
      </c>
      <c r="R4" s="19">
        <f t="shared" si="6"/>
        <v>8.252283994804257</v>
      </c>
      <c r="S4" s="19">
        <f t="shared" si="6"/>
        <v>2.7580374361674562</v>
      </c>
      <c r="T4" s="19">
        <f t="shared" si="6"/>
        <v>2.7567886366759873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16.636626476869601</v>
      </c>
      <c r="Y4" s="19">
        <f t="shared" ref="Y4:Z4" si="7">SUM(Y5:Y7)</f>
        <v>8.0191992704376265</v>
      </c>
      <c r="Z4" s="19">
        <f t="shared" si="7"/>
        <v>2.7167516226456372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2.7255400448985769</v>
      </c>
      <c r="Q5" s="8">
        <v>8.271488459779949</v>
      </c>
      <c r="R5" s="8">
        <v>8.252283994804257</v>
      </c>
      <c r="S5" s="8">
        <v>2.7580374361674562</v>
      </c>
      <c r="T5" s="8">
        <v>2.7567886366759873</v>
      </c>
      <c r="U5" s="8">
        <v>0</v>
      </c>
      <c r="V5" s="8">
        <v>0</v>
      </c>
      <c r="W5" s="8">
        <v>0</v>
      </c>
      <c r="X5" s="8">
        <v>16.636626476869601</v>
      </c>
      <c r="Y5" s="8">
        <v>8.0191992704376265</v>
      </c>
      <c r="Z5" s="8">
        <v>2.7167516226456372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474.29739539321412</v>
      </c>
      <c r="D11" s="19">
        <f t="shared" si="10"/>
        <v>393.01594719900476</v>
      </c>
      <c r="E11" s="19">
        <f t="shared" si="10"/>
        <v>455.54801276461558</v>
      </c>
      <c r="F11" s="19">
        <f t="shared" si="10"/>
        <v>458.61338897616679</v>
      </c>
      <c r="G11" s="19">
        <f t="shared" si="10"/>
        <v>493.64932822638127</v>
      </c>
      <c r="H11" s="19">
        <f t="shared" si="10"/>
        <v>496.78832396483352</v>
      </c>
      <c r="I11" s="19">
        <f t="shared" si="10"/>
        <v>465.49849344836355</v>
      </c>
      <c r="J11" s="19">
        <f t="shared" si="10"/>
        <v>434.2627698637383</v>
      </c>
      <c r="K11" s="19">
        <f t="shared" si="10"/>
        <v>422.1388710020218</v>
      </c>
      <c r="L11" s="19">
        <f t="shared" si="10"/>
        <v>359.22786383245307</v>
      </c>
      <c r="M11" s="19">
        <f t="shared" si="10"/>
        <v>433.88078288706879</v>
      </c>
      <c r="N11" s="19">
        <f t="shared" si="10"/>
        <v>445.231106209117</v>
      </c>
      <c r="O11" s="19">
        <f t="shared" si="10"/>
        <v>65.442820331258574</v>
      </c>
      <c r="P11" s="19">
        <f t="shared" si="10"/>
        <v>96.606049875147946</v>
      </c>
      <c r="Q11" s="19">
        <f t="shared" si="10"/>
        <v>99.722028225644806</v>
      </c>
      <c r="R11" s="19">
        <f t="shared" si="10"/>
        <v>93.170611195237413</v>
      </c>
      <c r="S11" s="19">
        <f t="shared" si="10"/>
        <v>108.69885560164573</v>
      </c>
      <c r="T11" s="19">
        <f t="shared" si="10"/>
        <v>105.5931304033371</v>
      </c>
      <c r="U11" s="19">
        <f t="shared" si="10"/>
        <v>121.1217563952538</v>
      </c>
      <c r="V11" s="19">
        <f t="shared" si="10"/>
        <v>118.01603119685365</v>
      </c>
      <c r="W11" s="19">
        <f t="shared" si="10"/>
        <v>121.12175639523151</v>
      </c>
      <c r="X11" s="19">
        <f t="shared" si="10"/>
        <v>114.910305998439</v>
      </c>
      <c r="Y11" s="19">
        <f t="shared" ref="Y11:Z11" si="11">SUM(Y12:Y16)</f>
        <v>108.69885560163837</v>
      </c>
      <c r="Z11" s="19">
        <f t="shared" si="11"/>
        <v>111.80458080006682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472.17005922124497</v>
      </c>
      <c r="D13" s="8">
        <v>390.86928230892772</v>
      </c>
      <c r="E13" s="8">
        <v>453.40845968759578</v>
      </c>
      <c r="F13" s="8">
        <v>456.53545697521247</v>
      </c>
      <c r="G13" s="8">
        <v>490.93204295321624</v>
      </c>
      <c r="H13" s="8">
        <v>494.05865604183174</v>
      </c>
      <c r="I13" s="8">
        <v>462.78945155257225</v>
      </c>
      <c r="J13" s="8">
        <v>431.5198628646383</v>
      </c>
      <c r="K13" s="8">
        <v>422.1388710020218</v>
      </c>
      <c r="L13" s="8">
        <v>356.47269633574513</v>
      </c>
      <c r="M13" s="8">
        <v>428.39286557627338</v>
      </c>
      <c r="N13" s="8">
        <v>442.5171703107705</v>
      </c>
      <c r="O13" s="8">
        <v>65.442820331258574</v>
      </c>
      <c r="P13" s="8">
        <v>96.606049875147946</v>
      </c>
      <c r="Q13" s="8">
        <v>99.722028225644806</v>
      </c>
      <c r="R13" s="8">
        <v>93.170611195237413</v>
      </c>
      <c r="S13" s="8">
        <v>108.69885560164573</v>
      </c>
      <c r="T13" s="8">
        <v>105.5931304033371</v>
      </c>
      <c r="U13" s="8">
        <v>121.1217563952538</v>
      </c>
      <c r="V13" s="8">
        <v>118.01603119685365</v>
      </c>
      <c r="W13" s="8">
        <v>121.12175639523151</v>
      </c>
      <c r="X13" s="8">
        <v>114.910305998439</v>
      </c>
      <c r="Y13" s="8">
        <v>108.69885560163837</v>
      </c>
      <c r="Z13" s="8">
        <v>111.80458080006682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2.1273361719691355</v>
      </c>
      <c r="D15" s="8">
        <v>2.1466648900770116</v>
      </c>
      <c r="E15" s="8">
        <v>2.1395530770198206</v>
      </c>
      <c r="F15" s="8">
        <v>2.077932000954299</v>
      </c>
      <c r="G15" s="8">
        <v>2.7172852731650203</v>
      </c>
      <c r="H15" s="8">
        <v>2.7296679230018017</v>
      </c>
      <c r="I15" s="8">
        <v>2.7090418957913096</v>
      </c>
      <c r="J15" s="8">
        <v>2.7429069991000001</v>
      </c>
      <c r="K15" s="8">
        <v>0</v>
      </c>
      <c r="L15" s="8">
        <v>2.755167496707934</v>
      </c>
      <c r="M15" s="8">
        <v>5.4879173107953889</v>
      </c>
      <c r="N15" s="8">
        <v>2.7139358983465258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998.60613744505099</v>
      </c>
      <c r="D17" s="27">
        <f t="shared" si="12"/>
        <v>825.60671084404305</v>
      </c>
      <c r="E17" s="27">
        <f t="shared" si="12"/>
        <v>983.06194814222727</v>
      </c>
      <c r="F17" s="27">
        <f t="shared" si="12"/>
        <v>519.29856725004936</v>
      </c>
      <c r="G17" s="27">
        <f t="shared" si="12"/>
        <v>558.05919681834825</v>
      </c>
      <c r="H17" s="27">
        <f t="shared" si="12"/>
        <v>543.77081287043302</v>
      </c>
      <c r="I17" s="27">
        <f t="shared" si="12"/>
        <v>418.27324599073427</v>
      </c>
      <c r="J17" s="27">
        <f t="shared" si="12"/>
        <v>454.41673393432228</v>
      </c>
      <c r="K17" s="27">
        <f t="shared" si="12"/>
        <v>358.74566048586075</v>
      </c>
      <c r="L17" s="27">
        <f t="shared" si="12"/>
        <v>227.3965312206652</v>
      </c>
      <c r="M17" s="27">
        <f t="shared" si="12"/>
        <v>689.40867764991469</v>
      </c>
      <c r="N17" s="27">
        <f t="shared" si="12"/>
        <v>449.2637848044584</v>
      </c>
      <c r="O17" s="27">
        <f t="shared" si="12"/>
        <v>349.96736879062689</v>
      </c>
      <c r="P17" s="27">
        <f t="shared" si="12"/>
        <v>357.43623389223922</v>
      </c>
      <c r="Q17" s="27">
        <f t="shared" si="12"/>
        <v>404.45693953356704</v>
      </c>
      <c r="R17" s="27">
        <f t="shared" si="12"/>
        <v>393.53515378739706</v>
      </c>
      <c r="S17" s="27">
        <f t="shared" si="12"/>
        <v>424.31772690701138</v>
      </c>
      <c r="T17" s="27">
        <f t="shared" si="12"/>
        <v>364.62839016700775</v>
      </c>
      <c r="U17" s="27">
        <f t="shared" si="12"/>
        <v>434.37947974778956</v>
      </c>
      <c r="V17" s="27">
        <f t="shared" si="12"/>
        <v>435.4872894385681</v>
      </c>
      <c r="W17" s="27">
        <f t="shared" si="12"/>
        <v>409.39749262922675</v>
      </c>
      <c r="X17" s="27">
        <f t="shared" si="12"/>
        <v>459.98131444736919</v>
      </c>
      <c r="Y17" s="27">
        <f t="shared" ref="Y17:Z17" si="13">SUM(Y18:Y21)</f>
        <v>380.73236059703021</v>
      </c>
      <c r="Z17" s="27">
        <f t="shared" si="13"/>
        <v>357.96689743669589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143.21895702770595</v>
      </c>
      <c r="D19" s="8">
        <v>145.62111664656655</v>
      </c>
      <c r="E19" s="8">
        <v>157.47319746722829</v>
      </c>
      <c r="F19" s="8">
        <v>134.1972466894122</v>
      </c>
      <c r="G19" s="8">
        <v>133.56633033247334</v>
      </c>
      <c r="H19" s="8">
        <v>130.08362197533964</v>
      </c>
      <c r="I19" s="8">
        <v>129.02817074355804</v>
      </c>
      <c r="J19" s="8">
        <v>115.6278544731374</v>
      </c>
      <c r="K19" s="8">
        <v>110.64947356263022</v>
      </c>
      <c r="L19" s="8">
        <v>89.044268831089923</v>
      </c>
      <c r="M19" s="8">
        <v>145.48990666540149</v>
      </c>
      <c r="N19" s="8">
        <v>125.77458931375537</v>
      </c>
      <c r="O19" s="8">
        <v>120.04015454988306</v>
      </c>
      <c r="P19" s="8">
        <v>112.85280493916297</v>
      </c>
      <c r="Q19" s="8">
        <v>104.92607286745687</v>
      </c>
      <c r="R19" s="8">
        <v>118.06515975196545</v>
      </c>
      <c r="S19" s="8">
        <v>121.98802265018992</v>
      </c>
      <c r="T19" s="8">
        <v>89.074639985734109</v>
      </c>
      <c r="U19" s="8">
        <v>124.82260263719138</v>
      </c>
      <c r="V19" s="8">
        <v>124.87434237747611</v>
      </c>
      <c r="W19" s="8">
        <v>105.85908958728798</v>
      </c>
      <c r="X19" s="8">
        <v>118.30023706438705</v>
      </c>
      <c r="Y19" s="8">
        <v>104.65177543089105</v>
      </c>
      <c r="Z19" s="8">
        <v>108.48718740188511</v>
      </c>
    </row>
    <row r="20" spans="1:26" ht="11.25" customHeight="1" x14ac:dyDescent="0.2">
      <c r="A20" s="29" t="s">
        <v>30</v>
      </c>
      <c r="B20" s="7" t="s">
        <v>31</v>
      </c>
      <c r="C20" s="8">
        <v>552.45479774437092</v>
      </c>
      <c r="D20" s="8">
        <v>415.45062034586863</v>
      </c>
      <c r="E20" s="8">
        <v>551.93533888298305</v>
      </c>
      <c r="F20" s="8">
        <v>107.1117631070838</v>
      </c>
      <c r="G20" s="8">
        <v>135.81089648881724</v>
      </c>
      <c r="H20" s="8">
        <v>159.96042418758398</v>
      </c>
      <c r="I20" s="8">
        <v>37.270275846759397</v>
      </c>
      <c r="J20" s="8">
        <v>108.90950078829439</v>
      </c>
      <c r="K20" s="8">
        <v>60.930708127365932</v>
      </c>
      <c r="L20" s="8">
        <v>40.783414482041643</v>
      </c>
      <c r="M20" s="8">
        <v>332.3483426356658</v>
      </c>
      <c r="N20" s="8">
        <v>128.7908785649382</v>
      </c>
      <c r="O20" s="8">
        <v>57.916758415889284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302.93238267297409</v>
      </c>
      <c r="D21" s="8">
        <v>264.5349738516079</v>
      </c>
      <c r="E21" s="8">
        <v>273.65341179201602</v>
      </c>
      <c r="F21" s="8">
        <v>277.98955745355335</v>
      </c>
      <c r="G21" s="8">
        <v>288.68196999705759</v>
      </c>
      <c r="H21" s="8">
        <v>253.72676670750946</v>
      </c>
      <c r="I21" s="8">
        <v>251.97479940041683</v>
      </c>
      <c r="J21" s="8">
        <v>229.87937867289048</v>
      </c>
      <c r="K21" s="8">
        <v>187.16547879586457</v>
      </c>
      <c r="L21" s="8">
        <v>97.568847907533637</v>
      </c>
      <c r="M21" s="8">
        <v>211.57042834884734</v>
      </c>
      <c r="N21" s="8">
        <v>194.69831692576483</v>
      </c>
      <c r="O21" s="8">
        <v>172.01045582485457</v>
      </c>
      <c r="P21" s="8">
        <v>244.58342895307624</v>
      </c>
      <c r="Q21" s="8">
        <v>299.53086666611017</v>
      </c>
      <c r="R21" s="8">
        <v>275.46999403543163</v>
      </c>
      <c r="S21" s="8">
        <v>302.32970425682146</v>
      </c>
      <c r="T21" s="8">
        <v>275.55375018127364</v>
      </c>
      <c r="U21" s="8">
        <v>309.55687711059818</v>
      </c>
      <c r="V21" s="8">
        <v>310.61294706109197</v>
      </c>
      <c r="W21" s="8">
        <v>303.53840304193875</v>
      </c>
      <c r="X21" s="8">
        <v>341.68107738298215</v>
      </c>
      <c r="Y21" s="8">
        <v>276.08058516613914</v>
      </c>
      <c r="Z21" s="8">
        <v>249.47971003481078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239.89229724712564</v>
      </c>
      <c r="D26" s="27">
        <f t="shared" si="16"/>
        <v>262.13681751673016</v>
      </c>
      <c r="E26" s="27">
        <f t="shared" si="16"/>
        <v>287.40506163817935</v>
      </c>
      <c r="F26" s="27">
        <f t="shared" si="16"/>
        <v>282.29201615868112</v>
      </c>
      <c r="G26" s="27">
        <f t="shared" si="16"/>
        <v>290.45115071340376</v>
      </c>
      <c r="H26" s="27">
        <f t="shared" si="16"/>
        <v>325.88233853973657</v>
      </c>
      <c r="I26" s="27">
        <f t="shared" si="16"/>
        <v>343.64468836977369</v>
      </c>
      <c r="J26" s="27">
        <f t="shared" si="16"/>
        <v>285.63540415232728</v>
      </c>
      <c r="K26" s="27">
        <f t="shared" si="16"/>
        <v>300.71588309324864</v>
      </c>
      <c r="L26" s="27">
        <f t="shared" si="16"/>
        <v>242.52825322513098</v>
      </c>
      <c r="M26" s="27">
        <f t="shared" si="16"/>
        <v>263.98485746273889</v>
      </c>
      <c r="N26" s="27">
        <f t="shared" si="16"/>
        <v>241.58242727595515</v>
      </c>
      <c r="O26" s="27">
        <f t="shared" si="16"/>
        <v>237.33270466406543</v>
      </c>
      <c r="P26" s="27">
        <f t="shared" si="16"/>
        <v>227.81018643650415</v>
      </c>
      <c r="Q26" s="27">
        <f t="shared" si="16"/>
        <v>229.41940206356037</v>
      </c>
      <c r="R26" s="27">
        <f t="shared" si="16"/>
        <v>231.1955892197436</v>
      </c>
      <c r="S26" s="27">
        <f t="shared" si="16"/>
        <v>223.45243335760981</v>
      </c>
      <c r="T26" s="27">
        <f t="shared" si="16"/>
        <v>237.77350327284285</v>
      </c>
      <c r="U26" s="27">
        <f t="shared" si="16"/>
        <v>204.25550431318402</v>
      </c>
      <c r="V26" s="27">
        <f t="shared" si="16"/>
        <v>33.122106801778642</v>
      </c>
      <c r="W26" s="27">
        <f t="shared" si="16"/>
        <v>18.686614102087006</v>
      </c>
      <c r="X26" s="27">
        <f t="shared" si="16"/>
        <v>15.971602750636617</v>
      </c>
      <c r="Y26" s="27">
        <f t="shared" ref="Y26:Z26" si="17">SUM(Y27,Y33)</f>
        <v>12.019095529440847</v>
      </c>
      <c r="Z26" s="27">
        <f t="shared" si="17"/>
        <v>14.756323136917539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239.89229724712564</v>
      </c>
      <c r="D33" s="19">
        <f t="shared" si="20"/>
        <v>262.13681751673016</v>
      </c>
      <c r="E33" s="19">
        <f t="shared" si="20"/>
        <v>287.40506163817935</v>
      </c>
      <c r="F33" s="19">
        <f t="shared" si="20"/>
        <v>282.29201615868112</v>
      </c>
      <c r="G33" s="19">
        <f t="shared" si="20"/>
        <v>290.45115071340376</v>
      </c>
      <c r="H33" s="19">
        <f t="shared" si="20"/>
        <v>325.88233853973657</v>
      </c>
      <c r="I33" s="19">
        <f t="shared" si="20"/>
        <v>343.64468836977369</v>
      </c>
      <c r="J33" s="19">
        <f t="shared" si="20"/>
        <v>285.63540415232728</v>
      </c>
      <c r="K33" s="19">
        <f t="shared" si="20"/>
        <v>300.71588309324864</v>
      </c>
      <c r="L33" s="19">
        <f t="shared" si="20"/>
        <v>242.52825322513098</v>
      </c>
      <c r="M33" s="19">
        <f t="shared" si="20"/>
        <v>263.98485746273889</v>
      </c>
      <c r="N33" s="19">
        <f t="shared" si="20"/>
        <v>241.58242727595515</v>
      </c>
      <c r="O33" s="19">
        <f t="shared" si="20"/>
        <v>237.33270466406543</v>
      </c>
      <c r="P33" s="19">
        <f t="shared" si="20"/>
        <v>227.81018643650415</v>
      </c>
      <c r="Q33" s="19">
        <f t="shared" si="20"/>
        <v>229.41940206356037</v>
      </c>
      <c r="R33" s="19">
        <f t="shared" si="20"/>
        <v>231.1955892197436</v>
      </c>
      <c r="S33" s="19">
        <f t="shared" si="20"/>
        <v>223.45243335760981</v>
      </c>
      <c r="T33" s="19">
        <f t="shared" si="20"/>
        <v>237.77350327284285</v>
      </c>
      <c r="U33" s="19">
        <f t="shared" si="20"/>
        <v>204.25550431318402</v>
      </c>
      <c r="V33" s="19">
        <f t="shared" si="20"/>
        <v>33.122106801778642</v>
      </c>
      <c r="W33" s="19">
        <f t="shared" si="20"/>
        <v>18.686614102087006</v>
      </c>
      <c r="X33" s="19">
        <f t="shared" si="20"/>
        <v>15.971602750636617</v>
      </c>
      <c r="Y33" s="19">
        <f t="shared" ref="Y33:Z33" si="21">SUM(Y34:Y50)</f>
        <v>12.019095529440847</v>
      </c>
      <c r="Z33" s="19">
        <f t="shared" si="21"/>
        <v>14.756323136917539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170.42469489084638</v>
      </c>
      <c r="D36" s="8">
        <v>184.96353659536959</v>
      </c>
      <c r="E36" s="8">
        <v>185.32044853255888</v>
      </c>
      <c r="F36" s="8">
        <v>192.55400138110812</v>
      </c>
      <c r="G36" s="8">
        <v>198.88051158621113</v>
      </c>
      <c r="H36" s="8">
        <v>236.13466121746811</v>
      </c>
      <c r="I36" s="8">
        <v>243.59097526107593</v>
      </c>
      <c r="J36" s="8">
        <v>211.76090898008559</v>
      </c>
      <c r="K36" s="8">
        <v>232.41208485956454</v>
      </c>
      <c r="L36" s="8">
        <v>189.82210200525182</v>
      </c>
      <c r="M36" s="8">
        <v>200.83305599347344</v>
      </c>
      <c r="N36" s="8">
        <v>193.44279514442152</v>
      </c>
      <c r="O36" s="8">
        <v>189.24554951603548</v>
      </c>
      <c r="P36" s="8">
        <v>192.813618473101</v>
      </c>
      <c r="Q36" s="8">
        <v>193.79707149180558</v>
      </c>
      <c r="R36" s="8">
        <v>201.31290262157287</v>
      </c>
      <c r="S36" s="8">
        <v>212.83708099186623</v>
      </c>
      <c r="T36" s="8">
        <v>230.31078723204533</v>
      </c>
      <c r="U36" s="8">
        <v>199.31593958994196</v>
      </c>
      <c r="V36" s="8">
        <v>13.496089893542642</v>
      </c>
      <c r="W36" s="8">
        <v>13.704240767448557</v>
      </c>
      <c r="X36" s="8">
        <v>13.581562595072096</v>
      </c>
      <c r="Y36" s="8">
        <v>9.9336307209451675</v>
      </c>
      <c r="Z36" s="8">
        <v>12.568041922955265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15.748599137487348</v>
      </c>
      <c r="D43" s="8">
        <v>13.482682957112985</v>
      </c>
      <c r="E43" s="8">
        <v>13.331491890672527</v>
      </c>
      <c r="F43" s="8">
        <v>15.040895424438224</v>
      </c>
      <c r="G43" s="8">
        <v>7.2974965460437291</v>
      </c>
      <c r="H43" s="8">
        <v>9.8862863504677811</v>
      </c>
      <c r="I43" s="8">
        <v>9.7247276509320102</v>
      </c>
      <c r="J43" s="8">
        <v>9.9094484956751536</v>
      </c>
      <c r="K43" s="8">
        <v>12.518268243453996</v>
      </c>
      <c r="L43" s="8">
        <v>7.6498771218642965</v>
      </c>
      <c r="M43" s="8">
        <v>19.428647105366615</v>
      </c>
      <c r="N43" s="8">
        <v>7.2584032706476265</v>
      </c>
      <c r="O43" s="8">
        <v>9.1537279895307062</v>
      </c>
      <c r="P43" s="8">
        <v>7.2072074947945426</v>
      </c>
      <c r="Q43" s="8">
        <v>7.4124500680839471</v>
      </c>
      <c r="R43" s="8">
        <v>7.3481545624059441</v>
      </c>
      <c r="S43" s="8">
        <v>4.9542031834853857</v>
      </c>
      <c r="T43" s="8">
        <v>7.4627160407975044</v>
      </c>
      <c r="U43" s="8">
        <v>4.9395647232420519</v>
      </c>
      <c r="V43" s="8">
        <v>19.626016908236</v>
      </c>
      <c r="W43" s="8">
        <v>4.9823733346384493</v>
      </c>
      <c r="X43" s="8">
        <v>2.3900401555645199</v>
      </c>
      <c r="Y43" s="8">
        <v>2.0854648084956784</v>
      </c>
      <c r="Z43" s="8">
        <v>2.1882812139622736</v>
      </c>
    </row>
    <row r="44" spans="1:26" ht="11.25" customHeight="1" x14ac:dyDescent="0.2">
      <c r="A44" s="28" t="s">
        <v>74</v>
      </c>
      <c r="B44" s="7" t="s">
        <v>75</v>
      </c>
      <c r="C44" s="8">
        <v>53.71900321879189</v>
      </c>
      <c r="D44" s="8">
        <v>63.690597964247594</v>
      </c>
      <c r="E44" s="8">
        <v>88.753121214947939</v>
      </c>
      <c r="F44" s="8">
        <v>74.697119353134809</v>
      </c>
      <c r="G44" s="8">
        <v>84.273142581148903</v>
      </c>
      <c r="H44" s="8">
        <v>79.861390971800702</v>
      </c>
      <c r="I44" s="8">
        <v>90.328985457765782</v>
      </c>
      <c r="J44" s="8">
        <v>63.965046676566516</v>
      </c>
      <c r="K44" s="8">
        <v>55.785529990230096</v>
      </c>
      <c r="L44" s="8">
        <v>45.056274098014839</v>
      </c>
      <c r="M44" s="8">
        <v>43.723154363898821</v>
      </c>
      <c r="N44" s="8">
        <v>40.881228860886019</v>
      </c>
      <c r="O44" s="8">
        <v>38.933427158499263</v>
      </c>
      <c r="P44" s="8">
        <v>27.789360468608596</v>
      </c>
      <c r="Q44" s="8">
        <v>28.209880503670842</v>
      </c>
      <c r="R44" s="8">
        <v>22.534532035764791</v>
      </c>
      <c r="S44" s="8">
        <v>5.6611491822581899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132.84582243072342</v>
      </c>
      <c r="D51" s="27">
        <v>141.261762272753</v>
      </c>
      <c r="E51" s="27">
        <v>128.78000647556641</v>
      </c>
      <c r="F51" s="27">
        <v>120.75740741478778</v>
      </c>
      <c r="G51" s="27">
        <v>121.42867270368473</v>
      </c>
      <c r="H51" s="27">
        <v>115.9928646741121</v>
      </c>
      <c r="I51" s="27">
        <v>112.68283907550692</v>
      </c>
      <c r="J51" s="27">
        <v>110.88535936381689</v>
      </c>
      <c r="K51" s="27">
        <v>105.09704070900729</v>
      </c>
      <c r="L51" s="27">
        <v>78.487174282583069</v>
      </c>
      <c r="M51" s="27">
        <v>98.579177027575312</v>
      </c>
      <c r="N51" s="27">
        <v>101.14968391982728</v>
      </c>
      <c r="O51" s="27">
        <v>97.076138083526601</v>
      </c>
      <c r="P51" s="27">
        <v>99.561429090246463</v>
      </c>
      <c r="Q51" s="27">
        <v>109.97181525209886</v>
      </c>
      <c r="R51" s="27">
        <v>109.28977764585468</v>
      </c>
      <c r="S51" s="27">
        <v>117.60551356121209</v>
      </c>
      <c r="T51" s="27">
        <v>116.12098602341251</v>
      </c>
      <c r="U51" s="27">
        <v>139.84793124996554</v>
      </c>
      <c r="V51" s="27">
        <v>290.47249259702818</v>
      </c>
      <c r="W51" s="27">
        <v>304.6946069583143</v>
      </c>
      <c r="X51" s="27">
        <v>321.37909478842658</v>
      </c>
      <c r="Y51" s="27">
        <v>273.0449109091677</v>
      </c>
      <c r="Z51" s="27">
        <v>279.59029583094724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9.6120403155989256E-2</v>
      </c>
      <c r="I61" s="49">
        <f t="shared" si="24"/>
        <v>9.507120070798239E-2</v>
      </c>
      <c r="J61" s="49">
        <f t="shared" si="24"/>
        <v>9.6697890193092828E-2</v>
      </c>
      <c r="K61" s="49">
        <f t="shared" si="24"/>
        <v>9.7310992380031561E-2</v>
      </c>
      <c r="L61" s="49">
        <f t="shared" si="24"/>
        <v>9.8550583305149445E-2</v>
      </c>
      <c r="M61" s="49">
        <f t="shared" si="24"/>
        <v>9.5640084904437608E-2</v>
      </c>
      <c r="N61" s="49">
        <f t="shared" si="24"/>
        <v>9.6809234685547502E-2</v>
      </c>
      <c r="O61" s="49">
        <f t="shared" si="24"/>
        <v>0.10560252832094559</v>
      </c>
      <c r="P61" s="49">
        <f t="shared" si="24"/>
        <v>0.19379745271822513</v>
      </c>
      <c r="Q61" s="49">
        <f t="shared" si="24"/>
        <v>0.22775081519504092</v>
      </c>
      <c r="R61" s="49">
        <f t="shared" si="24"/>
        <v>0.43132361989572177</v>
      </c>
      <c r="S61" s="49">
        <f t="shared" si="24"/>
        <v>0.53319593040353419</v>
      </c>
      <c r="T61" s="49">
        <f t="shared" si="24"/>
        <v>0.74806605758703459</v>
      </c>
      <c r="U61" s="49">
        <f t="shared" si="24"/>
        <v>0.71294584553637796</v>
      </c>
      <c r="V61" s="49">
        <f t="shared" si="24"/>
        <v>1.2383518785274605</v>
      </c>
      <c r="W61" s="49">
        <f t="shared" si="24"/>
        <v>1.3391879985689068</v>
      </c>
      <c r="X61" s="49">
        <f t="shared" si="24"/>
        <v>2.008037674158214</v>
      </c>
      <c r="Y61" s="49">
        <f t="shared" ref="Y61:Z61" si="25">SUM(Y62:Y72)</f>
        <v>3.4256926145446625</v>
      </c>
      <c r="Z61" s="49">
        <f t="shared" si="25"/>
        <v>2.8783385646496007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9.6120403155989256E-2</v>
      </c>
      <c r="I62" s="52">
        <v>9.507120070798239E-2</v>
      </c>
      <c r="J62" s="52">
        <v>9.6697890193092828E-2</v>
      </c>
      <c r="K62" s="52">
        <v>9.7310992380031561E-2</v>
      </c>
      <c r="L62" s="52">
        <v>9.8550583305149445E-2</v>
      </c>
      <c r="M62" s="52">
        <v>9.5640084904437608E-2</v>
      </c>
      <c r="N62" s="52">
        <v>9.5333960107063756E-2</v>
      </c>
      <c r="O62" s="52">
        <v>9.20760870439426E-2</v>
      </c>
      <c r="P62" s="52">
        <v>9.4249541700486494E-2</v>
      </c>
      <c r="Q62" s="52">
        <v>9.6256592091929091E-2</v>
      </c>
      <c r="R62" s="52">
        <v>9.5810710278405792E-2</v>
      </c>
      <c r="S62" s="52">
        <v>9.6547986891297705E-2</v>
      </c>
      <c r="T62" s="52">
        <v>0.19387403790125426</v>
      </c>
      <c r="U62" s="52">
        <v>9.65496569607667E-2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1.4752745784837422E-3</v>
      </c>
      <c r="O64" s="52">
        <v>1.3526441277002992E-2</v>
      </c>
      <c r="P64" s="52">
        <v>9.9547911017738633E-2</v>
      </c>
      <c r="Q64" s="52">
        <v>0.13149422310311185</v>
      </c>
      <c r="R64" s="52">
        <v>0.33551290961731595</v>
      </c>
      <c r="S64" s="52">
        <v>0.43664794351223646</v>
      </c>
      <c r="T64" s="52">
        <v>0.55419201968578036</v>
      </c>
      <c r="U64" s="52">
        <v>0.61639618857561129</v>
      </c>
      <c r="V64" s="52">
        <v>1.2383518785274605</v>
      </c>
      <c r="W64" s="52">
        <v>1.3391879985689068</v>
      </c>
      <c r="X64" s="52">
        <v>1.9319703241569908</v>
      </c>
      <c r="Y64" s="52">
        <v>3.346946462445989</v>
      </c>
      <c r="Z64" s="52">
        <v>2.7869082955085744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7.6067350001223291E-2</v>
      </c>
      <c r="Y69" s="52">
        <v>7.8746152098673278E-2</v>
      </c>
      <c r="Z69" s="52">
        <v>9.1430269141026338E-2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125.50203998628606</v>
      </c>
      <c r="D2" s="21">
        <f t="shared" ref="D2:X2" si="0">SUM(D3,D17,D22,D25,D26,D51,D52)</f>
        <v>100.08990463866898</v>
      </c>
      <c r="E2" s="21">
        <f t="shared" si="0"/>
        <v>118.36541830821123</v>
      </c>
      <c r="F2" s="21">
        <f t="shared" si="0"/>
        <v>131.43543745791487</v>
      </c>
      <c r="G2" s="21">
        <f t="shared" si="0"/>
        <v>153.38348897338221</v>
      </c>
      <c r="H2" s="21">
        <f t="shared" si="0"/>
        <v>151.71124315568443</v>
      </c>
      <c r="I2" s="21">
        <f t="shared" si="0"/>
        <v>153.29354607082158</v>
      </c>
      <c r="J2" s="21">
        <f t="shared" si="0"/>
        <v>127.98143035219525</v>
      </c>
      <c r="K2" s="21">
        <f t="shared" si="0"/>
        <v>119.01105207188324</v>
      </c>
      <c r="L2" s="21">
        <f t="shared" si="0"/>
        <v>83.009186974912865</v>
      </c>
      <c r="M2" s="21">
        <f t="shared" si="0"/>
        <v>151.61037251030234</v>
      </c>
      <c r="N2" s="21">
        <f t="shared" si="0"/>
        <v>131.04274926155713</v>
      </c>
      <c r="O2" s="21">
        <f t="shared" si="0"/>
        <v>128.19367012393417</v>
      </c>
      <c r="P2" s="21">
        <f t="shared" si="0"/>
        <v>113.54049584454627</v>
      </c>
      <c r="Q2" s="21">
        <f t="shared" si="0"/>
        <v>104.85390898748008</v>
      </c>
      <c r="R2" s="21">
        <f t="shared" si="0"/>
        <v>108.74236783643582</v>
      </c>
      <c r="S2" s="21">
        <f t="shared" si="0"/>
        <v>107.34390436201579</v>
      </c>
      <c r="T2" s="21">
        <f t="shared" si="0"/>
        <v>105.3420065806057</v>
      </c>
      <c r="U2" s="21">
        <f t="shared" si="0"/>
        <v>106.02843472207141</v>
      </c>
      <c r="V2" s="21">
        <f t="shared" si="0"/>
        <v>77.795234984170662</v>
      </c>
      <c r="W2" s="21">
        <f t="shared" si="0"/>
        <v>69.153849445245569</v>
      </c>
      <c r="X2" s="21">
        <f t="shared" si="0"/>
        <v>77.10157973642373</v>
      </c>
      <c r="Y2" s="21">
        <f t="shared" ref="Y2:Z2" si="1">SUM(Y3,Y17,Y22,Y25,Y26,Y51,Y52)</f>
        <v>103.91194011428098</v>
      </c>
      <c r="Z2" s="21">
        <f t="shared" si="1"/>
        <v>87.219713685753504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0.13232838918588372</v>
      </c>
      <c r="D3" s="24">
        <f t="shared" ref="D3:X3" si="3">SUM(D4,D8,D11)</f>
        <v>0.11299967219518202</v>
      </c>
      <c r="E3" s="24">
        <f t="shared" si="3"/>
        <v>0.12011148418434536</v>
      </c>
      <c r="F3" s="24">
        <f t="shared" si="3"/>
        <v>0.18173256143307906</v>
      </c>
      <c r="G3" s="24">
        <f t="shared" si="3"/>
        <v>0.26867928881889497</v>
      </c>
      <c r="H3" s="24">
        <f t="shared" si="3"/>
        <v>0.25629663996638752</v>
      </c>
      <c r="I3" s="24">
        <f t="shared" si="3"/>
        <v>0.27692266683646993</v>
      </c>
      <c r="J3" s="24">
        <f t="shared" si="3"/>
        <v>0.24305756266161047</v>
      </c>
      <c r="K3" s="24">
        <f t="shared" si="3"/>
        <v>0</v>
      </c>
      <c r="L3" s="24">
        <f t="shared" si="3"/>
        <v>0.23079706329206623</v>
      </c>
      <c r="M3" s="24">
        <f t="shared" si="3"/>
        <v>0.48401181053120051</v>
      </c>
      <c r="N3" s="24">
        <f t="shared" si="3"/>
        <v>0.27202866368297524</v>
      </c>
      <c r="O3" s="24">
        <f t="shared" si="3"/>
        <v>0</v>
      </c>
      <c r="P3" s="24">
        <f t="shared" si="3"/>
        <v>0.23148123510142279</v>
      </c>
      <c r="Q3" s="24">
        <f t="shared" si="3"/>
        <v>0.59922150022005283</v>
      </c>
      <c r="R3" s="24">
        <f t="shared" si="3"/>
        <v>0.61842596519574344</v>
      </c>
      <c r="S3" s="24">
        <f t="shared" si="3"/>
        <v>0.19898384383254333</v>
      </c>
      <c r="T3" s="24">
        <f t="shared" si="3"/>
        <v>0.20023264332401219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si="3"/>
        <v>1.1044395631303958</v>
      </c>
      <c r="Y3" s="24">
        <f t="shared" ref="Y3:Z3" si="4">SUM(Y4,Y8,Y11)</f>
        <v>0.85151068956237519</v>
      </c>
      <c r="Z3" s="24">
        <f t="shared" si="4"/>
        <v>0.24026965735436251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X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0.23148123510142279</v>
      </c>
      <c r="Q4" s="19">
        <f t="shared" si="6"/>
        <v>0.59922150022005283</v>
      </c>
      <c r="R4" s="19">
        <f t="shared" si="6"/>
        <v>0.61842596519574344</v>
      </c>
      <c r="S4" s="19">
        <f t="shared" si="6"/>
        <v>0.19898384383254333</v>
      </c>
      <c r="T4" s="19">
        <f t="shared" si="6"/>
        <v>0.20023264332401219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si="6"/>
        <v>1.1044395631303958</v>
      </c>
      <c r="Y4" s="19">
        <f t="shared" ref="Y4:Z4" si="7">SUM(Y5:Y7)</f>
        <v>0.85151068956237519</v>
      </c>
      <c r="Z4" s="19">
        <f t="shared" si="7"/>
        <v>0.24026965735436251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0.23148123510142279</v>
      </c>
      <c r="Q5" s="8">
        <v>0.59922150022005283</v>
      </c>
      <c r="R5" s="8">
        <v>0.61842596519574344</v>
      </c>
      <c r="S5" s="8">
        <v>0.19898384383254333</v>
      </c>
      <c r="T5" s="8">
        <v>0.20023264332401219</v>
      </c>
      <c r="U5" s="8">
        <v>0</v>
      </c>
      <c r="V5" s="8">
        <v>0</v>
      </c>
      <c r="W5" s="8">
        <v>0</v>
      </c>
      <c r="X5" s="8">
        <v>1.1044395631303958</v>
      </c>
      <c r="Y5" s="8">
        <v>0.85151068956237519</v>
      </c>
      <c r="Z5" s="8">
        <v>0.24026965735436251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0.13232838918588372</v>
      </c>
      <c r="D11" s="19">
        <f t="shared" si="10"/>
        <v>0.11299967219518202</v>
      </c>
      <c r="E11" s="19">
        <f t="shared" si="10"/>
        <v>0.12011148418434536</v>
      </c>
      <c r="F11" s="19">
        <f t="shared" si="10"/>
        <v>0.18173256143307906</v>
      </c>
      <c r="G11" s="19">
        <f t="shared" si="10"/>
        <v>0.26867928881889497</v>
      </c>
      <c r="H11" s="19">
        <f t="shared" si="10"/>
        <v>0.25629663996638752</v>
      </c>
      <c r="I11" s="19">
        <f t="shared" si="10"/>
        <v>0.27692266683646993</v>
      </c>
      <c r="J11" s="19">
        <f t="shared" si="10"/>
        <v>0.24305756266161047</v>
      </c>
      <c r="K11" s="19">
        <f t="shared" si="10"/>
        <v>0</v>
      </c>
      <c r="L11" s="19">
        <f t="shared" si="10"/>
        <v>0.23079706329206623</v>
      </c>
      <c r="M11" s="19">
        <f t="shared" si="10"/>
        <v>0.48401181053120051</v>
      </c>
      <c r="N11" s="19">
        <f t="shared" si="10"/>
        <v>0.27202866368297524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1.1550188432386222E-9</v>
      </c>
      <c r="D13" s="8">
        <v>2.2721931988153301E-9</v>
      </c>
      <c r="E13" s="8">
        <v>1.2041658792290946E-9</v>
      </c>
      <c r="F13" s="8">
        <v>2.3873775958265923E-9</v>
      </c>
      <c r="G13" s="8">
        <v>1.9839147189745743E-9</v>
      </c>
      <c r="H13" s="8">
        <v>2.968188885496943E-9</v>
      </c>
      <c r="I13" s="8">
        <v>2.6277789889272754E-9</v>
      </c>
      <c r="J13" s="8">
        <v>1.7616101026920888E-9</v>
      </c>
      <c r="K13" s="8">
        <v>0</v>
      </c>
      <c r="L13" s="8">
        <v>0</v>
      </c>
      <c r="M13" s="8">
        <v>1.3265889869676356E-9</v>
      </c>
      <c r="N13" s="8">
        <v>2.0295004976198356E-9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0.13232838803086489</v>
      </c>
      <c r="D15" s="8">
        <v>0.11299966992298882</v>
      </c>
      <c r="E15" s="8">
        <v>0.12011148298017948</v>
      </c>
      <c r="F15" s="8">
        <v>0.18173255904570146</v>
      </c>
      <c r="G15" s="8">
        <v>0.26867928683498027</v>
      </c>
      <c r="H15" s="8">
        <v>0.25629663699819866</v>
      </c>
      <c r="I15" s="8">
        <v>0.27692266420869094</v>
      </c>
      <c r="J15" s="8">
        <v>0.24305756090000036</v>
      </c>
      <c r="K15" s="8">
        <v>0</v>
      </c>
      <c r="L15" s="8">
        <v>0.23079706329206623</v>
      </c>
      <c r="M15" s="8">
        <v>0.48401180920461151</v>
      </c>
      <c r="N15" s="8">
        <v>0.27202866165347472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62.117093754949181</v>
      </c>
      <c r="D17" s="27">
        <f t="shared" si="12"/>
        <v>43.459641155956902</v>
      </c>
      <c r="E17" s="27">
        <f t="shared" si="12"/>
        <v>55.187707057772613</v>
      </c>
      <c r="F17" s="27">
        <f t="shared" si="12"/>
        <v>45.417009549950677</v>
      </c>
      <c r="G17" s="27">
        <f t="shared" si="12"/>
        <v>55.179685581651754</v>
      </c>
      <c r="H17" s="27">
        <f t="shared" si="12"/>
        <v>51.056258329566766</v>
      </c>
      <c r="I17" s="27">
        <f t="shared" si="12"/>
        <v>42.756570809265739</v>
      </c>
      <c r="J17" s="27">
        <f t="shared" si="12"/>
        <v>40.26728686567774</v>
      </c>
      <c r="K17" s="27">
        <f t="shared" si="12"/>
        <v>31.611289114139232</v>
      </c>
      <c r="L17" s="27">
        <f t="shared" si="12"/>
        <v>19.048733579334794</v>
      </c>
      <c r="M17" s="27">
        <f t="shared" si="12"/>
        <v>60.803019150085277</v>
      </c>
      <c r="N17" s="27">
        <f t="shared" si="12"/>
        <v>45.031507995541517</v>
      </c>
      <c r="O17" s="27">
        <f t="shared" si="12"/>
        <v>31.803624009373156</v>
      </c>
      <c r="P17" s="27">
        <f t="shared" si="12"/>
        <v>30.357206107760881</v>
      </c>
      <c r="Q17" s="27">
        <f t="shared" si="12"/>
        <v>29.300566066432939</v>
      </c>
      <c r="R17" s="27">
        <f t="shared" si="12"/>
        <v>29.491515012602825</v>
      </c>
      <c r="S17" s="27">
        <f t="shared" si="12"/>
        <v>30.613207492988543</v>
      </c>
      <c r="T17" s="27">
        <f t="shared" si="12"/>
        <v>26.483897032992296</v>
      </c>
      <c r="U17" s="27">
        <f t="shared" si="12"/>
        <v>31.192673052210424</v>
      </c>
      <c r="V17" s="27">
        <f t="shared" si="12"/>
        <v>29.685263361431819</v>
      </c>
      <c r="W17" s="27">
        <f t="shared" si="12"/>
        <v>26.561448970773355</v>
      </c>
      <c r="X17" s="27">
        <f t="shared" si="12"/>
        <v>30.536332752630798</v>
      </c>
      <c r="Y17" s="27">
        <f t="shared" ref="Y17:Z17" si="13">SUM(Y18:Y21)</f>
        <v>40.427686602969743</v>
      </c>
      <c r="Z17" s="27">
        <f t="shared" si="13"/>
        <v>31.658611363304033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8.9087629722940456</v>
      </c>
      <c r="D19" s="8">
        <v>7.6654433534334521</v>
      </c>
      <c r="E19" s="8">
        <v>8.8403225327716974</v>
      </c>
      <c r="F19" s="8">
        <v>11.73667331058777</v>
      </c>
      <c r="G19" s="8">
        <v>13.206749667526658</v>
      </c>
      <c r="H19" s="8">
        <v>12.213938024660346</v>
      </c>
      <c r="I19" s="8">
        <v>13.189469256441944</v>
      </c>
      <c r="J19" s="8">
        <v>10.246145526862588</v>
      </c>
      <c r="K19" s="8">
        <v>9.7500064373697626</v>
      </c>
      <c r="L19" s="8">
        <v>7.4591311689100763</v>
      </c>
      <c r="M19" s="8">
        <v>12.831613334598448</v>
      </c>
      <c r="N19" s="8">
        <v>12.606890686244601</v>
      </c>
      <c r="O19" s="8">
        <v>10.908765450116944</v>
      </c>
      <c r="P19" s="8">
        <v>9.5846350608370425</v>
      </c>
      <c r="Q19" s="8">
        <v>7.6012871325431268</v>
      </c>
      <c r="R19" s="8">
        <v>8.8478002480345328</v>
      </c>
      <c r="S19" s="8">
        <v>8.8010573498100584</v>
      </c>
      <c r="T19" s="8">
        <v>6.4697200142658868</v>
      </c>
      <c r="U19" s="8">
        <v>8.963477362808602</v>
      </c>
      <c r="V19" s="8">
        <v>8.5121376225238841</v>
      </c>
      <c r="W19" s="8">
        <v>6.8680704127120098</v>
      </c>
      <c r="X19" s="8">
        <v>7.8534829356129539</v>
      </c>
      <c r="Y19" s="8">
        <v>11.112344569108931</v>
      </c>
      <c r="Z19" s="8">
        <v>9.5946125981148658</v>
      </c>
    </row>
    <row r="20" spans="1:26" ht="11.25" customHeight="1" x14ac:dyDescent="0.2">
      <c r="A20" s="29" t="s">
        <v>30</v>
      </c>
      <c r="B20" s="7" t="s">
        <v>31</v>
      </c>
      <c r="C20" s="8">
        <v>34.36478625562912</v>
      </c>
      <c r="D20" s="8">
        <v>21.869171654131318</v>
      </c>
      <c r="E20" s="8">
        <v>30.984869117016849</v>
      </c>
      <c r="F20" s="8">
        <v>9.367820892916237</v>
      </c>
      <c r="G20" s="8">
        <v>13.428687511182678</v>
      </c>
      <c r="H20" s="8">
        <v>15.01915981241596</v>
      </c>
      <c r="I20" s="8">
        <v>3.8098281532406104</v>
      </c>
      <c r="J20" s="8">
        <v>9.6508112117056175</v>
      </c>
      <c r="K20" s="8">
        <v>5.3689798726340578</v>
      </c>
      <c r="L20" s="8">
        <v>3.4163775179583542</v>
      </c>
      <c r="M20" s="8">
        <v>29.311761364334188</v>
      </c>
      <c r="N20" s="8">
        <v>12.909225435061767</v>
      </c>
      <c r="O20" s="8">
        <v>5.2632415841107232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18.843544527026008</v>
      </c>
      <c r="D21" s="8">
        <v>13.925026148392131</v>
      </c>
      <c r="E21" s="8">
        <v>15.362515407984059</v>
      </c>
      <c r="F21" s="8">
        <v>24.312515346446673</v>
      </c>
      <c r="G21" s="8">
        <v>28.544248402942419</v>
      </c>
      <c r="H21" s="8">
        <v>23.823160492490459</v>
      </c>
      <c r="I21" s="8">
        <v>25.75727339958318</v>
      </c>
      <c r="J21" s="8">
        <v>20.370330127109533</v>
      </c>
      <c r="K21" s="8">
        <v>16.492302804135413</v>
      </c>
      <c r="L21" s="8">
        <v>8.1732248924663633</v>
      </c>
      <c r="M21" s="8">
        <v>18.659644451152641</v>
      </c>
      <c r="N21" s="8">
        <v>19.515391874235146</v>
      </c>
      <c r="O21" s="8">
        <v>15.631616975145487</v>
      </c>
      <c r="P21" s="8">
        <v>20.77257104692384</v>
      </c>
      <c r="Q21" s="8">
        <v>21.699278933889811</v>
      </c>
      <c r="R21" s="8">
        <v>20.643714764568294</v>
      </c>
      <c r="S21" s="8">
        <v>21.812150143178485</v>
      </c>
      <c r="T21" s="8">
        <v>20.014177018726407</v>
      </c>
      <c r="U21" s="8">
        <v>22.22919568940182</v>
      </c>
      <c r="V21" s="8">
        <v>21.173125738907935</v>
      </c>
      <c r="W21" s="8">
        <v>19.693378558061347</v>
      </c>
      <c r="X21" s="8">
        <v>22.682849817017846</v>
      </c>
      <c r="Y21" s="8">
        <v>29.315342033860809</v>
      </c>
      <c r="Z21" s="8">
        <v>22.063998765189169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46.648040272874425</v>
      </c>
      <c r="D26" s="27">
        <f t="shared" si="16"/>
        <v>42.42129608326988</v>
      </c>
      <c r="E26" s="27">
        <f t="shared" si="16"/>
        <v>48.698456241820679</v>
      </c>
      <c r="F26" s="27">
        <f t="shared" si="16"/>
        <v>67.595132761318879</v>
      </c>
      <c r="G26" s="27">
        <f t="shared" si="16"/>
        <v>77.133466806596275</v>
      </c>
      <c r="H26" s="27">
        <f t="shared" si="16"/>
        <v>82.239622860263367</v>
      </c>
      <c r="I26" s="27">
        <f t="shared" si="16"/>
        <v>91.76987167022628</v>
      </c>
      <c r="J26" s="27">
        <f t="shared" si="16"/>
        <v>71.325019007672779</v>
      </c>
      <c r="K26" s="27">
        <f t="shared" si="16"/>
        <v>72.937897386751274</v>
      </c>
      <c r="L26" s="27">
        <f t="shared" si="16"/>
        <v>53.808638654869064</v>
      </c>
      <c r="M26" s="27">
        <f t="shared" si="16"/>
        <v>74.442294457261184</v>
      </c>
      <c r="N26" s="27">
        <f t="shared" si="16"/>
        <v>69.096885844044863</v>
      </c>
      <c r="O26" s="27">
        <f t="shared" si="16"/>
        <v>82.152276495934586</v>
      </c>
      <c r="P26" s="27">
        <f t="shared" si="16"/>
        <v>70.138175963495868</v>
      </c>
      <c r="Q26" s="27">
        <f t="shared" si="16"/>
        <v>62.687344016439646</v>
      </c>
      <c r="R26" s="27">
        <f t="shared" si="16"/>
        <v>66.321925540256416</v>
      </c>
      <c r="S26" s="27">
        <f t="shared" si="16"/>
        <v>63.813183562390236</v>
      </c>
      <c r="T26" s="27">
        <f t="shared" si="16"/>
        <v>66.855785927157186</v>
      </c>
      <c r="U26" s="27">
        <f t="shared" si="16"/>
        <v>59.206480606816022</v>
      </c>
      <c r="V26" s="27">
        <f t="shared" si="16"/>
        <v>9.8851297582213551</v>
      </c>
      <c r="W26" s="27">
        <f t="shared" si="16"/>
        <v>5.212603657912994</v>
      </c>
      <c r="X26" s="27">
        <f t="shared" si="16"/>
        <v>4.6408650493633834</v>
      </c>
      <c r="Y26" s="27">
        <f t="shared" ref="Y26:Z26" si="17">SUM(Y27,Y33)</f>
        <v>5.6531943105591527</v>
      </c>
      <c r="Z26" s="27">
        <f t="shared" si="17"/>
        <v>5.823066423082464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46.648040272874425</v>
      </c>
      <c r="D33" s="19">
        <f t="shared" si="20"/>
        <v>42.42129608326988</v>
      </c>
      <c r="E33" s="19">
        <f t="shared" si="20"/>
        <v>48.698456241820679</v>
      </c>
      <c r="F33" s="19">
        <f t="shared" si="20"/>
        <v>67.595132761318879</v>
      </c>
      <c r="G33" s="19">
        <f t="shared" si="20"/>
        <v>77.133466806596275</v>
      </c>
      <c r="H33" s="19">
        <f t="shared" si="20"/>
        <v>82.239622860263367</v>
      </c>
      <c r="I33" s="19">
        <f t="shared" si="20"/>
        <v>91.76987167022628</v>
      </c>
      <c r="J33" s="19">
        <f t="shared" si="20"/>
        <v>71.325019007672779</v>
      </c>
      <c r="K33" s="19">
        <f t="shared" si="20"/>
        <v>72.937897386751274</v>
      </c>
      <c r="L33" s="19">
        <f t="shared" si="20"/>
        <v>53.808638654869064</v>
      </c>
      <c r="M33" s="19">
        <f t="shared" si="20"/>
        <v>74.442294457261184</v>
      </c>
      <c r="N33" s="19">
        <f t="shared" si="20"/>
        <v>69.096885844044863</v>
      </c>
      <c r="O33" s="19">
        <f t="shared" si="20"/>
        <v>82.152276495934586</v>
      </c>
      <c r="P33" s="19">
        <f t="shared" si="20"/>
        <v>70.138175963495868</v>
      </c>
      <c r="Q33" s="19">
        <f t="shared" si="20"/>
        <v>62.687344016439646</v>
      </c>
      <c r="R33" s="19">
        <f t="shared" si="20"/>
        <v>66.321925540256416</v>
      </c>
      <c r="S33" s="19">
        <f t="shared" si="20"/>
        <v>63.813183562390236</v>
      </c>
      <c r="T33" s="19">
        <f t="shared" si="20"/>
        <v>66.855785927157186</v>
      </c>
      <c r="U33" s="19">
        <f t="shared" si="20"/>
        <v>59.206480606816022</v>
      </c>
      <c r="V33" s="19">
        <f t="shared" si="20"/>
        <v>9.8851297582213551</v>
      </c>
      <c r="W33" s="19">
        <f t="shared" si="20"/>
        <v>5.212603657912994</v>
      </c>
      <c r="X33" s="19">
        <f t="shared" si="20"/>
        <v>4.6408650493633834</v>
      </c>
      <c r="Y33" s="19">
        <f t="shared" ref="Y33:Z33" si="21">SUM(Y34:Y50)</f>
        <v>5.6531943105591527</v>
      </c>
      <c r="Z33" s="19">
        <f t="shared" si="21"/>
        <v>5.823066423082464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36.55600082915366</v>
      </c>
      <c r="D36" s="8">
        <v>33.677963404630439</v>
      </c>
      <c r="E36" s="8">
        <v>36.23619574744113</v>
      </c>
      <c r="F36" s="8">
        <v>52.324478618891902</v>
      </c>
      <c r="G36" s="8">
        <v>60.574144133788899</v>
      </c>
      <c r="H36" s="8">
        <v>67.048294502531832</v>
      </c>
      <c r="I36" s="8">
        <v>74.16792901892407</v>
      </c>
      <c r="J36" s="8">
        <v>59.354551019914432</v>
      </c>
      <c r="K36" s="8">
        <v>62.025210860435358</v>
      </c>
      <c r="L36" s="8">
        <v>46.310717994748195</v>
      </c>
      <c r="M36" s="8">
        <v>61.536744006526604</v>
      </c>
      <c r="N36" s="8">
        <v>60.18134485557848</v>
      </c>
      <c r="O36" s="8">
        <v>73.124250483964559</v>
      </c>
      <c r="P36" s="8">
        <v>64.281072006899009</v>
      </c>
      <c r="Q36" s="8">
        <v>57.454609468194434</v>
      </c>
      <c r="R36" s="8">
        <v>61.624797378427147</v>
      </c>
      <c r="S36" s="8">
        <v>61.78663804813381</v>
      </c>
      <c r="T36" s="8">
        <v>64.763692287954697</v>
      </c>
      <c r="U36" s="8">
        <v>57.77875089005807</v>
      </c>
      <c r="V36" s="8">
        <v>4.0331658264573598</v>
      </c>
      <c r="W36" s="8">
        <v>3.8250149525514447</v>
      </c>
      <c r="X36" s="8">
        <v>3.9476931249279037</v>
      </c>
      <c r="Y36" s="8">
        <v>4.6741202390548313</v>
      </c>
      <c r="Z36" s="8">
        <v>4.9612137970447376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3.3692897825126495</v>
      </c>
      <c r="D43" s="8">
        <v>2.4487577628870141</v>
      </c>
      <c r="E43" s="8">
        <v>2.5999488293274715</v>
      </c>
      <c r="F43" s="8">
        <v>4.0769934955617764</v>
      </c>
      <c r="G43" s="8">
        <v>2.217032373956271</v>
      </c>
      <c r="H43" s="8">
        <v>2.799752209532214</v>
      </c>
      <c r="I43" s="8">
        <v>2.9533081090679909</v>
      </c>
      <c r="J43" s="8">
        <v>2.7693875443248497</v>
      </c>
      <c r="K43" s="8">
        <v>3.3307436365460008</v>
      </c>
      <c r="L43" s="8">
        <v>1.8603836381357044</v>
      </c>
      <c r="M43" s="8">
        <v>5.9348936946333817</v>
      </c>
      <c r="N43" s="8">
        <v>2.2515907293523711</v>
      </c>
      <c r="O43" s="8">
        <v>3.5261750904692932</v>
      </c>
      <c r="P43" s="8">
        <v>2.3961525052054569</v>
      </c>
      <c r="Q43" s="8">
        <v>2.1909099319160532</v>
      </c>
      <c r="R43" s="8">
        <v>2.2426677175940548</v>
      </c>
      <c r="S43" s="8">
        <v>1.4338985365146142</v>
      </c>
      <c r="T43" s="8">
        <v>2.0920936392024929</v>
      </c>
      <c r="U43" s="8">
        <v>1.4277297167579486</v>
      </c>
      <c r="V43" s="8">
        <v>5.8519639317639953</v>
      </c>
      <c r="W43" s="8">
        <v>1.387588705361549</v>
      </c>
      <c r="X43" s="8">
        <v>0.69317192443547981</v>
      </c>
      <c r="Y43" s="8">
        <v>0.9790740715043218</v>
      </c>
      <c r="Z43" s="8">
        <v>0.86185262603772594</v>
      </c>
    </row>
    <row r="44" spans="1:26" ht="11.25" customHeight="1" x14ac:dyDescent="0.2">
      <c r="A44" s="28" t="s">
        <v>74</v>
      </c>
      <c r="B44" s="7" t="s">
        <v>75</v>
      </c>
      <c r="C44" s="8">
        <v>6.7227496612081126</v>
      </c>
      <c r="D44" s="8">
        <v>6.294574915752424</v>
      </c>
      <c r="E44" s="8">
        <v>9.8623116650520775</v>
      </c>
      <c r="F44" s="8">
        <v>11.193660646865196</v>
      </c>
      <c r="G44" s="8">
        <v>14.342290298851108</v>
      </c>
      <c r="H44" s="8">
        <v>12.391576148199324</v>
      </c>
      <c r="I44" s="8">
        <v>14.648634542234218</v>
      </c>
      <c r="J44" s="8">
        <v>9.201080443433499</v>
      </c>
      <c r="K44" s="8">
        <v>7.5819428897699224</v>
      </c>
      <c r="L44" s="8">
        <v>5.6375370219851666</v>
      </c>
      <c r="M44" s="8">
        <v>6.9706567561011887</v>
      </c>
      <c r="N44" s="8">
        <v>6.6639502591140074</v>
      </c>
      <c r="O44" s="8">
        <v>5.5018509215007354</v>
      </c>
      <c r="P44" s="8">
        <v>3.4609514513914079</v>
      </c>
      <c r="Q44" s="8">
        <v>3.0418246163291589</v>
      </c>
      <c r="R44" s="8">
        <v>2.454460444235214</v>
      </c>
      <c r="S44" s="8">
        <v>0.59264697774181163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16.604577569276572</v>
      </c>
      <c r="D51" s="27">
        <v>14.095967727247009</v>
      </c>
      <c r="E51" s="27">
        <v>14.359143524433607</v>
      </c>
      <c r="F51" s="27">
        <v>18.241562585212243</v>
      </c>
      <c r="G51" s="27">
        <v>20.801657296315277</v>
      </c>
      <c r="H51" s="27">
        <v>18.159065325887926</v>
      </c>
      <c r="I51" s="27">
        <v>18.490180924493096</v>
      </c>
      <c r="J51" s="27">
        <v>16.146066916183116</v>
      </c>
      <c r="K51" s="27">
        <v>14.461865570992741</v>
      </c>
      <c r="L51" s="27">
        <v>9.9210176774169376</v>
      </c>
      <c r="M51" s="27">
        <v>15.881047092424684</v>
      </c>
      <c r="N51" s="27">
        <v>16.642326758287783</v>
      </c>
      <c r="O51" s="27">
        <v>14.237769618626423</v>
      </c>
      <c r="P51" s="27">
        <v>12.813632538188108</v>
      </c>
      <c r="Q51" s="27">
        <v>12.26677740438744</v>
      </c>
      <c r="R51" s="27">
        <v>12.310501318380824</v>
      </c>
      <c r="S51" s="27">
        <v>12.718529462804463</v>
      </c>
      <c r="T51" s="27">
        <v>11.802090977132206</v>
      </c>
      <c r="U51" s="27">
        <v>15.629281063044965</v>
      </c>
      <c r="V51" s="27">
        <v>38.224841864517487</v>
      </c>
      <c r="W51" s="27">
        <v>37.379796816559221</v>
      </c>
      <c r="X51" s="27">
        <v>40.819942371299156</v>
      </c>
      <c r="Y51" s="27">
        <v>56.979548511189705</v>
      </c>
      <c r="Z51" s="27">
        <v>49.497766242012652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1.5969196844010734E-2</v>
      </c>
      <c r="I61" s="49">
        <f t="shared" si="24"/>
        <v>1.7018399292017598E-2</v>
      </c>
      <c r="J61" s="49">
        <f t="shared" si="24"/>
        <v>1.5391709806907156E-2</v>
      </c>
      <c r="K61" s="49">
        <f t="shared" si="24"/>
        <v>1.477860761996842E-2</v>
      </c>
      <c r="L61" s="49">
        <f t="shared" si="24"/>
        <v>1.3539016694850551E-2</v>
      </c>
      <c r="M61" s="49">
        <f t="shared" si="24"/>
        <v>1.6449515095562382E-2</v>
      </c>
      <c r="N61" s="49">
        <f t="shared" si="24"/>
        <v>1.6998369288045184E-2</v>
      </c>
      <c r="O61" s="49">
        <f t="shared" si="24"/>
        <v>2.199738209695937E-2</v>
      </c>
      <c r="P61" s="49">
        <f t="shared" si="24"/>
        <v>3.0651951051367431E-2</v>
      </c>
      <c r="Q61" s="49">
        <f t="shared" si="24"/>
        <v>3.0500496673906717E-2</v>
      </c>
      <c r="R61" s="49">
        <f t="shared" si="24"/>
        <v>5.4071373201264025E-2</v>
      </c>
      <c r="S61" s="49">
        <f t="shared" si="24"/>
        <v>6.2763206435981336E-2</v>
      </c>
      <c r="T61" s="49">
        <f t="shared" si="24"/>
        <v>8.663111022506885E-2</v>
      </c>
      <c r="U61" s="49">
        <f t="shared" si="24"/>
        <v>8.442783570471929E-2</v>
      </c>
      <c r="V61" s="49">
        <f t="shared" si="24"/>
        <v>0.16296140232118023</v>
      </c>
      <c r="W61" s="49">
        <f t="shared" si="24"/>
        <v>0.16429097904095469</v>
      </c>
      <c r="X61" s="49">
        <f t="shared" si="24"/>
        <v>0.26745052033350514</v>
      </c>
      <c r="Y61" s="49">
        <f t="shared" ref="Y61:Z61" si="25">SUM(Y62:Y72)</f>
        <v>0.73541673205944313</v>
      </c>
      <c r="Z61" s="49">
        <f t="shared" si="25"/>
        <v>0.52939500712198639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1.5969196844010734E-2</v>
      </c>
      <c r="I62" s="52">
        <v>1.7018399292017598E-2</v>
      </c>
      <c r="J62" s="52">
        <v>1.5391709806907156E-2</v>
      </c>
      <c r="K62" s="52">
        <v>1.477860761996842E-2</v>
      </c>
      <c r="L62" s="52">
        <v>1.3539016694850551E-2</v>
      </c>
      <c r="M62" s="52">
        <v>1.6449515095562382E-2</v>
      </c>
      <c r="N62" s="52">
        <v>1.6755639892936228E-2</v>
      </c>
      <c r="O62" s="52">
        <v>2.0013512956057394E-2</v>
      </c>
      <c r="P62" s="52">
        <v>1.7840058299513475E-2</v>
      </c>
      <c r="Q62" s="52">
        <v>1.5833007908070889E-2</v>
      </c>
      <c r="R62" s="52">
        <v>1.6278889721594181E-2</v>
      </c>
      <c r="S62" s="52">
        <v>1.5541613108702277E-2</v>
      </c>
      <c r="T62" s="52">
        <v>3.0305162098745762E-2</v>
      </c>
      <c r="U62" s="52">
        <v>1.5539943039233275E-2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2.4272939510895536E-4</v>
      </c>
      <c r="O64" s="52">
        <v>1.9838691409019768E-3</v>
      </c>
      <c r="P64" s="52">
        <v>1.2811892751853956E-2</v>
      </c>
      <c r="Q64" s="52">
        <v>1.4667488765835828E-2</v>
      </c>
      <c r="R64" s="52">
        <v>3.7792483479669847E-2</v>
      </c>
      <c r="S64" s="52">
        <v>4.7221593327279057E-2</v>
      </c>
      <c r="T64" s="52">
        <v>5.6325948126323085E-2</v>
      </c>
      <c r="U64" s="52">
        <v>6.888789266548602E-2</v>
      </c>
      <c r="V64" s="52">
        <v>0.16296140232118023</v>
      </c>
      <c r="W64" s="52">
        <v>0.16429097904095469</v>
      </c>
      <c r="X64" s="52">
        <v>0.24538907033472845</v>
      </c>
      <c r="Y64" s="52">
        <v>0.69844736415811637</v>
      </c>
      <c r="Z64" s="52">
        <v>0.49338527626301271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2.2061449998776704E-2</v>
      </c>
      <c r="Y69" s="52">
        <v>3.6969367901326738E-2</v>
      </c>
      <c r="Z69" s="52">
        <v>3.600973085897366E-2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98.972625448799988</v>
      </c>
      <c r="D2" s="21">
        <f t="shared" ref="D2:X2" si="0">SUM(D3,D17,D22,D25,D26,D51,D52)</f>
        <v>121.24069832880001</v>
      </c>
      <c r="E2" s="21">
        <f t="shared" si="0"/>
        <v>79.408349640000012</v>
      </c>
      <c r="F2" s="21">
        <f t="shared" si="0"/>
        <v>91.7636699376</v>
      </c>
      <c r="G2" s="21">
        <f t="shared" si="0"/>
        <v>79.536129537600019</v>
      </c>
      <c r="H2" s="21">
        <f t="shared" si="0"/>
        <v>74.053123560000003</v>
      </c>
      <c r="I2" s="21">
        <f t="shared" si="0"/>
        <v>123.37897716000001</v>
      </c>
      <c r="J2" s="21">
        <f t="shared" si="0"/>
        <v>136.13173920000003</v>
      </c>
      <c r="K2" s="21">
        <f t="shared" si="0"/>
        <v>135.9137399688</v>
      </c>
      <c r="L2" s="21">
        <f t="shared" si="0"/>
        <v>104.67408090240001</v>
      </c>
      <c r="M2" s="21">
        <f t="shared" si="0"/>
        <v>130.14589536000003</v>
      </c>
      <c r="N2" s="21">
        <f t="shared" si="0"/>
        <v>127.14532710341109</v>
      </c>
      <c r="O2" s="21">
        <f t="shared" si="0"/>
        <v>123.57123003513755</v>
      </c>
      <c r="P2" s="21">
        <f t="shared" si="0"/>
        <v>116.42956755452187</v>
      </c>
      <c r="Q2" s="21">
        <f t="shared" si="0"/>
        <v>106.75360510479858</v>
      </c>
      <c r="R2" s="21">
        <f t="shared" si="0"/>
        <v>127.76599360048176</v>
      </c>
      <c r="S2" s="21">
        <f t="shared" si="0"/>
        <v>135.18324063336101</v>
      </c>
      <c r="T2" s="21">
        <f t="shared" si="0"/>
        <v>124.33866497904444</v>
      </c>
      <c r="U2" s="21">
        <f t="shared" si="0"/>
        <v>146.39778233556618</v>
      </c>
      <c r="V2" s="21">
        <f t="shared" si="0"/>
        <v>113.6003575932701</v>
      </c>
      <c r="W2" s="21">
        <f t="shared" si="0"/>
        <v>111.5762471351844</v>
      </c>
      <c r="X2" s="21">
        <f t="shared" si="0"/>
        <v>96.227516641098518</v>
      </c>
      <c r="Y2" s="21">
        <f t="shared" ref="Y2:Z2" si="1">SUM(Y3,Y17,Y22,Y25,Y26,Y51,Y52)</f>
        <v>97.837072940698164</v>
      </c>
      <c r="Z2" s="21">
        <f t="shared" si="1"/>
        <v>91.761090302861021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31.269588688799995</v>
      </c>
      <c r="D3" s="24">
        <f t="shared" ref="D3:W3" si="3">SUM(D4,D8,D11)</f>
        <v>31.269588688799992</v>
      </c>
      <c r="E3" s="24">
        <f t="shared" si="3"/>
        <v>28.142591399999997</v>
      </c>
      <c r="F3" s="24">
        <f t="shared" si="3"/>
        <v>34.396585977599997</v>
      </c>
      <c r="G3" s="24">
        <f t="shared" si="3"/>
        <v>34.396585977599997</v>
      </c>
      <c r="H3" s="24">
        <f t="shared" si="3"/>
        <v>28.142591399999993</v>
      </c>
      <c r="I3" s="24">
        <f t="shared" si="3"/>
        <v>28.142591399999997</v>
      </c>
      <c r="J3" s="24">
        <f t="shared" si="3"/>
        <v>28.142591399999997</v>
      </c>
      <c r="K3" s="24">
        <f t="shared" si="3"/>
        <v>31.269588688799995</v>
      </c>
      <c r="L3" s="24">
        <f t="shared" si="3"/>
        <v>21.8885968224</v>
      </c>
      <c r="M3" s="24">
        <f t="shared" si="3"/>
        <v>28.142591399999997</v>
      </c>
      <c r="N3" s="24">
        <f t="shared" si="3"/>
        <v>28.0468683</v>
      </c>
      <c r="O3" s="24">
        <f t="shared" si="3"/>
        <v>24.9305070564</v>
      </c>
      <c r="P3" s="24">
        <f t="shared" si="3"/>
        <v>28.0468683</v>
      </c>
      <c r="Q3" s="24">
        <f t="shared" si="3"/>
        <v>24.930507056400003</v>
      </c>
      <c r="R3" s="24">
        <f t="shared" si="3"/>
        <v>24.845420001599997</v>
      </c>
      <c r="S3" s="24">
        <f t="shared" si="3"/>
        <v>30.249741059999991</v>
      </c>
      <c r="T3" s="24">
        <f t="shared" si="3"/>
        <v>27.124386418799997</v>
      </c>
      <c r="U3" s="24">
        <f t="shared" si="3"/>
        <v>28.633587523199992</v>
      </c>
      <c r="V3" s="24">
        <f t="shared" si="3"/>
        <v>25.530134849999996</v>
      </c>
      <c r="W3" s="24">
        <f t="shared" si="3"/>
        <v>25.757224019999999</v>
      </c>
      <c r="X3" s="24">
        <f t="shared" ref="X3:Z3" si="4">SUM(X4,X8,X11)</f>
        <v>22.648843403999997</v>
      </c>
      <c r="Y3" s="24">
        <f t="shared" si="4"/>
        <v>19.321390835999996</v>
      </c>
      <c r="Z3" s="24">
        <f t="shared" si="4"/>
        <v>25.7466023496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2.2985958599999994</v>
      </c>
      <c r="T4" s="19">
        <f t="shared" si="6"/>
        <v>2.2789664171999995</v>
      </c>
      <c r="U4" s="19">
        <f t="shared" si="6"/>
        <v>0.68244232319999987</v>
      </c>
      <c r="V4" s="19">
        <f t="shared" si="6"/>
        <v>0.68471484840000019</v>
      </c>
      <c r="W4" s="19">
        <f t="shared" si="6"/>
        <v>0.91180401840000014</v>
      </c>
      <c r="X4" s="19">
        <f t="shared" ref="X4:Z4" si="7">SUM(X5:X7)</f>
        <v>0.90914860080000004</v>
      </c>
      <c r="Y4" s="19">
        <f t="shared" si="7"/>
        <v>0.6874212312000002</v>
      </c>
      <c r="Z4" s="19">
        <f t="shared" si="7"/>
        <v>0.90118234799999986</v>
      </c>
    </row>
    <row r="5" spans="1:26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  <c r="Y5" s="8">
        <f>FC_IND_NFM_AM_E!Y5+FC_IND_NFM_PA_E!Y5+FC_IND_NFM_SA_E!Y5+FC_IND_NFM_OM_E!Y5</f>
        <v>0</v>
      </c>
      <c r="Z5" s="8">
        <f>FC_IND_NFM_AM_E!Z5+FC_IND_NFM_PA_E!Z5+FC_IND_NFM_SA_E!Z5+FC_IND_NFM_OM_E!Z5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  <c r="Y6" s="8">
        <f>FC_IND_NFM_AM_E!Y6+FC_IND_NFM_PA_E!Y6+FC_IND_NFM_SA_E!Y6+FC_IND_NFM_OM_E!Y6</f>
        <v>0</v>
      </c>
      <c r="Z6" s="8">
        <f>FC_IND_NFM_AM_E!Z6+FC_IND_NFM_PA_E!Z6+FC_IND_NFM_SA_E!Z6+FC_IND_NFM_OM_E!Z6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2.2985958599999994</v>
      </c>
      <c r="T7" s="8">
        <f>FC_IND_NFM_AM_E!T7+FC_IND_NFM_PA_E!T7+FC_IND_NFM_SA_E!T7+FC_IND_NFM_OM_E!T7</f>
        <v>2.2789664171999995</v>
      </c>
      <c r="U7" s="8">
        <f>FC_IND_NFM_AM_E!U7+FC_IND_NFM_PA_E!U7+FC_IND_NFM_SA_E!U7+FC_IND_NFM_OM_E!U7</f>
        <v>0.68244232319999987</v>
      </c>
      <c r="V7" s="8">
        <f>FC_IND_NFM_AM_E!V7+FC_IND_NFM_PA_E!V7+FC_IND_NFM_SA_E!V7+FC_IND_NFM_OM_E!V7</f>
        <v>0.68471484840000019</v>
      </c>
      <c r="W7" s="8">
        <f>FC_IND_NFM_AM_E!W7+FC_IND_NFM_PA_E!W7+FC_IND_NFM_SA_E!W7+FC_IND_NFM_OM_E!W7</f>
        <v>0.91180401840000014</v>
      </c>
      <c r="X7" s="8">
        <f>FC_IND_NFM_AM_E!X7+FC_IND_NFM_PA_E!X7+FC_IND_NFM_SA_E!X7+FC_IND_NFM_OM_E!X7</f>
        <v>0.90914860080000004</v>
      </c>
      <c r="Y7" s="8">
        <f>FC_IND_NFM_AM_E!Y7+FC_IND_NFM_PA_E!Y7+FC_IND_NFM_SA_E!Y7+FC_IND_NFM_OM_E!Y7</f>
        <v>0.6874212312000002</v>
      </c>
      <c r="Z7" s="8">
        <f>FC_IND_NFM_AM_E!Z7+FC_IND_NFM_PA_E!Z7+FC_IND_NFM_SA_E!Z7+FC_IND_NFM_OM_E!Z7</f>
        <v>0.90118234799999986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  <c r="Y9" s="8">
        <f>FC_IND_NFM_AM_E!Y9+FC_IND_NFM_PA_E!Y9+FC_IND_NFM_SA_E!Y9+FC_IND_NFM_OM_E!Y9</f>
        <v>0</v>
      </c>
      <c r="Z9" s="8">
        <f>FC_IND_NFM_AM_E!Z9+FC_IND_NFM_PA_E!Z9+FC_IND_NFM_SA_E!Z9+FC_IND_NFM_OM_E!Z9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  <c r="Y10" s="8">
        <f>FC_IND_NFM_AM_E!Y10+FC_IND_NFM_PA_E!Y10+FC_IND_NFM_SA_E!Y10+FC_IND_NFM_OM_E!Y10</f>
        <v>0</v>
      </c>
      <c r="Z10" s="8">
        <f>FC_IND_NFM_AM_E!Z10+FC_IND_NFM_PA_E!Z10+FC_IND_NFM_SA_E!Z10+FC_IND_NFM_OM_E!Z10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31.269588688799995</v>
      </c>
      <c r="D11" s="19">
        <f t="shared" ref="D11:W11" si="12">SUM(D12:D16)</f>
        <v>31.269588688799992</v>
      </c>
      <c r="E11" s="19">
        <f t="shared" si="12"/>
        <v>28.142591399999997</v>
      </c>
      <c r="F11" s="19">
        <f t="shared" si="12"/>
        <v>34.396585977599997</v>
      </c>
      <c r="G11" s="19">
        <f t="shared" si="12"/>
        <v>34.396585977599997</v>
      </c>
      <c r="H11" s="19">
        <f t="shared" si="12"/>
        <v>28.142591399999993</v>
      </c>
      <c r="I11" s="19">
        <f t="shared" si="12"/>
        <v>28.142591399999997</v>
      </c>
      <c r="J11" s="19">
        <f t="shared" si="12"/>
        <v>28.142591399999997</v>
      </c>
      <c r="K11" s="19">
        <f t="shared" si="12"/>
        <v>31.269588688799995</v>
      </c>
      <c r="L11" s="19">
        <f t="shared" si="12"/>
        <v>21.8885968224</v>
      </c>
      <c r="M11" s="19">
        <f t="shared" si="12"/>
        <v>28.142591399999997</v>
      </c>
      <c r="N11" s="19">
        <f t="shared" si="12"/>
        <v>28.0468683</v>
      </c>
      <c r="O11" s="19">
        <f t="shared" si="12"/>
        <v>24.9305070564</v>
      </c>
      <c r="P11" s="19">
        <f t="shared" si="12"/>
        <v>28.0468683</v>
      </c>
      <c r="Q11" s="19">
        <f t="shared" si="12"/>
        <v>24.930507056400003</v>
      </c>
      <c r="R11" s="19">
        <f t="shared" si="12"/>
        <v>24.845420001599997</v>
      </c>
      <c r="S11" s="19">
        <f t="shared" si="12"/>
        <v>27.951145199999992</v>
      </c>
      <c r="T11" s="19">
        <f t="shared" si="12"/>
        <v>24.845420001599997</v>
      </c>
      <c r="U11" s="19">
        <f t="shared" si="12"/>
        <v>27.951145199999992</v>
      </c>
      <c r="V11" s="19">
        <f t="shared" si="12"/>
        <v>24.845420001599997</v>
      </c>
      <c r="W11" s="19">
        <f t="shared" si="12"/>
        <v>24.845420001599997</v>
      </c>
      <c r="X11" s="19">
        <f t="shared" ref="X11:Z11" si="13">SUM(X12:X16)</f>
        <v>21.739694803199995</v>
      </c>
      <c r="Y11" s="19">
        <f t="shared" si="13"/>
        <v>18.633969604799994</v>
      </c>
      <c r="Z11" s="19">
        <f t="shared" si="13"/>
        <v>24.845420001600001</v>
      </c>
    </row>
    <row r="12" spans="1:26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  <c r="Y12" s="8">
        <f>FC_IND_NFM_AM_E!Y12+FC_IND_NFM_PA_E!Y12+FC_IND_NFM_SA_E!Y12+FC_IND_NFM_OM_E!Y12</f>
        <v>0</v>
      </c>
      <c r="Z12" s="8">
        <f>FC_IND_NFM_AM_E!Z12+FC_IND_NFM_PA_E!Z12+FC_IND_NFM_SA_E!Z12+FC_IND_NFM_OM_E!Z12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31.269588688799995</v>
      </c>
      <c r="D13" s="8">
        <f>FC_IND_NFM_AM_E!D13+FC_IND_NFM_PA_E!D13+FC_IND_NFM_SA_E!D13+FC_IND_NFM_OM_E!D13</f>
        <v>31.269588688799992</v>
      </c>
      <c r="E13" s="8">
        <f>FC_IND_NFM_AM_E!E13+FC_IND_NFM_PA_E!E13+FC_IND_NFM_SA_E!E13+FC_IND_NFM_OM_E!E13</f>
        <v>28.142591399999997</v>
      </c>
      <c r="F13" s="8">
        <f>FC_IND_NFM_AM_E!F13+FC_IND_NFM_PA_E!F13+FC_IND_NFM_SA_E!F13+FC_IND_NFM_OM_E!F13</f>
        <v>34.396585977599997</v>
      </c>
      <c r="G13" s="8">
        <f>FC_IND_NFM_AM_E!G13+FC_IND_NFM_PA_E!G13+FC_IND_NFM_SA_E!G13+FC_IND_NFM_OM_E!G13</f>
        <v>34.396585977599997</v>
      </c>
      <c r="H13" s="8">
        <f>FC_IND_NFM_AM_E!H13+FC_IND_NFM_PA_E!H13+FC_IND_NFM_SA_E!H13+FC_IND_NFM_OM_E!H13</f>
        <v>28.142591399999993</v>
      </c>
      <c r="I13" s="8">
        <f>FC_IND_NFM_AM_E!I13+FC_IND_NFM_PA_E!I13+FC_IND_NFM_SA_E!I13+FC_IND_NFM_OM_E!I13</f>
        <v>28.142591399999997</v>
      </c>
      <c r="J13" s="8">
        <f>FC_IND_NFM_AM_E!J13+FC_IND_NFM_PA_E!J13+FC_IND_NFM_SA_E!J13+FC_IND_NFM_OM_E!J13</f>
        <v>28.142591399999997</v>
      </c>
      <c r="K13" s="8">
        <f>FC_IND_NFM_AM_E!K13+FC_IND_NFM_PA_E!K13+FC_IND_NFM_SA_E!K13+FC_IND_NFM_OM_E!K13</f>
        <v>31.269588688799995</v>
      </c>
      <c r="L13" s="8">
        <f>FC_IND_NFM_AM_E!L13+FC_IND_NFM_PA_E!L13+FC_IND_NFM_SA_E!L13+FC_IND_NFM_OM_E!L13</f>
        <v>21.8885968224</v>
      </c>
      <c r="M13" s="8">
        <f>FC_IND_NFM_AM_E!M13+FC_IND_NFM_PA_E!M13+FC_IND_NFM_SA_E!M13+FC_IND_NFM_OM_E!M13</f>
        <v>28.142591399999997</v>
      </c>
      <c r="N13" s="8">
        <f>FC_IND_NFM_AM_E!N13+FC_IND_NFM_PA_E!N13+FC_IND_NFM_SA_E!N13+FC_IND_NFM_OM_E!N13</f>
        <v>28.0468683</v>
      </c>
      <c r="O13" s="8">
        <f>FC_IND_NFM_AM_E!O13+FC_IND_NFM_PA_E!O13+FC_IND_NFM_SA_E!O13+FC_IND_NFM_OM_E!O13</f>
        <v>24.9305070564</v>
      </c>
      <c r="P13" s="8">
        <f>FC_IND_NFM_AM_E!P13+FC_IND_NFM_PA_E!P13+FC_IND_NFM_SA_E!P13+FC_IND_NFM_OM_E!P13</f>
        <v>28.0468683</v>
      </c>
      <c r="Q13" s="8">
        <f>FC_IND_NFM_AM_E!Q13+FC_IND_NFM_PA_E!Q13+FC_IND_NFM_SA_E!Q13+FC_IND_NFM_OM_E!Q13</f>
        <v>24.930507056400003</v>
      </c>
      <c r="R13" s="8">
        <f>FC_IND_NFM_AM_E!R13+FC_IND_NFM_PA_E!R13+FC_IND_NFM_SA_E!R13+FC_IND_NFM_OM_E!R13</f>
        <v>24.845420001599997</v>
      </c>
      <c r="S13" s="8">
        <f>FC_IND_NFM_AM_E!S13+FC_IND_NFM_PA_E!S13+FC_IND_NFM_SA_E!S13+FC_IND_NFM_OM_E!S13</f>
        <v>27.951145199999992</v>
      </c>
      <c r="T13" s="8">
        <f>FC_IND_NFM_AM_E!T13+FC_IND_NFM_PA_E!T13+FC_IND_NFM_SA_E!T13+FC_IND_NFM_OM_E!T13</f>
        <v>24.845420001599997</v>
      </c>
      <c r="U13" s="8">
        <f>FC_IND_NFM_AM_E!U13+FC_IND_NFM_PA_E!U13+FC_IND_NFM_SA_E!U13+FC_IND_NFM_OM_E!U13</f>
        <v>27.951145199999992</v>
      </c>
      <c r="V13" s="8">
        <f>FC_IND_NFM_AM_E!V13+FC_IND_NFM_PA_E!V13+FC_IND_NFM_SA_E!V13+FC_IND_NFM_OM_E!V13</f>
        <v>24.845420001599997</v>
      </c>
      <c r="W13" s="8">
        <f>FC_IND_NFM_AM_E!W13+FC_IND_NFM_PA_E!W13+FC_IND_NFM_SA_E!W13+FC_IND_NFM_OM_E!W13</f>
        <v>24.845420001599997</v>
      </c>
      <c r="X13" s="8">
        <f>FC_IND_NFM_AM_E!X13+FC_IND_NFM_PA_E!X13+FC_IND_NFM_SA_E!X13+FC_IND_NFM_OM_E!X13</f>
        <v>21.739694803199995</v>
      </c>
      <c r="Y13" s="8">
        <f>FC_IND_NFM_AM_E!Y13+FC_IND_NFM_PA_E!Y13+FC_IND_NFM_SA_E!Y13+FC_IND_NFM_OM_E!Y13</f>
        <v>18.633969604799994</v>
      </c>
      <c r="Z13" s="8">
        <f>FC_IND_NFM_AM_E!Z13+FC_IND_NFM_PA_E!Z13+FC_IND_NFM_SA_E!Z13+FC_IND_NFM_OM_E!Z13</f>
        <v>24.845420001600001</v>
      </c>
    </row>
    <row r="14" spans="1:26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  <c r="Y14" s="8">
        <f>FC_IND_NFM_AM_E!Y14+FC_IND_NFM_PA_E!Y14+FC_IND_NFM_SA_E!Y14+FC_IND_NFM_OM_E!Y14</f>
        <v>0</v>
      </c>
      <c r="Z14" s="8">
        <f>FC_IND_NFM_AM_E!Z14+FC_IND_NFM_PA_E!Z14+FC_IND_NFM_SA_E!Z14+FC_IND_NFM_OM_E!Z14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  <c r="Y15" s="8">
        <f>FC_IND_NFM_AM_E!Y15+FC_IND_NFM_PA_E!Y15+FC_IND_NFM_SA_E!Y15+FC_IND_NFM_OM_E!Y15</f>
        <v>0</v>
      </c>
      <c r="Z15" s="8">
        <f>FC_IND_NFM_AM_E!Z15+FC_IND_NFM_PA_E!Z15+FC_IND_NFM_SA_E!Z15+FC_IND_NFM_OM_E!Z15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  <c r="Y16" s="8">
        <f>FC_IND_NFM_AM_E!Y16+FC_IND_NFM_PA_E!Y16+FC_IND_NFM_SA_E!Y16+FC_IND_NFM_OM_E!Y16</f>
        <v>0</v>
      </c>
      <c r="Z16" s="8">
        <f>FC_IND_NFM_AM_E!Z16+FC_IND_NFM_PA_E!Z16+FC_IND_NFM_SA_E!Z16+FC_IND_NFM_OM_E!Z16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  <c r="Y18" s="8">
        <f>FC_IND_NFM_AM_E!Y18+FC_IND_NFM_PA_E!Y18+FC_IND_NFM_SA_E!Y18+FC_IND_NFM_OM_E!Y18</f>
        <v>0</v>
      </c>
      <c r="Z18" s="8">
        <f>FC_IND_NFM_AM_E!Z18+FC_IND_NFM_PA_E!Z18+FC_IND_NFM_SA_E!Z18+FC_IND_NFM_OM_E!Z18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  <c r="Y19" s="8">
        <f>FC_IND_NFM_AM_E!Y19+FC_IND_NFM_PA_E!Y19+FC_IND_NFM_SA_E!Y19+FC_IND_NFM_OM_E!Y19</f>
        <v>0</v>
      </c>
      <c r="Z19" s="8">
        <f>FC_IND_NFM_AM_E!Z19+FC_IND_NFM_PA_E!Z19+FC_IND_NFM_SA_E!Z19+FC_IND_NFM_OM_E!Z19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  <c r="Y20" s="8">
        <f>FC_IND_NFM_AM_E!Y20+FC_IND_NFM_PA_E!Y20+FC_IND_NFM_SA_E!Y20+FC_IND_NFM_OM_E!Y20</f>
        <v>0</v>
      </c>
      <c r="Z20" s="8">
        <f>FC_IND_NFM_AM_E!Z20+FC_IND_NFM_PA_E!Z20+FC_IND_NFM_SA_E!Z20+FC_IND_NFM_OM_E!Z20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  <c r="Y21" s="8">
        <f>FC_IND_NFM_AM_E!Y21+FC_IND_NFM_PA_E!Y21+FC_IND_NFM_SA_E!Y21+FC_IND_NFM_OM_E!Y21</f>
        <v>0</v>
      </c>
      <c r="Z21" s="8">
        <f>FC_IND_NFM_AM_E!Z21+FC_IND_NFM_PA_E!Z21+FC_IND_NFM_SA_E!Z21+FC_IND_NFM_OM_E!Z21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1.0516499135999997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1.0516499135999997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  <c r="Y23" s="8">
        <f>FC_IND_NFM_AM_E!Y23+FC_IND_NFM_PA_E!Y23+FC_IND_NFM_SA_E!Y23+FC_IND_NFM_OM_E!Y23</f>
        <v>0</v>
      </c>
      <c r="Z23" s="8">
        <f>FC_IND_NFM_AM_E!Z23+FC_IND_NFM_PA_E!Z23+FC_IND_NFM_SA_E!Z23+FC_IND_NFM_OM_E!Z23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  <c r="Y24" s="8">
        <f>FC_IND_NFM_AM_E!Y24+FC_IND_NFM_PA_E!Y24+FC_IND_NFM_SA_E!Y24+FC_IND_NFM_OM_E!Y24</f>
        <v>0</v>
      </c>
      <c r="Z24" s="8">
        <f>FC_IND_NFM_AM_E!Z24+FC_IND_NFM_PA_E!Z24+FC_IND_NFM_SA_E!Z24+FC_IND_NFM_OM_E!Z24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  <c r="Y25" s="27">
        <f>FC_IND_NFM_AM_E!Y25+FC_IND_NFM_PA_E!Y25+FC_IND_NFM_SA_E!Y25+FC_IND_NFM_OM_E!Y25</f>
        <v>0</v>
      </c>
      <c r="Z25" s="27">
        <f>FC_IND_NFM_AM_E!Z25+FC_IND_NFM_PA_E!Z25+FC_IND_NFM_SA_E!Z25+FC_IND_NFM_OM_E!Z25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67.602056759999982</v>
      </c>
      <c r="D26" s="27">
        <f t="shared" ref="D26:W26" si="21">SUM(D27,D33)</f>
        <v>89.870129640000002</v>
      </c>
      <c r="E26" s="27">
        <f t="shared" si="21"/>
        <v>51.164778240000011</v>
      </c>
      <c r="F26" s="27">
        <f t="shared" si="21"/>
        <v>57.266103959999995</v>
      </c>
      <c r="G26" s="27">
        <f t="shared" si="21"/>
        <v>45.038563560000014</v>
      </c>
      <c r="H26" s="27">
        <f t="shared" si="21"/>
        <v>45.304652160000003</v>
      </c>
      <c r="I26" s="27">
        <f t="shared" si="21"/>
        <v>94.580015760000009</v>
      </c>
      <c r="J26" s="27">
        <f t="shared" si="21"/>
        <v>107.28228780000003</v>
      </c>
      <c r="K26" s="27">
        <f t="shared" si="21"/>
        <v>103.93729128000001</v>
      </c>
      <c r="L26" s="27">
        <f t="shared" si="21"/>
        <v>80.109514079999997</v>
      </c>
      <c r="M26" s="27">
        <f t="shared" si="21"/>
        <v>98.872923960000023</v>
      </c>
      <c r="N26" s="27">
        <f t="shared" si="21"/>
        <v>95.463233280000026</v>
      </c>
      <c r="O26" s="27">
        <f t="shared" si="21"/>
        <v>95.510791080000004</v>
      </c>
      <c r="P26" s="27">
        <f t="shared" si="21"/>
        <v>85.305970080000009</v>
      </c>
      <c r="Q26" s="27">
        <f t="shared" si="21"/>
        <v>78.84784332000001</v>
      </c>
      <c r="R26" s="27">
        <f t="shared" si="21"/>
        <v>98.849596679999991</v>
      </c>
      <c r="S26" s="27">
        <f t="shared" si="21"/>
        <v>101.98147032</v>
      </c>
      <c r="T26" s="27">
        <f t="shared" si="21"/>
        <v>93.582317160000017</v>
      </c>
      <c r="U26" s="27">
        <f t="shared" si="21"/>
        <v>108.80052948000001</v>
      </c>
      <c r="V26" s="27">
        <f t="shared" si="21"/>
        <v>79.349280840000006</v>
      </c>
      <c r="W26" s="27">
        <f t="shared" si="21"/>
        <v>76.090001760000021</v>
      </c>
      <c r="X26" s="27">
        <f t="shared" ref="X26:Z26" si="22">SUM(X27,X33)</f>
        <v>69.460315559999998</v>
      </c>
      <c r="Y26" s="27">
        <f t="shared" si="22"/>
        <v>75.109163040000027</v>
      </c>
      <c r="Z26" s="27">
        <f t="shared" si="22"/>
        <v>65.91433176000001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  <c r="Y28" s="8">
        <f>FC_IND_NFM_AM_E!Y28+FC_IND_NFM_PA_E!Y28+FC_IND_NFM_SA_E!Y28+FC_IND_NFM_OM_E!Y28</f>
        <v>0</v>
      </c>
      <c r="Z28" s="8">
        <f>FC_IND_NFM_AM_E!Z28+FC_IND_NFM_PA_E!Z28+FC_IND_NFM_SA_E!Z28+FC_IND_NFM_OM_E!Z28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  <c r="Y29" s="8">
        <f>FC_IND_NFM_AM_E!Y29+FC_IND_NFM_PA_E!Y29+FC_IND_NFM_SA_E!Y29+FC_IND_NFM_OM_E!Y29</f>
        <v>0</v>
      </c>
      <c r="Z29" s="8">
        <f>FC_IND_NFM_AM_E!Z29+FC_IND_NFM_PA_E!Z29+FC_IND_NFM_SA_E!Z29+FC_IND_NFM_OM_E!Z29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  <c r="Y30" s="8">
        <f>FC_IND_NFM_AM_E!Y30+FC_IND_NFM_PA_E!Y30+FC_IND_NFM_SA_E!Y30+FC_IND_NFM_OM_E!Y30</f>
        <v>0</v>
      </c>
      <c r="Z30" s="8">
        <f>FC_IND_NFM_AM_E!Z30+FC_IND_NFM_PA_E!Z30+FC_IND_NFM_SA_E!Z30+FC_IND_NFM_OM_E!Z30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  <c r="Y31" s="8">
        <f>FC_IND_NFM_AM_E!Y31+FC_IND_NFM_PA_E!Y31+FC_IND_NFM_SA_E!Y31+FC_IND_NFM_OM_E!Y31</f>
        <v>0</v>
      </c>
      <c r="Z31" s="8">
        <f>FC_IND_NFM_AM_E!Z31+FC_IND_NFM_PA_E!Z31+FC_IND_NFM_SA_E!Z31+FC_IND_NFM_OM_E!Z31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  <c r="Y32" s="8">
        <f>FC_IND_NFM_AM_E!Y32+FC_IND_NFM_PA_E!Y32+FC_IND_NFM_SA_E!Y32+FC_IND_NFM_OM_E!Y32</f>
        <v>0</v>
      </c>
      <c r="Z32" s="8">
        <f>FC_IND_NFM_AM_E!Z32+FC_IND_NFM_PA_E!Z32+FC_IND_NFM_SA_E!Z32+FC_IND_NFM_OM_E!Z32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67.602056759999982</v>
      </c>
      <c r="D33" s="19">
        <f t="shared" ref="D33:W33" si="27">SUM(D34:D50)</f>
        <v>89.870129640000002</v>
      </c>
      <c r="E33" s="19">
        <f t="shared" si="27"/>
        <v>51.164778240000011</v>
      </c>
      <c r="F33" s="19">
        <f t="shared" si="27"/>
        <v>57.266103959999995</v>
      </c>
      <c r="G33" s="19">
        <f t="shared" si="27"/>
        <v>45.038563560000014</v>
      </c>
      <c r="H33" s="19">
        <f t="shared" si="27"/>
        <v>45.304652160000003</v>
      </c>
      <c r="I33" s="19">
        <f t="shared" si="27"/>
        <v>94.580015760000009</v>
      </c>
      <c r="J33" s="19">
        <f t="shared" si="27"/>
        <v>107.28228780000003</v>
      </c>
      <c r="K33" s="19">
        <f t="shared" si="27"/>
        <v>103.93729128000001</v>
      </c>
      <c r="L33" s="19">
        <f t="shared" si="27"/>
        <v>80.109514079999997</v>
      </c>
      <c r="M33" s="19">
        <f t="shared" si="27"/>
        <v>98.872923960000023</v>
      </c>
      <c r="N33" s="19">
        <f t="shared" si="27"/>
        <v>95.463233280000026</v>
      </c>
      <c r="O33" s="19">
        <f t="shared" si="27"/>
        <v>95.510791080000004</v>
      </c>
      <c r="P33" s="19">
        <f t="shared" si="27"/>
        <v>85.305970080000009</v>
      </c>
      <c r="Q33" s="19">
        <f t="shared" si="27"/>
        <v>78.84784332000001</v>
      </c>
      <c r="R33" s="19">
        <f t="shared" si="27"/>
        <v>98.849596679999991</v>
      </c>
      <c r="S33" s="19">
        <f t="shared" si="27"/>
        <v>101.98147032</v>
      </c>
      <c r="T33" s="19">
        <f t="shared" si="27"/>
        <v>93.582317160000017</v>
      </c>
      <c r="U33" s="19">
        <f t="shared" si="27"/>
        <v>108.80052948000001</v>
      </c>
      <c r="V33" s="19">
        <f t="shared" si="27"/>
        <v>79.349280840000006</v>
      </c>
      <c r="W33" s="19">
        <f t="shared" si="27"/>
        <v>76.090001760000021</v>
      </c>
      <c r="X33" s="19">
        <f t="shared" ref="X33:Z33" si="28">SUM(X34:X50)</f>
        <v>69.460315559999998</v>
      </c>
      <c r="Y33" s="19">
        <f t="shared" si="28"/>
        <v>75.109163040000027</v>
      </c>
      <c r="Z33" s="19">
        <f t="shared" si="28"/>
        <v>65.91433176000001</v>
      </c>
    </row>
    <row r="34" spans="1:26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  <c r="Y34" s="8">
        <f>FC_IND_NFM_AM_E!Y34+FC_IND_NFM_PA_E!Y34+FC_IND_NFM_SA_E!Y34+FC_IND_NFM_OM_E!Y34</f>
        <v>0</v>
      </c>
      <c r="Z34" s="8">
        <f>FC_IND_NFM_AM_E!Z34+FC_IND_NFM_PA_E!Z34+FC_IND_NFM_SA_E!Z34+FC_IND_NFM_OM_E!Z34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  <c r="Y35" s="8">
        <f>FC_IND_NFM_AM_E!Y35+FC_IND_NFM_PA_E!Y35+FC_IND_NFM_SA_E!Y35+FC_IND_NFM_OM_E!Y35</f>
        <v>0</v>
      </c>
      <c r="Z35" s="8">
        <f>FC_IND_NFM_AM_E!Z35+FC_IND_NFM_PA_E!Z35+FC_IND_NFM_SA_E!Z35+FC_IND_NFM_OM_E!Z35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26.236980000000003</v>
      </c>
      <c r="D36" s="8">
        <f>FC_IND_NFM_AM_E!D36+FC_IND_NFM_PA_E!D36+FC_IND_NFM_SA_E!D36+FC_IND_NFM_OM_E!D36</f>
        <v>26.236979999999999</v>
      </c>
      <c r="E36" s="8">
        <f>FC_IND_NFM_AM_E!E36+FC_IND_NFM_PA_E!E36+FC_IND_NFM_SA_E!E36+FC_IND_NFM_OM_E!E36</f>
        <v>32.067495720000011</v>
      </c>
      <c r="F36" s="8">
        <f>FC_IND_NFM_AM_E!F36+FC_IND_NFM_PA_E!F36+FC_IND_NFM_SA_E!F36+FC_IND_NFM_OM_E!F36</f>
        <v>34.982639999999996</v>
      </c>
      <c r="G36" s="8">
        <f>FC_IND_NFM_AM_E!G36+FC_IND_NFM_PA_E!G36+FC_IND_NFM_SA_E!G36+FC_IND_NFM_OM_E!G36</f>
        <v>29.15212428000001</v>
      </c>
      <c r="H36" s="8">
        <f>FC_IND_NFM_AM_E!H36+FC_IND_NFM_PA_E!H36+FC_IND_NFM_SA_E!H36+FC_IND_NFM_OM_E!H36</f>
        <v>26.236980000000003</v>
      </c>
      <c r="I36" s="8">
        <f>FC_IND_NFM_AM_E!I36+FC_IND_NFM_PA_E!I36+FC_IND_NFM_SA_E!I36+FC_IND_NFM_OM_E!I36</f>
        <v>43.728300000000004</v>
      </c>
      <c r="J36" s="8">
        <f>FC_IND_NFM_AM_E!J36+FC_IND_NFM_PA_E!J36+FC_IND_NFM_SA_E!J36+FC_IND_NFM_OM_E!J36</f>
        <v>43.728300000000011</v>
      </c>
      <c r="K36" s="8">
        <f>FC_IND_NFM_AM_E!K36+FC_IND_NFM_PA_E!K36+FC_IND_NFM_SA_E!K36+FC_IND_NFM_OM_E!K36</f>
        <v>43.728300000000011</v>
      </c>
      <c r="L36" s="8">
        <f>FC_IND_NFM_AM_E!L36+FC_IND_NFM_PA_E!L36+FC_IND_NFM_SA_E!L36+FC_IND_NFM_OM_E!L36</f>
        <v>26.236979999999999</v>
      </c>
      <c r="M36" s="8">
        <f>FC_IND_NFM_AM_E!M36+FC_IND_NFM_PA_E!M36+FC_IND_NFM_SA_E!M36+FC_IND_NFM_OM_E!M36</f>
        <v>29.152124280000017</v>
      </c>
      <c r="N36" s="8">
        <f>FC_IND_NFM_AM_E!N36+FC_IND_NFM_PA_E!N36+FC_IND_NFM_SA_E!N36+FC_IND_NFM_OM_E!N36</f>
        <v>32.067495720000004</v>
      </c>
      <c r="O36" s="8">
        <f>FC_IND_NFM_AM_E!O36+FC_IND_NFM_PA_E!O36+FC_IND_NFM_SA_E!O36+FC_IND_NFM_OM_E!O36</f>
        <v>32.067495720000004</v>
      </c>
      <c r="P36" s="8">
        <f>FC_IND_NFM_AM_E!P36+FC_IND_NFM_PA_E!P36+FC_IND_NFM_SA_E!P36+FC_IND_NFM_OM_E!P36</f>
        <v>32.136779520000012</v>
      </c>
      <c r="Q36" s="8">
        <f>FC_IND_NFM_AM_E!Q36+FC_IND_NFM_PA_E!Q36+FC_IND_NFM_SA_E!Q36+FC_IND_NFM_OM_E!Q36</f>
        <v>29.215274760000014</v>
      </c>
      <c r="R36" s="8">
        <f>FC_IND_NFM_AM_E!R36+FC_IND_NFM_PA_E!R36+FC_IND_NFM_SA_E!R36+FC_IND_NFM_OM_E!R36</f>
        <v>49.666035239999999</v>
      </c>
      <c r="S36" s="8">
        <f>FC_IND_NFM_AM_E!S36+FC_IND_NFM_PA_E!S36+FC_IND_NFM_SA_E!S36+FC_IND_NFM_OM_E!S36</f>
        <v>49.666035239999999</v>
      </c>
      <c r="T36" s="8">
        <f>FC_IND_NFM_AM_E!T36+FC_IND_NFM_PA_E!T36+FC_IND_NFM_SA_E!T36+FC_IND_NFM_OM_E!T36</f>
        <v>46.744530480000009</v>
      </c>
      <c r="U36" s="8">
        <f>FC_IND_NFM_AM_E!U36+FC_IND_NFM_PA_E!U36+FC_IND_NFM_SA_E!U36+FC_IND_NFM_OM_E!U36</f>
        <v>55.509044759999995</v>
      </c>
      <c r="V36" s="8">
        <f>FC_IND_NFM_AM_E!V36+FC_IND_NFM_PA_E!V36+FC_IND_NFM_SA_E!V36+FC_IND_NFM_OM_E!V36</f>
        <v>26.293769999999999</v>
      </c>
      <c r="W36" s="8">
        <f>FC_IND_NFM_AM_E!W36+FC_IND_NFM_PA_E!W36+FC_IND_NFM_SA_E!W36+FC_IND_NFM_OM_E!W36</f>
        <v>29.215274760000007</v>
      </c>
      <c r="X36" s="8">
        <f>FC_IND_NFM_AM_E!X36+FC_IND_NFM_PA_E!X36+FC_IND_NFM_SA_E!X36+FC_IND_NFM_OM_E!X36</f>
        <v>29.215274760000007</v>
      </c>
      <c r="Y36" s="8">
        <f>FC_IND_NFM_AM_E!Y36+FC_IND_NFM_PA_E!Y36+FC_IND_NFM_SA_E!Y36+FC_IND_NFM_OM_E!Y36</f>
        <v>29.215274760000014</v>
      </c>
      <c r="Z36" s="8">
        <f>FC_IND_NFM_AM_E!Z36+FC_IND_NFM_PA_E!Z36+FC_IND_NFM_SA_E!Z36+FC_IND_NFM_OM_E!Z36</f>
        <v>29.215274760000014</v>
      </c>
    </row>
    <row r="37" spans="1:26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  <c r="Y37" s="8">
        <f>FC_IND_NFM_AM_E!Y37+FC_IND_NFM_PA_E!Y37+FC_IND_NFM_SA_E!Y37+FC_IND_NFM_OM_E!Y37</f>
        <v>0</v>
      </c>
      <c r="Z37" s="8">
        <f>FC_IND_NFM_AM_E!Z37+FC_IND_NFM_PA_E!Z37+FC_IND_NFM_SA_E!Z37+FC_IND_NFM_OM_E!Z37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  <c r="Y38" s="8">
        <f>FC_IND_NFM_AM_E!Y38+FC_IND_NFM_PA_E!Y38+FC_IND_NFM_SA_E!Y38+FC_IND_NFM_OM_E!Y38</f>
        <v>0</v>
      </c>
      <c r="Z38" s="8">
        <f>FC_IND_NFM_AM_E!Z38+FC_IND_NFM_PA_E!Z38+FC_IND_NFM_SA_E!Z38+FC_IND_NFM_OM_E!Z38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  <c r="Y39" s="8">
        <f>FC_IND_NFM_AM_E!Y39+FC_IND_NFM_PA_E!Y39+FC_IND_NFM_SA_E!Y39+FC_IND_NFM_OM_E!Y39</f>
        <v>0</v>
      </c>
      <c r="Z39" s="8">
        <f>FC_IND_NFM_AM_E!Z39+FC_IND_NFM_PA_E!Z39+FC_IND_NFM_SA_E!Z39+FC_IND_NFM_OM_E!Z39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  <c r="Y40" s="8">
        <f>FC_IND_NFM_AM_E!Y40+FC_IND_NFM_PA_E!Y40+FC_IND_NFM_SA_E!Y40+FC_IND_NFM_OM_E!Y40</f>
        <v>0</v>
      </c>
      <c r="Z40" s="8">
        <f>FC_IND_NFM_AM_E!Z40+FC_IND_NFM_PA_E!Z40+FC_IND_NFM_SA_E!Z40+FC_IND_NFM_OM_E!Z40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  <c r="Y41" s="8">
        <f>FC_IND_NFM_AM_E!Y41+FC_IND_NFM_PA_E!Y41+FC_IND_NFM_SA_E!Y41+FC_IND_NFM_OM_E!Y41</f>
        <v>0</v>
      </c>
      <c r="Z41" s="8">
        <f>FC_IND_NFM_AM_E!Z41+FC_IND_NFM_PA_E!Z41+FC_IND_NFM_SA_E!Z41+FC_IND_NFM_OM_E!Z41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  <c r="Y42" s="8">
        <f>FC_IND_NFM_AM_E!Y42+FC_IND_NFM_PA_E!Y42+FC_IND_NFM_SA_E!Y42+FC_IND_NFM_OM_E!Y42</f>
        <v>0</v>
      </c>
      <c r="Z42" s="8">
        <f>FC_IND_NFM_AM_E!Z42+FC_IND_NFM_PA_E!Z42+FC_IND_NFM_SA_E!Z42+FC_IND_NFM_OM_E!Z42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6.3726296399999995</v>
      </c>
      <c r="D43" s="8">
        <f>FC_IND_NFM_AM_E!D43+FC_IND_NFM_PA_E!D43+FC_IND_NFM_SA_E!D43+FC_IND_NFM_OM_E!D43</f>
        <v>6.3726296399999987</v>
      </c>
      <c r="E43" s="8">
        <f>FC_IND_NFM_AM_E!E43+FC_IND_NFM_PA_E!E43+FC_IND_NFM_SA_E!E43+FC_IND_NFM_OM_E!E43</f>
        <v>6.3726296399999995</v>
      </c>
      <c r="F43" s="8">
        <f>FC_IND_NFM_AM_E!F43+FC_IND_NFM_PA_E!F43+FC_IND_NFM_SA_E!F43+FC_IND_NFM_OM_E!F43</f>
        <v>9.5588110799999999</v>
      </c>
      <c r="G43" s="8">
        <f>FC_IND_NFM_AM_E!G43+FC_IND_NFM_PA_E!G43+FC_IND_NFM_SA_E!G43+FC_IND_NFM_OM_E!G43</f>
        <v>6.3430192799999983</v>
      </c>
      <c r="H43" s="8">
        <f>FC_IND_NFM_AM_E!H43+FC_IND_NFM_PA_E!H43+FC_IND_NFM_SA_E!H43+FC_IND_NFM_OM_E!H43</f>
        <v>6.3430192799999983</v>
      </c>
      <c r="I43" s="8">
        <f>FC_IND_NFM_AM_E!I43+FC_IND_NFM_PA_E!I43+FC_IND_NFM_SA_E!I43+FC_IND_NFM_OM_E!I43</f>
        <v>12.678035759999998</v>
      </c>
      <c r="J43" s="8">
        <f>FC_IND_NFM_AM_E!J43+FC_IND_NFM_PA_E!J43+FC_IND_NFM_SA_E!J43+FC_IND_NFM_OM_E!J43</f>
        <v>19.018120680000003</v>
      </c>
      <c r="K43" s="8">
        <f>FC_IND_NFM_AM_E!K43+FC_IND_NFM_PA_E!K43+FC_IND_NFM_SA_E!K43+FC_IND_NFM_OM_E!K43</f>
        <v>22.18856328</v>
      </c>
      <c r="L43" s="8">
        <f>FC_IND_NFM_AM_E!L43+FC_IND_NFM_PA_E!L43+FC_IND_NFM_SA_E!L43+FC_IND_NFM_OM_E!L43</f>
        <v>19.020521520000003</v>
      </c>
      <c r="M43" s="8">
        <f>FC_IND_NFM_AM_E!M43+FC_IND_NFM_PA_E!M43+FC_IND_NFM_SA_E!M43+FC_IND_NFM_OM_E!M43</f>
        <v>25.363540799999996</v>
      </c>
      <c r="N43" s="8">
        <f>FC_IND_NFM_AM_E!N43+FC_IND_NFM_PA_E!N43+FC_IND_NFM_SA_E!N43+FC_IND_NFM_OM_E!N43</f>
        <v>22.189897080000001</v>
      </c>
      <c r="O43" s="8">
        <f>FC_IND_NFM_AM_E!O43+FC_IND_NFM_PA_E!O43+FC_IND_NFM_SA_E!O43+FC_IND_NFM_OM_E!O43</f>
        <v>28.529982</v>
      </c>
      <c r="P43" s="8">
        <f>FC_IND_NFM_AM_E!P43+FC_IND_NFM_PA_E!P43+FC_IND_NFM_SA_E!P43+FC_IND_NFM_OM_E!P43</f>
        <v>19.206720000000001</v>
      </c>
      <c r="Q43" s="8">
        <f>FC_IND_NFM_AM_E!Q43+FC_IND_NFM_PA_E!Q43+FC_IND_NFM_SA_E!Q43+FC_IND_NFM_OM_E!Q43</f>
        <v>19.206719999999997</v>
      </c>
      <c r="R43" s="8">
        <f>FC_IND_NFM_AM_E!R43+FC_IND_NFM_PA_E!R43+FC_IND_NFM_SA_E!R43+FC_IND_NFM_OM_E!R43</f>
        <v>19.181911320000001</v>
      </c>
      <c r="S43" s="8">
        <f>FC_IND_NFM_AM_E!S43+FC_IND_NFM_PA_E!S43+FC_IND_NFM_SA_E!S43+FC_IND_NFM_OM_E!S43</f>
        <v>19.164038399999999</v>
      </c>
      <c r="T43" s="8">
        <f>FC_IND_NFM_AM_E!T43+FC_IND_NFM_PA_E!T43+FC_IND_NFM_SA_E!T43+FC_IND_NFM_OM_E!T43</f>
        <v>19.109886119999999</v>
      </c>
      <c r="U43" s="8">
        <f>FC_IND_NFM_AM_E!U43+FC_IND_NFM_PA_E!U43+FC_IND_NFM_SA_E!U43+FC_IND_NFM_OM_E!U43</f>
        <v>22.285930680000003</v>
      </c>
      <c r="V43" s="8">
        <f>FC_IND_NFM_AM_E!V43+FC_IND_NFM_PA_E!V43+FC_IND_NFM_SA_E!V43+FC_IND_NFM_OM_E!V43</f>
        <v>28.662828479999995</v>
      </c>
      <c r="W43" s="8">
        <f>FC_IND_NFM_AM_E!W43+FC_IND_NFM_PA_E!W43+FC_IND_NFM_SA_E!W43+FC_IND_NFM_OM_E!W43</f>
        <v>15.924771720000001</v>
      </c>
      <c r="X43" s="8">
        <f>FC_IND_NFM_AM_E!X43+FC_IND_NFM_PA_E!X43+FC_IND_NFM_SA_E!X43+FC_IND_NFM_OM_E!X43</f>
        <v>18.505407959999996</v>
      </c>
      <c r="Y43" s="8">
        <f>FC_IND_NFM_AM_E!Y43+FC_IND_NFM_PA_E!Y43+FC_IND_NFM_SA_E!Y43+FC_IND_NFM_OM_E!Y43</f>
        <v>24.507774720000004</v>
      </c>
      <c r="Z43" s="8">
        <f>FC_IND_NFM_AM_E!Z43+FC_IND_NFM_PA_E!Z43+FC_IND_NFM_SA_E!Z43+FC_IND_NFM_OM_E!Z43</f>
        <v>21.353604480000005</v>
      </c>
    </row>
    <row r="44" spans="1:26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34.992447119999987</v>
      </c>
      <c r="D44" s="8">
        <f>FC_IND_NFM_AM_E!D44+FC_IND_NFM_PA_E!D44+FC_IND_NFM_SA_E!D44+FC_IND_NFM_OM_E!D44</f>
        <v>57.260520000000007</v>
      </c>
      <c r="E44" s="8">
        <f>FC_IND_NFM_AM_E!E44+FC_IND_NFM_PA_E!E44+FC_IND_NFM_SA_E!E44+FC_IND_NFM_OM_E!E44</f>
        <v>12.724652880000001</v>
      </c>
      <c r="F44" s="8">
        <f>FC_IND_NFM_AM_E!F44+FC_IND_NFM_PA_E!F44+FC_IND_NFM_SA_E!F44+FC_IND_NFM_OM_E!F44</f>
        <v>12.724652879999999</v>
      </c>
      <c r="G44" s="8">
        <f>FC_IND_NFM_AM_E!G44+FC_IND_NFM_PA_E!G44+FC_IND_NFM_SA_E!G44+FC_IND_NFM_OM_E!G44</f>
        <v>9.5434200000000011</v>
      </c>
      <c r="H44" s="8">
        <f>FC_IND_NFM_AM_E!H44+FC_IND_NFM_PA_E!H44+FC_IND_NFM_SA_E!H44+FC_IND_NFM_OM_E!H44</f>
        <v>12.724652879999997</v>
      </c>
      <c r="I44" s="8">
        <f>FC_IND_NFM_AM_E!I44+FC_IND_NFM_PA_E!I44+FC_IND_NFM_SA_E!I44+FC_IND_NFM_OM_E!I44</f>
        <v>38.173680000000004</v>
      </c>
      <c r="J44" s="8">
        <f>FC_IND_NFM_AM_E!J44+FC_IND_NFM_PA_E!J44+FC_IND_NFM_SA_E!J44+FC_IND_NFM_OM_E!J44</f>
        <v>44.535867120000013</v>
      </c>
      <c r="K44" s="8">
        <f>FC_IND_NFM_AM_E!K44+FC_IND_NFM_PA_E!K44+FC_IND_NFM_SA_E!K44+FC_IND_NFM_OM_E!K44</f>
        <v>38.020427999999988</v>
      </c>
      <c r="L44" s="8">
        <f>FC_IND_NFM_AM_E!L44+FC_IND_NFM_PA_E!L44+FC_IND_NFM_SA_E!L44+FC_IND_NFM_OM_E!L44</f>
        <v>34.852012559999999</v>
      </c>
      <c r="M44" s="8">
        <f>FC_IND_NFM_AM_E!M44+FC_IND_NFM_PA_E!M44+FC_IND_NFM_SA_E!M44+FC_IND_NFM_OM_E!M44</f>
        <v>44.35725888000001</v>
      </c>
      <c r="N44" s="8">
        <f>FC_IND_NFM_AM_E!N44+FC_IND_NFM_PA_E!N44+FC_IND_NFM_SA_E!N44+FC_IND_NFM_OM_E!N44</f>
        <v>41.20584048000002</v>
      </c>
      <c r="O44" s="8">
        <f>FC_IND_NFM_AM_E!O44+FC_IND_NFM_PA_E!O44+FC_IND_NFM_SA_E!O44+FC_IND_NFM_OM_E!O44</f>
        <v>34.913313360000004</v>
      </c>
      <c r="P44" s="8">
        <f>FC_IND_NFM_AM_E!P44+FC_IND_NFM_PA_E!P44+FC_IND_NFM_SA_E!P44+FC_IND_NFM_OM_E!P44</f>
        <v>31.250311920000005</v>
      </c>
      <c r="Q44" s="8">
        <f>FC_IND_NFM_AM_E!Q44+FC_IND_NFM_PA_E!Q44+FC_IND_NFM_SA_E!Q44+FC_IND_NFM_OM_E!Q44</f>
        <v>25.001531280000005</v>
      </c>
      <c r="R44" s="8">
        <f>FC_IND_NFM_AM_E!R44+FC_IND_NFM_PA_E!R44+FC_IND_NFM_SA_E!R44+FC_IND_NFM_OM_E!R44</f>
        <v>21.865438079999997</v>
      </c>
      <c r="S44" s="8">
        <f>FC_IND_NFM_AM_E!S44+FC_IND_NFM_PA_E!S44+FC_IND_NFM_SA_E!S44+FC_IND_NFM_OM_E!S44</f>
        <v>25.015184640000005</v>
      </c>
      <c r="T44" s="8">
        <f>FC_IND_NFM_AM_E!T44+FC_IND_NFM_PA_E!T44+FC_IND_NFM_SA_E!T44+FC_IND_NFM_OM_E!T44</f>
        <v>25.015741920000004</v>
      </c>
      <c r="U44" s="8">
        <f>FC_IND_NFM_AM_E!U44+FC_IND_NFM_PA_E!U44+FC_IND_NFM_SA_E!U44+FC_IND_NFM_OM_E!U44</f>
        <v>25.015741920000004</v>
      </c>
      <c r="V44" s="8">
        <f>FC_IND_NFM_AM_E!V44+FC_IND_NFM_PA_E!V44+FC_IND_NFM_SA_E!V44+FC_IND_NFM_OM_E!V44</f>
        <v>15.634769040000004</v>
      </c>
      <c r="W44" s="8">
        <f>FC_IND_NFM_AM_E!W44+FC_IND_NFM_PA_E!W44+FC_IND_NFM_SA_E!W44+FC_IND_NFM_OM_E!W44</f>
        <v>21.888843840000003</v>
      </c>
      <c r="X44" s="8">
        <f>FC_IND_NFM_AM_E!X44+FC_IND_NFM_PA_E!X44+FC_IND_NFM_SA_E!X44+FC_IND_NFM_OM_E!X44</f>
        <v>15.634769040000002</v>
      </c>
      <c r="Y44" s="8">
        <f>FC_IND_NFM_AM_E!Y44+FC_IND_NFM_PA_E!Y44+FC_IND_NFM_SA_E!Y44+FC_IND_NFM_OM_E!Y44</f>
        <v>12.507870960000004</v>
      </c>
      <c r="Z44" s="8">
        <f>FC_IND_NFM_AM_E!Z44+FC_IND_NFM_PA_E!Z44+FC_IND_NFM_SA_E!Z44+FC_IND_NFM_OM_E!Z44</f>
        <v>9.3809728800000016</v>
      </c>
    </row>
    <row r="45" spans="1:26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  <c r="Y45" s="8">
        <f>FC_IND_NFM_AM_E!Y45+FC_IND_NFM_PA_E!Y45+FC_IND_NFM_SA_E!Y45+FC_IND_NFM_OM_E!Y45</f>
        <v>0</v>
      </c>
      <c r="Z45" s="8">
        <f>FC_IND_NFM_AM_E!Z45+FC_IND_NFM_PA_E!Z45+FC_IND_NFM_SA_E!Z45+FC_IND_NFM_OM_E!Z45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  <c r="Y46" s="8">
        <f>FC_IND_NFM_AM_E!Y46+FC_IND_NFM_PA_E!Y46+FC_IND_NFM_SA_E!Y46+FC_IND_NFM_OM_E!Y46</f>
        <v>0</v>
      </c>
      <c r="Z46" s="8">
        <f>FC_IND_NFM_AM_E!Z46+FC_IND_NFM_PA_E!Z46+FC_IND_NFM_SA_E!Z46+FC_IND_NFM_OM_E!Z46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  <c r="Y47" s="8">
        <f>FC_IND_NFM_AM_E!Y47+FC_IND_NFM_PA_E!Y47+FC_IND_NFM_SA_E!Y47+FC_IND_NFM_OM_E!Y47</f>
        <v>0</v>
      </c>
      <c r="Z47" s="8">
        <f>FC_IND_NFM_AM_E!Z47+FC_IND_NFM_PA_E!Z47+FC_IND_NFM_SA_E!Z47+FC_IND_NFM_OM_E!Z47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  <c r="Y48" s="8">
        <f>FC_IND_NFM_AM_E!Y48+FC_IND_NFM_PA_E!Y48+FC_IND_NFM_SA_E!Y48+FC_IND_NFM_OM_E!Y48</f>
        <v>0</v>
      </c>
      <c r="Z48" s="8">
        <f>FC_IND_NFM_AM_E!Z48+FC_IND_NFM_PA_E!Z48+FC_IND_NFM_SA_E!Z48+FC_IND_NFM_OM_E!Z48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  <c r="Y49" s="8">
        <f>FC_IND_NFM_AM_E!Y49+FC_IND_NFM_PA_E!Y49+FC_IND_NFM_SA_E!Y49+FC_IND_NFM_OM_E!Y49</f>
        <v>0</v>
      </c>
      <c r="Z49" s="8">
        <f>FC_IND_NFM_AM_E!Z49+FC_IND_NFM_PA_E!Z49+FC_IND_NFM_SA_E!Z49+FC_IND_NFM_OM_E!Z49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2.7121586400000006</v>
      </c>
      <c r="Q50" s="8">
        <f>FC_IND_NFM_AM_E!Q50+FC_IND_NFM_PA_E!Q50+FC_IND_NFM_SA_E!Q50+FC_IND_NFM_OM_E!Q50</f>
        <v>5.4243172799999995</v>
      </c>
      <c r="R50" s="8">
        <f>FC_IND_NFM_AM_E!R50+FC_IND_NFM_PA_E!R50+FC_IND_NFM_SA_E!R50+FC_IND_NFM_OM_E!R50</f>
        <v>8.1362120399999984</v>
      </c>
      <c r="S50" s="8">
        <f>FC_IND_NFM_AM_E!S50+FC_IND_NFM_PA_E!S50+FC_IND_NFM_SA_E!S50+FC_IND_NFM_OM_E!S50</f>
        <v>8.1362120399999984</v>
      </c>
      <c r="T50" s="8">
        <f>FC_IND_NFM_AM_E!T50+FC_IND_NFM_PA_E!T50+FC_IND_NFM_SA_E!T50+FC_IND_NFM_OM_E!T50</f>
        <v>2.7121586400000002</v>
      </c>
      <c r="U50" s="8">
        <f>FC_IND_NFM_AM_E!U50+FC_IND_NFM_PA_E!U50+FC_IND_NFM_SA_E!U50+FC_IND_NFM_OM_E!U50</f>
        <v>5.9898121200000007</v>
      </c>
      <c r="V50" s="8">
        <f>FC_IND_NFM_AM_E!V50+FC_IND_NFM_PA_E!V50+FC_IND_NFM_SA_E!V50+FC_IND_NFM_OM_E!V50</f>
        <v>8.7579133200000001</v>
      </c>
      <c r="W50" s="8">
        <f>FC_IND_NFM_AM_E!W50+FC_IND_NFM_PA_E!W50+FC_IND_NFM_SA_E!W50+FC_IND_NFM_OM_E!W50</f>
        <v>9.0611114400000012</v>
      </c>
      <c r="X50" s="8">
        <f>FC_IND_NFM_AM_E!X50+FC_IND_NFM_PA_E!X50+FC_IND_NFM_SA_E!X50+FC_IND_NFM_OM_E!X50</f>
        <v>6.1048638000000004</v>
      </c>
      <c r="Y50" s="8">
        <f>FC_IND_NFM_AM_E!Y50+FC_IND_NFM_PA_E!Y50+FC_IND_NFM_SA_E!Y50+FC_IND_NFM_OM_E!Y50</f>
        <v>8.8782426000000019</v>
      </c>
      <c r="Z50" s="8">
        <f>FC_IND_NFM_AM_E!Z50+FC_IND_NFM_PA_E!Z50+FC_IND_NFM_SA_E!Z50+FC_IND_NFM_OM_E!Z50</f>
        <v>5.9644796400000004</v>
      </c>
    </row>
    <row r="51" spans="1:26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0.10098000000000001</v>
      </c>
      <c r="D51" s="27">
        <f>FC_IND_NFM_AM_E!D51+FC_IND_NFM_PA_E!D51+FC_IND_NFM_SA_E!D51+FC_IND_NFM_OM_E!D51</f>
        <v>0.10098000000000001</v>
      </c>
      <c r="E51" s="27">
        <f>FC_IND_NFM_AM_E!E51+FC_IND_NFM_PA_E!E51+FC_IND_NFM_SA_E!E51+FC_IND_NFM_OM_E!E51</f>
        <v>0.10098000000000001</v>
      </c>
      <c r="F51" s="27">
        <f>FC_IND_NFM_AM_E!F51+FC_IND_NFM_PA_E!F51+FC_IND_NFM_SA_E!F51+FC_IND_NFM_OM_E!F51</f>
        <v>0.10098000000000001</v>
      </c>
      <c r="G51" s="27">
        <f>FC_IND_NFM_AM_E!G51+FC_IND_NFM_PA_E!G51+FC_IND_NFM_SA_E!G51+FC_IND_NFM_OM_E!G51</f>
        <v>0.10098</v>
      </c>
      <c r="H51" s="27">
        <f>FC_IND_NFM_AM_E!H51+FC_IND_NFM_PA_E!H51+FC_IND_NFM_SA_E!H51+FC_IND_NFM_OM_E!H51</f>
        <v>0.60588000000000009</v>
      </c>
      <c r="I51" s="27">
        <f>FC_IND_NFM_AM_E!I51+FC_IND_NFM_PA_E!I51+FC_IND_NFM_SA_E!I51+FC_IND_NFM_OM_E!I51</f>
        <v>0.6563699999999999</v>
      </c>
      <c r="J51" s="27">
        <f>FC_IND_NFM_AM_E!J51+FC_IND_NFM_PA_E!J51+FC_IND_NFM_SA_E!J51+FC_IND_NFM_OM_E!J51</f>
        <v>0.70686000000000004</v>
      </c>
      <c r="K51" s="27">
        <f>FC_IND_NFM_AM_E!K51+FC_IND_NFM_PA_E!K51+FC_IND_NFM_SA_E!K51+FC_IND_NFM_OM_E!K51</f>
        <v>0.70686000000000004</v>
      </c>
      <c r="L51" s="27">
        <f>FC_IND_NFM_AM_E!L51+FC_IND_NFM_PA_E!L51+FC_IND_NFM_SA_E!L51+FC_IND_NFM_OM_E!L51</f>
        <v>2.6759700000000013</v>
      </c>
      <c r="M51" s="27">
        <f>FC_IND_NFM_AM_E!M51+FC_IND_NFM_PA_E!M51+FC_IND_NFM_SA_E!M51+FC_IND_NFM_OM_E!M51</f>
        <v>3.1303799999999993</v>
      </c>
      <c r="N51" s="27">
        <f>FC_IND_NFM_AM_E!N51+FC_IND_NFM_PA_E!N51+FC_IND_NFM_SA_E!N51+FC_IND_NFM_OM_E!N51</f>
        <v>3.6352255234110604</v>
      </c>
      <c r="O51" s="27">
        <f>FC_IND_NFM_AM_E!O51+FC_IND_NFM_PA_E!O51+FC_IND_NFM_SA_E!O51+FC_IND_NFM_OM_E!O51</f>
        <v>3.1299318987375382</v>
      </c>
      <c r="P51" s="27">
        <f>FC_IND_NFM_AM_E!P51+FC_IND_NFM_PA_E!P51+FC_IND_NFM_SA_E!P51+FC_IND_NFM_OM_E!P51</f>
        <v>3.0767291745218572</v>
      </c>
      <c r="Q51" s="27">
        <f>FC_IND_NFM_AM_E!Q51+FC_IND_NFM_PA_E!Q51+FC_IND_NFM_SA_E!Q51+FC_IND_NFM_OM_E!Q51</f>
        <v>2.9752547283985651</v>
      </c>
      <c r="R51" s="27">
        <f>FC_IND_NFM_AM_E!R51+FC_IND_NFM_PA_E!R51+FC_IND_NFM_SA_E!R51+FC_IND_NFM_OM_E!R51</f>
        <v>3.0702057188817755</v>
      </c>
      <c r="S51" s="27">
        <f>FC_IND_NFM_AM_E!S51+FC_IND_NFM_PA_E!S51+FC_IND_NFM_SA_E!S51+FC_IND_NFM_OM_E!S51</f>
        <v>2.6658004533610082</v>
      </c>
      <c r="T51" s="27">
        <f>FC_IND_NFM_AM_E!T51+FC_IND_NFM_PA_E!T51+FC_IND_NFM_SA_E!T51+FC_IND_NFM_OM_E!T51</f>
        <v>2.5803114866444306</v>
      </c>
      <c r="U51" s="27">
        <f>FC_IND_NFM_AM_E!U51+FC_IND_NFM_PA_E!U51+FC_IND_NFM_SA_E!U51+FC_IND_NFM_OM_E!U51</f>
        <v>2.8148941323661623</v>
      </c>
      <c r="V51" s="27">
        <f>FC_IND_NFM_AM_E!V51+FC_IND_NFM_PA_E!V51+FC_IND_NFM_SA_E!V51+FC_IND_NFM_OM_E!V51</f>
        <v>2.7147703032701034</v>
      </c>
      <c r="W51" s="27">
        <f>FC_IND_NFM_AM_E!W51+FC_IND_NFM_PA_E!W51+FC_IND_NFM_SA_E!W51+FC_IND_NFM_OM_E!W51</f>
        <v>2.8651929551843818</v>
      </c>
      <c r="X51" s="27">
        <f>FC_IND_NFM_AM_E!X51+FC_IND_NFM_PA_E!X51+FC_IND_NFM_SA_E!X51+FC_IND_NFM_OM_E!X51</f>
        <v>3.1175864770985253</v>
      </c>
      <c r="Y51" s="27">
        <f>FC_IND_NFM_AM_E!Y51+FC_IND_NFM_PA_E!Y51+FC_IND_NFM_SA_E!Y51+FC_IND_NFM_OM_E!Y51</f>
        <v>2.5483474646981445</v>
      </c>
      <c r="Z51" s="27">
        <f>FC_IND_NFM_AM_E!Z51+FC_IND_NFM_PA_E!Z51+FC_IND_NFM_SA_E!Z51+FC_IND_NFM_OM_E!Z51</f>
        <v>0.1001561932610153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1.0007711999999997</v>
      </c>
      <c r="S52" s="27">
        <f t="shared" si="30"/>
        <v>0.28622880000000006</v>
      </c>
      <c r="T52" s="27">
        <f t="shared" si="30"/>
        <v>0</v>
      </c>
      <c r="U52" s="27">
        <f t="shared" si="30"/>
        <v>6.1487711999999997</v>
      </c>
      <c r="V52" s="27">
        <f t="shared" si="30"/>
        <v>6.0061715999999983</v>
      </c>
      <c r="W52" s="27">
        <f t="shared" si="30"/>
        <v>6.8638283999999992</v>
      </c>
      <c r="X52" s="27">
        <f t="shared" ref="X52:Z52" si="31">SUM(X53:X54)</f>
        <v>1.0007711999999997</v>
      </c>
      <c r="Y52" s="27">
        <f t="shared" si="31"/>
        <v>0.8581715999999997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1.0007711999999997</v>
      </c>
      <c r="S53" s="8">
        <f>FC_IND_NFM_AM_E!S53+FC_IND_NFM_PA_E!S53+FC_IND_NFM_SA_E!S53+FC_IND_NFM_OM_E!S53</f>
        <v>0.28622880000000006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6.1487711999999997</v>
      </c>
      <c r="V53" s="8">
        <f>FC_IND_NFM_AM_E!V53+FC_IND_NFM_PA_E!V53+FC_IND_NFM_SA_E!V53+FC_IND_NFM_OM_E!V53</f>
        <v>6.0061715999999983</v>
      </c>
      <c r="W53" s="8">
        <f>FC_IND_NFM_AM_E!W53+FC_IND_NFM_PA_E!W53+FC_IND_NFM_SA_E!W53+FC_IND_NFM_OM_E!W53</f>
        <v>6.8638283999999992</v>
      </c>
      <c r="X53" s="8">
        <f>FC_IND_NFM_AM_E!X53+FC_IND_NFM_PA_E!X53+FC_IND_NFM_SA_E!X53+FC_IND_NFM_OM_E!X53</f>
        <v>1.0007711999999997</v>
      </c>
      <c r="Y53" s="8">
        <f>FC_IND_NFM_AM_E!Y53+FC_IND_NFM_PA_E!Y53+FC_IND_NFM_SA_E!Y53+FC_IND_NFM_OM_E!Y53</f>
        <v>0.8581715999999997</v>
      </c>
      <c r="Z53" s="8">
        <f>FC_IND_NFM_AM_E!Z53+FC_IND_NFM_PA_E!Z53+FC_IND_NFM_SA_E!Z53+FC_IND_NFM_OM_E!Z53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  <c r="Y54" s="45">
        <f>FC_IND_NFM_AM_E!Y54+FC_IND_NFM_PA_E!Y54+FC_IND_NFM_SA_E!Y54+FC_IND_NFM_OM_E!Y54</f>
        <v>0</v>
      </c>
      <c r="Z54" s="45">
        <f>FC_IND_NFM_AM_E!Z54+FC_IND_NFM_PA_E!Z54+FC_IND_NFM_SA_E!Z54+FC_IND_NFM_OM_E!Z54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5.3019995653118927E-5</v>
      </c>
      <c r="O61" s="49">
        <f t="shared" si="32"/>
        <v>4.3611994528319791E-4</v>
      </c>
      <c r="P61" s="49">
        <f t="shared" si="32"/>
        <v>3.0763114279261307E-3</v>
      </c>
      <c r="Q61" s="49">
        <f t="shared" si="32"/>
        <v>3.5575370666363773E-3</v>
      </c>
      <c r="R61" s="49">
        <f t="shared" si="32"/>
        <v>9.4253431204123096E-3</v>
      </c>
      <c r="S61" s="49">
        <f t="shared" si="32"/>
        <v>9.8976336272552142E-3</v>
      </c>
      <c r="T61" s="49">
        <f t="shared" si="32"/>
        <v>1.2314639094724694E-2</v>
      </c>
      <c r="U61" s="49">
        <f t="shared" si="32"/>
        <v>2.9243173766275845</v>
      </c>
      <c r="V61" s="49">
        <f t="shared" si="32"/>
        <v>2.9234840979938022</v>
      </c>
      <c r="W61" s="49">
        <f t="shared" si="32"/>
        <v>2.924503442120014</v>
      </c>
      <c r="X61" s="49">
        <f t="shared" si="32"/>
        <v>3.1766772100966216</v>
      </c>
      <c r="Y61" s="49">
        <f t="shared" ref="Y61:Z61" si="33">SUM(Y62:Y72)</f>
        <v>3.5432014480477965</v>
      </c>
      <c r="Z61" s="49">
        <f t="shared" si="33"/>
        <v>3.9933968998208309</v>
      </c>
    </row>
    <row r="62" spans="1:26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2.9119104</v>
      </c>
      <c r="V62" s="52">
        <f>FC_IND_NFM_AM_E!V62+FC_IND_NFM_PA_E!V62+FC_IND_NFM_SA_E!V62+FC_IND_NFM_OM_E!V62</f>
        <v>2.9119103999999996</v>
      </c>
      <c r="W62" s="52">
        <f>FC_IND_NFM_AM_E!W62+FC_IND_NFM_PA_E!W62+FC_IND_NFM_SA_E!W62+FC_IND_NFM_OM_E!W62</f>
        <v>2.9119104</v>
      </c>
      <c r="X62" s="52">
        <f>FC_IND_NFM_AM_E!X62+FC_IND_NFM_PA_E!X62+FC_IND_NFM_SA_E!X62+FC_IND_NFM_OM_E!X62</f>
        <v>2.5760447999999991</v>
      </c>
      <c r="Y62" s="52">
        <f>FC_IND_NFM_AM_E!Y62+FC_IND_NFM_PA_E!Y62+FC_IND_NFM_SA_E!Y62+FC_IND_NFM_OM_E!Y62</f>
        <v>2.5760447999999996</v>
      </c>
      <c r="Z62" s="52">
        <f>FC_IND_NFM_AM_E!Z62+FC_IND_NFM_PA_E!Z62+FC_IND_NFM_SA_E!Z62+FC_IND_NFM_OM_E!Z62</f>
        <v>3.0240000000000005</v>
      </c>
    </row>
    <row r="63" spans="1:26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  <c r="Y63" s="52">
        <f>FC_IND_NFM_AM_E!Y63+FC_IND_NFM_PA_E!Y63+FC_IND_NFM_SA_E!Y63+FC_IND_NFM_OM_E!Y63</f>
        <v>0</v>
      </c>
      <c r="Z63" s="52">
        <f>FC_IND_NFM_AM_E!Z63+FC_IND_NFM_PA_E!Z63+FC_IND_NFM_SA_E!Z63+FC_IND_NFM_OM_E!Z63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5.3019995653118927E-5</v>
      </c>
      <c r="O64" s="52">
        <f>FC_IND_NFM_AM_E!O64+FC_IND_NFM_PA_E!O64+FC_IND_NFM_SA_E!O64+FC_IND_NFM_OM_E!O64</f>
        <v>4.3611994528319791E-4</v>
      </c>
      <c r="P64" s="52">
        <f>FC_IND_NFM_AM_E!P64+FC_IND_NFM_PA_E!P64+FC_IND_NFM_SA_E!P64+FC_IND_NFM_OM_E!P64</f>
        <v>3.0763114279261307E-3</v>
      </c>
      <c r="Q64" s="52">
        <f>FC_IND_NFM_AM_E!Q64+FC_IND_NFM_PA_E!Q64+FC_IND_NFM_SA_E!Q64+FC_IND_NFM_OM_E!Q64</f>
        <v>3.5575370666363773E-3</v>
      </c>
      <c r="R64" s="52">
        <f>FC_IND_NFM_AM_E!R64+FC_IND_NFM_PA_E!R64+FC_IND_NFM_SA_E!R64+FC_IND_NFM_OM_E!R64</f>
        <v>9.4253431204123096E-3</v>
      </c>
      <c r="S64" s="52">
        <f>FC_IND_NFM_AM_E!S64+FC_IND_NFM_PA_E!S64+FC_IND_NFM_SA_E!S64+FC_IND_NFM_OM_E!S64</f>
        <v>9.8976336272552142E-3</v>
      </c>
      <c r="T64" s="52">
        <f>FC_IND_NFM_AM_E!T64+FC_IND_NFM_PA_E!T64+FC_IND_NFM_SA_E!T64+FC_IND_NFM_OM_E!T64</f>
        <v>1.2314639094724694E-2</v>
      </c>
      <c r="U64" s="52">
        <f>FC_IND_NFM_AM_E!U64+FC_IND_NFM_PA_E!U64+FC_IND_NFM_SA_E!U64+FC_IND_NFM_OM_E!U64</f>
        <v>1.2406976627584413E-2</v>
      </c>
      <c r="V64" s="52">
        <f>FC_IND_NFM_AM_E!V64+FC_IND_NFM_PA_E!V64+FC_IND_NFM_SA_E!V64+FC_IND_NFM_OM_E!V64</f>
        <v>1.1573697993802711E-2</v>
      </c>
      <c r="W64" s="52">
        <f>FC_IND_NFM_AM_E!W64+FC_IND_NFM_PA_E!W64+FC_IND_NFM_SA_E!W64+FC_IND_NFM_OM_E!W64</f>
        <v>1.2593042120013805E-2</v>
      </c>
      <c r="X64" s="52">
        <f>FC_IND_NFM_AM_E!X64+FC_IND_NFM_PA_E!X64+FC_IND_NFM_SA_E!X64+FC_IND_NFM_OM_E!X64</f>
        <v>1.8741370096622696E-2</v>
      </c>
      <c r="Y64" s="52">
        <f>FC_IND_NFM_AM_E!Y64+FC_IND_NFM_PA_E!Y64+FC_IND_NFM_SA_E!Y64+FC_IND_NFM_OM_E!Y64</f>
        <v>3.1237288047796692E-2</v>
      </c>
      <c r="Z64" s="52">
        <f>FC_IND_NFM_AM_E!Z64+FC_IND_NFM_PA_E!Z64+FC_IND_NFM_SA_E!Z64+FC_IND_NFM_OM_E!Z64</f>
        <v>9.9833982083003198E-4</v>
      </c>
    </row>
    <row r="65" spans="1:26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  <c r="Y65" s="52">
        <f>FC_IND_NFM_AM_E!Y65+FC_IND_NFM_PA_E!Y65+FC_IND_NFM_SA_E!Y65+FC_IND_NFM_OM_E!Y65</f>
        <v>0</v>
      </c>
      <c r="Z65" s="52">
        <f>FC_IND_NFM_AM_E!Z65+FC_IND_NFM_PA_E!Z65+FC_IND_NFM_SA_E!Z65+FC_IND_NFM_OM_E!Z65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  <c r="Y66" s="52">
        <f>FC_IND_NFM_AM_E!Y66+FC_IND_NFM_PA_E!Y66+FC_IND_NFM_SA_E!Y66+FC_IND_NFM_OM_E!Y66</f>
        <v>0</v>
      </c>
      <c r="Z66" s="52">
        <f>FC_IND_NFM_AM_E!Z66+FC_IND_NFM_PA_E!Z66+FC_IND_NFM_SA_E!Z66+FC_IND_NFM_OM_E!Z66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  <c r="Y67" s="52">
        <f>FC_IND_NFM_AM_E!Y67+FC_IND_NFM_PA_E!Y67+FC_IND_NFM_SA_E!Y67+FC_IND_NFM_OM_E!Y67</f>
        <v>0</v>
      </c>
      <c r="Z67" s="52">
        <f>FC_IND_NFM_AM_E!Z67+FC_IND_NFM_PA_E!Z67+FC_IND_NFM_SA_E!Z67+FC_IND_NFM_OM_E!Z67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  <c r="Y68" s="52">
        <f>FC_IND_NFM_AM_E!Y68+FC_IND_NFM_PA_E!Y68+FC_IND_NFM_SA_E!Y68+FC_IND_NFM_OM_E!Y68</f>
        <v>0</v>
      </c>
      <c r="Z68" s="52">
        <f>FC_IND_NFM_AM_E!Z68+FC_IND_NFM_PA_E!Z68+FC_IND_NFM_SA_E!Z68+FC_IND_NFM_OM_E!Z68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0.58189103999999992</v>
      </c>
      <c r="Y69" s="52">
        <f>FC_IND_NFM_AM_E!Y69+FC_IND_NFM_PA_E!Y69+FC_IND_NFM_SA_E!Y69+FC_IND_NFM_OM_E!Y69</f>
        <v>0.93591936000000009</v>
      </c>
      <c r="Z69" s="52">
        <f>FC_IND_NFM_AM_E!Z69+FC_IND_NFM_PA_E!Z69+FC_IND_NFM_SA_E!Z69+FC_IND_NFM_OM_E!Z69</f>
        <v>0.88902143999999983</v>
      </c>
    </row>
    <row r="70" spans="1:26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  <c r="Y70" s="52">
        <f>FC_IND_NFM_AM_E!Y70+FC_IND_NFM_PA_E!Y70+FC_IND_NFM_SA_E!Y70+FC_IND_NFM_OM_E!Y70</f>
        <v>0</v>
      </c>
      <c r="Z70" s="52">
        <f>FC_IND_NFM_AM_E!Z70+FC_IND_NFM_PA_E!Z70+FC_IND_NFM_SA_E!Z70+FC_IND_NFM_OM_E!Z70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  <c r="Y71" s="52">
        <f>FC_IND_NFM_AM_E!Y71+FC_IND_NFM_PA_E!Y71+FC_IND_NFM_SA_E!Y71+FC_IND_NFM_OM_E!Y71</f>
        <v>0</v>
      </c>
      <c r="Z71" s="52">
        <f>FC_IND_NFM_AM_E!Z71+FC_IND_NFM_PA_E!Z71+FC_IND_NFM_SA_E!Z71+FC_IND_NFM_OM_E!Z71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  <c r="Y72" s="55">
        <f>FC_IND_NFM_AM_E!Y72+FC_IND_NFM_PA_E!Y72+FC_IND_NFM_SA_E!Y72+FC_IND_NFM_OM_E!Y72</f>
        <v>0</v>
      </c>
      <c r="Z72" s="55">
        <f>FC_IND_NFM_AM_E!Z72+FC_IND_NFM_PA_E!Z72+FC_IND_NFM_SA_E!Z72+FC_IND_NFM_OM_E!Z72</f>
        <v>7.9377119999999968E-2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2.9245779074500602</v>
      </c>
      <c r="D2" s="21">
        <f t="shared" ref="D2:X2" si="0">SUM(D3,D17,D22,D25,D26,D51,D52)</f>
        <v>2.461027675382141</v>
      </c>
      <c r="E2" s="21">
        <f t="shared" si="0"/>
        <v>1.6043814365409426</v>
      </c>
      <c r="F2" s="21">
        <f t="shared" si="0"/>
        <v>1.8560198371405687</v>
      </c>
      <c r="G2" s="21">
        <f t="shared" si="0"/>
        <v>2.0069830405797426</v>
      </c>
      <c r="H2" s="21">
        <f t="shared" si="0"/>
        <v>1.7524668728122614</v>
      </c>
      <c r="I2" s="21">
        <f t="shared" si="0"/>
        <v>2.7269716828219179</v>
      </c>
      <c r="J2" s="21">
        <f t="shared" si="0"/>
        <v>2.0057470195784974</v>
      </c>
      <c r="K2" s="21">
        <f t="shared" si="0"/>
        <v>2.1848870634156272</v>
      </c>
      <c r="L2" s="21">
        <f t="shared" si="0"/>
        <v>0.64540651570591057</v>
      </c>
      <c r="M2" s="21">
        <f t="shared" si="0"/>
        <v>0.92577197803195543</v>
      </c>
      <c r="N2" s="21">
        <f t="shared" si="0"/>
        <v>0.83062166375986479</v>
      </c>
      <c r="O2" s="21">
        <f t="shared" si="0"/>
        <v>0.82270590818461609</v>
      </c>
      <c r="P2" s="21">
        <f t="shared" si="0"/>
        <v>0.89353723642621552</v>
      </c>
      <c r="Q2" s="21">
        <f t="shared" si="0"/>
        <v>0.84105022557677311</v>
      </c>
      <c r="R2" s="21">
        <f t="shared" si="0"/>
        <v>1.083719911006563</v>
      </c>
      <c r="S2" s="21">
        <f t="shared" si="0"/>
        <v>1.1697462366405436</v>
      </c>
      <c r="T2" s="21">
        <f t="shared" si="0"/>
        <v>1.1846540855750494</v>
      </c>
      <c r="U2" s="21">
        <f t="shared" si="0"/>
        <v>1.6779068836387296</v>
      </c>
      <c r="V2" s="21">
        <f t="shared" si="0"/>
        <v>1.1203720308701917</v>
      </c>
      <c r="W2" s="21">
        <f t="shared" si="0"/>
        <v>1.1448197380174683</v>
      </c>
      <c r="X2" s="21">
        <f t="shared" si="0"/>
        <v>1.0294104380044367</v>
      </c>
      <c r="Y2" s="21">
        <f t="shared" ref="Y2:Z2" si="1">SUM(Y3,Y17,Y22,Y25,Y26,Y51,Y52)</f>
        <v>1.0998163909443779</v>
      </c>
      <c r="Z2" s="21">
        <f t="shared" si="1"/>
        <v>0.98958372250676696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0.67511932821930531</v>
      </c>
      <c r="D3" s="24">
        <f t="shared" ref="D3:W3" si="3">SUM(D4,D8,D11)</f>
        <v>0.40046448142370095</v>
      </c>
      <c r="E3" s="24">
        <f t="shared" si="3"/>
        <v>0.43708861238362251</v>
      </c>
      <c r="F3" s="24">
        <f t="shared" si="3"/>
        <v>0.53717979339029631</v>
      </c>
      <c r="G3" s="24">
        <f t="shared" si="3"/>
        <v>0.72727193054087302</v>
      </c>
      <c r="H3" s="24">
        <f t="shared" si="3"/>
        <v>0.54565744539867589</v>
      </c>
      <c r="I3" s="24">
        <f t="shared" si="3"/>
        <v>0.41939237331229268</v>
      </c>
      <c r="J3" s="24">
        <f t="shared" si="3"/>
        <v>4.8944751493021445E-2</v>
      </c>
      <c r="K3" s="24">
        <f t="shared" si="3"/>
        <v>7.8763214202964033E-2</v>
      </c>
      <c r="L3" s="24">
        <f t="shared" si="3"/>
        <v>1.6272607722643027E-2</v>
      </c>
      <c r="M3" s="24">
        <f t="shared" si="3"/>
        <v>2.296733702587312E-2</v>
      </c>
      <c r="N3" s="24">
        <f t="shared" si="3"/>
        <v>2.1912694580878904E-2</v>
      </c>
      <c r="O3" s="24">
        <f t="shared" si="3"/>
        <v>2.0364478047829863E-2</v>
      </c>
      <c r="P3" s="24">
        <f t="shared" si="3"/>
        <v>3.0808855344914305E-2</v>
      </c>
      <c r="Q3" s="24">
        <f t="shared" si="3"/>
        <v>2.5314722210816782E-2</v>
      </c>
      <c r="R3" s="24">
        <f t="shared" si="3"/>
        <v>2.2553866344833723E-2</v>
      </c>
      <c r="S3" s="24">
        <f t="shared" si="3"/>
        <v>2.8974771452086885E-2</v>
      </c>
      <c r="T3" s="24">
        <f t="shared" si="3"/>
        <v>3.703167942954097E-2</v>
      </c>
      <c r="U3" s="24">
        <f t="shared" si="3"/>
        <v>4.0837398319591295E-2</v>
      </c>
      <c r="V3" s="24">
        <f t="shared" si="3"/>
        <v>3.1700313991781165E-2</v>
      </c>
      <c r="W3" s="24">
        <f t="shared" si="3"/>
        <v>3.3257353778863102E-2</v>
      </c>
      <c r="X3" s="24">
        <f t="shared" ref="X3:Z3" si="4">SUM(X4,X8,X11)</f>
        <v>3.5469499714121056E-2</v>
      </c>
      <c r="Y3" s="24">
        <f t="shared" si="4"/>
        <v>2.8667541004623147E-2</v>
      </c>
      <c r="Z3" s="24">
        <f t="shared" si="4"/>
        <v>4.7173632281965576E-2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2.2017143740870452E-3</v>
      </c>
      <c r="T4" s="19">
        <f t="shared" si="6"/>
        <v>3.1113682163864988E-3</v>
      </c>
      <c r="U4" s="19">
        <f t="shared" si="6"/>
        <v>9.7330343115702926E-4</v>
      </c>
      <c r="V4" s="19">
        <f t="shared" si="6"/>
        <v>8.5019823892997762E-4</v>
      </c>
      <c r="W4" s="19">
        <f t="shared" si="6"/>
        <v>1.1773081133809934E-3</v>
      </c>
      <c r="X4" s="19">
        <f t="shared" ref="X4:Z4" si="7">SUM(X5:X7)</f>
        <v>1.4237833456199368E-3</v>
      </c>
      <c r="Y4" s="19">
        <f t="shared" si="7"/>
        <v>1.0199408779701647E-3</v>
      </c>
      <c r="Z4" s="19">
        <f t="shared" si="7"/>
        <v>1.6511710604102602E-3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2.2017143740870452E-3</v>
      </c>
      <c r="T7" s="8">
        <v>3.1113682163864988E-3</v>
      </c>
      <c r="U7" s="8">
        <v>9.7330343115702926E-4</v>
      </c>
      <c r="V7" s="8">
        <v>8.5019823892997762E-4</v>
      </c>
      <c r="W7" s="8">
        <v>1.1773081133809934E-3</v>
      </c>
      <c r="X7" s="8">
        <v>1.4237833456199368E-3</v>
      </c>
      <c r="Y7" s="8">
        <v>1.0199408779701647E-3</v>
      </c>
      <c r="Z7" s="8">
        <v>1.6511710604102602E-3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0.67511932821930531</v>
      </c>
      <c r="D11" s="19">
        <f t="shared" si="10"/>
        <v>0.40046448142370095</v>
      </c>
      <c r="E11" s="19">
        <f t="shared" si="10"/>
        <v>0.43708861238362251</v>
      </c>
      <c r="F11" s="19">
        <f t="shared" si="10"/>
        <v>0.53717979339029631</v>
      </c>
      <c r="G11" s="19">
        <f t="shared" si="10"/>
        <v>0.72727193054087302</v>
      </c>
      <c r="H11" s="19">
        <f t="shared" si="10"/>
        <v>0.54565744539867589</v>
      </c>
      <c r="I11" s="19">
        <f t="shared" si="10"/>
        <v>0.41939237331229268</v>
      </c>
      <c r="J11" s="19">
        <f t="shared" si="10"/>
        <v>4.8944751493021445E-2</v>
      </c>
      <c r="K11" s="19">
        <f t="shared" si="10"/>
        <v>7.8763214202964033E-2</v>
      </c>
      <c r="L11" s="19">
        <f t="shared" si="10"/>
        <v>1.6272607722643027E-2</v>
      </c>
      <c r="M11" s="19">
        <f t="shared" si="10"/>
        <v>2.296733702587312E-2</v>
      </c>
      <c r="N11" s="19">
        <f t="shared" si="10"/>
        <v>2.1912694580878904E-2</v>
      </c>
      <c r="O11" s="19">
        <f t="shared" si="10"/>
        <v>2.0364478047829863E-2</v>
      </c>
      <c r="P11" s="19">
        <f t="shared" si="10"/>
        <v>3.0808855344914305E-2</v>
      </c>
      <c r="Q11" s="19">
        <f t="shared" si="10"/>
        <v>2.5314722210816782E-2</v>
      </c>
      <c r="R11" s="19">
        <f t="shared" si="10"/>
        <v>2.2553866344833723E-2</v>
      </c>
      <c r="S11" s="19">
        <f t="shared" si="10"/>
        <v>2.6773057077999839E-2</v>
      </c>
      <c r="T11" s="19">
        <f t="shared" si="10"/>
        <v>3.3920311213154468E-2</v>
      </c>
      <c r="U11" s="19">
        <f t="shared" si="10"/>
        <v>3.9864094888434266E-2</v>
      </c>
      <c r="V11" s="19">
        <f t="shared" si="10"/>
        <v>3.0850115752851189E-2</v>
      </c>
      <c r="W11" s="19">
        <f t="shared" si="10"/>
        <v>3.2080045665482108E-2</v>
      </c>
      <c r="X11" s="19">
        <f t="shared" si="10"/>
        <v>3.4045716368501115E-2</v>
      </c>
      <c r="Y11" s="19">
        <f t="shared" ref="Y11:Z11" si="11">SUM(Y12:Y16)</f>
        <v>2.7647600126652981E-2</v>
      </c>
      <c r="Z11" s="19">
        <f t="shared" si="11"/>
        <v>4.5522461221555316E-2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0.67511932821930531</v>
      </c>
      <c r="D13" s="8">
        <v>0.40046448142370095</v>
      </c>
      <c r="E13" s="8">
        <v>0.43708861238362251</v>
      </c>
      <c r="F13" s="8">
        <v>0.53717979339029631</v>
      </c>
      <c r="G13" s="8">
        <v>0.72727193054087302</v>
      </c>
      <c r="H13" s="8">
        <v>0.54565744539867589</v>
      </c>
      <c r="I13" s="8">
        <v>0.41939237331229268</v>
      </c>
      <c r="J13" s="8">
        <v>4.8944751493021445E-2</v>
      </c>
      <c r="K13" s="8">
        <v>7.8763214202964033E-2</v>
      </c>
      <c r="L13" s="8">
        <v>1.6272607722643027E-2</v>
      </c>
      <c r="M13" s="8">
        <v>2.296733702587312E-2</v>
      </c>
      <c r="N13" s="8">
        <v>2.1912694580878904E-2</v>
      </c>
      <c r="O13" s="8">
        <v>2.0364478047829863E-2</v>
      </c>
      <c r="P13" s="8">
        <v>3.0808855344914305E-2</v>
      </c>
      <c r="Q13" s="8">
        <v>2.5314722210816782E-2</v>
      </c>
      <c r="R13" s="8">
        <v>2.2553866344833723E-2</v>
      </c>
      <c r="S13" s="8">
        <v>2.6773057077999839E-2</v>
      </c>
      <c r="T13" s="8">
        <v>3.3920311213154468E-2</v>
      </c>
      <c r="U13" s="8">
        <v>3.9864094888434266E-2</v>
      </c>
      <c r="V13" s="8">
        <v>3.0850115752851189E-2</v>
      </c>
      <c r="W13" s="8">
        <v>3.2080045665482108E-2</v>
      </c>
      <c r="X13" s="8">
        <v>3.4045716368501115E-2</v>
      </c>
      <c r="Y13" s="8">
        <v>2.7647600126652981E-2</v>
      </c>
      <c r="Z13" s="8">
        <v>4.5522461221555316E-2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1.4357693431747891E-3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1.4357693431747891E-3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2.2460851098040004</v>
      </c>
      <c r="D26" s="27">
        <f t="shared" si="16"/>
        <v>2.0582297971187624</v>
      </c>
      <c r="E26" s="27">
        <f t="shared" si="16"/>
        <v>1.1649884783090201</v>
      </c>
      <c r="F26" s="27">
        <f t="shared" si="16"/>
        <v>1.316513969552974</v>
      </c>
      <c r="G26" s="27">
        <f t="shared" si="16"/>
        <v>1.2768442770999742</v>
      </c>
      <c r="H26" s="27">
        <f t="shared" si="16"/>
        <v>1.1908511752439641</v>
      </c>
      <c r="I26" s="27">
        <f t="shared" si="16"/>
        <v>2.2916014091173507</v>
      </c>
      <c r="J26" s="27">
        <f t="shared" si="16"/>
        <v>1.9437577244705762</v>
      </c>
      <c r="K26" s="27">
        <f t="shared" si="16"/>
        <v>2.0916944050355313</v>
      </c>
      <c r="L26" s="27">
        <f t="shared" si="16"/>
        <v>0.60841406405976084</v>
      </c>
      <c r="M26" s="27">
        <f t="shared" si="16"/>
        <v>0.87454706639453339</v>
      </c>
      <c r="N26" s="27">
        <f t="shared" si="16"/>
        <v>0.77849081296045153</v>
      </c>
      <c r="O26" s="27">
        <f t="shared" si="16"/>
        <v>0.77648968086872872</v>
      </c>
      <c r="P26" s="27">
        <f t="shared" si="16"/>
        <v>0.83311009223426435</v>
      </c>
      <c r="Q26" s="27">
        <f t="shared" si="16"/>
        <v>0.78745806621126579</v>
      </c>
      <c r="R26" s="27">
        <f t="shared" si="16"/>
        <v>1.0130688696266952</v>
      </c>
      <c r="S26" s="27">
        <f t="shared" si="16"/>
        <v>1.1078991597318912</v>
      </c>
      <c r="T26" s="27">
        <f t="shared" si="16"/>
        <v>1.1159034350911925</v>
      </c>
      <c r="U26" s="27">
        <f t="shared" si="16"/>
        <v>1.4497625634209239</v>
      </c>
      <c r="V26" s="27">
        <f t="shared" si="16"/>
        <v>0.93486797728654203</v>
      </c>
      <c r="W26" s="27">
        <f t="shared" si="16"/>
        <v>0.9322654463825184</v>
      </c>
      <c r="X26" s="27">
        <f t="shared" si="16"/>
        <v>0.93092186580317338</v>
      </c>
      <c r="Y26" s="27">
        <f t="shared" ref="Y26:Z26" si="17">SUM(Y27,Y33)</f>
        <v>1.0194196624577638</v>
      </c>
      <c r="Z26" s="27">
        <f t="shared" si="17"/>
        <v>0.94108221902741784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2.2460851098040004</v>
      </c>
      <c r="D33" s="19">
        <f t="shared" si="20"/>
        <v>2.0582297971187624</v>
      </c>
      <c r="E33" s="19">
        <f t="shared" si="20"/>
        <v>1.1649884783090201</v>
      </c>
      <c r="F33" s="19">
        <f t="shared" si="20"/>
        <v>1.316513969552974</v>
      </c>
      <c r="G33" s="19">
        <f t="shared" si="20"/>
        <v>1.2768442770999742</v>
      </c>
      <c r="H33" s="19">
        <f t="shared" si="20"/>
        <v>1.1908511752439641</v>
      </c>
      <c r="I33" s="19">
        <f t="shared" si="20"/>
        <v>2.2916014091173507</v>
      </c>
      <c r="J33" s="19">
        <f t="shared" si="20"/>
        <v>1.9437577244705762</v>
      </c>
      <c r="K33" s="19">
        <f t="shared" si="20"/>
        <v>2.0916944050355313</v>
      </c>
      <c r="L33" s="19">
        <f t="shared" si="20"/>
        <v>0.60841406405976084</v>
      </c>
      <c r="M33" s="19">
        <f t="shared" si="20"/>
        <v>0.87454706639453339</v>
      </c>
      <c r="N33" s="19">
        <f t="shared" si="20"/>
        <v>0.77849081296045153</v>
      </c>
      <c r="O33" s="19">
        <f t="shared" si="20"/>
        <v>0.77648968086872872</v>
      </c>
      <c r="P33" s="19">
        <f t="shared" si="20"/>
        <v>0.83311009223426435</v>
      </c>
      <c r="Q33" s="19">
        <f t="shared" si="20"/>
        <v>0.78745806621126579</v>
      </c>
      <c r="R33" s="19">
        <f t="shared" si="20"/>
        <v>1.0130688696266952</v>
      </c>
      <c r="S33" s="19">
        <f t="shared" si="20"/>
        <v>1.1078991597318912</v>
      </c>
      <c r="T33" s="19">
        <f t="shared" si="20"/>
        <v>1.1159034350911925</v>
      </c>
      <c r="U33" s="19">
        <f t="shared" si="20"/>
        <v>1.4497625634209239</v>
      </c>
      <c r="V33" s="19">
        <f t="shared" si="20"/>
        <v>0.93486797728654203</v>
      </c>
      <c r="W33" s="19">
        <f t="shared" si="20"/>
        <v>0.9322654463825184</v>
      </c>
      <c r="X33" s="19">
        <f t="shared" si="20"/>
        <v>0.93092186580317338</v>
      </c>
      <c r="Y33" s="19">
        <f t="shared" ref="Y33:Z33" si="21">SUM(Y34:Y50)</f>
        <v>1.0194196624577638</v>
      </c>
      <c r="Z33" s="19">
        <f t="shared" si="21"/>
        <v>0.94108221902741784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0.87667528295671804</v>
      </c>
      <c r="D36" s="8">
        <v>0.60633084106812318</v>
      </c>
      <c r="E36" s="8">
        <v>0.73194144769291003</v>
      </c>
      <c r="F36" s="8">
        <v>0.80600741806634824</v>
      </c>
      <c r="G36" s="8">
        <v>0.82786096855405256</v>
      </c>
      <c r="H36" s="8">
        <v>0.69124129725591632</v>
      </c>
      <c r="I36" s="8">
        <v>1.0646314566161581</v>
      </c>
      <c r="J36" s="8">
        <v>0.80653213467011509</v>
      </c>
      <c r="K36" s="8">
        <v>0.8921969074718018</v>
      </c>
      <c r="L36" s="8">
        <v>0.20304220108756779</v>
      </c>
      <c r="M36" s="8">
        <v>0.26301216282865952</v>
      </c>
      <c r="N36" s="8">
        <v>0.26642197379361404</v>
      </c>
      <c r="O36" s="8">
        <v>0.2647210474042353</v>
      </c>
      <c r="P36" s="8">
        <v>0.30921030762681301</v>
      </c>
      <c r="Q36" s="8">
        <v>0.27752608500879444</v>
      </c>
      <c r="R36" s="8">
        <v>0.4765094848151516</v>
      </c>
      <c r="S36" s="8">
        <v>0.50710759617840717</v>
      </c>
      <c r="T36" s="8">
        <v>0.54832404287660752</v>
      </c>
      <c r="U36" s="8">
        <v>0.70978047241927156</v>
      </c>
      <c r="V36" s="8">
        <v>0.28295241871420518</v>
      </c>
      <c r="W36" s="8">
        <v>0.32573247126528765</v>
      </c>
      <c r="X36" s="8">
        <v>0.36499686693921896</v>
      </c>
      <c r="Y36" s="8">
        <v>0.35921047000136347</v>
      </c>
      <c r="Z36" s="8">
        <v>0.38715766131341861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0.21289236738529091</v>
      </c>
      <c r="D43" s="8">
        <v>0.147255633416641</v>
      </c>
      <c r="E43" s="8">
        <v>0.14542228811335869</v>
      </c>
      <c r="F43" s="8">
        <v>0.22018720350603874</v>
      </c>
      <c r="G43" s="8">
        <v>0.18007899191870785</v>
      </c>
      <c r="H43" s="8">
        <v>0.16706856339045556</v>
      </c>
      <c r="I43" s="8">
        <v>0.30861921255233377</v>
      </c>
      <c r="J43" s="8">
        <v>0.35096441259044858</v>
      </c>
      <c r="K43" s="8">
        <v>0.45294490453487007</v>
      </c>
      <c r="L43" s="8">
        <v>0.14727453493054873</v>
      </c>
      <c r="M43" s="8">
        <v>0.22895372017744292</v>
      </c>
      <c r="N43" s="8">
        <v>0.18445561963579366</v>
      </c>
      <c r="O43" s="8">
        <v>0.23564408592521996</v>
      </c>
      <c r="P43" s="8">
        <v>0.18489446047930655</v>
      </c>
      <c r="Q43" s="8">
        <v>0.18254464485468477</v>
      </c>
      <c r="R43" s="8">
        <v>0.18413752881230763</v>
      </c>
      <c r="S43" s="8">
        <v>0.19577628780070433</v>
      </c>
      <c r="T43" s="8">
        <v>0.22427855669529181</v>
      </c>
      <c r="U43" s="8">
        <v>0.28511571486095189</v>
      </c>
      <c r="V43" s="8">
        <v>0.30859778072477417</v>
      </c>
      <c r="W43" s="8">
        <v>0.1776395589974776</v>
      </c>
      <c r="X43" s="8">
        <v>0.23130781646782378</v>
      </c>
      <c r="Y43" s="8">
        <v>0.30148160907879784</v>
      </c>
      <c r="Z43" s="8">
        <v>0.28310617073291733</v>
      </c>
    </row>
    <row r="44" spans="1:26" ht="11.25" customHeight="1" x14ac:dyDescent="0.2">
      <c r="A44" s="28" t="s">
        <v>74</v>
      </c>
      <c r="B44" s="7" t="s">
        <v>75</v>
      </c>
      <c r="C44" s="8">
        <v>1.1565174594619918</v>
      </c>
      <c r="D44" s="8">
        <v>1.3046433226339982</v>
      </c>
      <c r="E44" s="8">
        <v>0.2876247425027515</v>
      </c>
      <c r="F44" s="8">
        <v>0.29031934798058712</v>
      </c>
      <c r="G44" s="8">
        <v>0.26890431662721376</v>
      </c>
      <c r="H44" s="8">
        <v>0.33254131459759212</v>
      </c>
      <c r="I44" s="8">
        <v>0.91835073994885885</v>
      </c>
      <c r="J44" s="8">
        <v>0.78626117721001265</v>
      </c>
      <c r="K44" s="8">
        <v>0.74655259302885935</v>
      </c>
      <c r="L44" s="8">
        <v>0.25809732804164431</v>
      </c>
      <c r="M44" s="8">
        <v>0.382581183388431</v>
      </c>
      <c r="N44" s="8">
        <v>0.32761321953104383</v>
      </c>
      <c r="O44" s="8">
        <v>0.27612454753927351</v>
      </c>
      <c r="P44" s="8">
        <v>0.28876009775874051</v>
      </c>
      <c r="Q44" s="8">
        <v>0.22779470180019201</v>
      </c>
      <c r="R44" s="8">
        <v>0.20100483789732038</v>
      </c>
      <c r="S44" s="8">
        <v>0.24472418120521874</v>
      </c>
      <c r="T44" s="8">
        <v>0.28215582028504244</v>
      </c>
      <c r="U44" s="8">
        <v>0.30748317670294195</v>
      </c>
      <c r="V44" s="8">
        <v>0.16166812863923494</v>
      </c>
      <c r="W44" s="8">
        <v>0.23439156040590309</v>
      </c>
      <c r="X44" s="8">
        <v>0.18790292278708959</v>
      </c>
      <c r="Y44" s="8">
        <v>0.14787762991010653</v>
      </c>
      <c r="Z44" s="8">
        <v>0.11982589546261707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5.0245226369404351E-2</v>
      </c>
      <c r="Q50" s="8">
        <v>9.9592634547594636E-2</v>
      </c>
      <c r="R50" s="8">
        <v>0.1514170181019156</v>
      </c>
      <c r="S50" s="8">
        <v>0.16029109454756091</v>
      </c>
      <c r="T50" s="8">
        <v>6.1145015234250838E-2</v>
      </c>
      <c r="U50" s="8">
        <v>0.14738319943775854</v>
      </c>
      <c r="V50" s="8">
        <v>0.18164964920832774</v>
      </c>
      <c r="W50" s="8">
        <v>0.19450185571385006</v>
      </c>
      <c r="X50" s="8">
        <v>0.14671425960904108</v>
      </c>
      <c r="Y50" s="8">
        <v>0.2108499534674958</v>
      </c>
      <c r="Z50" s="8">
        <v>0.15099249151846492</v>
      </c>
    </row>
    <row r="51" spans="1:26" ht="11.25" customHeight="1" x14ac:dyDescent="0.2">
      <c r="A51" s="25" t="s">
        <v>88</v>
      </c>
      <c r="B51" s="26" t="s">
        <v>89</v>
      </c>
      <c r="C51" s="27">
        <v>3.3734694267540501E-3</v>
      </c>
      <c r="D51" s="27">
        <v>2.3333968396776973E-3</v>
      </c>
      <c r="E51" s="27">
        <v>2.3043458482999123E-3</v>
      </c>
      <c r="F51" s="27">
        <v>2.3260741972985829E-3</v>
      </c>
      <c r="G51" s="27">
        <v>2.8668329388951701E-3</v>
      </c>
      <c r="H51" s="27">
        <v>1.5958252169621229E-2</v>
      </c>
      <c r="I51" s="27">
        <v>1.5977900392274588E-2</v>
      </c>
      <c r="J51" s="27">
        <v>1.3044543614899621E-2</v>
      </c>
      <c r="K51" s="27">
        <v>1.4429444177131873E-2</v>
      </c>
      <c r="L51" s="27">
        <v>2.071984392350671E-2</v>
      </c>
      <c r="M51" s="27">
        <v>2.8257574611548847E-2</v>
      </c>
      <c r="N51" s="27">
        <v>3.0218156218534371E-2</v>
      </c>
      <c r="O51" s="27">
        <v>2.5851749268057566E-2</v>
      </c>
      <c r="P51" s="27">
        <v>2.9618288847036926E-2</v>
      </c>
      <c r="Q51" s="27">
        <v>2.8277437154690527E-2</v>
      </c>
      <c r="R51" s="27">
        <v>2.9472563217975731E-2</v>
      </c>
      <c r="S51" s="27">
        <v>2.7233326602834024E-2</v>
      </c>
      <c r="T51" s="27">
        <v>3.02832017111411E-2</v>
      </c>
      <c r="U51" s="27">
        <v>3.601243153500993E-2</v>
      </c>
      <c r="V51" s="27">
        <v>2.9228521230947133E-2</v>
      </c>
      <c r="W51" s="27">
        <v>3.1960998998962924E-2</v>
      </c>
      <c r="X51" s="27">
        <v>3.896818282666354E-2</v>
      </c>
      <c r="Y51" s="27">
        <v>3.1348415061205163E-2</v>
      </c>
      <c r="Z51" s="27">
        <v>1.3278711973835375E-3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1.8624611817058278E-2</v>
      </c>
      <c r="S52" s="27">
        <f t="shared" si="22"/>
        <v>5.638978853731413E-3</v>
      </c>
      <c r="T52" s="27">
        <f t="shared" si="22"/>
        <v>0</v>
      </c>
      <c r="U52" s="27">
        <f t="shared" si="22"/>
        <v>0.15129449036320455</v>
      </c>
      <c r="V52" s="27">
        <f t="shared" si="22"/>
        <v>0.12457521836092124</v>
      </c>
      <c r="W52" s="27">
        <f t="shared" si="22"/>
        <v>0.14733593885712393</v>
      </c>
      <c r="X52" s="27">
        <f t="shared" si="22"/>
        <v>2.4050889660478827E-2</v>
      </c>
      <c r="Y52" s="27">
        <f t="shared" ref="Y52:Z52" si="23">SUM(Y53:Y54)</f>
        <v>2.0380772420785877E-2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1.8624611817058278E-2</v>
      </c>
      <c r="S53" s="8">
        <v>5.638978853731413E-3</v>
      </c>
      <c r="T53" s="8">
        <v>0</v>
      </c>
      <c r="U53" s="8">
        <v>0.15129449036320455</v>
      </c>
      <c r="V53" s="8">
        <v>0.12457521836092124</v>
      </c>
      <c r="W53" s="8">
        <v>0.14733593885712393</v>
      </c>
      <c r="X53" s="8">
        <v>2.4050889660478827E-2</v>
      </c>
      <c r="Y53" s="8">
        <v>2.0380772420785877E-2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4.4073373193325046E-7</v>
      </c>
      <c r="O61" s="49">
        <f t="shared" si="24"/>
        <v>3.6021433823553119E-6</v>
      </c>
      <c r="P61" s="49">
        <f t="shared" si="24"/>
        <v>2.9614267388326966E-5</v>
      </c>
      <c r="Q61" s="49">
        <f t="shared" si="24"/>
        <v>3.3811569095947374E-5</v>
      </c>
      <c r="R61" s="49">
        <f t="shared" si="24"/>
        <v>9.0478960174903287E-5</v>
      </c>
      <c r="S61" s="49">
        <f t="shared" si="24"/>
        <v>1.0111240277808288E-4</v>
      </c>
      <c r="T61" s="49">
        <f t="shared" si="24"/>
        <v>1.4452778342293282E-4</v>
      </c>
      <c r="U61" s="49">
        <f t="shared" si="24"/>
        <v>7.1808166873807325E-2</v>
      </c>
      <c r="V61" s="49">
        <f t="shared" si="24"/>
        <v>6.052112978473654E-2</v>
      </c>
      <c r="W61" s="49">
        <f t="shared" si="24"/>
        <v>6.2646269638245086E-2</v>
      </c>
      <c r="X61" s="49">
        <f t="shared" si="24"/>
        <v>6.941601306460185E-2</v>
      </c>
      <c r="Y61" s="49">
        <f t="shared" ref="Y61:Z61" si="25">SUM(Y62:Y72)</f>
        <v>7.3076099990506627E-2</v>
      </c>
      <c r="Z61" s="49">
        <f t="shared" si="25"/>
        <v>8.9405684389242943E-2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7.1649437850495254E-2</v>
      </c>
      <c r="V62" s="52">
        <v>6.0396521792257414E-2</v>
      </c>
      <c r="W62" s="52">
        <v>6.2505795257326552E-2</v>
      </c>
      <c r="X62" s="52">
        <v>6.1908425467529692E-2</v>
      </c>
      <c r="Y62" s="52">
        <v>6.1178653330579667E-2</v>
      </c>
      <c r="Z62" s="52">
        <v>7.6553416544454411E-2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4.4073373193325046E-7</v>
      </c>
      <c r="O64" s="52">
        <v>3.6021433823553119E-6</v>
      </c>
      <c r="P64" s="52">
        <v>2.9614267388326966E-5</v>
      </c>
      <c r="Q64" s="52">
        <v>3.3811569095947374E-5</v>
      </c>
      <c r="R64" s="52">
        <v>9.0478960174903287E-5</v>
      </c>
      <c r="S64" s="52">
        <v>1.0111240277808288E-4</v>
      </c>
      <c r="T64" s="52">
        <v>1.4452778342293282E-4</v>
      </c>
      <c r="U64" s="52">
        <v>1.5872902331206807E-4</v>
      </c>
      <c r="V64" s="52">
        <v>1.2460799247912492E-4</v>
      </c>
      <c r="W64" s="52">
        <v>1.404743809185299E-4</v>
      </c>
      <c r="X64" s="52">
        <v>2.3425721843233359E-4</v>
      </c>
      <c r="Y64" s="52">
        <v>3.8426450265279904E-4</v>
      </c>
      <c r="Z64" s="52">
        <v>1.3235993203400248E-5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7.2733303786398163E-3</v>
      </c>
      <c r="Y69" s="52">
        <v>1.1513182157274156E-2</v>
      </c>
      <c r="Z69" s="52">
        <v>1.1786649687812513E-2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1.0523821637726265E-3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96.048047541349916</v>
      </c>
      <c r="D2" s="21">
        <f t="shared" ref="D2:X2" si="0">SUM(D3,D17,D22,D25,D26,D51,D52)</f>
        <v>118.77967065341785</v>
      </c>
      <c r="E2" s="21">
        <f t="shared" si="0"/>
        <v>77.803968203459064</v>
      </c>
      <c r="F2" s="21">
        <f t="shared" si="0"/>
        <v>89.907650100459435</v>
      </c>
      <c r="G2" s="21">
        <f t="shared" si="0"/>
        <v>77.52914649702025</v>
      </c>
      <c r="H2" s="21">
        <f t="shared" si="0"/>
        <v>72.300656687187725</v>
      </c>
      <c r="I2" s="21">
        <f t="shared" si="0"/>
        <v>120.65200547717809</v>
      </c>
      <c r="J2" s="21">
        <f t="shared" si="0"/>
        <v>134.12599218042152</v>
      </c>
      <c r="K2" s="21">
        <f t="shared" si="0"/>
        <v>133.72885290538437</v>
      </c>
      <c r="L2" s="21">
        <f t="shared" si="0"/>
        <v>104.02867438669408</v>
      </c>
      <c r="M2" s="21">
        <f t="shared" si="0"/>
        <v>129.22012338196808</v>
      </c>
      <c r="N2" s="21">
        <f t="shared" si="0"/>
        <v>126.31470543965122</v>
      </c>
      <c r="O2" s="21">
        <f t="shared" si="0"/>
        <v>122.74852412695293</v>
      </c>
      <c r="P2" s="21">
        <f t="shared" si="0"/>
        <v>115.53603031809567</v>
      </c>
      <c r="Q2" s="21">
        <f t="shared" si="0"/>
        <v>105.91255487922182</v>
      </c>
      <c r="R2" s="21">
        <f t="shared" si="0"/>
        <v>126.68227368947521</v>
      </c>
      <c r="S2" s="21">
        <f t="shared" si="0"/>
        <v>134.01349439672046</v>
      </c>
      <c r="T2" s="21">
        <f t="shared" si="0"/>
        <v>123.1540108934694</v>
      </c>
      <c r="U2" s="21">
        <f t="shared" si="0"/>
        <v>144.71987545192746</v>
      </c>
      <c r="V2" s="21">
        <f t="shared" si="0"/>
        <v>112.4799855623999</v>
      </c>
      <c r="W2" s="21">
        <f t="shared" si="0"/>
        <v>110.43142739716691</v>
      </c>
      <c r="X2" s="21">
        <f t="shared" si="0"/>
        <v>95.198106203094085</v>
      </c>
      <c r="Y2" s="21">
        <f t="shared" ref="Y2:Z2" si="1">SUM(Y3,Y17,Y22,Y25,Y26,Y51,Y52)</f>
        <v>96.737256549753766</v>
      </c>
      <c r="Z2" s="21">
        <f t="shared" si="1"/>
        <v>90.771506580354256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30.594469360580689</v>
      </c>
      <c r="D3" s="24">
        <f t="shared" ref="D3:W3" si="3">SUM(D4,D8,D11)</f>
        <v>30.869124207376291</v>
      </c>
      <c r="E3" s="24">
        <f t="shared" si="3"/>
        <v>27.705502787616375</v>
      </c>
      <c r="F3" s="24">
        <f t="shared" si="3"/>
        <v>33.859406184209703</v>
      </c>
      <c r="G3" s="24">
        <f t="shared" si="3"/>
        <v>33.669314047059125</v>
      </c>
      <c r="H3" s="24">
        <f t="shared" si="3"/>
        <v>27.596933954601319</v>
      </c>
      <c r="I3" s="24">
        <f t="shared" si="3"/>
        <v>27.723199026687706</v>
      </c>
      <c r="J3" s="24">
        <f t="shared" si="3"/>
        <v>28.093646648506976</v>
      </c>
      <c r="K3" s="24">
        <f t="shared" si="3"/>
        <v>31.19082547459703</v>
      </c>
      <c r="L3" s="24">
        <f t="shared" si="3"/>
        <v>21.872324214677356</v>
      </c>
      <c r="M3" s="24">
        <f t="shared" si="3"/>
        <v>28.119624062974125</v>
      </c>
      <c r="N3" s="24">
        <f t="shared" si="3"/>
        <v>28.02495560541912</v>
      </c>
      <c r="O3" s="24">
        <f t="shared" si="3"/>
        <v>24.910142578352168</v>
      </c>
      <c r="P3" s="24">
        <f t="shared" si="3"/>
        <v>28.016059444655085</v>
      </c>
      <c r="Q3" s="24">
        <f t="shared" si="3"/>
        <v>24.905192334189188</v>
      </c>
      <c r="R3" s="24">
        <f t="shared" si="3"/>
        <v>24.822866135255165</v>
      </c>
      <c r="S3" s="24">
        <f t="shared" si="3"/>
        <v>30.220766288547907</v>
      </c>
      <c r="T3" s="24">
        <f t="shared" si="3"/>
        <v>27.087354739370454</v>
      </c>
      <c r="U3" s="24">
        <f t="shared" si="3"/>
        <v>28.592750124880403</v>
      </c>
      <c r="V3" s="24">
        <f t="shared" si="3"/>
        <v>25.498434536008215</v>
      </c>
      <c r="W3" s="24">
        <f t="shared" si="3"/>
        <v>25.723966666221134</v>
      </c>
      <c r="X3" s="24">
        <f t="shared" ref="X3:Z3" si="4">SUM(X4,X8,X11)</f>
        <v>22.613373904285876</v>
      </c>
      <c r="Y3" s="24">
        <f t="shared" si="4"/>
        <v>19.292723294995373</v>
      </c>
      <c r="Z3" s="24">
        <f t="shared" si="4"/>
        <v>25.699428717318035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2.2963941456259125</v>
      </c>
      <c r="T4" s="19">
        <f t="shared" si="6"/>
        <v>2.2758550489836131</v>
      </c>
      <c r="U4" s="19">
        <f t="shared" si="6"/>
        <v>0.68146901976884289</v>
      </c>
      <c r="V4" s="19">
        <f t="shared" si="6"/>
        <v>0.68386465016107023</v>
      </c>
      <c r="W4" s="19">
        <f t="shared" si="6"/>
        <v>0.91062671028661912</v>
      </c>
      <c r="X4" s="19">
        <f t="shared" ref="X4:Z4" si="7">SUM(X5:X7)</f>
        <v>0.90772481745438005</v>
      </c>
      <c r="Y4" s="19">
        <f t="shared" si="7"/>
        <v>0.68640129032203001</v>
      </c>
      <c r="Z4" s="19">
        <f t="shared" si="7"/>
        <v>0.89953117693958962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2.2963941456259125</v>
      </c>
      <c r="T7" s="8">
        <v>2.2758550489836131</v>
      </c>
      <c r="U7" s="8">
        <v>0.68146901976884289</v>
      </c>
      <c r="V7" s="8">
        <v>0.68386465016107023</v>
      </c>
      <c r="W7" s="8">
        <v>0.91062671028661912</v>
      </c>
      <c r="X7" s="8">
        <v>0.90772481745438005</v>
      </c>
      <c r="Y7" s="8">
        <v>0.68640129032203001</v>
      </c>
      <c r="Z7" s="8">
        <v>0.89953117693958962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30.594469360580689</v>
      </c>
      <c r="D11" s="19">
        <f t="shared" si="10"/>
        <v>30.869124207376291</v>
      </c>
      <c r="E11" s="19">
        <f t="shared" si="10"/>
        <v>27.705502787616375</v>
      </c>
      <c r="F11" s="19">
        <f t="shared" si="10"/>
        <v>33.859406184209703</v>
      </c>
      <c r="G11" s="19">
        <f t="shared" si="10"/>
        <v>33.669314047059125</v>
      </c>
      <c r="H11" s="19">
        <f t="shared" si="10"/>
        <v>27.596933954601319</v>
      </c>
      <c r="I11" s="19">
        <f t="shared" si="10"/>
        <v>27.723199026687706</v>
      </c>
      <c r="J11" s="19">
        <f t="shared" si="10"/>
        <v>28.093646648506976</v>
      </c>
      <c r="K11" s="19">
        <f t="shared" si="10"/>
        <v>31.19082547459703</v>
      </c>
      <c r="L11" s="19">
        <f t="shared" si="10"/>
        <v>21.872324214677356</v>
      </c>
      <c r="M11" s="19">
        <f t="shared" si="10"/>
        <v>28.119624062974125</v>
      </c>
      <c r="N11" s="19">
        <f t="shared" si="10"/>
        <v>28.02495560541912</v>
      </c>
      <c r="O11" s="19">
        <f t="shared" si="10"/>
        <v>24.910142578352168</v>
      </c>
      <c r="P11" s="19">
        <f t="shared" si="10"/>
        <v>28.016059444655085</v>
      </c>
      <c r="Q11" s="19">
        <f t="shared" si="10"/>
        <v>24.905192334189188</v>
      </c>
      <c r="R11" s="19">
        <f t="shared" si="10"/>
        <v>24.822866135255165</v>
      </c>
      <c r="S11" s="19">
        <f t="shared" si="10"/>
        <v>27.924372142921992</v>
      </c>
      <c r="T11" s="19">
        <f t="shared" si="10"/>
        <v>24.811499690386842</v>
      </c>
      <c r="U11" s="19">
        <f t="shared" si="10"/>
        <v>27.911281105111559</v>
      </c>
      <c r="V11" s="19">
        <f t="shared" si="10"/>
        <v>24.814569885847146</v>
      </c>
      <c r="W11" s="19">
        <f t="shared" si="10"/>
        <v>24.813339955934516</v>
      </c>
      <c r="X11" s="19">
        <f t="shared" si="10"/>
        <v>21.705649086831496</v>
      </c>
      <c r="Y11" s="19">
        <f t="shared" ref="Y11:Z11" si="11">SUM(Y12:Y16)</f>
        <v>18.606322004673341</v>
      </c>
      <c r="Z11" s="19">
        <f t="shared" si="11"/>
        <v>24.799897540378446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30.594469360580689</v>
      </c>
      <c r="D13" s="8">
        <v>30.869124207376291</v>
      </c>
      <c r="E13" s="8">
        <v>27.705502787616375</v>
      </c>
      <c r="F13" s="8">
        <v>33.859406184209703</v>
      </c>
      <c r="G13" s="8">
        <v>33.669314047059125</v>
      </c>
      <c r="H13" s="8">
        <v>27.596933954601319</v>
      </c>
      <c r="I13" s="8">
        <v>27.723199026687706</v>
      </c>
      <c r="J13" s="8">
        <v>28.093646648506976</v>
      </c>
      <c r="K13" s="8">
        <v>31.19082547459703</v>
      </c>
      <c r="L13" s="8">
        <v>21.872324214677356</v>
      </c>
      <c r="M13" s="8">
        <v>28.119624062974125</v>
      </c>
      <c r="N13" s="8">
        <v>28.02495560541912</v>
      </c>
      <c r="O13" s="8">
        <v>24.910142578352168</v>
      </c>
      <c r="P13" s="8">
        <v>28.016059444655085</v>
      </c>
      <c r="Q13" s="8">
        <v>24.905192334189188</v>
      </c>
      <c r="R13" s="8">
        <v>24.822866135255165</v>
      </c>
      <c r="S13" s="8">
        <v>27.924372142921992</v>
      </c>
      <c r="T13" s="8">
        <v>24.811499690386842</v>
      </c>
      <c r="U13" s="8">
        <v>27.911281105111559</v>
      </c>
      <c r="V13" s="8">
        <v>24.814569885847146</v>
      </c>
      <c r="W13" s="8">
        <v>24.813339955934516</v>
      </c>
      <c r="X13" s="8">
        <v>21.705649086831496</v>
      </c>
      <c r="Y13" s="8">
        <v>18.606322004673341</v>
      </c>
      <c r="Z13" s="8">
        <v>24.799897540378446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1.0502141442568249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1.0502141442568249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65.355971650195983</v>
      </c>
      <c r="D26" s="27">
        <f t="shared" si="16"/>
        <v>87.811899842881246</v>
      </c>
      <c r="E26" s="27">
        <f t="shared" si="16"/>
        <v>49.999789761690991</v>
      </c>
      <c r="F26" s="27">
        <f t="shared" si="16"/>
        <v>55.949589990447024</v>
      </c>
      <c r="G26" s="27">
        <f t="shared" si="16"/>
        <v>43.761719282900032</v>
      </c>
      <c r="H26" s="27">
        <f t="shared" si="16"/>
        <v>44.113800984756033</v>
      </c>
      <c r="I26" s="27">
        <f t="shared" si="16"/>
        <v>92.288414350882661</v>
      </c>
      <c r="J26" s="27">
        <f t="shared" si="16"/>
        <v>105.33853007552945</v>
      </c>
      <c r="K26" s="27">
        <f t="shared" si="16"/>
        <v>101.84559687496447</v>
      </c>
      <c r="L26" s="27">
        <f t="shared" si="16"/>
        <v>79.501100015940239</v>
      </c>
      <c r="M26" s="27">
        <f t="shared" si="16"/>
        <v>97.998376893605496</v>
      </c>
      <c r="N26" s="27">
        <f t="shared" si="16"/>
        <v>94.68474246703957</v>
      </c>
      <c r="O26" s="27">
        <f t="shared" si="16"/>
        <v>94.734301399131283</v>
      </c>
      <c r="P26" s="27">
        <f t="shared" si="16"/>
        <v>84.472859987765759</v>
      </c>
      <c r="Q26" s="27">
        <f t="shared" si="16"/>
        <v>78.060385253788752</v>
      </c>
      <c r="R26" s="27">
        <f t="shared" si="16"/>
        <v>97.836527810373298</v>
      </c>
      <c r="S26" s="27">
        <f t="shared" si="16"/>
        <v>100.87357116026811</v>
      </c>
      <c r="T26" s="27">
        <f t="shared" si="16"/>
        <v>92.466413724908833</v>
      </c>
      <c r="U26" s="27">
        <f t="shared" si="16"/>
        <v>107.35076691657909</v>
      </c>
      <c r="V26" s="27">
        <f t="shared" si="16"/>
        <v>78.414412862713462</v>
      </c>
      <c r="W26" s="27">
        <f t="shared" si="16"/>
        <v>75.157736313617491</v>
      </c>
      <c r="X26" s="27">
        <f t="shared" si="16"/>
        <v>68.529393694196827</v>
      </c>
      <c r="Y26" s="27">
        <f t="shared" ref="Y26:Z26" si="17">SUM(Y27,Y33)</f>
        <v>74.089743377542248</v>
      </c>
      <c r="Z26" s="27">
        <f t="shared" si="17"/>
        <v>64.973249540972603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65.355971650195983</v>
      </c>
      <c r="D33" s="19">
        <f t="shared" si="20"/>
        <v>87.811899842881246</v>
      </c>
      <c r="E33" s="19">
        <f t="shared" si="20"/>
        <v>49.999789761690991</v>
      </c>
      <c r="F33" s="19">
        <f t="shared" si="20"/>
        <v>55.949589990447024</v>
      </c>
      <c r="G33" s="19">
        <f t="shared" si="20"/>
        <v>43.761719282900032</v>
      </c>
      <c r="H33" s="19">
        <f t="shared" si="20"/>
        <v>44.113800984756033</v>
      </c>
      <c r="I33" s="19">
        <f t="shared" si="20"/>
        <v>92.288414350882661</v>
      </c>
      <c r="J33" s="19">
        <f t="shared" si="20"/>
        <v>105.33853007552945</v>
      </c>
      <c r="K33" s="19">
        <f t="shared" si="20"/>
        <v>101.84559687496447</v>
      </c>
      <c r="L33" s="19">
        <f t="shared" si="20"/>
        <v>79.501100015940239</v>
      </c>
      <c r="M33" s="19">
        <f t="shared" si="20"/>
        <v>97.998376893605496</v>
      </c>
      <c r="N33" s="19">
        <f t="shared" si="20"/>
        <v>94.68474246703957</v>
      </c>
      <c r="O33" s="19">
        <f t="shared" si="20"/>
        <v>94.734301399131283</v>
      </c>
      <c r="P33" s="19">
        <f t="shared" si="20"/>
        <v>84.472859987765759</v>
      </c>
      <c r="Q33" s="19">
        <f t="shared" si="20"/>
        <v>78.060385253788752</v>
      </c>
      <c r="R33" s="19">
        <f t="shared" si="20"/>
        <v>97.836527810373298</v>
      </c>
      <c r="S33" s="19">
        <f t="shared" si="20"/>
        <v>100.87357116026811</v>
      </c>
      <c r="T33" s="19">
        <f t="shared" si="20"/>
        <v>92.466413724908833</v>
      </c>
      <c r="U33" s="19">
        <f t="shared" si="20"/>
        <v>107.35076691657909</v>
      </c>
      <c r="V33" s="19">
        <f t="shared" si="20"/>
        <v>78.414412862713462</v>
      </c>
      <c r="W33" s="19">
        <f t="shared" si="20"/>
        <v>75.157736313617491</v>
      </c>
      <c r="X33" s="19">
        <f t="shared" si="20"/>
        <v>68.529393694196827</v>
      </c>
      <c r="Y33" s="19">
        <f t="shared" ref="Y33:Z33" si="21">SUM(Y34:Y50)</f>
        <v>74.089743377542248</v>
      </c>
      <c r="Z33" s="19">
        <f t="shared" si="21"/>
        <v>64.973249540972603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25.360304717043284</v>
      </c>
      <c r="D36" s="8">
        <v>25.630649158931877</v>
      </c>
      <c r="E36" s="8">
        <v>31.3355542723071</v>
      </c>
      <c r="F36" s="8">
        <v>34.176632581933646</v>
      </c>
      <c r="G36" s="8">
        <v>28.324263311445957</v>
      </c>
      <c r="H36" s="8">
        <v>25.545738702744085</v>
      </c>
      <c r="I36" s="8">
        <v>42.663668543383849</v>
      </c>
      <c r="J36" s="8">
        <v>42.921767865329898</v>
      </c>
      <c r="K36" s="8">
        <v>42.836103092528212</v>
      </c>
      <c r="L36" s="8">
        <v>26.033937798912433</v>
      </c>
      <c r="M36" s="8">
        <v>28.889112117171358</v>
      </c>
      <c r="N36" s="8">
        <v>31.801073746206391</v>
      </c>
      <c r="O36" s="8">
        <v>31.802774672595771</v>
      </c>
      <c r="P36" s="8">
        <v>31.827569212373202</v>
      </c>
      <c r="Q36" s="8">
        <v>28.937748674991219</v>
      </c>
      <c r="R36" s="8">
        <v>49.189525755184846</v>
      </c>
      <c r="S36" s="8">
        <v>49.158927643821592</v>
      </c>
      <c r="T36" s="8">
        <v>46.196206437123401</v>
      </c>
      <c r="U36" s="8">
        <v>54.799264287580726</v>
      </c>
      <c r="V36" s="8">
        <v>26.010817581285792</v>
      </c>
      <c r="W36" s="8">
        <v>28.88954228873472</v>
      </c>
      <c r="X36" s="8">
        <v>28.850277893060788</v>
      </c>
      <c r="Y36" s="8">
        <v>28.856064289998649</v>
      </c>
      <c r="Z36" s="8">
        <v>28.828117098686594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6.1597372726147084</v>
      </c>
      <c r="D43" s="8">
        <v>6.2253740065833574</v>
      </c>
      <c r="E43" s="8">
        <v>6.2272073518866407</v>
      </c>
      <c r="F43" s="8">
        <v>9.338623876493962</v>
      </c>
      <c r="G43" s="8">
        <v>6.1629402880812902</v>
      </c>
      <c r="H43" s="8">
        <v>6.1759507166095426</v>
      </c>
      <c r="I43" s="8">
        <v>12.369416547447665</v>
      </c>
      <c r="J43" s="8">
        <v>18.667156267409553</v>
      </c>
      <c r="K43" s="8">
        <v>21.73561837546513</v>
      </c>
      <c r="L43" s="8">
        <v>18.873246985069454</v>
      </c>
      <c r="M43" s="8">
        <v>25.134587079822552</v>
      </c>
      <c r="N43" s="8">
        <v>22.005441460364207</v>
      </c>
      <c r="O43" s="8">
        <v>28.294337914074781</v>
      </c>
      <c r="P43" s="8">
        <v>19.021825539520695</v>
      </c>
      <c r="Q43" s="8">
        <v>19.024175355145314</v>
      </c>
      <c r="R43" s="8">
        <v>18.997773791187694</v>
      </c>
      <c r="S43" s="8">
        <v>18.968262112199294</v>
      </c>
      <c r="T43" s="8">
        <v>18.885607563304706</v>
      </c>
      <c r="U43" s="8">
        <v>22.000814965139053</v>
      </c>
      <c r="V43" s="8">
        <v>28.35423069927522</v>
      </c>
      <c r="W43" s="8">
        <v>15.747132161002524</v>
      </c>
      <c r="X43" s="8">
        <v>18.274100143532173</v>
      </c>
      <c r="Y43" s="8">
        <v>24.206293110921205</v>
      </c>
      <c r="Z43" s="8">
        <v>21.070498309267087</v>
      </c>
    </row>
    <row r="44" spans="1:26" ht="11.25" customHeight="1" x14ac:dyDescent="0.2">
      <c r="A44" s="28" t="s">
        <v>74</v>
      </c>
      <c r="B44" s="7" t="s">
        <v>75</v>
      </c>
      <c r="C44" s="8">
        <v>33.835929660537992</v>
      </c>
      <c r="D44" s="8">
        <v>55.955876677366007</v>
      </c>
      <c r="E44" s="8">
        <v>12.437028137497249</v>
      </c>
      <c r="F44" s="8">
        <v>12.434333532019412</v>
      </c>
      <c r="G44" s="8">
        <v>9.2745156833727869</v>
      </c>
      <c r="H44" s="8">
        <v>12.392111565402406</v>
      </c>
      <c r="I44" s="8">
        <v>37.255329260051148</v>
      </c>
      <c r="J44" s="8">
        <v>43.749605942789998</v>
      </c>
      <c r="K44" s="8">
        <v>37.273875406971129</v>
      </c>
      <c r="L44" s="8">
        <v>34.593915231958356</v>
      </c>
      <c r="M44" s="8">
        <v>43.974677696611579</v>
      </c>
      <c r="N44" s="8">
        <v>40.878227260468975</v>
      </c>
      <c r="O44" s="8">
        <v>34.637188812460728</v>
      </c>
      <c r="P44" s="8">
        <v>30.961551822241265</v>
      </c>
      <c r="Q44" s="8">
        <v>24.773736578199813</v>
      </c>
      <c r="R44" s="8">
        <v>21.664433242102678</v>
      </c>
      <c r="S44" s="8">
        <v>24.770460458794787</v>
      </c>
      <c r="T44" s="8">
        <v>24.733586099714962</v>
      </c>
      <c r="U44" s="8">
        <v>24.708258743297062</v>
      </c>
      <c r="V44" s="8">
        <v>15.473100911360769</v>
      </c>
      <c r="W44" s="8">
        <v>21.6544522795941</v>
      </c>
      <c r="X44" s="8">
        <v>15.446866117212913</v>
      </c>
      <c r="Y44" s="8">
        <v>12.359993330089898</v>
      </c>
      <c r="Z44" s="8">
        <v>9.2611469845373851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2.6619134136305962</v>
      </c>
      <c r="Q50" s="8">
        <v>5.3247246454524051</v>
      </c>
      <c r="R50" s="8">
        <v>7.9847950218980834</v>
      </c>
      <c r="S50" s="8">
        <v>7.9759209454524376</v>
      </c>
      <c r="T50" s="8">
        <v>2.6510136247657492</v>
      </c>
      <c r="U50" s="8">
        <v>5.8424289205622424</v>
      </c>
      <c r="V50" s="8">
        <v>8.576263670791672</v>
      </c>
      <c r="W50" s="8">
        <v>8.8666095842861505</v>
      </c>
      <c r="X50" s="8">
        <v>5.9581495403909592</v>
      </c>
      <c r="Y50" s="8">
        <v>8.6673926465325053</v>
      </c>
      <c r="Z50" s="8">
        <v>5.8134871484815358</v>
      </c>
    </row>
    <row r="51" spans="1:26" ht="11.25" customHeight="1" x14ac:dyDescent="0.2">
      <c r="A51" s="25" t="s">
        <v>88</v>
      </c>
      <c r="B51" s="26" t="s">
        <v>89</v>
      </c>
      <c r="C51" s="27">
        <v>9.7606530573245961E-2</v>
      </c>
      <c r="D51" s="27">
        <v>9.864660316032231E-2</v>
      </c>
      <c r="E51" s="27">
        <v>9.8675654151700098E-2</v>
      </c>
      <c r="F51" s="27">
        <v>9.8653925802701437E-2</v>
      </c>
      <c r="G51" s="27">
        <v>9.8113167061104831E-2</v>
      </c>
      <c r="H51" s="27">
        <v>0.58992174783037887</v>
      </c>
      <c r="I51" s="27">
        <v>0.64039209960772536</v>
      </c>
      <c r="J51" s="27">
        <v>0.69381545638510045</v>
      </c>
      <c r="K51" s="27">
        <v>0.69243055582286817</v>
      </c>
      <c r="L51" s="27">
        <v>2.6552501560764945</v>
      </c>
      <c r="M51" s="27">
        <v>3.1021224253884503</v>
      </c>
      <c r="N51" s="27">
        <v>3.6050073671925262</v>
      </c>
      <c r="O51" s="27">
        <v>3.1040801494694805</v>
      </c>
      <c r="P51" s="27">
        <v>3.0471108856748201</v>
      </c>
      <c r="Q51" s="27">
        <v>2.9469772912438748</v>
      </c>
      <c r="R51" s="27">
        <v>3.0407331556638</v>
      </c>
      <c r="S51" s="27">
        <v>2.6385671267581743</v>
      </c>
      <c r="T51" s="27">
        <v>2.5500282849332896</v>
      </c>
      <c r="U51" s="27">
        <v>2.7788817008311524</v>
      </c>
      <c r="V51" s="27">
        <v>2.6855417820391563</v>
      </c>
      <c r="W51" s="27">
        <v>2.8332319561854189</v>
      </c>
      <c r="X51" s="27">
        <v>3.0786182942718616</v>
      </c>
      <c r="Y51" s="27">
        <v>2.5169990496369392</v>
      </c>
      <c r="Z51" s="27">
        <v>9.8828322063631763E-2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0.98214658818294143</v>
      </c>
      <c r="S52" s="27">
        <f t="shared" si="22"/>
        <v>0.28058982114626863</v>
      </c>
      <c r="T52" s="27">
        <f t="shared" si="22"/>
        <v>0</v>
      </c>
      <c r="U52" s="27">
        <f t="shared" si="22"/>
        <v>5.9974767096367954</v>
      </c>
      <c r="V52" s="27">
        <f t="shared" si="22"/>
        <v>5.8815963816390768</v>
      </c>
      <c r="W52" s="27">
        <f t="shared" si="22"/>
        <v>6.7164924611428756</v>
      </c>
      <c r="X52" s="27">
        <f t="shared" si="22"/>
        <v>0.97672031033952089</v>
      </c>
      <c r="Y52" s="27">
        <f t="shared" ref="Y52:Z52" si="23">SUM(Y53:Y54)</f>
        <v>0.83779082757921386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0.98214658818294143</v>
      </c>
      <c r="S53" s="8">
        <v>0.28058982114626863</v>
      </c>
      <c r="T53" s="8">
        <v>0</v>
      </c>
      <c r="U53" s="8">
        <v>5.9974767096367954</v>
      </c>
      <c r="V53" s="8">
        <v>5.8815963816390768</v>
      </c>
      <c r="W53" s="8">
        <v>6.7164924611428756</v>
      </c>
      <c r="X53" s="8">
        <v>0.97672031033952089</v>
      </c>
      <c r="Y53" s="8">
        <v>0.83779082757921386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5.2579261921185674E-5</v>
      </c>
      <c r="O61" s="49">
        <f t="shared" si="24"/>
        <v>4.325178019008426E-4</v>
      </c>
      <c r="P61" s="49">
        <f t="shared" si="24"/>
        <v>3.0466971605378037E-3</v>
      </c>
      <c r="Q61" s="49">
        <f t="shared" si="24"/>
        <v>3.52372549754043E-3</v>
      </c>
      <c r="R61" s="49">
        <f t="shared" si="24"/>
        <v>9.3348641602374067E-3</v>
      </c>
      <c r="S61" s="49">
        <f t="shared" si="24"/>
        <v>9.7965212244771321E-3</v>
      </c>
      <c r="T61" s="49">
        <f t="shared" si="24"/>
        <v>1.2170111311301761E-2</v>
      </c>
      <c r="U61" s="49">
        <f t="shared" si="24"/>
        <v>2.852509209753777</v>
      </c>
      <c r="V61" s="49">
        <f t="shared" si="24"/>
        <v>2.8629629682090658</v>
      </c>
      <c r="W61" s="49">
        <f t="shared" si="24"/>
        <v>2.861857172481769</v>
      </c>
      <c r="X61" s="49">
        <f t="shared" si="24"/>
        <v>3.1072611970320203</v>
      </c>
      <c r="Y61" s="49">
        <f t="shared" ref="Y61:Z61" si="25">SUM(Y62:Y72)</f>
        <v>3.47012534805729</v>
      </c>
      <c r="Z61" s="49">
        <f t="shared" si="25"/>
        <v>3.9039912154315872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2.8402609621495047</v>
      </c>
      <c r="V62" s="52">
        <v>2.8515138782077423</v>
      </c>
      <c r="W62" s="52">
        <v>2.8494046047426735</v>
      </c>
      <c r="X62" s="52">
        <v>2.5141363745324696</v>
      </c>
      <c r="Y62" s="52">
        <v>2.5148661466694198</v>
      </c>
      <c r="Z62" s="52">
        <v>2.9474465834555459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5.2579261921185674E-5</v>
      </c>
      <c r="O64" s="52">
        <v>4.325178019008426E-4</v>
      </c>
      <c r="P64" s="52">
        <v>3.0466971605378037E-3</v>
      </c>
      <c r="Q64" s="52">
        <v>3.52372549754043E-3</v>
      </c>
      <c r="R64" s="52">
        <v>9.3348641602374067E-3</v>
      </c>
      <c r="S64" s="52">
        <v>9.7965212244771321E-3</v>
      </c>
      <c r="T64" s="52">
        <v>1.2170111311301761E-2</v>
      </c>
      <c r="U64" s="52">
        <v>1.2248247604272346E-2</v>
      </c>
      <c r="V64" s="52">
        <v>1.1449090001323586E-2</v>
      </c>
      <c r="W64" s="52">
        <v>1.2452567739095276E-2</v>
      </c>
      <c r="X64" s="52">
        <v>1.8507112878190363E-2</v>
      </c>
      <c r="Y64" s="52">
        <v>3.0853023545143892E-2</v>
      </c>
      <c r="Z64" s="52">
        <v>9.851038276266317E-4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0.57461770962136005</v>
      </c>
      <c r="Y69" s="52">
        <v>0.92440617784272594</v>
      </c>
      <c r="Z69" s="52">
        <v>0.87723479031218732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7.8324737836227343E-2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986.7045920544</v>
      </c>
      <c r="D2" s="21">
        <f t="shared" ref="D2:X2" si="0">SUM(D3,D17,D22,D25,D26,D51,D52)</f>
        <v>1034.3346801408002</v>
      </c>
      <c r="E2" s="21">
        <f t="shared" si="0"/>
        <v>987.24411702000032</v>
      </c>
      <c r="F2" s="21">
        <f t="shared" si="0"/>
        <v>1149.1612894368</v>
      </c>
      <c r="G2" s="21">
        <f t="shared" si="0"/>
        <v>1134.3460869576002</v>
      </c>
      <c r="H2" s="21">
        <f t="shared" si="0"/>
        <v>1167.3373861008004</v>
      </c>
      <c r="I2" s="21">
        <f t="shared" si="0"/>
        <v>814.9213147104</v>
      </c>
      <c r="J2" s="21">
        <f t="shared" si="0"/>
        <v>869.81771946239996</v>
      </c>
      <c r="K2" s="21">
        <f t="shared" si="0"/>
        <v>930.02172743519986</v>
      </c>
      <c r="L2" s="21">
        <f t="shared" si="0"/>
        <v>760.38543287999983</v>
      </c>
      <c r="M2" s="21">
        <f t="shared" si="0"/>
        <v>838.50216192000016</v>
      </c>
      <c r="N2" s="21">
        <f t="shared" si="0"/>
        <v>876.97741076221314</v>
      </c>
      <c r="O2" s="21">
        <f t="shared" si="0"/>
        <v>812.61655499413075</v>
      </c>
      <c r="P2" s="21">
        <f t="shared" si="0"/>
        <v>898.22067063631937</v>
      </c>
      <c r="Q2" s="21">
        <f t="shared" si="0"/>
        <v>906.18245026369436</v>
      </c>
      <c r="R2" s="21">
        <f t="shared" si="0"/>
        <v>918.24016397796663</v>
      </c>
      <c r="S2" s="21">
        <f t="shared" si="0"/>
        <v>935.79826708343307</v>
      </c>
      <c r="T2" s="21">
        <f t="shared" si="0"/>
        <v>868.35975885527967</v>
      </c>
      <c r="U2" s="21">
        <f t="shared" si="0"/>
        <v>967.39663858282745</v>
      </c>
      <c r="V2" s="21">
        <f t="shared" si="0"/>
        <v>932.97568989532033</v>
      </c>
      <c r="W2" s="21">
        <f t="shared" si="0"/>
        <v>903.94141082713918</v>
      </c>
      <c r="X2" s="21">
        <f t="shared" si="0"/>
        <v>896.07901436623729</v>
      </c>
      <c r="Y2" s="21">
        <f t="shared" ref="Y2:Z2" si="1">SUM(Y3,Y17,Y22,Y25,Y26,Y51,Y52)</f>
        <v>867.8338653023784</v>
      </c>
      <c r="Z2" s="21">
        <f t="shared" si="1"/>
        <v>812.71791562808937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179.46458988479995</v>
      </c>
      <c r="D3" s="24">
        <f t="shared" ref="D3:W3" si="3">SUM(D4,D8,D11)</f>
        <v>198.43626797280001</v>
      </c>
      <c r="E3" s="24">
        <f t="shared" si="3"/>
        <v>169.92615475440002</v>
      </c>
      <c r="F3" s="24">
        <f t="shared" si="3"/>
        <v>172.02291796799997</v>
      </c>
      <c r="G3" s="24">
        <f t="shared" si="3"/>
        <v>188.91738779759999</v>
      </c>
      <c r="H3" s="24">
        <f t="shared" si="3"/>
        <v>197.06761451519998</v>
      </c>
      <c r="I3" s="24">
        <f t="shared" si="3"/>
        <v>2.3712251904000001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179.46458988479995</v>
      </c>
      <c r="D4" s="19">
        <f t="shared" ref="D4:W4" si="6">SUM(D5:D7)</f>
        <v>198.43626797280001</v>
      </c>
      <c r="E4" s="19">
        <f t="shared" si="6"/>
        <v>169.92615475440002</v>
      </c>
      <c r="F4" s="19">
        <f t="shared" si="6"/>
        <v>172.02291796799997</v>
      </c>
      <c r="G4" s="19">
        <f t="shared" si="6"/>
        <v>188.91738779759999</v>
      </c>
      <c r="H4" s="19">
        <f t="shared" si="6"/>
        <v>197.06761451519998</v>
      </c>
      <c r="I4" s="19">
        <f t="shared" si="6"/>
        <v>2.3712251904000001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  <c r="Y5" s="8">
        <f>FC_IND_CPC_BC_E!Y5+FC_IND_CPC_OC_E!Y5+FC_IND_CPC_PH_E!Y5</f>
        <v>0</v>
      </c>
      <c r="Z5" s="8">
        <f>FC_IND_CPC_BC_E!Z5+FC_IND_CPC_OC_E!Z5+FC_IND_CPC_PH_E!Z5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  <c r="Y6" s="8">
        <f>FC_IND_CPC_BC_E!Y6+FC_IND_CPC_OC_E!Y6+FC_IND_CPC_PH_E!Y6</f>
        <v>0</v>
      </c>
      <c r="Z6" s="8">
        <f>FC_IND_CPC_BC_E!Z6+FC_IND_CPC_OC_E!Z6+FC_IND_CPC_PH_E!Z6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FC_IND_CPC_BC_E!C7+FC_IND_CPC_OC_E!C7+FC_IND_CPC_PH_E!C7</f>
        <v>179.46458988479995</v>
      </c>
      <c r="D7" s="8">
        <f>FC_IND_CPC_BC_E!D7+FC_IND_CPC_OC_E!D7+FC_IND_CPC_PH_E!D7</f>
        <v>198.43626797280001</v>
      </c>
      <c r="E7" s="8">
        <f>FC_IND_CPC_BC_E!E7+FC_IND_CPC_OC_E!E7+FC_IND_CPC_PH_E!E7</f>
        <v>169.92615475440002</v>
      </c>
      <c r="F7" s="8">
        <f>FC_IND_CPC_BC_E!F7+FC_IND_CPC_OC_E!F7+FC_IND_CPC_PH_E!F7</f>
        <v>172.02291796799997</v>
      </c>
      <c r="G7" s="8">
        <f>FC_IND_CPC_BC_E!G7+FC_IND_CPC_OC_E!G7+FC_IND_CPC_PH_E!G7</f>
        <v>188.91738779759999</v>
      </c>
      <c r="H7" s="8">
        <f>FC_IND_CPC_BC_E!H7+FC_IND_CPC_OC_E!H7+FC_IND_CPC_PH_E!H7</f>
        <v>197.06761451519998</v>
      </c>
      <c r="I7" s="8">
        <f>FC_IND_CPC_BC_E!I7+FC_IND_CPC_OC_E!I7+FC_IND_CPC_PH_E!I7</f>
        <v>2.3712251904000001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  <c r="Y7" s="8">
        <f>FC_IND_CPC_BC_E!Y7+FC_IND_CPC_OC_E!Y7+FC_IND_CPC_PH_E!Y7</f>
        <v>0</v>
      </c>
      <c r="Z7" s="8">
        <f>FC_IND_CPC_BC_E!Z7+FC_IND_CPC_OC_E!Z7+FC_IND_CPC_PH_E!Z7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  <c r="Y9" s="8">
        <f>FC_IND_CPC_BC_E!Y9+FC_IND_CPC_OC_E!Y9+FC_IND_CPC_PH_E!Y9</f>
        <v>0</v>
      </c>
      <c r="Z9" s="8">
        <f>FC_IND_CPC_BC_E!Z9+FC_IND_CPC_OC_E!Z9+FC_IND_CPC_PH_E!Z9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  <c r="Y10" s="8">
        <f>FC_IND_CPC_BC_E!Y10+FC_IND_CPC_OC_E!Y10+FC_IND_CPC_PH_E!Y10</f>
        <v>0</v>
      </c>
      <c r="Z10" s="8">
        <f>FC_IND_CPC_BC_E!Z10+FC_IND_CPC_OC_E!Z10+FC_IND_CPC_PH_E!Z10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  <c r="Y12" s="8">
        <f>FC_IND_CPC_BC_E!Y12+FC_IND_CPC_OC_E!Y12+FC_IND_CPC_PH_E!Y12</f>
        <v>0</v>
      </c>
      <c r="Z12" s="8">
        <f>FC_IND_CPC_BC_E!Z12+FC_IND_CPC_OC_E!Z12+FC_IND_CPC_PH_E!Z12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  <c r="Y13" s="8">
        <f>FC_IND_CPC_BC_E!Y13+FC_IND_CPC_OC_E!Y13+FC_IND_CPC_PH_E!Y13</f>
        <v>0</v>
      </c>
      <c r="Z13" s="8">
        <f>FC_IND_CPC_BC_E!Z13+FC_IND_CPC_OC_E!Z13+FC_IND_CPC_PH_E!Z13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  <c r="Y14" s="8">
        <f>FC_IND_CPC_BC_E!Y14+FC_IND_CPC_OC_E!Y14+FC_IND_CPC_PH_E!Y14</f>
        <v>0</v>
      </c>
      <c r="Z14" s="8">
        <f>FC_IND_CPC_BC_E!Z14+FC_IND_CPC_OC_E!Z14+FC_IND_CPC_PH_E!Z14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  <c r="Y15" s="8">
        <f>FC_IND_CPC_BC_E!Y15+FC_IND_CPC_OC_E!Y15+FC_IND_CPC_PH_E!Y15</f>
        <v>0</v>
      </c>
      <c r="Z15" s="8">
        <f>FC_IND_CPC_BC_E!Z15+FC_IND_CPC_OC_E!Z15+FC_IND_CPC_PH_E!Z15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  <c r="Y16" s="8">
        <f>FC_IND_CPC_BC_E!Y16+FC_IND_CPC_OC_E!Y16+FC_IND_CPC_PH_E!Y16</f>
        <v>0</v>
      </c>
      <c r="Z16" s="8">
        <f>FC_IND_CPC_BC_E!Z16+FC_IND_CPC_OC_E!Z16+FC_IND_CPC_PH_E!Z16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  <c r="Y18" s="8">
        <f>FC_IND_CPC_BC_E!Y18+FC_IND_CPC_OC_E!Y18+FC_IND_CPC_PH_E!Y18</f>
        <v>0</v>
      </c>
      <c r="Z18" s="8">
        <f>FC_IND_CPC_BC_E!Z18+FC_IND_CPC_OC_E!Z18+FC_IND_CPC_PH_E!Z18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  <c r="Y19" s="8">
        <f>FC_IND_CPC_BC_E!Y19+FC_IND_CPC_OC_E!Y19+FC_IND_CPC_PH_E!Y19</f>
        <v>0</v>
      </c>
      <c r="Z19" s="8">
        <f>FC_IND_CPC_BC_E!Z19+FC_IND_CPC_OC_E!Z19+FC_IND_CPC_PH_E!Z19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  <c r="Y20" s="8">
        <f>FC_IND_CPC_BC_E!Y20+FC_IND_CPC_OC_E!Y20+FC_IND_CPC_PH_E!Y20</f>
        <v>0</v>
      </c>
      <c r="Z20" s="8">
        <f>FC_IND_CPC_BC_E!Z20+FC_IND_CPC_OC_E!Z20+FC_IND_CPC_PH_E!Z20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  <c r="Y21" s="8">
        <f>FC_IND_CPC_BC_E!Y21+FC_IND_CPC_OC_E!Y21+FC_IND_CPC_PH_E!Y21</f>
        <v>0</v>
      </c>
      <c r="Z21" s="8">
        <f>FC_IND_CPC_BC_E!Z21+FC_IND_CPC_OC_E!Z21+FC_IND_CPC_PH_E!Z21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85.158238809600007</v>
      </c>
      <c r="D22" s="27">
        <f t="shared" ref="D22:W22" si="18">SUM(D23:D24)</f>
        <v>111.428431488</v>
      </c>
      <c r="E22" s="27">
        <f t="shared" si="18"/>
        <v>154.52673730560002</v>
      </c>
      <c r="F22" s="27">
        <f t="shared" si="18"/>
        <v>206.8021663488</v>
      </c>
      <c r="G22" s="27">
        <f t="shared" si="18"/>
        <v>157.45894560000002</v>
      </c>
      <c r="H22" s="27">
        <f t="shared" si="18"/>
        <v>181.32345538559997</v>
      </c>
      <c r="I22" s="27">
        <f t="shared" si="18"/>
        <v>110.52705311999999</v>
      </c>
      <c r="J22" s="27">
        <f t="shared" si="18"/>
        <v>92.155494182400005</v>
      </c>
      <c r="K22" s="27">
        <f t="shared" si="18"/>
        <v>101.81548523520001</v>
      </c>
      <c r="L22" s="27">
        <f t="shared" si="18"/>
        <v>0</v>
      </c>
      <c r="M22" s="27">
        <f t="shared" si="18"/>
        <v>0</v>
      </c>
      <c r="N22" s="27">
        <f t="shared" si="18"/>
        <v>29.630563538400004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85.158238809600007</v>
      </c>
      <c r="D23" s="8">
        <f>FC_IND_CPC_BC_E!D23+FC_IND_CPC_OC_E!D23+FC_IND_CPC_PH_E!D23</f>
        <v>111.428431488</v>
      </c>
      <c r="E23" s="8">
        <f>FC_IND_CPC_BC_E!E23+FC_IND_CPC_OC_E!E23+FC_IND_CPC_PH_E!E23</f>
        <v>154.52673730560002</v>
      </c>
      <c r="F23" s="8">
        <f>FC_IND_CPC_BC_E!F23+FC_IND_CPC_OC_E!F23+FC_IND_CPC_PH_E!F23</f>
        <v>206.8021663488</v>
      </c>
      <c r="G23" s="8">
        <f>FC_IND_CPC_BC_E!G23+FC_IND_CPC_OC_E!G23+FC_IND_CPC_PH_E!G23</f>
        <v>157.45894560000002</v>
      </c>
      <c r="H23" s="8">
        <f>FC_IND_CPC_BC_E!H23+FC_IND_CPC_OC_E!H23+FC_IND_CPC_PH_E!H23</f>
        <v>181.32345538559997</v>
      </c>
      <c r="I23" s="8">
        <f>FC_IND_CPC_BC_E!I23+FC_IND_CPC_OC_E!I23+FC_IND_CPC_PH_E!I23</f>
        <v>110.52705311999999</v>
      </c>
      <c r="J23" s="8">
        <f>FC_IND_CPC_BC_E!J23+FC_IND_CPC_OC_E!J23+FC_IND_CPC_PH_E!J23</f>
        <v>92.155494182400005</v>
      </c>
      <c r="K23" s="8">
        <f>FC_IND_CPC_BC_E!K23+FC_IND_CPC_OC_E!K23+FC_IND_CPC_PH_E!K23</f>
        <v>101.81548523520001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29.630563538400004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  <c r="Y23" s="8">
        <f>FC_IND_CPC_BC_E!Y23+FC_IND_CPC_OC_E!Y23+FC_IND_CPC_PH_E!Y23</f>
        <v>0</v>
      </c>
      <c r="Z23" s="8">
        <f>FC_IND_CPC_BC_E!Z23+FC_IND_CPC_OC_E!Z23+FC_IND_CPC_PH_E!Z23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  <c r="Y24" s="8">
        <f>FC_IND_CPC_BC_E!Y24+FC_IND_CPC_OC_E!Y24+FC_IND_CPC_PH_E!Y24</f>
        <v>0</v>
      </c>
      <c r="Z24" s="8">
        <f>FC_IND_CPC_BC_E!Z24+FC_IND_CPC_OC_E!Z24+FC_IND_CPC_PH_E!Z24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  <c r="Y25" s="27">
        <f>FC_IND_CPC_BC_E!Y25+FC_IND_CPC_OC_E!Y25+FC_IND_CPC_PH_E!Y25</f>
        <v>0</v>
      </c>
      <c r="Z25" s="27">
        <f>FC_IND_CPC_BC_E!Z25+FC_IND_CPC_OC_E!Z25+FC_IND_CPC_PH_E!Z25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636.65862336000009</v>
      </c>
      <c r="D26" s="27">
        <f t="shared" ref="D26:W26" si="21">SUM(D27,D33)</f>
        <v>668.95529508000016</v>
      </c>
      <c r="E26" s="27">
        <f t="shared" si="21"/>
        <v>603.17881056000022</v>
      </c>
      <c r="F26" s="27">
        <f t="shared" si="21"/>
        <v>709.26793631999999</v>
      </c>
      <c r="G26" s="27">
        <f t="shared" si="21"/>
        <v>722.37544236000008</v>
      </c>
      <c r="H26" s="27">
        <f t="shared" si="21"/>
        <v>720.15406740000026</v>
      </c>
      <c r="I26" s="27">
        <f t="shared" si="21"/>
        <v>629.68500359999996</v>
      </c>
      <c r="J26" s="27">
        <f t="shared" si="21"/>
        <v>663.95853144</v>
      </c>
      <c r="K26" s="27">
        <f t="shared" si="21"/>
        <v>719.86379039999997</v>
      </c>
      <c r="L26" s="27">
        <f t="shared" si="21"/>
        <v>692.15542091999987</v>
      </c>
      <c r="M26" s="27">
        <f t="shared" si="21"/>
        <v>764.84474424000018</v>
      </c>
      <c r="N26" s="27">
        <f t="shared" si="21"/>
        <v>766.83756384000003</v>
      </c>
      <c r="O26" s="27">
        <f t="shared" si="21"/>
        <v>672.57273744000008</v>
      </c>
      <c r="P26" s="27">
        <f t="shared" si="21"/>
        <v>791.97803136000027</v>
      </c>
      <c r="Q26" s="27">
        <f t="shared" si="21"/>
        <v>800.78923728000007</v>
      </c>
      <c r="R26" s="27">
        <f t="shared" si="21"/>
        <v>804.16444284000011</v>
      </c>
      <c r="S26" s="27">
        <f t="shared" si="21"/>
        <v>793.53465587999983</v>
      </c>
      <c r="T26" s="27">
        <f t="shared" si="21"/>
        <v>647.84196071999997</v>
      </c>
      <c r="U26" s="27">
        <f t="shared" si="21"/>
        <v>728.58566880000012</v>
      </c>
      <c r="V26" s="27">
        <f t="shared" si="21"/>
        <v>732.15414792000001</v>
      </c>
      <c r="W26" s="27">
        <f t="shared" si="21"/>
        <v>691.55147951999982</v>
      </c>
      <c r="X26" s="27">
        <f t="shared" ref="X26:Z26" si="22">SUM(X27,X33)</f>
        <v>685.70386416000008</v>
      </c>
      <c r="Y26" s="27">
        <f t="shared" si="22"/>
        <v>678.10924511999997</v>
      </c>
      <c r="Z26" s="27">
        <f t="shared" si="22"/>
        <v>578.97675863999984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  <c r="Y28" s="8">
        <f>FC_IND_CPC_BC_E!Y28+FC_IND_CPC_OC_E!Y28+FC_IND_CPC_PH_E!Y28</f>
        <v>0</v>
      </c>
      <c r="Z28" s="8">
        <f>FC_IND_CPC_BC_E!Z28+FC_IND_CPC_OC_E!Z28+FC_IND_CPC_PH_E!Z28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  <c r="Y29" s="8">
        <f>FC_IND_CPC_BC_E!Y29+FC_IND_CPC_OC_E!Y29+FC_IND_CPC_PH_E!Y29</f>
        <v>0</v>
      </c>
      <c r="Z29" s="8">
        <f>FC_IND_CPC_BC_E!Z29+FC_IND_CPC_OC_E!Z29+FC_IND_CPC_PH_E!Z29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  <c r="Y30" s="8">
        <f>FC_IND_CPC_BC_E!Y30+FC_IND_CPC_OC_E!Y30+FC_IND_CPC_PH_E!Y30</f>
        <v>0</v>
      </c>
      <c r="Z30" s="8">
        <f>FC_IND_CPC_BC_E!Z30+FC_IND_CPC_OC_E!Z30+FC_IND_CPC_PH_E!Z30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  <c r="Y31" s="8">
        <f>FC_IND_CPC_BC_E!Y31+FC_IND_CPC_OC_E!Y31+FC_IND_CPC_PH_E!Y31</f>
        <v>0</v>
      </c>
      <c r="Z31" s="8">
        <f>FC_IND_CPC_BC_E!Z31+FC_IND_CPC_OC_E!Z31+FC_IND_CPC_PH_E!Z31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  <c r="Y32" s="8">
        <f>FC_IND_CPC_BC_E!Y32+FC_IND_CPC_OC_E!Y32+FC_IND_CPC_PH_E!Y32</f>
        <v>0</v>
      </c>
      <c r="Z32" s="8">
        <f>FC_IND_CPC_BC_E!Z32+FC_IND_CPC_OC_E!Z32+FC_IND_CPC_PH_E!Z32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636.65862336000009</v>
      </c>
      <c r="D33" s="19">
        <f t="shared" ref="D33:W33" si="27">SUM(D34:D50)</f>
        <v>668.95529508000016</v>
      </c>
      <c r="E33" s="19">
        <f t="shared" si="27"/>
        <v>603.17881056000022</v>
      </c>
      <c r="F33" s="19">
        <f t="shared" si="27"/>
        <v>709.26793631999999</v>
      </c>
      <c r="G33" s="19">
        <f t="shared" si="27"/>
        <v>722.37544236000008</v>
      </c>
      <c r="H33" s="19">
        <f t="shared" si="27"/>
        <v>720.15406740000026</v>
      </c>
      <c r="I33" s="19">
        <f t="shared" si="27"/>
        <v>629.68500359999996</v>
      </c>
      <c r="J33" s="19">
        <f t="shared" si="27"/>
        <v>663.95853144</v>
      </c>
      <c r="K33" s="19">
        <f t="shared" si="27"/>
        <v>719.86379039999997</v>
      </c>
      <c r="L33" s="19">
        <f t="shared" si="27"/>
        <v>692.15542091999987</v>
      </c>
      <c r="M33" s="19">
        <f t="shared" si="27"/>
        <v>764.84474424000018</v>
      </c>
      <c r="N33" s="19">
        <f t="shared" si="27"/>
        <v>766.83756384000003</v>
      </c>
      <c r="O33" s="19">
        <f t="shared" si="27"/>
        <v>672.57273744000008</v>
      </c>
      <c r="P33" s="19">
        <f t="shared" si="27"/>
        <v>791.97803136000027</v>
      </c>
      <c r="Q33" s="19">
        <f t="shared" si="27"/>
        <v>800.78923728000007</v>
      </c>
      <c r="R33" s="19">
        <f t="shared" si="27"/>
        <v>804.16444284000011</v>
      </c>
      <c r="S33" s="19">
        <f t="shared" si="27"/>
        <v>793.53465587999983</v>
      </c>
      <c r="T33" s="19">
        <f t="shared" si="27"/>
        <v>647.84196071999997</v>
      </c>
      <c r="U33" s="19">
        <f t="shared" si="27"/>
        <v>728.58566880000012</v>
      </c>
      <c r="V33" s="19">
        <f t="shared" si="27"/>
        <v>732.15414792000001</v>
      </c>
      <c r="W33" s="19">
        <f t="shared" si="27"/>
        <v>691.55147951999982</v>
      </c>
      <c r="X33" s="19">
        <f t="shared" ref="X33:Z33" si="28">SUM(X34:X50)</f>
        <v>685.70386416000008</v>
      </c>
      <c r="Y33" s="19">
        <f t="shared" si="28"/>
        <v>678.10924511999997</v>
      </c>
      <c r="Z33" s="19">
        <f t="shared" si="28"/>
        <v>578.97675863999984</v>
      </c>
    </row>
    <row r="34" spans="1:26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383.32797696000011</v>
      </c>
      <c r="D34" s="8">
        <f>FC_IND_CPC_BC_E!D34+FC_IND_CPC_OC_E!D34+FC_IND_CPC_PH_E!D34</f>
        <v>392.83190784000016</v>
      </c>
      <c r="E34" s="8">
        <f>FC_IND_CPC_BC_E!E34+FC_IND_CPC_OC_E!E34+FC_IND_CPC_PH_E!E34</f>
        <v>342.14400000000018</v>
      </c>
      <c r="F34" s="8">
        <f>FC_IND_CPC_BC_E!F34+FC_IND_CPC_OC_E!F34+FC_IND_CPC_PH_E!F34</f>
        <v>421.34390783999993</v>
      </c>
      <c r="G34" s="8">
        <f>FC_IND_CPC_BC_E!G34+FC_IND_CPC_OC_E!G34+FC_IND_CPC_PH_E!G34</f>
        <v>427.67999999999995</v>
      </c>
      <c r="H34" s="8">
        <f>FC_IND_CPC_BC_E!H34+FC_IND_CPC_OC_E!H34+FC_IND_CPC_PH_E!H34</f>
        <v>430.84804608000013</v>
      </c>
      <c r="I34" s="8">
        <f>FC_IND_CPC_BC_E!I34+FC_IND_CPC_OC_E!I34+FC_IND_CPC_PH_E!I34</f>
        <v>395.99995391999994</v>
      </c>
      <c r="J34" s="8">
        <f>FC_IND_CPC_BC_E!J34+FC_IND_CPC_OC_E!J34+FC_IND_CPC_PH_E!J34</f>
        <v>411.83997696</v>
      </c>
      <c r="K34" s="8">
        <f>FC_IND_CPC_BC_E!K34+FC_IND_CPC_OC_E!K34+FC_IND_CPC_PH_E!K34</f>
        <v>491.04009215999992</v>
      </c>
      <c r="L34" s="8">
        <f>FC_IND_CPC_BC_E!L34+FC_IND_CPC_OC_E!L34+FC_IND_CPC_PH_E!L34</f>
        <v>497.37597695999989</v>
      </c>
      <c r="M34" s="8">
        <f>FC_IND_CPC_BC_E!M34+FC_IND_CPC_OC_E!M34+FC_IND_CPC_PH_E!M34</f>
        <v>519.55209216000014</v>
      </c>
      <c r="N34" s="8">
        <f>FC_IND_CPC_BC_E!N34+FC_IND_CPC_OC_E!N34+FC_IND_CPC_PH_E!N34</f>
        <v>494.20793088000005</v>
      </c>
      <c r="O34" s="8">
        <f>FC_IND_CPC_BC_E!O34+FC_IND_CPC_OC_E!O34+FC_IND_CPC_PH_E!O34</f>
        <v>430.84804608000002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  <c r="Y34" s="8">
        <f>FC_IND_CPC_BC_E!Y34+FC_IND_CPC_OC_E!Y34+FC_IND_CPC_PH_E!Y34</f>
        <v>0</v>
      </c>
      <c r="Z34" s="8">
        <f>FC_IND_CPC_BC_E!Z34+FC_IND_CPC_OC_E!Z34+FC_IND_CPC_PH_E!Z34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  <c r="Y35" s="8">
        <f>FC_IND_CPC_BC_E!Y35+FC_IND_CPC_OC_E!Y35+FC_IND_CPC_PH_E!Y35</f>
        <v>0</v>
      </c>
      <c r="Z35" s="8">
        <f>FC_IND_CPC_BC_E!Z35+FC_IND_CPC_OC_E!Z35+FC_IND_CPC_PH_E!Z35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29.152124280000013</v>
      </c>
      <c r="D36" s="8">
        <f>FC_IND_CPC_BC_E!D36+FC_IND_CPC_OC_E!D36+FC_IND_CPC_PH_E!D36</f>
        <v>58.304475720000006</v>
      </c>
      <c r="E36" s="8">
        <f>FC_IND_CPC_BC_E!E36+FC_IND_CPC_OC_E!E36+FC_IND_CPC_PH_E!E36</f>
        <v>43.728300000000011</v>
      </c>
      <c r="F36" s="8">
        <f>FC_IND_CPC_BC_E!F36+FC_IND_CPC_OC_E!F36+FC_IND_CPC_PH_E!F36</f>
        <v>58.304475719999999</v>
      </c>
      <c r="G36" s="8">
        <f>FC_IND_CPC_BC_E!G36+FC_IND_CPC_OC_E!G36+FC_IND_CPC_PH_E!G36</f>
        <v>58.304475720000013</v>
      </c>
      <c r="H36" s="8">
        <f>FC_IND_CPC_BC_E!H36+FC_IND_CPC_OC_E!H36+FC_IND_CPC_PH_E!H36</f>
        <v>58.304475720000013</v>
      </c>
      <c r="I36" s="8">
        <f>FC_IND_CPC_BC_E!I36+FC_IND_CPC_OC_E!I36+FC_IND_CPC_PH_E!I36</f>
        <v>58.304475720000021</v>
      </c>
      <c r="J36" s="8">
        <f>FC_IND_CPC_BC_E!J36+FC_IND_CPC_OC_E!J36+FC_IND_CPC_PH_E!J36</f>
        <v>58.304475720000006</v>
      </c>
      <c r="K36" s="8">
        <f>FC_IND_CPC_BC_E!K36+FC_IND_CPC_OC_E!K36+FC_IND_CPC_PH_E!K36</f>
        <v>58.304475720000006</v>
      </c>
      <c r="L36" s="8">
        <f>FC_IND_CPC_BC_E!L36+FC_IND_CPC_OC_E!L36+FC_IND_CPC_PH_E!L36</f>
        <v>52.473960000000005</v>
      </c>
      <c r="M36" s="8">
        <f>FC_IND_CPC_BC_E!M36+FC_IND_CPC_OC_E!M36+FC_IND_CPC_PH_E!M36</f>
        <v>81.626084280000015</v>
      </c>
      <c r="N36" s="8">
        <f>FC_IND_CPC_BC_E!N36+FC_IND_CPC_OC_E!N36+FC_IND_CPC_PH_E!N36</f>
        <v>119.52409572000002</v>
      </c>
      <c r="O36" s="8">
        <f>FC_IND_CPC_BC_E!O36+FC_IND_CPC_OC_E!O36+FC_IND_CPC_PH_E!O36</f>
        <v>96.20226000000001</v>
      </c>
      <c r="P36" s="8">
        <f>FC_IND_CPC_BC_E!P36+FC_IND_CPC_OC_E!P36+FC_IND_CPC_PH_E!P36</f>
        <v>432.38633904000022</v>
      </c>
      <c r="Q36" s="8">
        <f>FC_IND_CPC_BC_E!Q36+FC_IND_CPC_OC_E!Q36+FC_IND_CPC_PH_E!Q36</f>
        <v>435.30807096000007</v>
      </c>
      <c r="R36" s="8">
        <f>FC_IND_CPC_BC_E!R36+FC_IND_CPC_OC_E!R36+FC_IND_CPC_PH_E!R36</f>
        <v>432.38633904000017</v>
      </c>
      <c r="S36" s="8">
        <f>FC_IND_CPC_BC_E!S36+FC_IND_CPC_OC_E!S36+FC_IND_CPC_PH_E!S36</f>
        <v>423.62182475999992</v>
      </c>
      <c r="T36" s="8">
        <f>FC_IND_CPC_BC_E!T36+FC_IND_CPC_OC_E!T36+FC_IND_CPC_PH_E!T36</f>
        <v>333.05449572000009</v>
      </c>
      <c r="U36" s="8">
        <f>FC_IND_CPC_BC_E!U36+FC_IND_CPC_OC_E!U36+FC_IND_CPC_PH_E!U36</f>
        <v>397.32805476000016</v>
      </c>
      <c r="V36" s="8">
        <f>FC_IND_CPC_BC_E!V36+FC_IND_CPC_OC_E!V36+FC_IND_CPC_PH_E!V36</f>
        <v>423.62182475999992</v>
      </c>
      <c r="W36" s="8">
        <f>FC_IND_CPC_BC_E!W36+FC_IND_CPC_OC_E!W36+FC_IND_CPC_PH_E!W36</f>
        <v>411.93580571999985</v>
      </c>
      <c r="X36" s="8">
        <f>FC_IND_CPC_BC_E!X36+FC_IND_CPC_OC_E!X36+FC_IND_CPC_PH_E!X36</f>
        <v>432.38633904000005</v>
      </c>
      <c r="Y36" s="8">
        <f>FC_IND_CPC_BC_E!Y36+FC_IND_CPC_OC_E!Y36+FC_IND_CPC_PH_E!Y36</f>
        <v>414.85731048000008</v>
      </c>
      <c r="Z36" s="8">
        <f>FC_IND_CPC_BC_E!Z36+FC_IND_CPC_OC_E!Z36+FC_IND_CPC_PH_E!Z36</f>
        <v>373.95578951999988</v>
      </c>
    </row>
    <row r="37" spans="1:26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  <c r="Y37" s="8">
        <f>FC_IND_CPC_BC_E!Y37+FC_IND_CPC_OC_E!Y37+FC_IND_CPC_PH_E!Y37</f>
        <v>0</v>
      </c>
      <c r="Z37" s="8">
        <f>FC_IND_CPC_BC_E!Z37+FC_IND_CPC_OC_E!Z37+FC_IND_CPC_PH_E!Z37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  <c r="Y38" s="8">
        <f>FC_IND_CPC_BC_E!Y38+FC_IND_CPC_OC_E!Y38+FC_IND_CPC_PH_E!Y38</f>
        <v>0</v>
      </c>
      <c r="Z38" s="8">
        <f>FC_IND_CPC_BC_E!Z38+FC_IND_CPC_OC_E!Z38+FC_IND_CPC_PH_E!Z38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  <c r="Y39" s="8">
        <f>FC_IND_CPC_BC_E!Y39+FC_IND_CPC_OC_E!Y39+FC_IND_CPC_PH_E!Y39</f>
        <v>0</v>
      </c>
      <c r="Z39" s="8">
        <f>FC_IND_CPC_BC_E!Z39+FC_IND_CPC_OC_E!Z39+FC_IND_CPC_PH_E!Z39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  <c r="Y40" s="8">
        <f>FC_IND_CPC_BC_E!Y40+FC_IND_CPC_OC_E!Y40+FC_IND_CPC_PH_E!Y40</f>
        <v>0</v>
      </c>
      <c r="Z40" s="8">
        <f>FC_IND_CPC_BC_E!Z40+FC_IND_CPC_OC_E!Z40+FC_IND_CPC_PH_E!Z40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  <c r="Y41" s="8">
        <f>FC_IND_CPC_BC_E!Y41+FC_IND_CPC_OC_E!Y41+FC_IND_CPC_PH_E!Y41</f>
        <v>0</v>
      </c>
      <c r="Z41" s="8">
        <f>FC_IND_CPC_BC_E!Z41+FC_IND_CPC_OC_E!Z41+FC_IND_CPC_PH_E!Z41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246.78638135999998</v>
      </c>
      <c r="Q42" s="8">
        <f>FC_IND_CPC_BC_E!Q42+FC_IND_CPC_OC_E!Q42+FC_IND_CPC_PH_E!Q42</f>
        <v>237.04498728000002</v>
      </c>
      <c r="R42" s="8">
        <f>FC_IND_CPC_BC_E!R42+FC_IND_CPC_OC_E!R42+FC_IND_CPC_PH_E!R42</f>
        <v>240.29203068000001</v>
      </c>
      <c r="S42" s="8">
        <f>FC_IND_CPC_BC_E!S42+FC_IND_CPC_OC_E!S42+FC_IND_CPC_PH_E!S42</f>
        <v>269.51674067999994</v>
      </c>
      <c r="T42" s="8">
        <f>FC_IND_CPC_BC_E!T42+FC_IND_CPC_OC_E!T42+FC_IND_CPC_PH_E!T42</f>
        <v>217.56167135999993</v>
      </c>
      <c r="U42" s="8">
        <f>FC_IND_CPC_BC_E!U42+FC_IND_CPC_OC_E!U42+FC_IND_CPC_PH_E!U42</f>
        <v>240.29203068000001</v>
      </c>
      <c r="V42" s="8">
        <f>FC_IND_CPC_BC_E!V42+FC_IND_CPC_OC_E!V42+FC_IND_CPC_PH_E!V42</f>
        <v>217.56167136000002</v>
      </c>
      <c r="W42" s="8">
        <f>FC_IND_CPC_BC_E!W42+FC_IND_CPC_OC_E!W42+FC_IND_CPC_PH_E!W42</f>
        <v>201.32566271999997</v>
      </c>
      <c r="X42" s="8">
        <f>FC_IND_CPC_BC_E!X42+FC_IND_CPC_OC_E!X42+FC_IND_CPC_PH_E!X42</f>
        <v>172.10095271999998</v>
      </c>
      <c r="Y42" s="8">
        <f>FC_IND_CPC_BC_E!Y42+FC_IND_CPC_OC_E!Y42+FC_IND_CPC_PH_E!Y42</f>
        <v>191.58426863999998</v>
      </c>
      <c r="Z42" s="8">
        <f>FC_IND_CPC_BC_E!Z42+FC_IND_CPC_OC_E!Z42+FC_IND_CPC_PH_E!Z42</f>
        <v>136.38189203999994</v>
      </c>
    </row>
    <row r="43" spans="1:26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9.5588110799999999</v>
      </c>
      <c r="D43" s="8">
        <f>FC_IND_CPC_BC_E!D43+FC_IND_CPC_OC_E!D43+FC_IND_CPC_PH_E!D43</f>
        <v>12.745259279999999</v>
      </c>
      <c r="E43" s="8">
        <f>FC_IND_CPC_BC_E!E43+FC_IND_CPC_OC_E!E43+FC_IND_CPC_PH_E!E43</f>
        <v>15.931440720000003</v>
      </c>
      <c r="F43" s="8">
        <f>FC_IND_CPC_BC_E!F43+FC_IND_CPC_OC_E!F43+FC_IND_CPC_PH_E!F43</f>
        <v>19.117888919999999</v>
      </c>
      <c r="G43" s="8">
        <f>FC_IND_CPC_BC_E!G43+FC_IND_CPC_OC_E!G43+FC_IND_CPC_PH_E!G43</f>
        <v>15.85728144</v>
      </c>
      <c r="H43" s="8">
        <f>FC_IND_CPC_BC_E!H43+FC_IND_CPC_OC_E!H43+FC_IND_CPC_PH_E!H43</f>
        <v>19.028791080000001</v>
      </c>
      <c r="I43" s="8">
        <f>FC_IND_CPC_BC_E!I43+FC_IND_CPC_OC_E!I43+FC_IND_CPC_PH_E!I43</f>
        <v>15.847411319999997</v>
      </c>
      <c r="J43" s="8">
        <f>FC_IND_CPC_BC_E!J43+FC_IND_CPC_OC_E!J43+FC_IND_CPC_PH_E!J43</f>
        <v>19.018120680000003</v>
      </c>
      <c r="K43" s="8">
        <f>FC_IND_CPC_BC_E!K43+FC_IND_CPC_OC_E!K43+FC_IND_CPC_PH_E!K43</f>
        <v>19.018654200000004</v>
      </c>
      <c r="L43" s="8">
        <f>FC_IND_CPC_BC_E!L43+FC_IND_CPC_OC_E!L43+FC_IND_CPC_PH_E!L43</f>
        <v>15.850345679999998</v>
      </c>
      <c r="M43" s="8">
        <f>FC_IND_CPC_BC_E!M43+FC_IND_CPC_OC_E!M43+FC_IND_CPC_PH_E!M43</f>
        <v>19.0226556</v>
      </c>
      <c r="N43" s="8">
        <f>FC_IND_CPC_BC_E!N43+FC_IND_CPC_OC_E!N43+FC_IND_CPC_PH_E!N43</f>
        <v>12.679903080000001</v>
      </c>
      <c r="O43" s="8">
        <f>FC_IND_CPC_BC_E!O43+FC_IND_CPC_OC_E!O43+FC_IND_CPC_PH_E!O43</f>
        <v>12.679903080000003</v>
      </c>
      <c r="P43" s="8">
        <f>FC_IND_CPC_BC_E!P43+FC_IND_CPC_OC_E!P43+FC_IND_CPC_PH_E!P43</f>
        <v>12.804480000000002</v>
      </c>
      <c r="Q43" s="8">
        <f>FC_IND_CPC_BC_E!Q43+FC_IND_CPC_OC_E!Q43+FC_IND_CPC_PH_E!Q43</f>
        <v>12.80448</v>
      </c>
      <c r="R43" s="8">
        <f>FC_IND_CPC_BC_E!R43+FC_IND_CPC_OC_E!R43+FC_IND_CPC_PH_E!R43</f>
        <v>12.787940880000001</v>
      </c>
      <c r="S43" s="8">
        <f>FC_IND_CPC_BC_E!S43+FC_IND_CPC_OC_E!S43+FC_IND_CPC_PH_E!S43</f>
        <v>15.970120919999996</v>
      </c>
      <c r="T43" s="8">
        <f>FC_IND_CPC_BC_E!T43+FC_IND_CPC_OC_E!T43+FC_IND_CPC_PH_E!T43</f>
        <v>15.924771720000006</v>
      </c>
      <c r="U43" s="8">
        <f>FC_IND_CPC_BC_E!U43+FC_IND_CPC_OC_E!U43+FC_IND_CPC_PH_E!U43</f>
        <v>15.918636240000001</v>
      </c>
      <c r="V43" s="8">
        <f>FC_IND_CPC_BC_E!V43+FC_IND_CPC_OC_E!V43+FC_IND_CPC_PH_E!V43</f>
        <v>15.92370468</v>
      </c>
      <c r="W43" s="8">
        <f>FC_IND_CPC_BC_E!W43+FC_IND_CPC_OC_E!W43+FC_IND_CPC_PH_E!W43</f>
        <v>6.369962039999999</v>
      </c>
      <c r="X43" s="8">
        <f>FC_IND_CPC_BC_E!X43+FC_IND_CPC_OC_E!X43+FC_IND_CPC_PH_E!X43</f>
        <v>6.1696252799999973</v>
      </c>
      <c r="Y43" s="8">
        <f>FC_IND_CPC_BC_E!Y43+FC_IND_CPC_OC_E!Y43+FC_IND_CPC_PH_E!Y43</f>
        <v>12.255487919999997</v>
      </c>
      <c r="Z43" s="8">
        <f>FC_IND_CPC_BC_E!Z43+FC_IND_CPC_OC_E!Z43+FC_IND_CPC_PH_E!Z43</f>
        <v>6.1000009200000012</v>
      </c>
    </row>
    <row r="44" spans="1:26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190.86840000000001</v>
      </c>
      <c r="D44" s="8">
        <f>FC_IND_CPC_BC_E!D44+FC_IND_CPC_OC_E!D44+FC_IND_CPC_PH_E!D44</f>
        <v>181.32498000000001</v>
      </c>
      <c r="E44" s="8">
        <f>FC_IND_CPC_BC_E!E44+FC_IND_CPC_OC_E!E44+FC_IND_CPC_PH_E!E44</f>
        <v>174.96279288000005</v>
      </c>
      <c r="F44" s="8">
        <f>FC_IND_CPC_BC_E!F44+FC_IND_CPC_OC_E!F44+FC_IND_CPC_PH_E!F44</f>
        <v>181.32498000000001</v>
      </c>
      <c r="G44" s="8">
        <f>FC_IND_CPC_BC_E!G44+FC_IND_CPC_OC_E!G44+FC_IND_CPC_PH_E!G44</f>
        <v>194.04963288000005</v>
      </c>
      <c r="H44" s="8">
        <f>FC_IND_CPC_BC_E!H44+FC_IND_CPC_OC_E!H44+FC_IND_CPC_PH_E!H44</f>
        <v>174.96279288000002</v>
      </c>
      <c r="I44" s="8">
        <f>FC_IND_CPC_BC_E!I44+FC_IND_CPC_OC_E!I44+FC_IND_CPC_PH_E!I44</f>
        <v>114.52104000000001</v>
      </c>
      <c r="J44" s="8">
        <f>FC_IND_CPC_BC_E!J44+FC_IND_CPC_OC_E!J44+FC_IND_CPC_PH_E!J44</f>
        <v>130.42664712000001</v>
      </c>
      <c r="K44" s="8">
        <f>FC_IND_CPC_BC_E!K44+FC_IND_CPC_OC_E!K44+FC_IND_CPC_PH_E!K44</f>
        <v>104.55631632000001</v>
      </c>
      <c r="L44" s="8">
        <f>FC_IND_CPC_BC_E!L44+FC_IND_CPC_OC_E!L44+FC_IND_CPC_PH_E!L44</f>
        <v>79.209271440000009</v>
      </c>
      <c r="M44" s="8">
        <f>FC_IND_CPC_BC_E!M44+FC_IND_CPC_OC_E!M44+FC_IND_CPC_PH_E!M44</f>
        <v>110.89286856000001</v>
      </c>
      <c r="N44" s="8">
        <f>FC_IND_CPC_BC_E!N44+FC_IND_CPC_OC_E!N44+FC_IND_CPC_PH_E!N44</f>
        <v>101.42997552000001</v>
      </c>
      <c r="O44" s="8">
        <f>FC_IND_CPC_BC_E!O44+FC_IND_CPC_OC_E!O44+FC_IND_CPC_PH_E!O44</f>
        <v>95.218254000000002</v>
      </c>
      <c r="P44" s="8">
        <f>FC_IND_CPC_BC_E!P44+FC_IND_CPC_OC_E!P44+FC_IND_CPC_PH_E!P44</f>
        <v>100.00083096000002</v>
      </c>
      <c r="Q44" s="8">
        <f>FC_IND_CPC_BC_E!Q44+FC_IND_CPC_OC_E!Q44+FC_IND_CPC_PH_E!Q44</f>
        <v>115.63169903999999</v>
      </c>
      <c r="R44" s="8">
        <f>FC_IND_CPC_BC_E!R44+FC_IND_CPC_OC_E!R44+FC_IND_CPC_PH_E!R44</f>
        <v>118.69813223999998</v>
      </c>
      <c r="S44" s="8">
        <f>FC_IND_CPC_BC_E!S44+FC_IND_CPC_OC_E!S44+FC_IND_CPC_PH_E!S44</f>
        <v>84.425969519999995</v>
      </c>
      <c r="T44" s="8">
        <f>FC_IND_CPC_BC_E!T44+FC_IND_CPC_OC_E!T44+FC_IND_CPC_PH_E!T44</f>
        <v>81.301021920000025</v>
      </c>
      <c r="U44" s="8">
        <f>FC_IND_CPC_BC_E!U44+FC_IND_CPC_OC_E!U44+FC_IND_CPC_PH_E!U44</f>
        <v>75.046947119999999</v>
      </c>
      <c r="V44" s="8">
        <f>FC_IND_CPC_BC_E!V44+FC_IND_CPC_OC_E!V44+FC_IND_CPC_PH_E!V44</f>
        <v>75.046947119999999</v>
      </c>
      <c r="W44" s="8">
        <f>FC_IND_CPC_BC_E!W44+FC_IND_CPC_OC_E!W44+FC_IND_CPC_PH_E!W44</f>
        <v>71.920049040000023</v>
      </c>
      <c r="X44" s="8">
        <f>FC_IND_CPC_BC_E!X44+FC_IND_CPC_OC_E!X44+FC_IND_CPC_PH_E!X44</f>
        <v>75.046947120000013</v>
      </c>
      <c r="Y44" s="8">
        <f>FC_IND_CPC_BC_E!Y44+FC_IND_CPC_OC_E!Y44+FC_IND_CPC_PH_E!Y44</f>
        <v>59.412178080000011</v>
      </c>
      <c r="Z44" s="8">
        <f>FC_IND_CPC_BC_E!Z44+FC_IND_CPC_OC_E!Z44+FC_IND_CPC_PH_E!Z44</f>
        <v>62.539076160000022</v>
      </c>
    </row>
    <row r="45" spans="1:26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  <c r="Y45" s="8">
        <f>FC_IND_CPC_BC_E!Y45+FC_IND_CPC_OC_E!Y45+FC_IND_CPC_PH_E!Y45</f>
        <v>0</v>
      </c>
      <c r="Z45" s="8">
        <f>FC_IND_CPC_BC_E!Z45+FC_IND_CPC_OC_E!Z45+FC_IND_CPC_PH_E!Z45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  <c r="Y46" s="8">
        <f>FC_IND_CPC_BC_E!Y46+FC_IND_CPC_OC_E!Y46+FC_IND_CPC_PH_E!Y46</f>
        <v>0</v>
      </c>
      <c r="Z46" s="8">
        <f>FC_IND_CPC_BC_E!Z46+FC_IND_CPC_OC_E!Z46+FC_IND_CPC_PH_E!Z46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  <c r="Y47" s="8">
        <f>FC_IND_CPC_BC_E!Y47+FC_IND_CPC_OC_E!Y47+FC_IND_CPC_PH_E!Y47</f>
        <v>0</v>
      </c>
      <c r="Z47" s="8">
        <f>FC_IND_CPC_BC_E!Z47+FC_IND_CPC_OC_E!Z47+FC_IND_CPC_PH_E!Z47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  <c r="Y48" s="8">
        <f>FC_IND_CPC_BC_E!Y48+FC_IND_CPC_OC_E!Y48+FC_IND_CPC_PH_E!Y48</f>
        <v>0</v>
      </c>
      <c r="Z48" s="8">
        <f>FC_IND_CPC_BC_E!Z48+FC_IND_CPC_OC_E!Z48+FC_IND_CPC_PH_E!Z48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  <c r="Y49" s="8">
        <f>FC_IND_CPC_BC_E!Y49+FC_IND_CPC_OC_E!Y49+FC_IND_CPC_PH_E!Y49</f>
        <v>0</v>
      </c>
      <c r="Z49" s="8">
        <f>FC_IND_CPC_BC_E!Z49+FC_IND_CPC_OC_E!Z49+FC_IND_CPC_PH_E!Z49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23.751311039999994</v>
      </c>
      <c r="D50" s="8">
        <f>FC_IND_CPC_BC_E!D50+FC_IND_CPC_OC_E!D50+FC_IND_CPC_PH_E!D50</f>
        <v>23.748672239999998</v>
      </c>
      <c r="E50" s="8">
        <f>FC_IND_CPC_BC_E!E50+FC_IND_CPC_OC_E!E50+FC_IND_CPC_PH_E!E50</f>
        <v>26.41227696</v>
      </c>
      <c r="F50" s="8">
        <f>FC_IND_CPC_BC_E!F50+FC_IND_CPC_OC_E!F50+FC_IND_CPC_PH_E!F50</f>
        <v>29.176683839999999</v>
      </c>
      <c r="G50" s="8">
        <f>FC_IND_CPC_BC_E!G50+FC_IND_CPC_OC_E!G50+FC_IND_CPC_PH_E!G50</f>
        <v>26.484052319999996</v>
      </c>
      <c r="H50" s="8">
        <f>FC_IND_CPC_BC_E!H50+FC_IND_CPC_OC_E!H50+FC_IND_CPC_PH_E!H50</f>
        <v>37.009961640000007</v>
      </c>
      <c r="I50" s="8">
        <f>FC_IND_CPC_BC_E!I50+FC_IND_CPC_OC_E!I50+FC_IND_CPC_PH_E!I50</f>
        <v>45.012122639999994</v>
      </c>
      <c r="J50" s="8">
        <f>FC_IND_CPC_BC_E!J50+FC_IND_CPC_OC_E!J50+FC_IND_CPC_PH_E!J50</f>
        <v>44.369310959999993</v>
      </c>
      <c r="K50" s="8">
        <f>FC_IND_CPC_BC_E!K50+FC_IND_CPC_OC_E!K50+FC_IND_CPC_PH_E!K50</f>
        <v>46.944251999999999</v>
      </c>
      <c r="L50" s="8">
        <f>FC_IND_CPC_BC_E!L50+FC_IND_CPC_OC_E!L50+FC_IND_CPC_PH_E!L50</f>
        <v>47.245866839999998</v>
      </c>
      <c r="M50" s="8">
        <f>FC_IND_CPC_BC_E!M50+FC_IND_CPC_OC_E!M50+FC_IND_CPC_PH_E!M50</f>
        <v>33.751043639999999</v>
      </c>
      <c r="N50" s="8">
        <f>FC_IND_CPC_BC_E!N50+FC_IND_CPC_OC_E!N50+FC_IND_CPC_PH_E!N50</f>
        <v>38.995658639999988</v>
      </c>
      <c r="O50" s="8">
        <f>FC_IND_CPC_BC_E!O50+FC_IND_CPC_OC_E!O50+FC_IND_CPC_PH_E!O50</f>
        <v>37.624274280000009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  <c r="Y50" s="8">
        <f>FC_IND_CPC_BC_E!Y50+FC_IND_CPC_OC_E!Y50+FC_IND_CPC_PH_E!Y50</f>
        <v>0</v>
      </c>
      <c r="Z50" s="8">
        <f>FC_IND_CPC_BC_E!Z50+FC_IND_CPC_OC_E!Z50+FC_IND_CPC_PH_E!Z50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69.979140000000015</v>
      </c>
      <c r="D51" s="27">
        <f>FC_IND_CPC_BC_E!D51+FC_IND_CPC_OC_E!D51+FC_IND_CPC_PH_E!D51</f>
        <v>36.352800000000009</v>
      </c>
      <c r="E51" s="27">
        <f>FC_IND_CPC_BC_E!E51+FC_IND_CPC_OC_E!E51+FC_IND_CPC_PH_E!E51</f>
        <v>38.877299999999998</v>
      </c>
      <c r="F51" s="27">
        <f>FC_IND_CPC_BC_E!F51+FC_IND_CPC_OC_E!F51+FC_IND_CPC_PH_E!F51</f>
        <v>40.190040000000003</v>
      </c>
      <c r="G51" s="27">
        <f>FC_IND_CPC_BC_E!G51+FC_IND_CPC_OC_E!G51+FC_IND_CPC_PH_E!G51</f>
        <v>42.714540000000007</v>
      </c>
      <c r="H51" s="27">
        <f>FC_IND_CPC_BC_E!H51+FC_IND_CPC_OC_E!H51+FC_IND_CPC_PH_E!H51</f>
        <v>45.34002000000001</v>
      </c>
      <c r="I51" s="27">
        <f>FC_IND_CPC_BC_E!I51+FC_IND_CPC_OC_E!I51+FC_IND_CPC_PH_E!I51</f>
        <v>57.609089999999988</v>
      </c>
      <c r="J51" s="27">
        <f>FC_IND_CPC_BC_E!J51+FC_IND_CPC_OC_E!J51+FC_IND_CPC_PH_E!J51</f>
        <v>95.828808240000001</v>
      </c>
      <c r="K51" s="27">
        <f>FC_IND_CPC_BC_E!K51+FC_IND_CPC_OC_E!K51+FC_IND_CPC_PH_E!K51</f>
        <v>86.892280200000002</v>
      </c>
      <c r="L51" s="27">
        <f>FC_IND_CPC_BC_E!L51+FC_IND_CPC_OC_E!L51+FC_IND_CPC_PH_E!L51</f>
        <v>48.92501196000002</v>
      </c>
      <c r="M51" s="27">
        <f>FC_IND_CPC_BC_E!M51+FC_IND_CPC_OC_E!M51+FC_IND_CPC_PH_E!M51</f>
        <v>54.78124608000001</v>
      </c>
      <c r="N51" s="27">
        <f>FC_IND_CPC_BC_E!N51+FC_IND_CPC_OC_E!N51+FC_IND_CPC_PH_E!N51</f>
        <v>67.353054583813062</v>
      </c>
      <c r="O51" s="27">
        <f>FC_IND_CPC_BC_E!O51+FC_IND_CPC_OC_E!O51+FC_IND_CPC_PH_E!O51</f>
        <v>55.530645954130684</v>
      </c>
      <c r="P51" s="27">
        <f>FC_IND_CPC_BC_E!P51+FC_IND_CPC_OC_E!P51+FC_IND_CPC_PH_E!P51</f>
        <v>35.457639276319149</v>
      </c>
      <c r="Q51" s="27">
        <f>FC_IND_CPC_BC_E!Q51+FC_IND_CPC_OC_E!Q51+FC_IND_CPC_PH_E!Q51</f>
        <v>37.468441783694281</v>
      </c>
      <c r="R51" s="27">
        <f>FC_IND_CPC_BC_E!R51+FC_IND_CPC_OC_E!R51+FC_IND_CPC_PH_E!R51</f>
        <v>44.291492337966588</v>
      </c>
      <c r="S51" s="27">
        <f>FC_IND_CPC_BC_E!S51+FC_IND_CPC_OC_E!S51+FC_IND_CPC_PH_E!S51</f>
        <v>75.196496803433192</v>
      </c>
      <c r="T51" s="27">
        <f>FC_IND_CPC_BC_E!T51+FC_IND_CPC_OC_E!T51+FC_IND_CPC_PH_E!T51</f>
        <v>149.16085533527979</v>
      </c>
      <c r="U51" s="27">
        <f>FC_IND_CPC_BC_E!U51+FC_IND_CPC_OC_E!U51+FC_IND_CPC_PH_E!U51</f>
        <v>162.16291258282726</v>
      </c>
      <c r="V51" s="27">
        <f>FC_IND_CPC_BC_E!V51+FC_IND_CPC_OC_E!V51+FC_IND_CPC_PH_E!V51</f>
        <v>134.18377077532031</v>
      </c>
      <c r="W51" s="27">
        <f>FC_IND_CPC_BC_E!W51+FC_IND_CPC_OC_E!W51+FC_IND_CPC_PH_E!W51</f>
        <v>133.31098850713934</v>
      </c>
      <c r="X51" s="27">
        <f>FC_IND_CPC_BC_E!X51+FC_IND_CPC_OC_E!X51+FC_IND_CPC_PH_E!X51</f>
        <v>130.4380358062372</v>
      </c>
      <c r="Y51" s="27">
        <f>FC_IND_CPC_BC_E!Y51+FC_IND_CPC_OC_E!Y51+FC_IND_CPC_PH_E!Y51</f>
        <v>119.36844858237853</v>
      </c>
      <c r="Z51" s="27">
        <f>FC_IND_CPC_BC_E!Z51+FC_IND_CPC_OC_E!Z51+FC_IND_CPC_PH_E!Z51</f>
        <v>169.67738578808948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15.443999999999997</v>
      </c>
      <c r="D52" s="27">
        <f t="shared" ref="D52:W52" si="30">SUM(D53:D54)</f>
        <v>19.161885599999998</v>
      </c>
      <c r="E52" s="27">
        <f t="shared" si="30"/>
        <v>20.735114400000008</v>
      </c>
      <c r="F52" s="27">
        <f t="shared" si="30"/>
        <v>20.878228800000002</v>
      </c>
      <c r="G52" s="27">
        <f t="shared" si="30"/>
        <v>22.879771200000004</v>
      </c>
      <c r="H52" s="27">
        <f t="shared" si="30"/>
        <v>23.452228799999997</v>
      </c>
      <c r="I52" s="27">
        <f t="shared" si="30"/>
        <v>14.728942799999999</v>
      </c>
      <c r="J52" s="27">
        <f t="shared" si="30"/>
        <v>17.874885599999995</v>
      </c>
      <c r="K52" s="27">
        <f t="shared" si="30"/>
        <v>21.450171600000004</v>
      </c>
      <c r="L52" s="27">
        <f t="shared" si="30"/>
        <v>19.305</v>
      </c>
      <c r="M52" s="27">
        <f t="shared" si="30"/>
        <v>18.876171600000006</v>
      </c>
      <c r="N52" s="27">
        <f t="shared" si="30"/>
        <v>13.156228799999999</v>
      </c>
      <c r="O52" s="27">
        <f t="shared" si="30"/>
        <v>84.513171599999993</v>
      </c>
      <c r="P52" s="27">
        <f t="shared" si="30"/>
        <v>70.785000000000011</v>
      </c>
      <c r="Q52" s="27">
        <f t="shared" si="30"/>
        <v>67.924771199999981</v>
      </c>
      <c r="R52" s="27">
        <f t="shared" si="30"/>
        <v>69.784228799999994</v>
      </c>
      <c r="S52" s="27">
        <f t="shared" si="30"/>
        <v>67.067114400000023</v>
      </c>
      <c r="T52" s="27">
        <f t="shared" si="30"/>
        <v>71.35694279999997</v>
      </c>
      <c r="U52" s="27">
        <f t="shared" si="30"/>
        <v>76.648057200000011</v>
      </c>
      <c r="V52" s="27">
        <f t="shared" si="30"/>
        <v>66.637771200000003</v>
      </c>
      <c r="W52" s="27">
        <f t="shared" si="30"/>
        <v>79.078942799999993</v>
      </c>
      <c r="X52" s="27">
        <f t="shared" ref="X52:Z52" si="31">SUM(X53:X54)</f>
        <v>79.937114399999984</v>
      </c>
      <c r="Y52" s="27">
        <f t="shared" si="31"/>
        <v>70.356171599999968</v>
      </c>
      <c r="Z52" s="27">
        <f t="shared" si="31"/>
        <v>64.063771200000019</v>
      </c>
    </row>
    <row r="53" spans="1:26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15.443999999999997</v>
      </c>
      <c r="D53" s="8">
        <f>FC_IND_CPC_BC_E!D53+FC_IND_CPC_OC_E!D53+FC_IND_CPC_PH_E!D53</f>
        <v>19.161885599999998</v>
      </c>
      <c r="E53" s="8">
        <f>FC_IND_CPC_BC_E!E53+FC_IND_CPC_OC_E!E53+FC_IND_CPC_PH_E!E53</f>
        <v>20.735114400000008</v>
      </c>
      <c r="F53" s="8">
        <f>FC_IND_CPC_BC_E!F53+FC_IND_CPC_OC_E!F53+FC_IND_CPC_PH_E!F53</f>
        <v>20.878228800000002</v>
      </c>
      <c r="G53" s="8">
        <f>FC_IND_CPC_BC_E!G53+FC_IND_CPC_OC_E!G53+FC_IND_CPC_PH_E!G53</f>
        <v>22.879771200000004</v>
      </c>
      <c r="H53" s="8">
        <f>FC_IND_CPC_BC_E!H53+FC_IND_CPC_OC_E!H53+FC_IND_CPC_PH_E!H53</f>
        <v>23.452228799999997</v>
      </c>
      <c r="I53" s="8">
        <f>FC_IND_CPC_BC_E!I53+FC_IND_CPC_OC_E!I53+FC_IND_CPC_PH_E!I53</f>
        <v>14.728942799999999</v>
      </c>
      <c r="J53" s="8">
        <f>FC_IND_CPC_BC_E!J53+FC_IND_CPC_OC_E!J53+FC_IND_CPC_PH_E!J53</f>
        <v>17.874885599999995</v>
      </c>
      <c r="K53" s="8">
        <f>FC_IND_CPC_BC_E!K53+FC_IND_CPC_OC_E!K53+FC_IND_CPC_PH_E!K53</f>
        <v>21.450171600000004</v>
      </c>
      <c r="L53" s="8">
        <f>FC_IND_CPC_BC_E!L53+FC_IND_CPC_OC_E!L53+FC_IND_CPC_PH_E!L53</f>
        <v>19.305</v>
      </c>
      <c r="M53" s="8">
        <f>FC_IND_CPC_BC_E!M53+FC_IND_CPC_OC_E!M53+FC_IND_CPC_PH_E!M53</f>
        <v>18.876171600000006</v>
      </c>
      <c r="N53" s="8">
        <f>FC_IND_CPC_BC_E!N53+FC_IND_CPC_OC_E!N53+FC_IND_CPC_PH_E!N53</f>
        <v>13.156228799999999</v>
      </c>
      <c r="O53" s="8">
        <f>FC_IND_CPC_BC_E!O53+FC_IND_CPC_OC_E!O53+FC_IND_CPC_PH_E!O53</f>
        <v>84.513171599999993</v>
      </c>
      <c r="P53" s="8">
        <f>FC_IND_CPC_BC_E!P53+FC_IND_CPC_OC_E!P53+FC_IND_CPC_PH_E!P53</f>
        <v>70.785000000000011</v>
      </c>
      <c r="Q53" s="8">
        <f>FC_IND_CPC_BC_E!Q53+FC_IND_CPC_OC_E!Q53+FC_IND_CPC_PH_E!Q53</f>
        <v>67.924771199999981</v>
      </c>
      <c r="R53" s="8">
        <f>FC_IND_CPC_BC_E!R53+FC_IND_CPC_OC_E!R53+FC_IND_CPC_PH_E!R53</f>
        <v>69.784228799999994</v>
      </c>
      <c r="S53" s="8">
        <f>FC_IND_CPC_BC_E!S53+FC_IND_CPC_OC_E!S53+FC_IND_CPC_PH_E!S53</f>
        <v>67.067114400000023</v>
      </c>
      <c r="T53" s="8">
        <f>FC_IND_CPC_BC_E!T53+FC_IND_CPC_OC_E!T53+FC_IND_CPC_PH_E!T53</f>
        <v>71.35694279999997</v>
      </c>
      <c r="U53" s="8">
        <f>FC_IND_CPC_BC_E!U53+FC_IND_CPC_OC_E!U53+FC_IND_CPC_PH_E!U53</f>
        <v>76.648057200000011</v>
      </c>
      <c r="V53" s="8">
        <f>FC_IND_CPC_BC_E!V53+FC_IND_CPC_OC_E!V53+FC_IND_CPC_PH_E!V53</f>
        <v>66.637771200000003</v>
      </c>
      <c r="W53" s="8">
        <f>FC_IND_CPC_BC_E!W53+FC_IND_CPC_OC_E!W53+FC_IND_CPC_PH_E!W53</f>
        <v>79.078942799999993</v>
      </c>
      <c r="X53" s="8">
        <f>FC_IND_CPC_BC_E!X53+FC_IND_CPC_OC_E!X53+FC_IND_CPC_PH_E!X53</f>
        <v>79.937114399999984</v>
      </c>
      <c r="Y53" s="8">
        <f>FC_IND_CPC_BC_E!Y53+FC_IND_CPC_OC_E!Y53+FC_IND_CPC_PH_E!Y53</f>
        <v>70.356171599999968</v>
      </c>
      <c r="Z53" s="8">
        <f>FC_IND_CPC_BC_E!Z53+FC_IND_CPC_OC_E!Z53+FC_IND_CPC_PH_E!Z53</f>
        <v>64.063771200000019</v>
      </c>
    </row>
    <row r="54" spans="1:26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  <c r="Y54" s="45">
        <f>FC_IND_CPC_BC_E!Y54+FC_IND_CPC_OC_E!Y54+FC_IND_CPC_PH_E!Y54</f>
        <v>0</v>
      </c>
      <c r="Z54" s="45">
        <f>FC_IND_CPC_BC_E!Z54+FC_IND_CPC_OC_E!Z54+FC_IND_CPC_PH_E!Z54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45.247910399999995</v>
      </c>
      <c r="D61" s="49">
        <f t="shared" si="32"/>
        <v>19.264089599999998</v>
      </c>
      <c r="E61" s="49">
        <f t="shared" si="32"/>
        <v>41.215910400000006</v>
      </c>
      <c r="F61" s="49">
        <f t="shared" si="32"/>
        <v>38.304000000000002</v>
      </c>
      <c r="G61" s="49">
        <f t="shared" si="32"/>
        <v>49.279910399999991</v>
      </c>
      <c r="H61" s="49">
        <f t="shared" si="32"/>
        <v>67.760179200000024</v>
      </c>
      <c r="I61" s="49">
        <f t="shared" si="32"/>
        <v>55.887955199999986</v>
      </c>
      <c r="J61" s="49">
        <f t="shared" si="32"/>
        <v>60.032044800000016</v>
      </c>
      <c r="K61" s="49">
        <f t="shared" si="32"/>
        <v>54.319910399999991</v>
      </c>
      <c r="L61" s="49">
        <f t="shared" si="32"/>
        <v>54.767865599999965</v>
      </c>
      <c r="M61" s="49">
        <f t="shared" si="32"/>
        <v>60.592089600000001</v>
      </c>
      <c r="N61" s="49">
        <f t="shared" si="32"/>
        <v>63.209759308588339</v>
      </c>
      <c r="O61" s="49">
        <f t="shared" si="32"/>
        <v>52.267048995658918</v>
      </c>
      <c r="P61" s="49">
        <f t="shared" si="32"/>
        <v>38.570274744972785</v>
      </c>
      <c r="Q61" s="49">
        <f t="shared" si="32"/>
        <v>28.778446130522155</v>
      </c>
      <c r="R61" s="49">
        <f t="shared" si="32"/>
        <v>26.679837763048571</v>
      </c>
      <c r="S61" s="49">
        <f t="shared" si="32"/>
        <v>33.767370155375176</v>
      </c>
      <c r="T61" s="49">
        <f t="shared" si="32"/>
        <v>34.871786508765119</v>
      </c>
      <c r="U61" s="49">
        <f t="shared" si="32"/>
        <v>40.474772810724261</v>
      </c>
      <c r="V61" s="49">
        <f t="shared" si="32"/>
        <v>43.092787782308598</v>
      </c>
      <c r="W61" s="49">
        <f t="shared" si="32"/>
        <v>21.433371866206667</v>
      </c>
      <c r="X61" s="49">
        <f t="shared" si="32"/>
        <v>19.724340209972329</v>
      </c>
      <c r="Y61" s="49">
        <f t="shared" ref="Y61:Z61" si="33">SUM(Y62:Y72)</f>
        <v>19.950318525813415</v>
      </c>
      <c r="Z61" s="49">
        <f t="shared" si="33"/>
        <v>36.384797428918276</v>
      </c>
    </row>
    <row r="62" spans="1:26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45.247910399999995</v>
      </c>
      <c r="D62" s="52">
        <f>FC_IND_CPC_BC_E!D62+FC_IND_CPC_OC_E!D62+FC_IND_CPC_PH_E!D62</f>
        <v>19.264089599999998</v>
      </c>
      <c r="E62" s="52">
        <f>FC_IND_CPC_BC_E!E62+FC_IND_CPC_OC_E!E62+FC_IND_CPC_PH_E!E62</f>
        <v>41.215910400000006</v>
      </c>
      <c r="F62" s="52">
        <f>FC_IND_CPC_BC_E!F62+FC_IND_CPC_OC_E!F62+FC_IND_CPC_PH_E!F62</f>
        <v>38.304000000000002</v>
      </c>
      <c r="G62" s="52">
        <f>FC_IND_CPC_BC_E!G62+FC_IND_CPC_OC_E!G62+FC_IND_CPC_PH_E!G62</f>
        <v>49.279910399999991</v>
      </c>
      <c r="H62" s="52">
        <f>FC_IND_CPC_BC_E!H62+FC_IND_CPC_OC_E!H62+FC_IND_CPC_PH_E!H62</f>
        <v>67.760179200000024</v>
      </c>
      <c r="I62" s="52">
        <f>FC_IND_CPC_BC_E!I62+FC_IND_CPC_OC_E!I62+FC_IND_CPC_PH_E!I62</f>
        <v>55.887955199999986</v>
      </c>
      <c r="J62" s="52">
        <f>FC_IND_CPC_BC_E!J62+FC_IND_CPC_OC_E!J62+FC_IND_CPC_PH_E!J62</f>
        <v>60.032044800000016</v>
      </c>
      <c r="K62" s="52">
        <f>FC_IND_CPC_BC_E!K62+FC_IND_CPC_OC_E!K62+FC_IND_CPC_PH_E!K62</f>
        <v>54.319910399999991</v>
      </c>
      <c r="L62" s="52">
        <f>FC_IND_CPC_BC_E!L62+FC_IND_CPC_OC_E!L62+FC_IND_CPC_PH_E!L62</f>
        <v>54.767865599999965</v>
      </c>
      <c r="M62" s="52">
        <f>FC_IND_CPC_BC_E!M62+FC_IND_CPC_OC_E!M62+FC_IND_CPC_PH_E!M62</f>
        <v>60.592089600000001</v>
      </c>
      <c r="N62" s="52">
        <f>FC_IND_CPC_BC_E!N62+FC_IND_CPC_OC_E!N62+FC_IND_CPC_PH_E!N62</f>
        <v>62.608089599999985</v>
      </c>
      <c r="O62" s="52">
        <f>FC_IND_CPC_BC_E!O62+FC_IND_CPC_OC_E!O62+FC_IND_CPC_PH_E!O62</f>
        <v>50.512089600000017</v>
      </c>
      <c r="P62" s="52">
        <f>FC_IND_CPC_BC_E!P62+FC_IND_CPC_OC_E!P62+FC_IND_CPC_PH_E!P62</f>
        <v>36.623865599999988</v>
      </c>
      <c r="Q62" s="52">
        <f>FC_IND_CPC_BC_E!Q62+FC_IND_CPC_OC_E!Q62+FC_IND_CPC_PH_E!Q62</f>
        <v>26.768044799999995</v>
      </c>
      <c r="R62" s="52">
        <f>FC_IND_CPC_BC_E!R62+FC_IND_CPC_OC_E!R62+FC_IND_CPC_PH_E!R62</f>
        <v>26.5438656</v>
      </c>
      <c r="S62" s="52">
        <f>FC_IND_CPC_BC_E!S62+FC_IND_CPC_OC_E!S62+FC_IND_CPC_PH_E!S62</f>
        <v>33.488179199999998</v>
      </c>
      <c r="T62" s="52">
        <f>FC_IND_CPC_BC_E!T62+FC_IND_CPC_OC_E!T62+FC_IND_CPC_PH_E!T62</f>
        <v>34.159910399999987</v>
      </c>
      <c r="U62" s="52">
        <f>FC_IND_CPC_BC_E!U62+FC_IND_CPC_OC_E!U62+FC_IND_CPC_PH_E!U62</f>
        <v>26.655955200000001</v>
      </c>
      <c r="V62" s="52">
        <f>FC_IND_CPC_BC_E!V62+FC_IND_CPC_OC_E!V62+FC_IND_CPC_PH_E!V62</f>
        <v>23.519865599999996</v>
      </c>
      <c r="W62" s="52">
        <f>FC_IND_CPC_BC_E!W62+FC_IND_CPC_OC_E!W62+FC_IND_CPC_PH_E!W62</f>
        <v>6.1600896000000018</v>
      </c>
      <c r="X62" s="52">
        <f>FC_IND_CPC_BC_E!X62+FC_IND_CPC_OC_E!X62+FC_IND_CPC_PH_E!X62</f>
        <v>9.5199551999999965</v>
      </c>
      <c r="Y62" s="52">
        <f>FC_IND_CPC_BC_E!Y62+FC_IND_CPC_OC_E!Y62+FC_IND_CPC_PH_E!Y62</f>
        <v>8.8478207999999992</v>
      </c>
      <c r="Z62" s="52">
        <f>FC_IND_CPC_BC_E!Z62+FC_IND_CPC_OC_E!Z62+FC_IND_CPC_PH_E!Z62</f>
        <v>21.280089599999997</v>
      </c>
    </row>
    <row r="63" spans="1:26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  <c r="Y63" s="52">
        <f>FC_IND_CPC_BC_E!Y63+FC_IND_CPC_OC_E!Y63+FC_IND_CPC_PH_E!Y63</f>
        <v>0</v>
      </c>
      <c r="Z63" s="52">
        <f>FC_IND_CPC_BC_E!Z63+FC_IND_CPC_OC_E!Z63+FC_IND_CPC_PH_E!Z63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0.60166970858835045</v>
      </c>
      <c r="O64" s="52">
        <f>FC_IND_CPC_BC_E!O64+FC_IND_CPC_OC_E!O64+FC_IND_CPC_PH_E!O64</f>
        <v>1.7549593956589025</v>
      </c>
      <c r="P64" s="52">
        <f>FC_IND_CPC_BC_E!P64+FC_IND_CPC_OC_E!P64+FC_IND_CPC_PH_E!P64</f>
        <v>1.9464091449727974</v>
      </c>
      <c r="Q64" s="52">
        <f>FC_IND_CPC_BC_E!Q64+FC_IND_CPC_OC_E!Q64+FC_IND_CPC_PH_E!Q64</f>
        <v>2.0104013305221589</v>
      </c>
      <c r="R64" s="52">
        <f>FC_IND_CPC_BC_E!R64+FC_IND_CPC_OC_E!R64+FC_IND_CPC_PH_E!R64</f>
        <v>0.13597216304857099</v>
      </c>
      <c r="S64" s="52">
        <f>FC_IND_CPC_BC_E!S64+FC_IND_CPC_OC_E!S64+FC_IND_CPC_PH_E!S64</f>
        <v>0.27919095537518074</v>
      </c>
      <c r="T64" s="52">
        <f>FC_IND_CPC_BC_E!T64+FC_IND_CPC_OC_E!T64+FC_IND_CPC_PH_E!T64</f>
        <v>0.7118761087651323</v>
      </c>
      <c r="U64" s="52">
        <f>FC_IND_CPC_BC_E!U64+FC_IND_CPC_OC_E!U64+FC_IND_CPC_PH_E!U64</f>
        <v>13.81881761072426</v>
      </c>
      <c r="V64" s="52">
        <f>FC_IND_CPC_BC_E!V64+FC_IND_CPC_OC_E!V64+FC_IND_CPC_PH_E!V64</f>
        <v>19.572922182308602</v>
      </c>
      <c r="W64" s="52">
        <f>FC_IND_CPC_BC_E!W64+FC_IND_CPC_OC_E!W64+FC_IND_CPC_PH_E!W64</f>
        <v>15.273282266206664</v>
      </c>
      <c r="X64" s="52">
        <f>FC_IND_CPC_BC_E!X64+FC_IND_CPC_OC_E!X64+FC_IND_CPC_PH_E!X64</f>
        <v>10.011440849972333</v>
      </c>
      <c r="Y64" s="52">
        <f>FC_IND_CPC_BC_E!Y64+FC_IND_CPC_OC_E!Y64+FC_IND_CPC_PH_E!Y64</f>
        <v>10.636067325813418</v>
      </c>
      <c r="Z64" s="52">
        <f>FC_IND_CPC_BC_E!Z64+FC_IND_CPC_OC_E!Z64+FC_IND_CPC_PH_E!Z64</f>
        <v>14.849827828918279</v>
      </c>
    </row>
    <row r="65" spans="1:26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  <c r="Y65" s="52">
        <f>FC_IND_CPC_BC_E!Y65+FC_IND_CPC_OC_E!Y65+FC_IND_CPC_PH_E!Y65</f>
        <v>0</v>
      </c>
      <c r="Z65" s="52">
        <f>FC_IND_CPC_BC_E!Z65+FC_IND_CPC_OC_E!Z65+FC_IND_CPC_PH_E!Z65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  <c r="Y66" s="52">
        <f>FC_IND_CPC_BC_E!Y66+FC_IND_CPC_OC_E!Y66+FC_IND_CPC_PH_E!Y66</f>
        <v>0</v>
      </c>
      <c r="Z66" s="52">
        <f>FC_IND_CPC_BC_E!Z66+FC_IND_CPC_OC_E!Z66+FC_IND_CPC_PH_E!Z66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  <c r="Y67" s="52">
        <f>FC_IND_CPC_BC_E!Y67+FC_IND_CPC_OC_E!Y67+FC_IND_CPC_PH_E!Y67</f>
        <v>0</v>
      </c>
      <c r="Z67" s="52">
        <f>FC_IND_CPC_BC_E!Z67+FC_IND_CPC_OC_E!Z67+FC_IND_CPC_PH_E!Z67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  <c r="Y68" s="52">
        <f>FC_IND_CPC_BC_E!Y68+FC_IND_CPC_OC_E!Y68+FC_IND_CPC_PH_E!Y68</f>
        <v>0</v>
      </c>
      <c r="Z68" s="52">
        <f>FC_IND_CPC_BC_E!Z68+FC_IND_CPC_OC_E!Z68+FC_IND_CPC_PH_E!Z68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0.19294415999999998</v>
      </c>
      <c r="Y69" s="52">
        <f>FC_IND_CPC_BC_E!Y69+FC_IND_CPC_OC_E!Y69+FC_IND_CPC_PH_E!Y69</f>
        <v>0.46643040000000002</v>
      </c>
      <c r="Z69" s="52">
        <f>FC_IND_CPC_BC_E!Z69+FC_IND_CPC_OC_E!Z69+FC_IND_CPC_PH_E!Z69</f>
        <v>0.25488</v>
      </c>
    </row>
    <row r="70" spans="1:26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  <c r="Y70" s="52">
        <f>FC_IND_CPC_BC_E!Y70+FC_IND_CPC_OC_E!Y70+FC_IND_CPC_PH_E!Y70</f>
        <v>0</v>
      </c>
      <c r="Z70" s="52">
        <f>FC_IND_CPC_BC_E!Z70+FC_IND_CPC_OC_E!Z70+FC_IND_CPC_PH_E!Z70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  <c r="Y71" s="52">
        <f>FC_IND_CPC_BC_E!Y71+FC_IND_CPC_OC_E!Y71+FC_IND_CPC_PH_E!Y71</f>
        <v>0</v>
      </c>
      <c r="Z71" s="52">
        <f>FC_IND_CPC_BC_E!Z71+FC_IND_CPC_OC_E!Z71+FC_IND_CPC_PH_E!Z71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  <c r="Y72" s="55">
        <f>FC_IND_CPC_BC_E!Y72+FC_IND_CPC_OC_E!Y72+FC_IND_CPC_PH_E!Y72</f>
        <v>0</v>
      </c>
      <c r="Z72" s="55">
        <f>FC_IND_CPC_BC_E!Z72+FC_IND_CPC_OC_E!Z72+FC_IND_CPC_PH_E!Z72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538.91637504171877</v>
      </c>
      <c r="D2" s="21">
        <f t="shared" ref="D2:X2" si="0">SUM(D3,D17,D22,D25,D26,D51,D52)</f>
        <v>597.57549093323883</v>
      </c>
      <c r="E2" s="21">
        <f t="shared" si="0"/>
        <v>549.97640688305057</v>
      </c>
      <c r="F2" s="21">
        <f t="shared" si="0"/>
        <v>639.00721628826147</v>
      </c>
      <c r="G2" s="21">
        <f t="shared" si="0"/>
        <v>608.26912274816243</v>
      </c>
      <c r="H2" s="21">
        <f t="shared" si="0"/>
        <v>633.09100890848413</v>
      </c>
      <c r="I2" s="21">
        <f t="shared" si="0"/>
        <v>441.49884052352627</v>
      </c>
      <c r="J2" s="21">
        <f t="shared" si="0"/>
        <v>452.68178682879187</v>
      </c>
      <c r="K2" s="21">
        <f t="shared" si="0"/>
        <v>539.66139531983094</v>
      </c>
      <c r="L2" s="21">
        <f t="shared" si="0"/>
        <v>418.54045586482374</v>
      </c>
      <c r="M2" s="21">
        <f t="shared" si="0"/>
        <v>526.99053601585729</v>
      </c>
      <c r="N2" s="21">
        <f t="shared" si="0"/>
        <v>531.54829486562926</v>
      </c>
      <c r="O2" s="21">
        <f t="shared" si="0"/>
        <v>469.92535742493226</v>
      </c>
      <c r="P2" s="21">
        <f t="shared" si="0"/>
        <v>554.60507002375823</v>
      </c>
      <c r="Q2" s="21">
        <f t="shared" si="0"/>
        <v>532.05097712392944</v>
      </c>
      <c r="R2" s="21">
        <f t="shared" si="0"/>
        <v>577.82503969035565</v>
      </c>
      <c r="S2" s="21">
        <f t="shared" si="0"/>
        <v>553.07670652027537</v>
      </c>
      <c r="T2" s="21">
        <f t="shared" si="0"/>
        <v>507.29992798541855</v>
      </c>
      <c r="U2" s="21">
        <f t="shared" si="0"/>
        <v>522.18254365777079</v>
      </c>
      <c r="V2" s="21">
        <f t="shared" si="0"/>
        <v>634.9803894892151</v>
      </c>
      <c r="W2" s="21">
        <f t="shared" si="0"/>
        <v>692.02694300463031</v>
      </c>
      <c r="X2" s="21">
        <f t="shared" si="0"/>
        <v>570.06829790685367</v>
      </c>
      <c r="Y2" s="21">
        <f t="shared" ref="Y2:Z2" si="1">SUM(Y3,Y17,Y22,Y25,Y26,Y51,Y52)</f>
        <v>548.51310498361056</v>
      </c>
      <c r="Z2" s="21">
        <f t="shared" si="1"/>
        <v>488.74583551994925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98.944461231798556</v>
      </c>
      <c r="D3" s="24">
        <f t="shared" si="2"/>
        <v>115.59799356034932</v>
      </c>
      <c r="E3" s="24">
        <f t="shared" si="2"/>
        <v>95.405934696132533</v>
      </c>
      <c r="F3" s="24">
        <f t="shared" si="2"/>
        <v>96.482390564049737</v>
      </c>
      <c r="G3" s="24">
        <f t="shared" si="2"/>
        <v>102.24230704463393</v>
      </c>
      <c r="H3" s="24">
        <f t="shared" si="2"/>
        <v>107.88098975578406</v>
      </c>
      <c r="I3" s="24">
        <f t="shared" si="2"/>
        <v>1.3008917004526874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98.944461231798556</v>
      </c>
      <c r="D4" s="19">
        <f t="shared" si="4"/>
        <v>115.59799356034932</v>
      </c>
      <c r="E4" s="19">
        <f t="shared" si="4"/>
        <v>95.405934696132533</v>
      </c>
      <c r="F4" s="19">
        <f t="shared" si="4"/>
        <v>96.482390564049737</v>
      </c>
      <c r="G4" s="19">
        <f t="shared" si="4"/>
        <v>102.24230704463393</v>
      </c>
      <c r="H4" s="19">
        <f t="shared" si="4"/>
        <v>107.88098975578406</v>
      </c>
      <c r="I4" s="19">
        <f t="shared" si="4"/>
        <v>1.3008917004526874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98.944461231798556</v>
      </c>
      <c r="D7" s="8">
        <v>115.59799356034932</v>
      </c>
      <c r="E7" s="8">
        <v>95.405934696132533</v>
      </c>
      <c r="F7" s="8">
        <v>96.482390564049737</v>
      </c>
      <c r="G7" s="8">
        <v>102.24230704463393</v>
      </c>
      <c r="H7" s="8">
        <v>107.88098975578406</v>
      </c>
      <c r="I7" s="8">
        <v>1.3008917004526874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46.950409904669222</v>
      </c>
      <c r="D22" s="27">
        <f t="shared" si="12"/>
        <v>64.912040713017532</v>
      </c>
      <c r="E22" s="27">
        <f t="shared" si="12"/>
        <v>86.75985065096495</v>
      </c>
      <c r="F22" s="27">
        <f t="shared" si="12"/>
        <v>115.98900669077219</v>
      </c>
      <c r="G22" s="27">
        <f t="shared" si="12"/>
        <v>85.216962031083284</v>
      </c>
      <c r="H22" s="27">
        <f t="shared" si="12"/>
        <v>99.262143508762563</v>
      </c>
      <c r="I22" s="27">
        <f t="shared" si="12"/>
        <v>60.636892127080742</v>
      </c>
      <c r="J22" s="27">
        <f t="shared" si="12"/>
        <v>48.870072178309279</v>
      </c>
      <c r="K22" s="27">
        <f t="shared" si="12"/>
        <v>60.199979056855433</v>
      </c>
      <c r="L22" s="27">
        <f t="shared" si="12"/>
        <v>0</v>
      </c>
      <c r="M22" s="27">
        <f t="shared" si="12"/>
        <v>0</v>
      </c>
      <c r="N22" s="27">
        <f t="shared" si="12"/>
        <v>18.288740259212751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46.950409904669222</v>
      </c>
      <c r="D23" s="8">
        <v>64.912040713017532</v>
      </c>
      <c r="E23" s="8">
        <v>86.75985065096495</v>
      </c>
      <c r="F23" s="8">
        <v>115.98900669077219</v>
      </c>
      <c r="G23" s="8">
        <v>85.216962031083284</v>
      </c>
      <c r="H23" s="8">
        <v>99.262143508762563</v>
      </c>
      <c r="I23" s="8">
        <v>60.636892127080742</v>
      </c>
      <c r="J23" s="8">
        <v>48.870072178309279</v>
      </c>
      <c r="K23" s="8">
        <v>60.199979056855433</v>
      </c>
      <c r="L23" s="8">
        <v>0</v>
      </c>
      <c r="M23" s="8">
        <v>0</v>
      </c>
      <c r="N23" s="8">
        <v>18.288740259212751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346.38496298946933</v>
      </c>
      <c r="D26" s="27">
        <f t="shared" si="14"/>
        <v>385.09706376662922</v>
      </c>
      <c r="E26" s="27">
        <f t="shared" si="14"/>
        <v>334.71371405248266</v>
      </c>
      <c r="F26" s="27">
        <f t="shared" si="14"/>
        <v>392.70284442395933</v>
      </c>
      <c r="G26" s="27">
        <f t="shared" si="14"/>
        <v>385.75976672957756</v>
      </c>
      <c r="H26" s="27">
        <f t="shared" si="14"/>
        <v>388.78960118196039</v>
      </c>
      <c r="I26" s="27">
        <f t="shared" si="14"/>
        <v>340.23509139845174</v>
      </c>
      <c r="J26" s="27">
        <f t="shared" si="14"/>
        <v>344.31682260528669</v>
      </c>
      <c r="K26" s="27">
        <f t="shared" si="14"/>
        <v>416.26915557521295</v>
      </c>
      <c r="L26" s="27">
        <f t="shared" si="14"/>
        <v>380.60582547351515</v>
      </c>
      <c r="M26" s="27">
        <f t="shared" si="14"/>
        <v>480.4302178819359</v>
      </c>
      <c r="N26" s="27">
        <f t="shared" si="14"/>
        <v>464.19346322977748</v>
      </c>
      <c r="O26" s="27">
        <f t="shared" si="14"/>
        <v>389.03880239486523</v>
      </c>
      <c r="P26" s="27">
        <f t="shared" si="14"/>
        <v>489.76646520604538</v>
      </c>
      <c r="Q26" s="27">
        <f t="shared" si="14"/>
        <v>470.87214817685071</v>
      </c>
      <c r="R26" s="27">
        <f t="shared" si="14"/>
        <v>506.7305262257546</v>
      </c>
      <c r="S26" s="27">
        <f t="shared" si="14"/>
        <v>469.6471231793065</v>
      </c>
      <c r="T26" s="27">
        <f t="shared" si="14"/>
        <v>379.25485419997983</v>
      </c>
      <c r="U26" s="27">
        <f t="shared" si="14"/>
        <v>394.10639680908673</v>
      </c>
      <c r="V26" s="27">
        <f t="shared" si="14"/>
        <v>499.15399654554358</v>
      </c>
      <c r="W26" s="27">
        <f t="shared" si="14"/>
        <v>530.23573316023817</v>
      </c>
      <c r="X26" s="27">
        <f t="shared" si="14"/>
        <v>437.22685183462499</v>
      </c>
      <c r="Y26" s="27">
        <f t="shared" ref="Y26:Z26" si="15">SUM(Y27,Y33)</f>
        <v>429.40352219304566</v>
      </c>
      <c r="Z26" s="27">
        <f t="shared" si="15"/>
        <v>349.01524440793219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346.38496298946933</v>
      </c>
      <c r="D33" s="19">
        <f t="shared" si="18"/>
        <v>385.09706376662922</v>
      </c>
      <c r="E33" s="19">
        <f t="shared" si="18"/>
        <v>334.71371405248266</v>
      </c>
      <c r="F33" s="19">
        <f t="shared" si="18"/>
        <v>392.70284442395933</v>
      </c>
      <c r="G33" s="19">
        <f t="shared" si="18"/>
        <v>385.75976672957756</v>
      </c>
      <c r="H33" s="19">
        <f t="shared" si="18"/>
        <v>388.78960118196039</v>
      </c>
      <c r="I33" s="19">
        <f t="shared" si="18"/>
        <v>340.23509139845174</v>
      </c>
      <c r="J33" s="19">
        <f t="shared" si="18"/>
        <v>344.31682260528669</v>
      </c>
      <c r="K33" s="19">
        <f t="shared" si="18"/>
        <v>416.26915557521295</v>
      </c>
      <c r="L33" s="19">
        <f t="shared" si="18"/>
        <v>380.60582547351515</v>
      </c>
      <c r="M33" s="19">
        <f t="shared" si="18"/>
        <v>480.4302178819359</v>
      </c>
      <c r="N33" s="19">
        <f t="shared" si="18"/>
        <v>464.19346322977748</v>
      </c>
      <c r="O33" s="19">
        <f t="shared" si="18"/>
        <v>389.03880239486523</v>
      </c>
      <c r="P33" s="19">
        <f t="shared" si="18"/>
        <v>489.76646520604538</v>
      </c>
      <c r="Q33" s="19">
        <f t="shared" si="18"/>
        <v>470.87214817685071</v>
      </c>
      <c r="R33" s="19">
        <f t="shared" si="18"/>
        <v>506.7305262257546</v>
      </c>
      <c r="S33" s="19">
        <f t="shared" si="18"/>
        <v>469.6471231793065</v>
      </c>
      <c r="T33" s="19">
        <f t="shared" si="18"/>
        <v>379.25485419997983</v>
      </c>
      <c r="U33" s="19">
        <f t="shared" si="18"/>
        <v>394.10639680908673</v>
      </c>
      <c r="V33" s="19">
        <f t="shared" si="18"/>
        <v>499.15399654554358</v>
      </c>
      <c r="W33" s="19">
        <f t="shared" si="18"/>
        <v>530.23573316023817</v>
      </c>
      <c r="X33" s="19">
        <f t="shared" si="18"/>
        <v>437.22685183462499</v>
      </c>
      <c r="Y33" s="19">
        <f t="shared" ref="Y33:Z33" si="19">SUM(Y34:Y50)</f>
        <v>429.40352219304566</v>
      </c>
      <c r="Z33" s="19">
        <f t="shared" si="19"/>
        <v>349.01524440793219</v>
      </c>
    </row>
    <row r="34" spans="1:26" ht="11.25" customHeight="1" x14ac:dyDescent="0.2">
      <c r="A34" s="28" t="s">
        <v>54</v>
      </c>
      <c r="B34" s="7" t="s">
        <v>55</v>
      </c>
      <c r="C34" s="8">
        <v>206.99783421919054</v>
      </c>
      <c r="D34" s="8">
        <v>224.52235230434673</v>
      </c>
      <c r="E34" s="8">
        <v>188.45573370414155</v>
      </c>
      <c r="F34" s="8">
        <v>231.57249564672435</v>
      </c>
      <c r="G34" s="8">
        <v>226.59473695853688</v>
      </c>
      <c r="H34" s="8">
        <v>230.87410360359902</v>
      </c>
      <c r="I34" s="8">
        <v>212.57917177734907</v>
      </c>
      <c r="J34" s="8">
        <v>211.40560162749665</v>
      </c>
      <c r="K34" s="8">
        <v>281.82398966137845</v>
      </c>
      <c r="L34" s="8">
        <v>271.51357634912046</v>
      </c>
      <c r="M34" s="8">
        <v>323.92227786706093</v>
      </c>
      <c r="N34" s="8">
        <v>296.60975388032131</v>
      </c>
      <c r="O34" s="8">
        <v>246.90325368078655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16.07248110893957</v>
      </c>
      <c r="D36" s="8">
        <v>33.9649625427543</v>
      </c>
      <c r="E36" s="8">
        <v>24.551484379804499</v>
      </c>
      <c r="F36" s="8">
        <v>32.701196238838563</v>
      </c>
      <c r="G36" s="8">
        <v>31.554449159689142</v>
      </c>
      <c r="H36" s="8">
        <v>31.917697706644411</v>
      </c>
      <c r="I36" s="8">
        <v>31.986758942367075</v>
      </c>
      <c r="J36" s="8">
        <v>30.91887208716258</v>
      </c>
      <c r="K36" s="8">
        <v>34.473422281068423</v>
      </c>
      <c r="L36" s="8">
        <v>29.637275996488899</v>
      </c>
      <c r="M36" s="8">
        <v>52.284216031255255</v>
      </c>
      <c r="N36" s="8">
        <v>73.773323227803843</v>
      </c>
      <c r="O36" s="8">
        <v>56.844842097594594</v>
      </c>
      <c r="P36" s="8">
        <v>269.31290616152489</v>
      </c>
      <c r="Q36" s="8">
        <v>257.71961862947467</v>
      </c>
      <c r="R36" s="8">
        <v>274.15712040916952</v>
      </c>
      <c r="S36" s="8">
        <v>252.68318529003332</v>
      </c>
      <c r="T36" s="8">
        <v>196.51193738897368</v>
      </c>
      <c r="U36" s="8">
        <v>216.72657882167769</v>
      </c>
      <c r="V36" s="8">
        <v>290.28765066161162</v>
      </c>
      <c r="W36" s="8">
        <v>316.98852279919572</v>
      </c>
      <c r="X36" s="8">
        <v>277.01626276197749</v>
      </c>
      <c r="Y36" s="8">
        <v>264.13356340828307</v>
      </c>
      <c r="Z36" s="8">
        <v>226.51690856792993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150.23236668110388</v>
      </c>
      <c r="Q42" s="8">
        <v>137.14778018479237</v>
      </c>
      <c r="R42" s="8">
        <v>149.23588832622195</v>
      </c>
      <c r="S42" s="8">
        <v>157.11666315046043</v>
      </c>
      <c r="T42" s="8">
        <v>125.41582248989162</v>
      </c>
      <c r="U42" s="8">
        <v>127.80020449399726</v>
      </c>
      <c r="V42" s="8">
        <v>146.56779570637343</v>
      </c>
      <c r="W42" s="8">
        <v>153.01597962460326</v>
      </c>
      <c r="X42" s="8">
        <v>108.19275014349418</v>
      </c>
      <c r="Y42" s="8">
        <v>119.66867784554299</v>
      </c>
      <c r="Z42" s="8">
        <v>80.934515722283933</v>
      </c>
    </row>
    <row r="43" spans="1:26" ht="11.25" customHeight="1" x14ac:dyDescent="0.2">
      <c r="A43" s="28" t="s">
        <v>72</v>
      </c>
      <c r="B43" s="7" t="s">
        <v>73</v>
      </c>
      <c r="C43" s="8">
        <v>5.2571549972546707</v>
      </c>
      <c r="D43" s="8">
        <v>7.406335438953457</v>
      </c>
      <c r="E43" s="8">
        <v>8.9246145377310881</v>
      </c>
      <c r="F43" s="8">
        <v>10.693884143537197</v>
      </c>
      <c r="G43" s="8">
        <v>8.5588343378932361</v>
      </c>
      <c r="H43" s="8">
        <v>10.385535563472233</v>
      </c>
      <c r="I43" s="8">
        <v>8.6778695776610721</v>
      </c>
      <c r="J43" s="8">
        <v>10.051434226032292</v>
      </c>
      <c r="K43" s="8">
        <v>11.208362270118316</v>
      </c>
      <c r="L43" s="8">
        <v>8.926460046912517</v>
      </c>
      <c r="M43" s="8">
        <v>12.150584238841759</v>
      </c>
      <c r="N43" s="8">
        <v>7.801114035375452</v>
      </c>
      <c r="O43" s="8">
        <v>7.4662074883346037</v>
      </c>
      <c r="P43" s="8">
        <v>7.9354262029978733</v>
      </c>
      <c r="Q43" s="8">
        <v>7.5462038723822618</v>
      </c>
      <c r="R43" s="8">
        <v>8.0762633880341852</v>
      </c>
      <c r="S43" s="8">
        <v>9.488625461007139</v>
      </c>
      <c r="T43" s="8">
        <v>9.3571028196810246</v>
      </c>
      <c r="U43" s="8">
        <v>8.6445023038599498</v>
      </c>
      <c r="V43" s="8">
        <v>10.872488781563945</v>
      </c>
      <c r="W43" s="8">
        <v>4.8880685537096102</v>
      </c>
      <c r="X43" s="8">
        <v>3.9376316103116333</v>
      </c>
      <c r="Y43" s="8">
        <v>7.7744187634970929</v>
      </c>
      <c r="Z43" s="8">
        <v>3.6819137708721787</v>
      </c>
    </row>
    <row r="44" spans="1:26" ht="11.25" customHeight="1" x14ac:dyDescent="0.2">
      <c r="A44" s="28" t="s">
        <v>74</v>
      </c>
      <c r="B44" s="7" t="s">
        <v>75</v>
      </c>
      <c r="C44" s="8">
        <v>105.23173967799509</v>
      </c>
      <c r="D44" s="8">
        <v>105.62990366883744</v>
      </c>
      <c r="E44" s="8">
        <v>98.233781702931282</v>
      </c>
      <c r="F44" s="8">
        <v>101.69963250264651</v>
      </c>
      <c r="G44" s="8">
        <v>105.01988397209622</v>
      </c>
      <c r="H44" s="8">
        <v>95.780117462551431</v>
      </c>
      <c r="I44" s="8">
        <v>62.82805659553533</v>
      </c>
      <c r="J44" s="8">
        <v>69.165270234605075</v>
      </c>
      <c r="K44" s="8">
        <v>61.820537791336562</v>
      </c>
      <c r="L44" s="8">
        <v>44.737371434290196</v>
      </c>
      <c r="M44" s="8">
        <v>71.030562684203701</v>
      </c>
      <c r="N44" s="8">
        <v>62.605170312726202</v>
      </c>
      <c r="O44" s="8">
        <v>56.26340393082922</v>
      </c>
      <c r="P44" s="8">
        <v>62.285766160418753</v>
      </c>
      <c r="Q44" s="8">
        <v>68.458545490201431</v>
      </c>
      <c r="R44" s="8">
        <v>75.261254102328934</v>
      </c>
      <c r="S44" s="8">
        <v>50.358649277805604</v>
      </c>
      <c r="T44" s="8">
        <v>47.969991501433498</v>
      </c>
      <c r="U44" s="8">
        <v>40.935111189551861</v>
      </c>
      <c r="V44" s="8">
        <v>51.426061395994545</v>
      </c>
      <c r="W44" s="8">
        <v>55.343162182729557</v>
      </c>
      <c r="X44" s="8">
        <v>48.080207318841637</v>
      </c>
      <c r="Y44" s="8">
        <v>37.826862175722525</v>
      </c>
      <c r="Z44" s="8">
        <v>37.881906346846101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12.825752986089446</v>
      </c>
      <c r="D50" s="8">
        <v>13.573509811737335</v>
      </c>
      <c r="E50" s="8">
        <v>14.548099727874202</v>
      </c>
      <c r="F50" s="8">
        <v>16.035635892212671</v>
      </c>
      <c r="G50" s="8">
        <v>14.031862301362064</v>
      </c>
      <c r="H50" s="8">
        <v>19.832146845693284</v>
      </c>
      <c r="I50" s="8">
        <v>24.163234505539162</v>
      </c>
      <c r="J50" s="8">
        <v>22.775644429990116</v>
      </c>
      <c r="K50" s="8">
        <v>26.942843571311272</v>
      </c>
      <c r="L50" s="8">
        <v>25.791141646703142</v>
      </c>
      <c r="M50" s="8">
        <v>21.042577060574256</v>
      </c>
      <c r="N50" s="8">
        <v>23.404101773550682</v>
      </c>
      <c r="O50" s="8">
        <v>21.561095197320327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38.296751639157158</v>
      </c>
      <c r="D51" s="27">
        <v>21.016452524765551</v>
      </c>
      <c r="E51" s="27">
        <v>21.675835660812929</v>
      </c>
      <c r="F51" s="27">
        <v>22.358206711007877</v>
      </c>
      <c r="G51" s="27">
        <v>22.927855983422532</v>
      </c>
      <c r="H51" s="27">
        <v>24.591170233538424</v>
      </c>
      <c r="I51" s="27">
        <v>31.419230888646414</v>
      </c>
      <c r="J51" s="27">
        <v>50.319359907241989</v>
      </c>
      <c r="K51" s="27">
        <v>50.881304748011239</v>
      </c>
      <c r="L51" s="27">
        <v>27.396184961240447</v>
      </c>
      <c r="M51" s="27">
        <v>34.791695517734262</v>
      </c>
      <c r="N51" s="27">
        <v>41.170091449214382</v>
      </c>
      <c r="O51" s="27">
        <v>32.455148094898654</v>
      </c>
      <c r="P51" s="27">
        <v>21.747904200772012</v>
      </c>
      <c r="Q51" s="27">
        <v>21.879404409423074</v>
      </c>
      <c r="R51" s="27">
        <v>27.754285548356929</v>
      </c>
      <c r="S51" s="27">
        <v>44.332341384598848</v>
      </c>
      <c r="T51" s="27">
        <v>86.910577917286773</v>
      </c>
      <c r="U51" s="27">
        <v>87.310594381101026</v>
      </c>
      <c r="V51" s="27">
        <v>90.933599215275095</v>
      </c>
      <c r="W51" s="27">
        <v>101.68788403515883</v>
      </c>
      <c r="X51" s="27">
        <v>82.588288789932932</v>
      </c>
      <c r="Y51" s="27">
        <v>75.16322908724068</v>
      </c>
      <c r="Z51" s="27">
        <v>101.7125652593292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8.339789276624515</v>
      </c>
      <c r="D52" s="27">
        <f t="shared" si="20"/>
        <v>10.951940368477137</v>
      </c>
      <c r="E52" s="27">
        <f t="shared" si="20"/>
        <v>11.421071822657447</v>
      </c>
      <c r="F52" s="27">
        <f t="shared" si="20"/>
        <v>11.474767898472329</v>
      </c>
      <c r="G52" s="27">
        <f t="shared" si="20"/>
        <v>12.122230959445167</v>
      </c>
      <c r="H52" s="27">
        <f t="shared" si="20"/>
        <v>12.567104228438668</v>
      </c>
      <c r="I52" s="27">
        <f t="shared" si="20"/>
        <v>7.9067344088946241</v>
      </c>
      <c r="J52" s="27">
        <f t="shared" si="20"/>
        <v>9.1755321379539065</v>
      </c>
      <c r="K52" s="27">
        <f t="shared" si="20"/>
        <v>12.310955939751338</v>
      </c>
      <c r="L52" s="27">
        <f t="shared" si="20"/>
        <v>10.538445430068107</v>
      </c>
      <c r="M52" s="27">
        <f t="shared" si="20"/>
        <v>11.76862261618715</v>
      </c>
      <c r="N52" s="27">
        <f t="shared" si="20"/>
        <v>7.8959999274247048</v>
      </c>
      <c r="O52" s="27">
        <f t="shared" si="20"/>
        <v>48.43140693516834</v>
      </c>
      <c r="P52" s="27">
        <f t="shared" si="20"/>
        <v>43.090700616940801</v>
      </c>
      <c r="Q52" s="27">
        <f t="shared" si="20"/>
        <v>39.299424537655682</v>
      </c>
      <c r="R52" s="27">
        <f t="shared" si="20"/>
        <v>43.340227916244103</v>
      </c>
      <c r="S52" s="27">
        <f t="shared" si="20"/>
        <v>39.097241956370034</v>
      </c>
      <c r="T52" s="27">
        <f t="shared" si="20"/>
        <v>41.13449586815193</v>
      </c>
      <c r="U52" s="27">
        <f t="shared" si="20"/>
        <v>40.765552467582978</v>
      </c>
      <c r="V52" s="27">
        <f t="shared" si="20"/>
        <v>44.892793728396441</v>
      </c>
      <c r="W52" s="27">
        <f t="shared" si="20"/>
        <v>60.103325809233262</v>
      </c>
      <c r="X52" s="27">
        <f t="shared" si="20"/>
        <v>50.253157282295781</v>
      </c>
      <c r="Y52" s="27">
        <f t="shared" ref="Y52:Z52" si="21">SUM(Y53:Y54)</f>
        <v>43.946353703324284</v>
      </c>
      <c r="Z52" s="27">
        <f t="shared" si="21"/>
        <v>38.018025852687863</v>
      </c>
    </row>
    <row r="53" spans="1:26" ht="11.25" customHeight="1" x14ac:dyDescent="0.2">
      <c r="A53" s="29" t="s">
        <v>116</v>
      </c>
      <c r="B53" s="7" t="s">
        <v>117</v>
      </c>
      <c r="C53" s="8">
        <v>8.339789276624515</v>
      </c>
      <c r="D53" s="8">
        <v>10.951940368477137</v>
      </c>
      <c r="E53" s="8">
        <v>11.421071822657447</v>
      </c>
      <c r="F53" s="8">
        <v>11.474767898472329</v>
      </c>
      <c r="G53" s="8">
        <v>12.122230959445167</v>
      </c>
      <c r="H53" s="8">
        <v>12.567104228438668</v>
      </c>
      <c r="I53" s="8">
        <v>7.9067344088946241</v>
      </c>
      <c r="J53" s="8">
        <v>9.1755321379539065</v>
      </c>
      <c r="K53" s="8">
        <v>12.310955939751338</v>
      </c>
      <c r="L53" s="8">
        <v>10.538445430068107</v>
      </c>
      <c r="M53" s="8">
        <v>11.76862261618715</v>
      </c>
      <c r="N53" s="8">
        <v>7.8959999274247048</v>
      </c>
      <c r="O53" s="8">
        <v>48.43140693516834</v>
      </c>
      <c r="P53" s="8">
        <v>43.090700616940801</v>
      </c>
      <c r="Q53" s="8">
        <v>39.299424537655682</v>
      </c>
      <c r="R53" s="8">
        <v>43.340227916244103</v>
      </c>
      <c r="S53" s="8">
        <v>39.097241956370034</v>
      </c>
      <c r="T53" s="8">
        <v>41.13449586815193</v>
      </c>
      <c r="U53" s="8">
        <v>40.765552467582978</v>
      </c>
      <c r="V53" s="8">
        <v>44.892793728396441</v>
      </c>
      <c r="W53" s="8">
        <v>60.103325809233262</v>
      </c>
      <c r="X53" s="8">
        <v>50.253157282295781</v>
      </c>
      <c r="Y53" s="8">
        <v>43.946353703324284</v>
      </c>
      <c r="Z53" s="8">
        <v>38.018025852687863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24.43395739080464</v>
      </c>
      <c r="D61" s="49">
        <f t="shared" si="22"/>
        <v>11.010354876150632</v>
      </c>
      <c r="E61" s="49">
        <f t="shared" si="22"/>
        <v>22.702062975577988</v>
      </c>
      <c r="F61" s="49">
        <f t="shared" si="22"/>
        <v>21.052049663479309</v>
      </c>
      <c r="G61" s="49">
        <f t="shared" si="22"/>
        <v>26.109634152703578</v>
      </c>
      <c r="H61" s="49">
        <f t="shared" si="22"/>
        <v>36.309949122792219</v>
      </c>
      <c r="I61" s="49">
        <f t="shared" si="22"/>
        <v>30.001557099033686</v>
      </c>
      <c r="J61" s="49">
        <f t="shared" si="22"/>
        <v>30.815635338638966</v>
      </c>
      <c r="K61" s="49">
        <f t="shared" si="22"/>
        <v>31.17597546798368</v>
      </c>
      <c r="L61" s="49">
        <f t="shared" si="22"/>
        <v>29.897340737990355</v>
      </c>
      <c r="M61" s="49">
        <f t="shared" si="22"/>
        <v>37.777015972274697</v>
      </c>
      <c r="N61" s="49">
        <f t="shared" si="22"/>
        <v>37.943396690733742</v>
      </c>
      <c r="O61" s="49">
        <f t="shared" si="22"/>
        <v>29.972324988852034</v>
      </c>
      <c r="P61" s="49">
        <f t="shared" si="22"/>
        <v>23.488777807054724</v>
      </c>
      <c r="Q61" s="49">
        <f t="shared" si="22"/>
        <v>16.661220603929767</v>
      </c>
      <c r="R61" s="49">
        <f t="shared" si="22"/>
        <v>16.570550351145023</v>
      </c>
      <c r="S61" s="49">
        <f t="shared" si="22"/>
        <v>19.686765500364722</v>
      </c>
      <c r="T61" s="49">
        <f t="shared" si="22"/>
        <v>20.106640900908776</v>
      </c>
      <c r="U61" s="49">
        <f t="shared" si="22"/>
        <v>21.617297119320462</v>
      </c>
      <c r="V61" s="49">
        <f t="shared" si="22"/>
        <v>29.109124195985974</v>
      </c>
      <c r="W61" s="49">
        <f t="shared" si="22"/>
        <v>16.332188032547499</v>
      </c>
      <c r="X61" s="49">
        <f t="shared" si="22"/>
        <v>12.446799329235711</v>
      </c>
      <c r="Y61" s="49">
        <f t="shared" ref="Y61:Z61" si="23">SUM(Y62:Y72)</f>
        <v>12.519729143385947</v>
      </c>
      <c r="Z61" s="49">
        <f t="shared" si="23"/>
        <v>21.683988830444463</v>
      </c>
    </row>
    <row r="62" spans="1:26" ht="11.25" customHeight="1" x14ac:dyDescent="0.2">
      <c r="A62" s="50" t="s">
        <v>92</v>
      </c>
      <c r="B62" s="51" t="s">
        <v>93</v>
      </c>
      <c r="C62" s="52">
        <v>24.43395739080464</v>
      </c>
      <c r="D62" s="52">
        <v>11.010354876150632</v>
      </c>
      <c r="E62" s="52">
        <v>22.702062975577988</v>
      </c>
      <c r="F62" s="52">
        <v>21.052049663479309</v>
      </c>
      <c r="G62" s="52">
        <v>26.109634152703578</v>
      </c>
      <c r="H62" s="52">
        <v>36.309949122792219</v>
      </c>
      <c r="I62" s="52">
        <v>30.001557099033686</v>
      </c>
      <c r="J62" s="52">
        <v>30.815635338638966</v>
      </c>
      <c r="K62" s="52">
        <v>31.17597546798368</v>
      </c>
      <c r="L62" s="52">
        <v>29.897340737990355</v>
      </c>
      <c r="M62" s="52">
        <v>37.777015972274697</v>
      </c>
      <c r="N62" s="52">
        <v>37.575621285774488</v>
      </c>
      <c r="O62" s="52">
        <v>28.946630687840454</v>
      </c>
      <c r="P62" s="52">
        <v>22.294949890579591</v>
      </c>
      <c r="Q62" s="52">
        <v>15.487262423611769</v>
      </c>
      <c r="R62" s="52">
        <v>16.485346397955059</v>
      </c>
      <c r="S62" s="52">
        <v>19.5221675566927</v>
      </c>
      <c r="T62" s="52">
        <v>19.691856714540187</v>
      </c>
      <c r="U62" s="52">
        <v>14.177068277722</v>
      </c>
      <c r="V62" s="52">
        <v>15.844954833969702</v>
      </c>
      <c r="W62" s="52">
        <v>4.6819274402700977</v>
      </c>
      <c r="X62" s="52">
        <v>5.9848020481711259</v>
      </c>
      <c r="Y62" s="52">
        <v>5.526586417906084</v>
      </c>
      <c r="Z62" s="52">
        <v>12.628463504507424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0.36777540495925354</v>
      </c>
      <c r="O64" s="52">
        <v>1.0256943010115787</v>
      </c>
      <c r="P64" s="52">
        <v>1.1938279164751342</v>
      </c>
      <c r="Q64" s="52">
        <v>1.1739581803179968</v>
      </c>
      <c r="R64" s="52">
        <v>8.5203953189964696E-2</v>
      </c>
      <c r="S64" s="52">
        <v>0.16459794367202116</v>
      </c>
      <c r="T64" s="52">
        <v>0.41478418636858966</v>
      </c>
      <c r="U64" s="52">
        <v>7.4402288415984605</v>
      </c>
      <c r="V64" s="52">
        <v>13.264169362016272</v>
      </c>
      <c r="W64" s="52">
        <v>11.650260592277402</v>
      </c>
      <c r="X64" s="52">
        <v>6.3388547904008687</v>
      </c>
      <c r="Y64" s="52">
        <v>6.6972568923497313</v>
      </c>
      <c r="Z64" s="52">
        <v>8.9016817127593715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0.1231424906637159</v>
      </c>
      <c r="Y69" s="52">
        <v>0.29588583313013089</v>
      </c>
      <c r="Z69" s="52">
        <v>0.15384361317766829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429.25033522652711</v>
      </c>
      <c r="D2" s="21">
        <f t="shared" ref="D2:X2" si="0">SUM(D3,D17,D22,D25,D26,D51,D52)</f>
        <v>414.36267524642705</v>
      </c>
      <c r="E2" s="21">
        <f t="shared" si="0"/>
        <v>415.43292280958502</v>
      </c>
      <c r="F2" s="21">
        <f t="shared" si="0"/>
        <v>487.72186812355517</v>
      </c>
      <c r="G2" s="21">
        <f t="shared" si="0"/>
        <v>502.14231431217934</v>
      </c>
      <c r="H2" s="21">
        <f t="shared" si="0"/>
        <v>506.06593985402014</v>
      </c>
      <c r="I2" s="21">
        <f t="shared" si="0"/>
        <v>349.8567378115369</v>
      </c>
      <c r="J2" s="21">
        <f t="shared" si="0"/>
        <v>397.8440617049684</v>
      </c>
      <c r="K2" s="21">
        <f t="shared" si="0"/>
        <v>368.6610297975692</v>
      </c>
      <c r="L2" s="21">
        <f t="shared" si="0"/>
        <v>321.39100237638661</v>
      </c>
      <c r="M2" s="21">
        <f t="shared" si="0"/>
        <v>288.86689161007331</v>
      </c>
      <c r="N2" s="21">
        <f t="shared" si="0"/>
        <v>322.17741961846048</v>
      </c>
      <c r="O2" s="21">
        <f t="shared" si="0"/>
        <v>309.40448548413991</v>
      </c>
      <c r="P2" s="21">
        <f t="shared" si="0"/>
        <v>315.13742399166239</v>
      </c>
      <c r="Q2" s="21">
        <f t="shared" si="0"/>
        <v>350.78614374899007</v>
      </c>
      <c r="R2" s="21">
        <f t="shared" si="0"/>
        <v>321.8334671645386</v>
      </c>
      <c r="S2" s="21">
        <f t="shared" si="0"/>
        <v>362.69626837634382</v>
      </c>
      <c r="T2" s="21">
        <f t="shared" si="0"/>
        <v>338.59122200531192</v>
      </c>
      <c r="U2" s="21">
        <f t="shared" si="0"/>
        <v>425.90294518493039</v>
      </c>
      <c r="V2" s="21">
        <f t="shared" si="0"/>
        <v>275.50457801444702</v>
      </c>
      <c r="W2" s="21">
        <f t="shared" si="0"/>
        <v>192.25731726964418</v>
      </c>
      <c r="X2" s="21">
        <f t="shared" si="0"/>
        <v>301.10729141148215</v>
      </c>
      <c r="Y2" s="21">
        <f t="shared" ref="Y2:Z2" si="1">SUM(Y3,Y17,Y22,Y25,Y26,Y51,Y52)</f>
        <v>300.154491311887</v>
      </c>
      <c r="Z2" s="21">
        <f t="shared" si="1"/>
        <v>309.71619244448459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77.19148776110238</v>
      </c>
      <c r="D3" s="24">
        <f t="shared" ref="D3:W3" si="3">SUM(D4,D8,D11)</f>
        <v>78.581659819475973</v>
      </c>
      <c r="E3" s="24">
        <f t="shared" si="3"/>
        <v>70.794020914397819</v>
      </c>
      <c r="F3" s="24">
        <f t="shared" si="3"/>
        <v>72.213683500714737</v>
      </c>
      <c r="G3" s="24">
        <f t="shared" si="3"/>
        <v>82.724865288112937</v>
      </c>
      <c r="H3" s="24">
        <f t="shared" si="3"/>
        <v>84.476388149196978</v>
      </c>
      <c r="I3" s="24">
        <f t="shared" si="3"/>
        <v>1.0025650781503999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77.19148776110238</v>
      </c>
      <c r="D4" s="19">
        <f t="shared" ref="D4:W4" si="6">SUM(D5:D7)</f>
        <v>78.581659819475973</v>
      </c>
      <c r="E4" s="19">
        <f t="shared" si="6"/>
        <v>70.794020914397819</v>
      </c>
      <c r="F4" s="19">
        <f t="shared" si="6"/>
        <v>72.213683500714737</v>
      </c>
      <c r="G4" s="19">
        <f t="shared" si="6"/>
        <v>82.724865288112937</v>
      </c>
      <c r="H4" s="19">
        <f t="shared" si="6"/>
        <v>84.476388149196978</v>
      </c>
      <c r="I4" s="19">
        <f t="shared" si="6"/>
        <v>1.0025650781503999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77.19148776110238</v>
      </c>
      <c r="D7" s="8">
        <v>78.581659819475973</v>
      </c>
      <c r="E7" s="8">
        <v>70.794020914397819</v>
      </c>
      <c r="F7" s="8">
        <v>72.213683500714737</v>
      </c>
      <c r="G7" s="8">
        <v>82.724865288112937</v>
      </c>
      <c r="H7" s="8">
        <v>84.476388149196978</v>
      </c>
      <c r="I7" s="8">
        <v>1.0025650781503999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36.628346310811843</v>
      </c>
      <c r="D22" s="27">
        <f t="shared" si="14"/>
        <v>44.126162958315831</v>
      </c>
      <c r="E22" s="27">
        <f t="shared" si="14"/>
        <v>64.378371231065827</v>
      </c>
      <c r="F22" s="27">
        <f t="shared" si="14"/>
        <v>86.813701129941549</v>
      </c>
      <c r="G22" s="27">
        <f t="shared" si="14"/>
        <v>68.949556285013301</v>
      </c>
      <c r="H22" s="27">
        <f t="shared" si="14"/>
        <v>77.727386285107173</v>
      </c>
      <c r="I22" s="27">
        <f t="shared" si="14"/>
        <v>46.731353942091701</v>
      </c>
      <c r="J22" s="27">
        <f t="shared" si="14"/>
        <v>41.286936873541336</v>
      </c>
      <c r="K22" s="27">
        <f t="shared" si="14"/>
        <v>39.298023487857861</v>
      </c>
      <c r="L22" s="27">
        <f t="shared" si="14"/>
        <v>0</v>
      </c>
      <c r="M22" s="27">
        <f t="shared" si="14"/>
        <v>0</v>
      </c>
      <c r="N22" s="27">
        <f t="shared" si="14"/>
        <v>10.574768815843205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36.628346310811843</v>
      </c>
      <c r="D23" s="8">
        <v>44.126162958315831</v>
      </c>
      <c r="E23" s="8">
        <v>64.378371231065827</v>
      </c>
      <c r="F23" s="8">
        <v>86.813701129941549</v>
      </c>
      <c r="G23" s="8">
        <v>68.949556285013301</v>
      </c>
      <c r="H23" s="8">
        <v>77.727386285107173</v>
      </c>
      <c r="I23" s="8">
        <v>46.731353942091701</v>
      </c>
      <c r="J23" s="8">
        <v>41.286936873541336</v>
      </c>
      <c r="K23" s="8">
        <v>39.298023487857861</v>
      </c>
      <c r="L23" s="8">
        <v>0</v>
      </c>
      <c r="M23" s="8">
        <v>0</v>
      </c>
      <c r="N23" s="8">
        <v>10.574768815843205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278.38590246085795</v>
      </c>
      <c r="D26" s="27">
        <f t="shared" si="16"/>
        <v>269.40013537338814</v>
      </c>
      <c r="E26" s="27">
        <f t="shared" si="16"/>
        <v>255.14970131408117</v>
      </c>
      <c r="F26" s="27">
        <f t="shared" si="16"/>
        <v>302.74670714907535</v>
      </c>
      <c r="G26" s="27">
        <f t="shared" si="16"/>
        <v>321.41151990978972</v>
      </c>
      <c r="H26" s="27">
        <f t="shared" si="16"/>
        <v>314.02518610683961</v>
      </c>
      <c r="I26" s="27">
        <f t="shared" si="16"/>
        <v>271.31516866130801</v>
      </c>
      <c r="J26" s="27">
        <f t="shared" si="16"/>
        <v>305.10163922918844</v>
      </c>
      <c r="K26" s="27">
        <f t="shared" si="16"/>
        <v>286.97294113933447</v>
      </c>
      <c r="L26" s="27">
        <f t="shared" si="16"/>
        <v>293.0501742307568</v>
      </c>
      <c r="M26" s="27">
        <f t="shared" si="16"/>
        <v>263.91043703202911</v>
      </c>
      <c r="N26" s="27">
        <f t="shared" si="16"/>
        <v>282.50183980796783</v>
      </c>
      <c r="O26" s="27">
        <f t="shared" si="16"/>
        <v>256.20745275063319</v>
      </c>
      <c r="P26" s="27">
        <f t="shared" si="16"/>
        <v>277.33034877208303</v>
      </c>
      <c r="Q26" s="27">
        <f t="shared" si="16"/>
        <v>309.46960955758874</v>
      </c>
      <c r="R26" s="27">
        <f t="shared" si="16"/>
        <v>281.32985501987025</v>
      </c>
      <c r="S26" s="27">
        <f t="shared" si="16"/>
        <v>307.16113124066743</v>
      </c>
      <c r="T26" s="27">
        <f t="shared" si="16"/>
        <v>252.34080233585559</v>
      </c>
      <c r="U26" s="27">
        <f t="shared" si="16"/>
        <v>320.39723627677819</v>
      </c>
      <c r="V26" s="27">
        <f t="shared" si="16"/>
        <v>215.85054621349531</v>
      </c>
      <c r="W26" s="27">
        <f t="shared" si="16"/>
        <v>146.71851219668991</v>
      </c>
      <c r="X26" s="27">
        <f t="shared" si="16"/>
        <v>229.93321225641839</v>
      </c>
      <c r="Y26" s="27">
        <f t="shared" ref="Y26:Z26" si="17">SUM(Y27,Y33)</f>
        <v>234.11676142619626</v>
      </c>
      <c r="Z26" s="27">
        <f t="shared" si="17"/>
        <v>220.18570451934869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278.38590246085795</v>
      </c>
      <c r="D33" s="19">
        <f t="shared" si="20"/>
        <v>269.40013537338814</v>
      </c>
      <c r="E33" s="19">
        <f t="shared" si="20"/>
        <v>255.14970131408117</v>
      </c>
      <c r="F33" s="19">
        <f t="shared" si="20"/>
        <v>302.74670714907535</v>
      </c>
      <c r="G33" s="19">
        <f t="shared" si="20"/>
        <v>321.41151990978972</v>
      </c>
      <c r="H33" s="19">
        <f t="shared" si="20"/>
        <v>314.02518610683961</v>
      </c>
      <c r="I33" s="19">
        <f t="shared" si="20"/>
        <v>271.31516866130801</v>
      </c>
      <c r="J33" s="19">
        <f t="shared" si="20"/>
        <v>305.10163922918844</v>
      </c>
      <c r="K33" s="19">
        <f t="shared" si="20"/>
        <v>286.97294113933447</v>
      </c>
      <c r="L33" s="19">
        <f t="shared" si="20"/>
        <v>293.0501742307568</v>
      </c>
      <c r="M33" s="19">
        <f t="shared" si="20"/>
        <v>263.91043703202911</v>
      </c>
      <c r="N33" s="19">
        <f t="shared" si="20"/>
        <v>282.50183980796783</v>
      </c>
      <c r="O33" s="19">
        <f t="shared" si="20"/>
        <v>256.20745275063319</v>
      </c>
      <c r="P33" s="19">
        <f t="shared" si="20"/>
        <v>277.33034877208303</v>
      </c>
      <c r="Q33" s="19">
        <f t="shared" si="20"/>
        <v>309.46960955758874</v>
      </c>
      <c r="R33" s="19">
        <f t="shared" si="20"/>
        <v>281.32985501987025</v>
      </c>
      <c r="S33" s="19">
        <f t="shared" si="20"/>
        <v>307.16113124066743</v>
      </c>
      <c r="T33" s="19">
        <f t="shared" si="20"/>
        <v>252.34080233585559</v>
      </c>
      <c r="U33" s="19">
        <f t="shared" si="20"/>
        <v>320.39723627677819</v>
      </c>
      <c r="V33" s="19">
        <f t="shared" si="20"/>
        <v>215.85054621349531</v>
      </c>
      <c r="W33" s="19">
        <f t="shared" si="20"/>
        <v>146.71851219668991</v>
      </c>
      <c r="X33" s="19">
        <f t="shared" si="20"/>
        <v>229.93321225641839</v>
      </c>
      <c r="Y33" s="19">
        <f t="shared" ref="Y33:Z33" si="21">SUM(Y34:Y50)</f>
        <v>234.11676142619626</v>
      </c>
      <c r="Z33" s="19">
        <f t="shared" si="21"/>
        <v>220.18570451934869</v>
      </c>
    </row>
    <row r="34" spans="1:26" ht="11.25" customHeight="1" x14ac:dyDescent="0.2">
      <c r="A34" s="28" t="s">
        <v>54</v>
      </c>
      <c r="B34" s="7" t="s">
        <v>55</v>
      </c>
      <c r="C34" s="8">
        <v>169.1506738632917</v>
      </c>
      <c r="D34" s="8">
        <v>159.78867289012541</v>
      </c>
      <c r="E34" s="8">
        <v>146.11210554434038</v>
      </c>
      <c r="F34" s="8">
        <v>181.53930885397148</v>
      </c>
      <c r="G34" s="8">
        <v>192.05869141189888</v>
      </c>
      <c r="H34" s="8">
        <v>189.57380136189553</v>
      </c>
      <c r="I34" s="8">
        <v>171.98691169682832</v>
      </c>
      <c r="J34" s="8">
        <v>191.38821256861459</v>
      </c>
      <c r="K34" s="8">
        <v>197.83780274684389</v>
      </c>
      <c r="L34" s="8">
        <v>212.52921710358072</v>
      </c>
      <c r="M34" s="8">
        <v>181.62733974213609</v>
      </c>
      <c r="N34" s="8">
        <v>184.54593777176427</v>
      </c>
      <c r="O34" s="8">
        <v>166.34940674838523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12.53894066798494</v>
      </c>
      <c r="D36" s="8">
        <v>23.088836147684216</v>
      </c>
      <c r="E36" s="8">
        <v>18.217926423541954</v>
      </c>
      <c r="F36" s="8">
        <v>24.475697808488579</v>
      </c>
      <c r="G36" s="8">
        <v>25.53089451352411</v>
      </c>
      <c r="H36" s="8">
        <v>24.993206183952939</v>
      </c>
      <c r="I36" s="8">
        <v>24.651404469467249</v>
      </c>
      <c r="J36" s="8">
        <v>26.12121208673739</v>
      </c>
      <c r="K36" s="8">
        <v>22.503950661324932</v>
      </c>
      <c r="L36" s="8">
        <v>21.453917872067141</v>
      </c>
      <c r="M36" s="8">
        <v>27.190475076135844</v>
      </c>
      <c r="N36" s="8">
        <v>42.656619693503337</v>
      </c>
      <c r="O36" s="8">
        <v>35.502641667705092</v>
      </c>
      <c r="P36" s="8">
        <v>149.57532494477672</v>
      </c>
      <c r="Q36" s="8">
        <v>166.52949451155942</v>
      </c>
      <c r="R36" s="8">
        <v>149.62046606851931</v>
      </c>
      <c r="S36" s="8">
        <v>162.06189329558171</v>
      </c>
      <c r="T36" s="8">
        <v>128.23999998885071</v>
      </c>
      <c r="U36" s="8">
        <v>172.95892764955161</v>
      </c>
      <c r="V36" s="8">
        <v>123.47830130839111</v>
      </c>
      <c r="W36" s="8">
        <v>86.315653341301569</v>
      </c>
      <c r="X36" s="8">
        <v>143.72911239342355</v>
      </c>
      <c r="Y36" s="8">
        <v>141.8458382662547</v>
      </c>
      <c r="Z36" s="8">
        <v>141.1483291260603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88.7149473511503</v>
      </c>
      <c r="Q42" s="8">
        <v>93.788738740751683</v>
      </c>
      <c r="R42" s="8">
        <v>86.19227986327725</v>
      </c>
      <c r="S42" s="8">
        <v>106.6702637283182</v>
      </c>
      <c r="T42" s="8">
        <v>86.644848247402152</v>
      </c>
      <c r="U42" s="8">
        <v>107.81754604380569</v>
      </c>
      <c r="V42" s="8">
        <v>65.836123185193657</v>
      </c>
      <c r="W42" s="8">
        <v>43.991594995040636</v>
      </c>
      <c r="X42" s="8">
        <v>59.199952366624295</v>
      </c>
      <c r="Y42" s="8">
        <v>67.751177523771517</v>
      </c>
      <c r="Z42" s="8">
        <v>53.121642484627117</v>
      </c>
    </row>
    <row r="43" spans="1:26" ht="11.25" customHeight="1" x14ac:dyDescent="0.2">
      <c r="A43" s="28" t="s">
        <v>72</v>
      </c>
      <c r="B43" s="7" t="s">
        <v>73</v>
      </c>
      <c r="C43" s="8">
        <v>4.119069664219972</v>
      </c>
      <c r="D43" s="8">
        <v>5.0570819124338833</v>
      </c>
      <c r="E43" s="8">
        <v>6.6479773693420547</v>
      </c>
      <c r="F43" s="8">
        <v>8.0420926941038218</v>
      </c>
      <c r="G43" s="8">
        <v>6.9564942669493393</v>
      </c>
      <c r="H43" s="8">
        <v>8.1729586436523025</v>
      </c>
      <c r="I43" s="8">
        <v>6.7075877566793363</v>
      </c>
      <c r="J43" s="8">
        <v>8.5401873992844859</v>
      </c>
      <c r="K43" s="8">
        <v>7.3616535857938494</v>
      </c>
      <c r="L43" s="8">
        <v>6.494217413629646</v>
      </c>
      <c r="M43" s="8">
        <v>6.3542444840551964</v>
      </c>
      <c r="N43" s="8">
        <v>4.5385573922027165</v>
      </c>
      <c r="O43" s="8">
        <v>4.6892589826345468</v>
      </c>
      <c r="P43" s="8">
        <v>4.4468078294193552</v>
      </c>
      <c r="Q43" s="8">
        <v>4.9158344551625497</v>
      </c>
      <c r="R43" s="8">
        <v>4.4434944437206925</v>
      </c>
      <c r="S43" s="8">
        <v>6.1307505086810474</v>
      </c>
      <c r="T43" s="8">
        <v>6.1516384873025576</v>
      </c>
      <c r="U43" s="8">
        <v>6.9524439440834227</v>
      </c>
      <c r="V43" s="8">
        <v>4.6612583225673321</v>
      </c>
      <c r="W43" s="8">
        <v>1.3413769143083023</v>
      </c>
      <c r="X43" s="8">
        <v>2.0578665353618399</v>
      </c>
      <c r="Y43" s="8">
        <v>4.2058449525086674</v>
      </c>
      <c r="Z43" s="8">
        <v>2.3105732816317865</v>
      </c>
    </row>
    <row r="44" spans="1:26" ht="11.25" customHeight="1" x14ac:dyDescent="0.2">
      <c r="A44" s="28" t="s">
        <v>74</v>
      </c>
      <c r="B44" s="7" t="s">
        <v>75</v>
      </c>
      <c r="C44" s="8">
        <v>82.096505901463431</v>
      </c>
      <c r="D44" s="8">
        <v>71.805512372800663</v>
      </c>
      <c r="E44" s="8">
        <v>72.892366900731332</v>
      </c>
      <c r="F44" s="8">
        <v>76.118606004167603</v>
      </c>
      <c r="G44" s="8">
        <v>84.972219478305263</v>
      </c>
      <c r="H44" s="8">
        <v>75.00078000821604</v>
      </c>
      <c r="I44" s="8">
        <v>48.420030236814867</v>
      </c>
      <c r="J44" s="8">
        <v>58.432943082188082</v>
      </c>
      <c r="K44" s="8">
        <v>40.355910155076579</v>
      </c>
      <c r="L44" s="8">
        <v>32.384619041140269</v>
      </c>
      <c r="M44" s="8">
        <v>36.939537223895442</v>
      </c>
      <c r="N44" s="8">
        <v>36.199059823165115</v>
      </c>
      <c r="O44" s="8">
        <v>35.139502460612952</v>
      </c>
      <c r="P44" s="8">
        <v>34.593268646736668</v>
      </c>
      <c r="Q44" s="8">
        <v>44.235541850115119</v>
      </c>
      <c r="R44" s="8">
        <v>41.073614644353</v>
      </c>
      <c r="S44" s="8">
        <v>32.298223708086461</v>
      </c>
      <c r="T44" s="8">
        <v>31.304315612300154</v>
      </c>
      <c r="U44" s="8">
        <v>32.668318639337464</v>
      </c>
      <c r="V44" s="8">
        <v>21.874863397343198</v>
      </c>
      <c r="W44" s="8">
        <v>15.069886946039398</v>
      </c>
      <c r="X44" s="8">
        <v>24.946280961008675</v>
      </c>
      <c r="Y44" s="8">
        <v>20.313900683661402</v>
      </c>
      <c r="Z44" s="8">
        <v>23.605159627029479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10.480712363897892</v>
      </c>
      <c r="D50" s="8">
        <v>9.6600320503439487</v>
      </c>
      <c r="E50" s="8">
        <v>11.279325076125454</v>
      </c>
      <c r="F50" s="8">
        <v>12.571001788343883</v>
      </c>
      <c r="G50" s="8">
        <v>11.893220239112104</v>
      </c>
      <c r="H50" s="8">
        <v>16.284439909122803</v>
      </c>
      <c r="I50" s="8">
        <v>19.549234501518214</v>
      </c>
      <c r="J50" s="8">
        <v>20.619084092363874</v>
      </c>
      <c r="K50" s="8">
        <v>18.913623990295179</v>
      </c>
      <c r="L50" s="8">
        <v>20.18820280033902</v>
      </c>
      <c r="M50" s="8">
        <v>11.798840505806535</v>
      </c>
      <c r="N50" s="8">
        <v>14.561665127332402</v>
      </c>
      <c r="O50" s="8">
        <v>14.526642891295364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30.229643448739598</v>
      </c>
      <c r="D51" s="27">
        <v>14.460410652748292</v>
      </c>
      <c r="E51" s="27">
        <v>16.255928420353385</v>
      </c>
      <c r="F51" s="27">
        <v>16.952228631083393</v>
      </c>
      <c r="G51" s="27">
        <v>18.781730768667508</v>
      </c>
      <c r="H51" s="27">
        <v>19.517962656132831</v>
      </c>
      <c r="I51" s="27">
        <v>24.410716595891042</v>
      </c>
      <c r="J51" s="27">
        <v>43.148758241517307</v>
      </c>
      <c r="K51" s="27">
        <v>33.747889336587711</v>
      </c>
      <c r="L51" s="27">
        <v>20.091783707935594</v>
      </c>
      <c r="M51" s="27">
        <v>18.357638243823278</v>
      </c>
      <c r="N51" s="27">
        <v>24.188043655783275</v>
      </c>
      <c r="O51" s="27">
        <v>20.566698011101924</v>
      </c>
      <c r="P51" s="27">
        <v>12.361232083321934</v>
      </c>
      <c r="Q51" s="27">
        <v>14.441557026931175</v>
      </c>
      <c r="R51" s="27">
        <v>15.472146216517604</v>
      </c>
      <c r="S51" s="27">
        <v>28.991083647587558</v>
      </c>
      <c r="T51" s="27">
        <v>57.832217871061424</v>
      </c>
      <c r="U51" s="27">
        <v>71.114200321941354</v>
      </c>
      <c r="V51" s="27">
        <v>39.488841461654857</v>
      </c>
      <c r="W51" s="27">
        <v>28.259294963347184</v>
      </c>
      <c r="X51" s="27">
        <v>43.677000899462314</v>
      </c>
      <c r="Y51" s="27">
        <v>41.157224269013476</v>
      </c>
      <c r="Z51" s="27">
        <v>64.577228375802036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6.8149552450153505</v>
      </c>
      <c r="D52" s="27">
        <f t="shared" si="22"/>
        <v>7.7943064424987902</v>
      </c>
      <c r="E52" s="27">
        <f t="shared" si="22"/>
        <v>8.8549009296868313</v>
      </c>
      <c r="F52" s="27">
        <f t="shared" si="22"/>
        <v>8.9955477127400911</v>
      </c>
      <c r="G52" s="27">
        <f t="shared" si="22"/>
        <v>10.274642060595895</v>
      </c>
      <c r="H52" s="27">
        <f t="shared" si="22"/>
        <v>10.31901665674353</v>
      </c>
      <c r="I52" s="27">
        <f t="shared" si="22"/>
        <v>6.3969335340957887</v>
      </c>
      <c r="J52" s="27">
        <f t="shared" si="22"/>
        <v>8.3067273607213146</v>
      </c>
      <c r="K52" s="27">
        <f t="shared" si="22"/>
        <v>8.6421758337891585</v>
      </c>
      <c r="L52" s="27">
        <f t="shared" si="22"/>
        <v>8.2490444376942413</v>
      </c>
      <c r="M52" s="27">
        <f t="shared" si="22"/>
        <v>6.5988163342209178</v>
      </c>
      <c r="N52" s="27">
        <f t="shared" si="22"/>
        <v>4.9127673388661686</v>
      </c>
      <c r="O52" s="27">
        <f t="shared" si="22"/>
        <v>32.630334722404776</v>
      </c>
      <c r="P52" s="27">
        <f t="shared" si="22"/>
        <v>25.445843136257469</v>
      </c>
      <c r="Q52" s="27">
        <f t="shared" si="22"/>
        <v>26.874977164470202</v>
      </c>
      <c r="R52" s="27">
        <f t="shared" si="22"/>
        <v>25.031465928150734</v>
      </c>
      <c r="S52" s="27">
        <f t="shared" si="22"/>
        <v>26.544053488088842</v>
      </c>
      <c r="T52" s="27">
        <f t="shared" si="22"/>
        <v>28.418201798394922</v>
      </c>
      <c r="U52" s="27">
        <f t="shared" si="22"/>
        <v>34.391508586210826</v>
      </c>
      <c r="V52" s="27">
        <f t="shared" si="22"/>
        <v>20.165190339296856</v>
      </c>
      <c r="W52" s="27">
        <f t="shared" si="22"/>
        <v>17.279510109607084</v>
      </c>
      <c r="X52" s="27">
        <f t="shared" si="22"/>
        <v>27.497078255601398</v>
      </c>
      <c r="Y52" s="27">
        <f t="shared" ref="Y52:Z52" si="23">SUM(Y53:Y54)</f>
        <v>24.880505616677286</v>
      </c>
      <c r="Z52" s="27">
        <f t="shared" si="23"/>
        <v>24.95325954933389</v>
      </c>
    </row>
    <row r="53" spans="1:26" ht="11.25" customHeight="1" x14ac:dyDescent="0.2">
      <c r="A53" s="29" t="s">
        <v>116</v>
      </c>
      <c r="B53" s="7" t="s">
        <v>117</v>
      </c>
      <c r="C53" s="8">
        <v>6.8149552450153505</v>
      </c>
      <c r="D53" s="8">
        <v>7.7943064424987902</v>
      </c>
      <c r="E53" s="8">
        <v>8.8549009296868313</v>
      </c>
      <c r="F53" s="8">
        <v>8.9955477127400911</v>
      </c>
      <c r="G53" s="8">
        <v>10.274642060595895</v>
      </c>
      <c r="H53" s="8">
        <v>10.31901665674353</v>
      </c>
      <c r="I53" s="8">
        <v>6.3969335340957887</v>
      </c>
      <c r="J53" s="8">
        <v>8.3067273607213146</v>
      </c>
      <c r="K53" s="8">
        <v>8.6421758337891585</v>
      </c>
      <c r="L53" s="8">
        <v>8.2490444376942413</v>
      </c>
      <c r="M53" s="8">
        <v>6.5988163342209178</v>
      </c>
      <c r="N53" s="8">
        <v>4.9127673388661686</v>
      </c>
      <c r="O53" s="8">
        <v>32.630334722404776</v>
      </c>
      <c r="P53" s="8">
        <v>25.445843136257469</v>
      </c>
      <c r="Q53" s="8">
        <v>26.874977164470202</v>
      </c>
      <c r="R53" s="8">
        <v>25.031465928150734</v>
      </c>
      <c r="S53" s="8">
        <v>26.544053488088842</v>
      </c>
      <c r="T53" s="8">
        <v>28.418201798394922</v>
      </c>
      <c r="U53" s="8">
        <v>34.391508586210826</v>
      </c>
      <c r="V53" s="8">
        <v>20.165190339296856</v>
      </c>
      <c r="W53" s="8">
        <v>17.279510109607084</v>
      </c>
      <c r="X53" s="8">
        <v>27.497078255601398</v>
      </c>
      <c r="Y53" s="8">
        <v>24.880505616677286</v>
      </c>
      <c r="Z53" s="8">
        <v>24.95325954933389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19.966490825334411</v>
      </c>
      <c r="D61" s="49">
        <f t="shared" si="24"/>
        <v>7.8358790367767321</v>
      </c>
      <c r="E61" s="49">
        <f t="shared" si="24"/>
        <v>17.601195550618666</v>
      </c>
      <c r="F61" s="49">
        <f t="shared" si="24"/>
        <v>16.503577141984209</v>
      </c>
      <c r="G61" s="49">
        <f t="shared" si="24"/>
        <v>22.130179349793366</v>
      </c>
      <c r="H61" s="49">
        <f t="shared" si="24"/>
        <v>29.814582818189411</v>
      </c>
      <c r="I61" s="49">
        <f t="shared" si="24"/>
        <v>24.272722056529613</v>
      </c>
      <c r="J61" s="49">
        <f t="shared" si="24"/>
        <v>27.897791360421792</v>
      </c>
      <c r="K61" s="49">
        <f t="shared" si="24"/>
        <v>21.885242957798635</v>
      </c>
      <c r="L61" s="49">
        <f t="shared" si="24"/>
        <v>23.402359859728854</v>
      </c>
      <c r="M61" s="49">
        <f t="shared" si="24"/>
        <v>21.182053175287795</v>
      </c>
      <c r="N61" s="49">
        <f t="shared" si="24"/>
        <v>23.595035890011712</v>
      </c>
      <c r="O61" s="49">
        <f t="shared" si="24"/>
        <v>20.152576151535289</v>
      </c>
      <c r="P61" s="49">
        <f t="shared" si="24"/>
        <v>13.844130367583441</v>
      </c>
      <c r="Q61" s="49">
        <f t="shared" si="24"/>
        <v>11.365864406983542</v>
      </c>
      <c r="R61" s="49">
        <f t="shared" si="24"/>
        <v>9.5687310411284905</v>
      </c>
      <c r="S61" s="49">
        <f t="shared" si="24"/>
        <v>13.361705518849057</v>
      </c>
      <c r="T61" s="49">
        <f t="shared" si="24"/>
        <v>13.880334168547709</v>
      </c>
      <c r="U61" s="49">
        <f t="shared" si="24"/>
        <v>18.020404651835705</v>
      </c>
      <c r="V61" s="49">
        <f t="shared" si="24"/>
        <v>12.877423992608581</v>
      </c>
      <c r="W61" s="49">
        <f t="shared" si="24"/>
        <v>4.5836728637688964</v>
      </c>
      <c r="X61" s="49">
        <f t="shared" si="24"/>
        <v>6.6913847231744112</v>
      </c>
      <c r="Y61" s="49">
        <f t="shared" ref="Y61:Z61" si="25">SUM(Y62:Y72)</f>
        <v>6.9562070442909576</v>
      </c>
      <c r="Z61" s="49">
        <f t="shared" si="25"/>
        <v>14.036949481281329</v>
      </c>
    </row>
    <row r="62" spans="1:26" ht="11.25" customHeight="1" x14ac:dyDescent="0.2">
      <c r="A62" s="50" t="s">
        <v>92</v>
      </c>
      <c r="B62" s="51" t="s">
        <v>93</v>
      </c>
      <c r="C62" s="52">
        <v>19.966490825334411</v>
      </c>
      <c r="D62" s="52">
        <v>7.8358790367767321</v>
      </c>
      <c r="E62" s="52">
        <v>17.601195550618666</v>
      </c>
      <c r="F62" s="52">
        <v>16.503577141984209</v>
      </c>
      <c r="G62" s="52">
        <v>22.130179349793366</v>
      </c>
      <c r="H62" s="52">
        <v>29.814582818189411</v>
      </c>
      <c r="I62" s="52">
        <v>24.272722056529613</v>
      </c>
      <c r="J62" s="52">
        <v>27.897791360421792</v>
      </c>
      <c r="K62" s="52">
        <v>21.885242957798635</v>
      </c>
      <c r="L62" s="52">
        <v>23.402359859728854</v>
      </c>
      <c r="M62" s="52">
        <v>21.182053175287795</v>
      </c>
      <c r="N62" s="52">
        <v>23.37896234638961</v>
      </c>
      <c r="O62" s="52">
        <v>19.502597760466749</v>
      </c>
      <c r="P62" s="52">
        <v>13.165573767054827</v>
      </c>
      <c r="Q62" s="52">
        <v>10.590990297476566</v>
      </c>
      <c r="R62" s="52">
        <v>9.5212325018602542</v>
      </c>
      <c r="S62" s="52">
        <v>13.254066882941723</v>
      </c>
      <c r="T62" s="52">
        <v>13.604327610883708</v>
      </c>
      <c r="U62" s="52">
        <v>11.960362018601183</v>
      </c>
      <c r="V62" s="52">
        <v>7.1173233743850108</v>
      </c>
      <c r="W62" s="52">
        <v>1.3460388663578022</v>
      </c>
      <c r="X62" s="52">
        <v>3.2747110661805348</v>
      </c>
      <c r="Y62" s="52">
        <v>3.1289117941396656</v>
      </c>
      <c r="Z62" s="52">
        <v>8.2887346323108826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0.21607354362210313</v>
      </c>
      <c r="O64" s="52">
        <v>0.64997839106853983</v>
      </c>
      <c r="P64" s="52">
        <v>0.67855660052861311</v>
      </c>
      <c r="Q64" s="52">
        <v>0.77487410950697588</v>
      </c>
      <c r="R64" s="52">
        <v>4.7498539268235634E-2</v>
      </c>
      <c r="S64" s="52">
        <v>0.107638635907334</v>
      </c>
      <c r="T64" s="52">
        <v>0.27600655766400051</v>
      </c>
      <c r="U64" s="52">
        <v>6.0600426332345201</v>
      </c>
      <c r="V64" s="52">
        <v>5.7601006182235697</v>
      </c>
      <c r="W64" s="52">
        <v>3.2376339974110939</v>
      </c>
      <c r="X64" s="52">
        <v>3.3523175069786362</v>
      </c>
      <c r="Y64" s="52">
        <v>3.6672254139813902</v>
      </c>
      <c r="Z64" s="52">
        <v>5.6516707786095024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6.4356150015240574E-2</v>
      </c>
      <c r="Y69" s="52">
        <v>0.16006983616990092</v>
      </c>
      <c r="Z69" s="52">
        <v>9.6544070360945075E-2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18.537881786154248</v>
      </c>
      <c r="D2" s="21">
        <f t="shared" ref="D2:X2" si="0">SUM(D3,D17,D22,D25,D26,D51,D52)</f>
        <v>22.396513961134382</v>
      </c>
      <c r="E2" s="21">
        <f t="shared" si="0"/>
        <v>21.834787327364708</v>
      </c>
      <c r="F2" s="21">
        <f t="shared" si="0"/>
        <v>22.432205024983379</v>
      </c>
      <c r="G2" s="21">
        <f t="shared" si="0"/>
        <v>23.934649897258208</v>
      </c>
      <c r="H2" s="21">
        <f t="shared" si="0"/>
        <v>28.180437338295917</v>
      </c>
      <c r="I2" s="21">
        <f t="shared" si="0"/>
        <v>23.565736375336858</v>
      </c>
      <c r="J2" s="21">
        <f t="shared" si="0"/>
        <v>19.291870928639721</v>
      </c>
      <c r="K2" s="21">
        <f t="shared" si="0"/>
        <v>21.69930231779972</v>
      </c>
      <c r="L2" s="21">
        <f t="shared" si="0"/>
        <v>20.453974638789514</v>
      </c>
      <c r="M2" s="21">
        <f t="shared" si="0"/>
        <v>22.64473429406954</v>
      </c>
      <c r="N2" s="21">
        <f t="shared" si="0"/>
        <v>23.251696278123344</v>
      </c>
      <c r="O2" s="21">
        <f t="shared" si="0"/>
        <v>33.286712085058511</v>
      </c>
      <c r="P2" s="21">
        <f t="shared" si="0"/>
        <v>28.478176620898697</v>
      </c>
      <c r="Q2" s="21">
        <f t="shared" si="0"/>
        <v>23.345329390774708</v>
      </c>
      <c r="R2" s="21">
        <f t="shared" si="0"/>
        <v>18.581657123072535</v>
      </c>
      <c r="S2" s="21">
        <f t="shared" si="0"/>
        <v>20.025292186813907</v>
      </c>
      <c r="T2" s="21">
        <f t="shared" si="0"/>
        <v>22.468608864549395</v>
      </c>
      <c r="U2" s="21">
        <f t="shared" si="0"/>
        <v>19.311149740126346</v>
      </c>
      <c r="V2" s="21">
        <f t="shared" si="0"/>
        <v>22.490722391658156</v>
      </c>
      <c r="W2" s="21">
        <f t="shared" si="0"/>
        <v>19.65715055286476</v>
      </c>
      <c r="X2" s="21">
        <f t="shared" si="0"/>
        <v>24.903425047901553</v>
      </c>
      <c r="Y2" s="21">
        <f t="shared" ref="Y2:Z2" si="1">SUM(Y3,Y17,Y22,Y25,Y26,Y51,Y52)</f>
        <v>19.166269006880853</v>
      </c>
      <c r="Z2" s="21">
        <f t="shared" si="1"/>
        <v>14.255887663655564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3.3286408918990187</v>
      </c>
      <c r="D3" s="24">
        <f t="shared" ref="D3:W3" si="3">SUM(D4,D8,D11)</f>
        <v>4.2566145929746977</v>
      </c>
      <c r="E3" s="24">
        <f t="shared" si="3"/>
        <v>3.7261991438696387</v>
      </c>
      <c r="F3" s="24">
        <f t="shared" si="3"/>
        <v>3.3268439032355008</v>
      </c>
      <c r="G3" s="24">
        <f t="shared" si="3"/>
        <v>3.950215464853112</v>
      </c>
      <c r="H3" s="24">
        <f t="shared" si="3"/>
        <v>4.7102366102189404</v>
      </c>
      <c r="I3" s="24">
        <f t="shared" si="3"/>
        <v>6.7768411796912661E-2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3.3286408918990187</v>
      </c>
      <c r="D4" s="19">
        <f t="shared" ref="D4:W4" si="6">SUM(D5:D7)</f>
        <v>4.2566145929746977</v>
      </c>
      <c r="E4" s="19">
        <f t="shared" si="6"/>
        <v>3.7261991438696387</v>
      </c>
      <c r="F4" s="19">
        <f t="shared" si="6"/>
        <v>3.3268439032355008</v>
      </c>
      <c r="G4" s="19">
        <f t="shared" si="6"/>
        <v>3.950215464853112</v>
      </c>
      <c r="H4" s="19">
        <f t="shared" si="6"/>
        <v>4.7102366102189404</v>
      </c>
      <c r="I4" s="19">
        <f t="shared" si="6"/>
        <v>6.7768411796912661E-2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3.3286408918990187</v>
      </c>
      <c r="D7" s="8">
        <v>4.2566145929746977</v>
      </c>
      <c r="E7" s="8">
        <v>3.7261991438696387</v>
      </c>
      <c r="F7" s="8">
        <v>3.3268439032355008</v>
      </c>
      <c r="G7" s="8">
        <v>3.950215464853112</v>
      </c>
      <c r="H7" s="8">
        <v>4.7102366102189404</v>
      </c>
      <c r="I7" s="8">
        <v>6.7768411796912661E-2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1.5794825941189459</v>
      </c>
      <c r="D22" s="27">
        <f t="shared" si="14"/>
        <v>2.3902278166666404</v>
      </c>
      <c r="E22" s="27">
        <f t="shared" si="14"/>
        <v>3.3885154235692241</v>
      </c>
      <c r="F22" s="27">
        <f t="shared" si="14"/>
        <v>3.9994585280862509</v>
      </c>
      <c r="G22" s="27">
        <f t="shared" si="14"/>
        <v>3.2924272839034403</v>
      </c>
      <c r="H22" s="27">
        <f t="shared" si="14"/>
        <v>4.3339255917302335</v>
      </c>
      <c r="I22" s="27">
        <f t="shared" si="14"/>
        <v>3.1588070508275417</v>
      </c>
      <c r="J22" s="27">
        <f t="shared" si="14"/>
        <v>1.9984851305493809</v>
      </c>
      <c r="K22" s="27">
        <f t="shared" si="14"/>
        <v>2.3174826904867114</v>
      </c>
      <c r="L22" s="27">
        <f t="shared" si="14"/>
        <v>0</v>
      </c>
      <c r="M22" s="27">
        <f t="shared" si="14"/>
        <v>0</v>
      </c>
      <c r="N22" s="27">
        <f t="shared" si="14"/>
        <v>0.76705446334404426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1.5794825941189459</v>
      </c>
      <c r="D23" s="8">
        <v>2.3902278166666404</v>
      </c>
      <c r="E23" s="8">
        <v>3.3885154235692241</v>
      </c>
      <c r="F23" s="8">
        <v>3.9994585280862509</v>
      </c>
      <c r="G23" s="8">
        <v>3.2924272839034403</v>
      </c>
      <c r="H23" s="8">
        <v>4.3339255917302335</v>
      </c>
      <c r="I23" s="8">
        <v>3.1588070508275417</v>
      </c>
      <c r="J23" s="8">
        <v>1.9984851305493809</v>
      </c>
      <c r="K23" s="8">
        <v>2.3174826904867114</v>
      </c>
      <c r="L23" s="8">
        <v>0</v>
      </c>
      <c r="M23" s="8">
        <v>0</v>
      </c>
      <c r="N23" s="8">
        <v>0.76705446334404426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11.887757909672899</v>
      </c>
      <c r="D26" s="27">
        <f t="shared" si="16"/>
        <v>14.458095939982805</v>
      </c>
      <c r="E26" s="27">
        <f t="shared" si="16"/>
        <v>13.315395193436432</v>
      </c>
      <c r="F26" s="27">
        <f t="shared" si="16"/>
        <v>13.818384746965314</v>
      </c>
      <c r="G26" s="27">
        <f t="shared" si="16"/>
        <v>15.204155720632752</v>
      </c>
      <c r="H26" s="27">
        <f t="shared" si="16"/>
        <v>17.339280111200193</v>
      </c>
      <c r="I26" s="27">
        <f t="shared" si="16"/>
        <v>18.134743540240287</v>
      </c>
      <c r="J26" s="27">
        <f t="shared" si="16"/>
        <v>14.540069605524844</v>
      </c>
      <c r="K26" s="27">
        <f t="shared" si="16"/>
        <v>16.621693685452453</v>
      </c>
      <c r="L26" s="27">
        <f t="shared" si="16"/>
        <v>18.499421215727882</v>
      </c>
      <c r="M26" s="27">
        <f t="shared" si="16"/>
        <v>20.504089326035132</v>
      </c>
      <c r="N26" s="27">
        <f t="shared" si="16"/>
        <v>20.142260802254771</v>
      </c>
      <c r="O26" s="27">
        <f t="shared" si="16"/>
        <v>27.326482294501545</v>
      </c>
      <c r="P26" s="27">
        <f t="shared" si="16"/>
        <v>24.881217381871764</v>
      </c>
      <c r="Q26" s="27">
        <f t="shared" si="16"/>
        <v>20.447479545560597</v>
      </c>
      <c r="R26" s="27">
        <f t="shared" si="16"/>
        <v>16.104061594375331</v>
      </c>
      <c r="S26" s="27">
        <f t="shared" si="16"/>
        <v>16.726401460025976</v>
      </c>
      <c r="T26" s="27">
        <f t="shared" si="16"/>
        <v>16.246304184164657</v>
      </c>
      <c r="U26" s="27">
        <f t="shared" si="16"/>
        <v>14.082035714135241</v>
      </c>
      <c r="V26" s="27">
        <f t="shared" si="16"/>
        <v>17.149605160961116</v>
      </c>
      <c r="W26" s="27">
        <f t="shared" si="16"/>
        <v>14.597234163071784</v>
      </c>
      <c r="X26" s="27">
        <f t="shared" si="16"/>
        <v>18.543800068956791</v>
      </c>
      <c r="Y26" s="27">
        <f t="shared" ref="Y26:Z26" si="17">SUM(Y27,Y33)</f>
        <v>14.588961500758073</v>
      </c>
      <c r="Z26" s="27">
        <f t="shared" si="17"/>
        <v>9.7758097127190364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11.887757909672899</v>
      </c>
      <c r="D33" s="19">
        <f t="shared" si="20"/>
        <v>14.458095939982805</v>
      </c>
      <c r="E33" s="19">
        <f t="shared" si="20"/>
        <v>13.315395193436432</v>
      </c>
      <c r="F33" s="19">
        <f t="shared" si="20"/>
        <v>13.818384746965314</v>
      </c>
      <c r="G33" s="19">
        <f t="shared" si="20"/>
        <v>15.204155720632752</v>
      </c>
      <c r="H33" s="19">
        <f t="shared" si="20"/>
        <v>17.339280111200193</v>
      </c>
      <c r="I33" s="19">
        <f t="shared" si="20"/>
        <v>18.134743540240287</v>
      </c>
      <c r="J33" s="19">
        <f t="shared" si="20"/>
        <v>14.540069605524844</v>
      </c>
      <c r="K33" s="19">
        <f t="shared" si="20"/>
        <v>16.621693685452453</v>
      </c>
      <c r="L33" s="19">
        <f t="shared" si="20"/>
        <v>18.499421215727882</v>
      </c>
      <c r="M33" s="19">
        <f t="shared" si="20"/>
        <v>20.504089326035132</v>
      </c>
      <c r="N33" s="19">
        <f t="shared" si="20"/>
        <v>20.142260802254771</v>
      </c>
      <c r="O33" s="19">
        <f t="shared" si="20"/>
        <v>27.326482294501545</v>
      </c>
      <c r="P33" s="19">
        <f t="shared" si="20"/>
        <v>24.881217381871764</v>
      </c>
      <c r="Q33" s="19">
        <f t="shared" si="20"/>
        <v>20.447479545560597</v>
      </c>
      <c r="R33" s="19">
        <f t="shared" si="20"/>
        <v>16.104061594375331</v>
      </c>
      <c r="S33" s="19">
        <f t="shared" si="20"/>
        <v>16.726401460025976</v>
      </c>
      <c r="T33" s="19">
        <f t="shared" si="20"/>
        <v>16.246304184164657</v>
      </c>
      <c r="U33" s="19">
        <f t="shared" si="20"/>
        <v>14.082035714135241</v>
      </c>
      <c r="V33" s="19">
        <f t="shared" si="20"/>
        <v>17.149605160961116</v>
      </c>
      <c r="W33" s="19">
        <f t="shared" si="20"/>
        <v>14.597234163071784</v>
      </c>
      <c r="X33" s="19">
        <f t="shared" si="20"/>
        <v>18.543800068956791</v>
      </c>
      <c r="Y33" s="19">
        <f t="shared" ref="Y33:Z33" si="21">SUM(Y34:Y50)</f>
        <v>14.588961500758073</v>
      </c>
      <c r="Z33" s="19">
        <f t="shared" si="21"/>
        <v>9.7758097127190364</v>
      </c>
    </row>
    <row r="34" spans="1:26" ht="11.25" customHeight="1" x14ac:dyDescent="0.2">
      <c r="A34" s="28" t="s">
        <v>54</v>
      </c>
      <c r="B34" s="7" t="s">
        <v>55</v>
      </c>
      <c r="C34" s="8">
        <v>7.1794688775178956</v>
      </c>
      <c r="D34" s="8">
        <v>8.5208826455280402</v>
      </c>
      <c r="E34" s="8">
        <v>7.5761607515182412</v>
      </c>
      <c r="F34" s="8">
        <v>8.2321033393041283</v>
      </c>
      <c r="G34" s="8">
        <v>9.0265716295641827</v>
      </c>
      <c r="H34" s="8">
        <v>10.400141114505567</v>
      </c>
      <c r="I34" s="8">
        <v>11.433870445822574</v>
      </c>
      <c r="J34" s="8">
        <v>9.0461627638887361</v>
      </c>
      <c r="K34" s="8">
        <v>11.378299751777549</v>
      </c>
      <c r="L34" s="8">
        <v>13.333183507298706</v>
      </c>
      <c r="M34" s="8">
        <v>14.002474550803099</v>
      </c>
      <c r="N34" s="8">
        <v>13.052239227914489</v>
      </c>
      <c r="O34" s="8">
        <v>17.595385650828216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0.54070250307550527</v>
      </c>
      <c r="D36" s="8">
        <v>1.2506770295614975</v>
      </c>
      <c r="E36" s="8">
        <v>0.95888919665355754</v>
      </c>
      <c r="F36" s="8">
        <v>1.1275816726728642</v>
      </c>
      <c r="G36" s="8">
        <v>1.2191320467867639</v>
      </c>
      <c r="H36" s="8">
        <v>1.3935718294026598</v>
      </c>
      <c r="I36" s="8">
        <v>1.6663123081656923</v>
      </c>
      <c r="J36" s="8">
        <v>1.2643915461000343</v>
      </c>
      <c r="K36" s="8">
        <v>1.3271027776066495</v>
      </c>
      <c r="L36" s="8">
        <v>1.3827661314439634</v>
      </c>
      <c r="M36" s="8">
        <v>2.1513931726089175</v>
      </c>
      <c r="N36" s="8">
        <v>3.094152798692853</v>
      </c>
      <c r="O36" s="8">
        <v>3.8547762347003234</v>
      </c>
      <c r="P36" s="8">
        <v>13.498107933698595</v>
      </c>
      <c r="Q36" s="8">
        <v>11.058957818965984</v>
      </c>
      <c r="R36" s="8">
        <v>8.6087525623113592</v>
      </c>
      <c r="S36" s="8">
        <v>8.8767461743848788</v>
      </c>
      <c r="T36" s="8">
        <v>8.3025583421756881</v>
      </c>
      <c r="U36" s="8">
        <v>7.6425482887708691</v>
      </c>
      <c r="V36" s="8">
        <v>9.8558727899971945</v>
      </c>
      <c r="W36" s="8">
        <v>8.6316295795025404</v>
      </c>
      <c r="X36" s="8">
        <v>11.640963884599062</v>
      </c>
      <c r="Y36" s="8">
        <v>8.8779088054622868</v>
      </c>
      <c r="Z36" s="8">
        <v>6.2905518260096738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7.8390673277458047</v>
      </c>
      <c r="Q42" s="8">
        <v>6.1084683544559724</v>
      </c>
      <c r="R42" s="8">
        <v>4.8638624905008001</v>
      </c>
      <c r="S42" s="8">
        <v>5.7298138012213533</v>
      </c>
      <c r="T42" s="8">
        <v>5.5010006227061723</v>
      </c>
      <c r="U42" s="8">
        <v>4.6742801421970555</v>
      </c>
      <c r="V42" s="8">
        <v>5.1577524684329381</v>
      </c>
      <c r="W42" s="8">
        <v>4.3180881003560909</v>
      </c>
      <c r="X42" s="8">
        <v>4.7082502098814993</v>
      </c>
      <c r="Y42" s="8">
        <v>4.1644132706854631</v>
      </c>
      <c r="Z42" s="8">
        <v>2.3257338330888886</v>
      </c>
    </row>
    <row r="43" spans="1:26" ht="11.25" customHeight="1" x14ac:dyDescent="0.2">
      <c r="A43" s="28" t="s">
        <v>72</v>
      </c>
      <c r="B43" s="7" t="s">
        <v>73</v>
      </c>
      <c r="C43" s="8">
        <v>0.18258641852535679</v>
      </c>
      <c r="D43" s="8">
        <v>0.2818419286126585</v>
      </c>
      <c r="E43" s="8">
        <v>0.35884881292685944</v>
      </c>
      <c r="F43" s="8">
        <v>0.38191208235898005</v>
      </c>
      <c r="G43" s="8">
        <v>0.34195283515742364</v>
      </c>
      <c r="H43" s="8">
        <v>0.47029687287546562</v>
      </c>
      <c r="I43" s="8">
        <v>0.46195398565958939</v>
      </c>
      <c r="J43" s="8">
        <v>0.42649905468322619</v>
      </c>
      <c r="K43" s="8">
        <v>0.44863834408783693</v>
      </c>
      <c r="L43" s="8">
        <v>0.4296682194578364</v>
      </c>
      <c r="M43" s="8">
        <v>0.51782687710304254</v>
      </c>
      <c r="N43" s="8">
        <v>0.34023165242183301</v>
      </c>
      <c r="O43" s="8">
        <v>0.5244366090308521</v>
      </c>
      <c r="P43" s="8">
        <v>0.422245967582774</v>
      </c>
      <c r="Q43" s="8">
        <v>0.34244167245518947</v>
      </c>
      <c r="R43" s="8">
        <v>0.26818304824512307</v>
      </c>
      <c r="S43" s="8">
        <v>0.35074495031180952</v>
      </c>
      <c r="T43" s="8">
        <v>0.41603041301642329</v>
      </c>
      <c r="U43" s="8">
        <v>0.32168999205662968</v>
      </c>
      <c r="V43" s="8">
        <v>0.38995757586872382</v>
      </c>
      <c r="W43" s="8">
        <v>0.14051657198208609</v>
      </c>
      <c r="X43" s="8">
        <v>0.17412713432652491</v>
      </c>
      <c r="Y43" s="8">
        <v>0.27522420399423608</v>
      </c>
      <c r="Z43" s="8">
        <v>0.10751386749603591</v>
      </c>
    </row>
    <row r="44" spans="1:26" ht="11.25" customHeight="1" x14ac:dyDescent="0.2">
      <c r="A44" s="28" t="s">
        <v>74</v>
      </c>
      <c r="B44" s="7" t="s">
        <v>75</v>
      </c>
      <c r="C44" s="8">
        <v>3.5401544205414832</v>
      </c>
      <c r="D44" s="8">
        <v>3.8895639583618915</v>
      </c>
      <c r="E44" s="8">
        <v>3.8366442763374295</v>
      </c>
      <c r="F44" s="8">
        <v>3.5067414931858969</v>
      </c>
      <c r="G44" s="8">
        <v>4.0575294295985564</v>
      </c>
      <c r="H44" s="8">
        <v>4.1818954092325766</v>
      </c>
      <c r="I44" s="8">
        <v>3.2729531676498125</v>
      </c>
      <c r="J44" s="8">
        <v>2.8284338032068383</v>
      </c>
      <c r="K44" s="8">
        <v>2.3798683735868686</v>
      </c>
      <c r="L44" s="8">
        <v>2.0872809645695432</v>
      </c>
      <c r="M44" s="8">
        <v>2.9227686519008658</v>
      </c>
      <c r="N44" s="8">
        <v>2.6257453841086935</v>
      </c>
      <c r="O44" s="8">
        <v>3.8153476085578344</v>
      </c>
      <c r="P44" s="8">
        <v>3.1217961528445888</v>
      </c>
      <c r="Q44" s="8">
        <v>2.9376116996834494</v>
      </c>
      <c r="R44" s="8">
        <v>2.3632634933180463</v>
      </c>
      <c r="S44" s="8">
        <v>1.7690965341079337</v>
      </c>
      <c r="T44" s="8">
        <v>2.0267148062663733</v>
      </c>
      <c r="U44" s="8">
        <v>1.4435172911106868</v>
      </c>
      <c r="V44" s="8">
        <v>1.7460223266622585</v>
      </c>
      <c r="W44" s="8">
        <v>1.5069999112310659</v>
      </c>
      <c r="X44" s="8">
        <v>2.0204588401497046</v>
      </c>
      <c r="Y44" s="8">
        <v>1.2714152206160858</v>
      </c>
      <c r="Z44" s="8">
        <v>1.052010186124438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0.44484569001265706</v>
      </c>
      <c r="D50" s="8">
        <v>0.51513037791871619</v>
      </c>
      <c r="E50" s="8">
        <v>0.58485215600034324</v>
      </c>
      <c r="F50" s="8">
        <v>0.57004615944344494</v>
      </c>
      <c r="G50" s="8">
        <v>0.55896977952582649</v>
      </c>
      <c r="H50" s="8">
        <v>0.89337488518392361</v>
      </c>
      <c r="I50" s="8">
        <v>1.2996536329426176</v>
      </c>
      <c r="J50" s="8">
        <v>0.97458243764600783</v>
      </c>
      <c r="K50" s="8">
        <v>1.0877844383935504</v>
      </c>
      <c r="L50" s="8">
        <v>1.2665223929578326</v>
      </c>
      <c r="M50" s="8">
        <v>0.909626073619206</v>
      </c>
      <c r="N50" s="8">
        <v>1.0298917391169047</v>
      </c>
      <c r="O50" s="8">
        <v>1.5365361913843152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1.4527449121032534</v>
      </c>
      <c r="D51" s="27">
        <v>0.87593682248616578</v>
      </c>
      <c r="E51" s="27">
        <v>0.94553591883368571</v>
      </c>
      <c r="F51" s="27">
        <v>0.87960465790873266</v>
      </c>
      <c r="G51" s="27">
        <v>1.0049532479099634</v>
      </c>
      <c r="H51" s="27">
        <v>1.2308871103287509</v>
      </c>
      <c r="I51" s="27">
        <v>1.7791425154625309</v>
      </c>
      <c r="J51" s="27">
        <v>2.3606900912407185</v>
      </c>
      <c r="K51" s="27">
        <v>2.2630861154010518</v>
      </c>
      <c r="L51" s="27">
        <v>1.4370432908239779</v>
      </c>
      <c r="M51" s="27">
        <v>1.63191231844247</v>
      </c>
      <c r="N51" s="27">
        <v>1.9949194788153992</v>
      </c>
      <c r="O51" s="27">
        <v>2.5087998481301046</v>
      </c>
      <c r="P51" s="27">
        <v>1.3485029922251994</v>
      </c>
      <c r="Q51" s="27">
        <v>1.1474803473400272</v>
      </c>
      <c r="R51" s="27">
        <v>1.0650605730920526</v>
      </c>
      <c r="S51" s="27">
        <v>1.8730717712467835</v>
      </c>
      <c r="T51" s="27">
        <v>4.4180595469316106</v>
      </c>
      <c r="U51" s="27">
        <v>3.7381178797848933</v>
      </c>
      <c r="V51" s="27">
        <v>3.7613300983903328</v>
      </c>
      <c r="W51" s="27">
        <v>3.3638095086333206</v>
      </c>
      <c r="X51" s="27">
        <v>4.1727461168419611</v>
      </c>
      <c r="Y51" s="27">
        <v>3.0479952261243848</v>
      </c>
      <c r="Z51" s="27">
        <v>3.3875921529582573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0.28925547836013155</v>
      </c>
      <c r="D52" s="27">
        <f t="shared" si="22"/>
        <v>0.41563878902407225</v>
      </c>
      <c r="E52" s="27">
        <f t="shared" si="22"/>
        <v>0.45914164765572596</v>
      </c>
      <c r="F52" s="27">
        <f t="shared" si="22"/>
        <v>0.40791318878758254</v>
      </c>
      <c r="G52" s="27">
        <f t="shared" si="22"/>
        <v>0.48289817995894052</v>
      </c>
      <c r="H52" s="27">
        <f t="shared" si="22"/>
        <v>0.56610791481779787</v>
      </c>
      <c r="I52" s="27">
        <f t="shared" si="22"/>
        <v>0.4252748570095875</v>
      </c>
      <c r="J52" s="27">
        <f t="shared" si="22"/>
        <v>0.39262610132477732</v>
      </c>
      <c r="K52" s="27">
        <f t="shared" si="22"/>
        <v>0.49703982645950534</v>
      </c>
      <c r="L52" s="27">
        <f t="shared" si="22"/>
        <v>0.51751013223765319</v>
      </c>
      <c r="M52" s="27">
        <f t="shared" si="22"/>
        <v>0.50873264959193909</v>
      </c>
      <c r="N52" s="27">
        <f t="shared" si="22"/>
        <v>0.34746153370912564</v>
      </c>
      <c r="O52" s="27">
        <f t="shared" si="22"/>
        <v>3.4514299424268637</v>
      </c>
      <c r="P52" s="27">
        <f t="shared" si="22"/>
        <v>2.2484562468017337</v>
      </c>
      <c r="Q52" s="27">
        <f t="shared" si="22"/>
        <v>1.7503694978740836</v>
      </c>
      <c r="R52" s="27">
        <f t="shared" si="22"/>
        <v>1.4125349556051525</v>
      </c>
      <c r="S52" s="27">
        <f t="shared" si="22"/>
        <v>1.4258189555411458</v>
      </c>
      <c r="T52" s="27">
        <f t="shared" si="22"/>
        <v>1.8042451334531275</v>
      </c>
      <c r="U52" s="27">
        <f t="shared" si="22"/>
        <v>1.4909961462062091</v>
      </c>
      <c r="V52" s="27">
        <f t="shared" si="22"/>
        <v>1.5797871323067101</v>
      </c>
      <c r="W52" s="27">
        <f t="shared" si="22"/>
        <v>1.6961068811596554</v>
      </c>
      <c r="X52" s="27">
        <f t="shared" si="22"/>
        <v>2.1868788621028008</v>
      </c>
      <c r="Y52" s="27">
        <f t="shared" ref="Y52:Z52" si="23">SUM(Y53:Y54)</f>
        <v>1.5293122799983967</v>
      </c>
      <c r="Z52" s="27">
        <f t="shared" si="23"/>
        <v>1.0924857979782694</v>
      </c>
    </row>
    <row r="53" spans="1:26" ht="11.25" customHeight="1" x14ac:dyDescent="0.2">
      <c r="A53" s="29" t="s">
        <v>116</v>
      </c>
      <c r="B53" s="7" t="s">
        <v>117</v>
      </c>
      <c r="C53" s="8">
        <v>0.28925547836013155</v>
      </c>
      <c r="D53" s="8">
        <v>0.41563878902407225</v>
      </c>
      <c r="E53" s="8">
        <v>0.45914164765572596</v>
      </c>
      <c r="F53" s="8">
        <v>0.40791318878758254</v>
      </c>
      <c r="G53" s="8">
        <v>0.48289817995894052</v>
      </c>
      <c r="H53" s="8">
        <v>0.56610791481779787</v>
      </c>
      <c r="I53" s="8">
        <v>0.4252748570095875</v>
      </c>
      <c r="J53" s="8">
        <v>0.39262610132477732</v>
      </c>
      <c r="K53" s="8">
        <v>0.49703982645950534</v>
      </c>
      <c r="L53" s="8">
        <v>0.51751013223765319</v>
      </c>
      <c r="M53" s="8">
        <v>0.50873264959193909</v>
      </c>
      <c r="N53" s="8">
        <v>0.34746153370912564</v>
      </c>
      <c r="O53" s="8">
        <v>3.4514299424268637</v>
      </c>
      <c r="P53" s="8">
        <v>2.2484562468017337</v>
      </c>
      <c r="Q53" s="8">
        <v>1.7503694978740836</v>
      </c>
      <c r="R53" s="8">
        <v>1.4125349556051525</v>
      </c>
      <c r="S53" s="8">
        <v>1.4258189555411458</v>
      </c>
      <c r="T53" s="8">
        <v>1.8042451334531275</v>
      </c>
      <c r="U53" s="8">
        <v>1.4909961462062091</v>
      </c>
      <c r="V53" s="8">
        <v>1.5797871323067101</v>
      </c>
      <c r="W53" s="8">
        <v>1.6961068811596554</v>
      </c>
      <c r="X53" s="8">
        <v>2.1868788621028008</v>
      </c>
      <c r="Y53" s="8">
        <v>1.5293122799983967</v>
      </c>
      <c r="Z53" s="8">
        <v>1.0924857979782694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0.84746218386094097</v>
      </c>
      <c r="D61" s="49">
        <f t="shared" si="24"/>
        <v>0.4178556870726346</v>
      </c>
      <c r="E61" s="49">
        <f t="shared" si="24"/>
        <v>0.91265187380334711</v>
      </c>
      <c r="F61" s="49">
        <f t="shared" si="24"/>
        <v>0.74837319453648088</v>
      </c>
      <c r="G61" s="49">
        <f t="shared" si="24"/>
        <v>1.0400968975030511</v>
      </c>
      <c r="H61" s="49">
        <f t="shared" si="24"/>
        <v>1.6356472590183981</v>
      </c>
      <c r="I61" s="49">
        <f t="shared" si="24"/>
        <v>1.6136760444366873</v>
      </c>
      <c r="J61" s="49">
        <f t="shared" si="24"/>
        <v>1.3186181009392517</v>
      </c>
      <c r="K61" s="49">
        <f t="shared" si="24"/>
        <v>1.2586919742176734</v>
      </c>
      <c r="L61" s="49">
        <f t="shared" si="24"/>
        <v>1.4681650022807562</v>
      </c>
      <c r="M61" s="49">
        <f t="shared" si="24"/>
        <v>1.6330204524375151</v>
      </c>
      <c r="N61" s="49">
        <f t="shared" si="24"/>
        <v>1.6713267278428796</v>
      </c>
      <c r="O61" s="49">
        <f t="shared" si="24"/>
        <v>2.1421478552716011</v>
      </c>
      <c r="P61" s="49">
        <f t="shared" si="24"/>
        <v>1.2373665703346233</v>
      </c>
      <c r="Q61" s="49">
        <f t="shared" si="24"/>
        <v>0.75136111960884833</v>
      </c>
      <c r="R61" s="49">
        <f t="shared" si="24"/>
        <v>0.5405563707750568</v>
      </c>
      <c r="S61" s="49">
        <f t="shared" si="24"/>
        <v>0.71889913616140211</v>
      </c>
      <c r="T61" s="49">
        <f t="shared" si="24"/>
        <v>0.88481143930863637</v>
      </c>
      <c r="U61" s="49">
        <f t="shared" si="24"/>
        <v>0.83707103956809759</v>
      </c>
      <c r="V61" s="49">
        <f t="shared" si="24"/>
        <v>1.1062395937140437</v>
      </c>
      <c r="W61" s="49">
        <f t="shared" si="24"/>
        <v>0.51751096989026979</v>
      </c>
      <c r="X61" s="49">
        <f t="shared" si="24"/>
        <v>0.58615615756220751</v>
      </c>
      <c r="Y61" s="49">
        <f t="shared" ref="Y61:Z61" si="25">SUM(Y62:Y72)</f>
        <v>0.47438233813651431</v>
      </c>
      <c r="Z61" s="49">
        <f t="shared" si="25"/>
        <v>0.66385911719248392</v>
      </c>
    </row>
    <row r="62" spans="1:26" ht="11.25" customHeight="1" x14ac:dyDescent="0.2">
      <c r="A62" s="50" t="s">
        <v>92</v>
      </c>
      <c r="B62" s="51" t="s">
        <v>93</v>
      </c>
      <c r="C62" s="52">
        <v>0.84746218386094097</v>
      </c>
      <c r="D62" s="52">
        <v>0.4178556870726346</v>
      </c>
      <c r="E62" s="52">
        <v>0.91265187380334711</v>
      </c>
      <c r="F62" s="52">
        <v>0.74837319453648088</v>
      </c>
      <c r="G62" s="52">
        <v>1.0400968975030511</v>
      </c>
      <c r="H62" s="52">
        <v>1.6356472590183981</v>
      </c>
      <c r="I62" s="52">
        <v>1.6136760444366873</v>
      </c>
      <c r="J62" s="52">
        <v>1.3186181009392517</v>
      </c>
      <c r="K62" s="52">
        <v>1.2586919742176734</v>
      </c>
      <c r="L62" s="52">
        <v>1.4681650022807562</v>
      </c>
      <c r="M62" s="52">
        <v>1.6330204524375151</v>
      </c>
      <c r="N62" s="52">
        <v>1.6535059678358859</v>
      </c>
      <c r="O62" s="52">
        <v>2.0628611516928173</v>
      </c>
      <c r="P62" s="52">
        <v>1.1633419423655731</v>
      </c>
      <c r="Q62" s="52">
        <v>0.68979207891166228</v>
      </c>
      <c r="R62" s="52">
        <v>0.53728670018468616</v>
      </c>
      <c r="S62" s="52">
        <v>0.71194476036557652</v>
      </c>
      <c r="T62" s="52">
        <v>0.86372607457609429</v>
      </c>
      <c r="U62" s="52">
        <v>0.51852490367681958</v>
      </c>
      <c r="V62" s="52">
        <v>0.55758739164528404</v>
      </c>
      <c r="W62" s="52">
        <v>0.13212329337210146</v>
      </c>
      <c r="X62" s="52">
        <v>0.2604420856483361</v>
      </c>
      <c r="Y62" s="52">
        <v>0.19232258795424909</v>
      </c>
      <c r="Z62" s="52">
        <v>0.3628914631816908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1.7820760006993782E-2</v>
      </c>
      <c r="O64" s="52">
        <v>7.9286703578783882E-2</v>
      </c>
      <c r="P64" s="52">
        <v>7.402462796905028E-2</v>
      </c>
      <c r="Q64" s="52">
        <v>6.156904069718605E-2</v>
      </c>
      <c r="R64" s="52">
        <v>3.2696705903706674E-3</v>
      </c>
      <c r="S64" s="52">
        <v>6.9543757958255804E-3</v>
      </c>
      <c r="T64" s="52">
        <v>2.1085364732542071E-2</v>
      </c>
      <c r="U64" s="52">
        <v>0.318546135891278</v>
      </c>
      <c r="V64" s="52">
        <v>0.54865220206875964</v>
      </c>
      <c r="W64" s="52">
        <v>0.3853876765181683</v>
      </c>
      <c r="X64" s="52">
        <v>0.32026855259282788</v>
      </c>
      <c r="Y64" s="52">
        <v>0.27158501948229702</v>
      </c>
      <c r="Z64" s="52">
        <v>0.29647533754940647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5.4455193210435175E-3</v>
      </c>
      <c r="Y69" s="52">
        <v>1.0474730699968179E-2</v>
      </c>
      <c r="Z69" s="52">
        <v>4.4923164613866343E-3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1010.351773116</v>
      </c>
      <c r="D2" s="21">
        <f t="shared" ref="D2:X2" si="0">SUM(D3,D17,D22,D25,D26,D51,D52)</f>
        <v>1029.4731585288002</v>
      </c>
      <c r="E2" s="21">
        <f t="shared" si="0"/>
        <v>1045.7084753496001</v>
      </c>
      <c r="F2" s="21">
        <f t="shared" si="0"/>
        <v>1048.3955883936003</v>
      </c>
      <c r="G2" s="21">
        <f t="shared" si="0"/>
        <v>1116.6083138303998</v>
      </c>
      <c r="H2" s="21">
        <f t="shared" si="0"/>
        <v>1076.6467138752</v>
      </c>
      <c r="I2" s="21">
        <f t="shared" si="0"/>
        <v>1114.7890784327999</v>
      </c>
      <c r="J2" s="21">
        <f t="shared" si="0"/>
        <v>1085.7883890190321</v>
      </c>
      <c r="K2" s="21">
        <f t="shared" si="0"/>
        <v>1063.1362273298728</v>
      </c>
      <c r="L2" s="21">
        <f t="shared" si="0"/>
        <v>716.67013469660003</v>
      </c>
      <c r="M2" s="21">
        <f t="shared" si="0"/>
        <v>773.2555774758672</v>
      </c>
      <c r="N2" s="21">
        <f t="shared" si="0"/>
        <v>795.01768944997002</v>
      </c>
      <c r="O2" s="21">
        <f t="shared" si="0"/>
        <v>706.72711233690598</v>
      </c>
      <c r="P2" s="21">
        <f t="shared" si="0"/>
        <v>683.96136096327893</v>
      </c>
      <c r="Q2" s="21">
        <f t="shared" si="0"/>
        <v>653.01783637823326</v>
      </c>
      <c r="R2" s="21">
        <f t="shared" si="0"/>
        <v>693.31185262968563</v>
      </c>
      <c r="S2" s="21">
        <f t="shared" si="0"/>
        <v>746.53181331092321</v>
      </c>
      <c r="T2" s="21">
        <f t="shared" si="0"/>
        <v>766.18877167000255</v>
      </c>
      <c r="U2" s="21">
        <f t="shared" si="0"/>
        <v>689.66541195093373</v>
      </c>
      <c r="V2" s="21">
        <f t="shared" si="0"/>
        <v>672.39351923124525</v>
      </c>
      <c r="W2" s="21">
        <f t="shared" si="0"/>
        <v>666.01275246499745</v>
      </c>
      <c r="X2" s="21">
        <f t="shared" si="0"/>
        <v>681.62921626024092</v>
      </c>
      <c r="Y2" s="21">
        <f t="shared" ref="Y2:Z2" si="1">SUM(Y3,Y17,Y22,Y25,Y26,Y51,Y52)</f>
        <v>654.0596230734543</v>
      </c>
      <c r="Z2" s="21">
        <f t="shared" si="1"/>
        <v>492.76837506829122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483.68244711600005</v>
      </c>
      <c r="D3" s="24">
        <f t="shared" ref="D3:W3" si="3">SUM(D4,D8,D11)</f>
        <v>550.99858484880008</v>
      </c>
      <c r="E3" s="24">
        <f t="shared" si="3"/>
        <v>497.19874746960011</v>
      </c>
      <c r="F3" s="24">
        <f t="shared" si="3"/>
        <v>467.05287087360006</v>
      </c>
      <c r="G3" s="24">
        <f t="shared" si="3"/>
        <v>476.61116675039983</v>
      </c>
      <c r="H3" s="24">
        <f t="shared" si="3"/>
        <v>477.69428963519999</v>
      </c>
      <c r="I3" s="24">
        <f t="shared" si="3"/>
        <v>477.31411799279988</v>
      </c>
      <c r="J3" s="24">
        <f t="shared" si="3"/>
        <v>464.09812812000007</v>
      </c>
      <c r="K3" s="24">
        <f t="shared" si="3"/>
        <v>484.15702199040004</v>
      </c>
      <c r="L3" s="24">
        <f t="shared" si="3"/>
        <v>275.57716855679996</v>
      </c>
      <c r="M3" s="24">
        <f t="shared" si="3"/>
        <v>335.41009120079997</v>
      </c>
      <c r="N3" s="24">
        <f t="shared" si="3"/>
        <v>309.43571883840002</v>
      </c>
      <c r="O3" s="24">
        <f t="shared" si="3"/>
        <v>221.62251327479996</v>
      </c>
      <c r="P3" s="24">
        <f t="shared" si="3"/>
        <v>190.43172593279996</v>
      </c>
      <c r="Q3" s="24">
        <f t="shared" si="3"/>
        <v>196.38245274120001</v>
      </c>
      <c r="R3" s="24">
        <f t="shared" si="3"/>
        <v>155.73081498479996</v>
      </c>
      <c r="S3" s="24">
        <f t="shared" si="3"/>
        <v>164.24699536079996</v>
      </c>
      <c r="T3" s="24">
        <f t="shared" si="3"/>
        <v>182.7076493088</v>
      </c>
      <c r="U3" s="24">
        <f t="shared" si="3"/>
        <v>166.51450767599997</v>
      </c>
      <c r="V3" s="24">
        <f t="shared" si="3"/>
        <v>144.82777486320001</v>
      </c>
      <c r="W3" s="24">
        <f t="shared" si="3"/>
        <v>117.28036290959997</v>
      </c>
      <c r="X3" s="24">
        <f t="shared" ref="X3:Z3" si="4">SUM(X4,X8,X11)</f>
        <v>121.50314074799999</v>
      </c>
      <c r="Y3" s="24">
        <f t="shared" si="4"/>
        <v>123.211402776</v>
      </c>
      <c r="Z3" s="24">
        <f t="shared" si="4"/>
        <v>60.27575273279998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421.14326973840008</v>
      </c>
      <c r="D4" s="19">
        <f t="shared" ref="D4:W4" si="6">SUM(D5:D7)</f>
        <v>485.33241018240005</v>
      </c>
      <c r="E4" s="19">
        <f t="shared" si="6"/>
        <v>428.40557551440008</v>
      </c>
      <c r="F4" s="19">
        <f t="shared" si="6"/>
        <v>401.38669620720003</v>
      </c>
      <c r="G4" s="19">
        <f t="shared" si="6"/>
        <v>392.18339255039984</v>
      </c>
      <c r="H4" s="19">
        <f t="shared" si="6"/>
        <v>387.01252085760001</v>
      </c>
      <c r="I4" s="19">
        <f t="shared" si="6"/>
        <v>396.01334108159983</v>
      </c>
      <c r="J4" s="19">
        <f t="shared" si="6"/>
        <v>379.67035392000008</v>
      </c>
      <c r="K4" s="19">
        <f t="shared" si="6"/>
        <v>415.36385003520002</v>
      </c>
      <c r="L4" s="19">
        <f t="shared" si="6"/>
        <v>231.79997491199995</v>
      </c>
      <c r="M4" s="19">
        <f t="shared" si="6"/>
        <v>291.63289755599999</v>
      </c>
      <c r="N4" s="19">
        <f t="shared" si="6"/>
        <v>259.57470472559999</v>
      </c>
      <c r="O4" s="19">
        <f t="shared" si="6"/>
        <v>174.87786040559996</v>
      </c>
      <c r="P4" s="19">
        <f t="shared" si="6"/>
        <v>146.80343430719998</v>
      </c>
      <c r="Q4" s="19">
        <f t="shared" si="6"/>
        <v>158.98650071040001</v>
      </c>
      <c r="R4" s="19">
        <f t="shared" si="6"/>
        <v>118.46249418959997</v>
      </c>
      <c r="S4" s="19">
        <f t="shared" si="6"/>
        <v>142.50730055759996</v>
      </c>
      <c r="T4" s="19">
        <f t="shared" si="6"/>
        <v>164.073679704</v>
      </c>
      <c r="U4" s="19">
        <f t="shared" si="6"/>
        <v>147.88053807119996</v>
      </c>
      <c r="V4" s="19">
        <f t="shared" si="6"/>
        <v>132.4048740696</v>
      </c>
      <c r="W4" s="19">
        <f t="shared" si="6"/>
        <v>104.85746211599998</v>
      </c>
      <c r="X4" s="19">
        <f t="shared" ref="X4:Z4" si="7">SUM(X5:X7)</f>
        <v>109.0802399544</v>
      </c>
      <c r="Y4" s="19">
        <f t="shared" si="7"/>
        <v>107.68315836959999</v>
      </c>
      <c r="Z4" s="19">
        <f t="shared" si="7"/>
        <v>54.064302335999983</v>
      </c>
    </row>
    <row r="5" spans="1:26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  <c r="Y5" s="8">
        <f>FC_IND_NMM_CM_E!Y5+FC_IND_NMM_CR_E!Y5+FC_IND_NMM_GL_E!Y5</f>
        <v>0</v>
      </c>
      <c r="Z5" s="8">
        <f>FC_IND_NMM_CM_E!Z5+FC_IND_NMM_CR_E!Z5+FC_IND_NMM_GL_E!Z5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  <c r="Y6" s="8">
        <f>FC_IND_NMM_CM_E!Y6+FC_IND_NMM_CR_E!Y6+FC_IND_NMM_GL_E!Y6</f>
        <v>0</v>
      </c>
      <c r="Z6" s="8">
        <f>FC_IND_NMM_CM_E!Z6+FC_IND_NMM_CR_E!Z6+FC_IND_NMM_GL_E!Z6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FC_IND_NMM_CM_E!C7+FC_IND_NMM_CR_E!C7+FC_IND_NMM_GL_E!C7</f>
        <v>421.14326973840008</v>
      </c>
      <c r="D7" s="8">
        <f>FC_IND_NMM_CM_E!D7+FC_IND_NMM_CR_E!D7+FC_IND_NMM_GL_E!D7</f>
        <v>485.33241018240005</v>
      </c>
      <c r="E7" s="8">
        <f>FC_IND_NMM_CM_E!E7+FC_IND_NMM_CR_E!E7+FC_IND_NMM_GL_E!E7</f>
        <v>428.40557551440008</v>
      </c>
      <c r="F7" s="8">
        <f>FC_IND_NMM_CM_E!F7+FC_IND_NMM_CR_E!F7+FC_IND_NMM_GL_E!F7</f>
        <v>401.38669620720003</v>
      </c>
      <c r="G7" s="8">
        <f>FC_IND_NMM_CM_E!G7+FC_IND_NMM_CR_E!G7+FC_IND_NMM_GL_E!G7</f>
        <v>392.18339255039984</v>
      </c>
      <c r="H7" s="8">
        <f>FC_IND_NMM_CM_E!H7+FC_IND_NMM_CR_E!H7+FC_IND_NMM_GL_E!H7</f>
        <v>387.01252085760001</v>
      </c>
      <c r="I7" s="8">
        <f>FC_IND_NMM_CM_E!I7+FC_IND_NMM_CR_E!I7+FC_IND_NMM_GL_E!I7</f>
        <v>396.01334108159983</v>
      </c>
      <c r="J7" s="8">
        <f>FC_IND_NMM_CM_E!J7+FC_IND_NMM_CR_E!J7+FC_IND_NMM_GL_E!J7</f>
        <v>379.67035392000008</v>
      </c>
      <c r="K7" s="8">
        <f>FC_IND_NMM_CM_E!K7+FC_IND_NMM_CR_E!K7+FC_IND_NMM_GL_E!K7</f>
        <v>415.36385003520002</v>
      </c>
      <c r="L7" s="8">
        <f>FC_IND_NMM_CM_E!L7+FC_IND_NMM_CR_E!L7+FC_IND_NMM_GL_E!L7</f>
        <v>231.79997491199995</v>
      </c>
      <c r="M7" s="8">
        <f>FC_IND_NMM_CM_E!M7+FC_IND_NMM_CR_E!M7+FC_IND_NMM_GL_E!M7</f>
        <v>291.63289755599999</v>
      </c>
      <c r="N7" s="8">
        <f>FC_IND_NMM_CM_E!N7+FC_IND_NMM_CR_E!N7+FC_IND_NMM_GL_E!N7</f>
        <v>259.57470472559999</v>
      </c>
      <c r="O7" s="8">
        <f>FC_IND_NMM_CM_E!O7+FC_IND_NMM_CR_E!O7+FC_IND_NMM_GL_E!O7</f>
        <v>174.87786040559996</v>
      </c>
      <c r="P7" s="8">
        <f>FC_IND_NMM_CM_E!P7+FC_IND_NMM_CR_E!P7+FC_IND_NMM_GL_E!P7</f>
        <v>146.80343430719998</v>
      </c>
      <c r="Q7" s="8">
        <f>FC_IND_NMM_CM_E!Q7+FC_IND_NMM_CR_E!Q7+FC_IND_NMM_GL_E!Q7</f>
        <v>158.98650071040001</v>
      </c>
      <c r="R7" s="8">
        <f>FC_IND_NMM_CM_E!R7+FC_IND_NMM_CR_E!R7+FC_IND_NMM_GL_E!R7</f>
        <v>118.46249418959997</v>
      </c>
      <c r="S7" s="8">
        <f>FC_IND_NMM_CM_E!S7+FC_IND_NMM_CR_E!S7+FC_IND_NMM_GL_E!S7</f>
        <v>142.50730055759996</v>
      </c>
      <c r="T7" s="8">
        <f>FC_IND_NMM_CM_E!T7+FC_IND_NMM_CR_E!T7+FC_IND_NMM_GL_E!T7</f>
        <v>164.073679704</v>
      </c>
      <c r="U7" s="8">
        <f>FC_IND_NMM_CM_E!U7+FC_IND_NMM_CR_E!U7+FC_IND_NMM_GL_E!U7</f>
        <v>147.88053807119996</v>
      </c>
      <c r="V7" s="8">
        <f>FC_IND_NMM_CM_E!V7+FC_IND_NMM_CR_E!V7+FC_IND_NMM_GL_E!V7</f>
        <v>132.4048740696</v>
      </c>
      <c r="W7" s="8">
        <f>FC_IND_NMM_CM_E!W7+FC_IND_NMM_CR_E!W7+FC_IND_NMM_GL_E!W7</f>
        <v>104.85746211599998</v>
      </c>
      <c r="X7" s="8">
        <f>FC_IND_NMM_CM_E!X7+FC_IND_NMM_CR_E!X7+FC_IND_NMM_GL_E!X7</f>
        <v>109.0802399544</v>
      </c>
      <c r="Y7" s="8">
        <f>FC_IND_NMM_CM_E!Y7+FC_IND_NMM_CR_E!Y7+FC_IND_NMM_GL_E!Y7</f>
        <v>107.68315836959999</v>
      </c>
      <c r="Z7" s="8">
        <f>FC_IND_NMM_CM_E!Z7+FC_IND_NMM_CR_E!Z7+FC_IND_NMM_GL_E!Z7</f>
        <v>54.064302335999983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  <c r="Y9" s="8">
        <f>FC_IND_NMM_CM_E!Y9+FC_IND_NMM_CR_E!Y9+FC_IND_NMM_GL_E!Y9</f>
        <v>0</v>
      </c>
      <c r="Z9" s="8">
        <f>FC_IND_NMM_CM_E!Z9+FC_IND_NMM_CR_E!Z9+FC_IND_NMM_GL_E!Z9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  <c r="Y10" s="8">
        <f>FC_IND_NMM_CM_E!Y10+FC_IND_NMM_CR_E!Y10+FC_IND_NMM_GL_E!Y10</f>
        <v>0</v>
      </c>
      <c r="Z10" s="8">
        <f>FC_IND_NMM_CM_E!Z10+FC_IND_NMM_CR_E!Z10+FC_IND_NMM_GL_E!Z10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62.539177377599998</v>
      </c>
      <c r="D11" s="19">
        <f t="shared" ref="D11:W11" si="12">SUM(D12:D16)</f>
        <v>65.666174666399982</v>
      </c>
      <c r="E11" s="19">
        <f t="shared" si="12"/>
        <v>68.793171955199995</v>
      </c>
      <c r="F11" s="19">
        <f t="shared" si="12"/>
        <v>65.666174666400011</v>
      </c>
      <c r="G11" s="19">
        <f t="shared" si="12"/>
        <v>84.427774199999988</v>
      </c>
      <c r="H11" s="19">
        <f t="shared" si="12"/>
        <v>90.681768777599999</v>
      </c>
      <c r="I11" s="19">
        <f t="shared" si="12"/>
        <v>81.300776911200018</v>
      </c>
      <c r="J11" s="19">
        <f t="shared" si="12"/>
        <v>84.427774199999988</v>
      </c>
      <c r="K11" s="19">
        <f t="shared" si="12"/>
        <v>68.793171955199995</v>
      </c>
      <c r="L11" s="19">
        <f t="shared" si="12"/>
        <v>43.777193644799993</v>
      </c>
      <c r="M11" s="19">
        <f t="shared" si="12"/>
        <v>43.777193644799993</v>
      </c>
      <c r="N11" s="19">
        <f t="shared" si="12"/>
        <v>49.861014112800007</v>
      </c>
      <c r="O11" s="19">
        <f t="shared" si="12"/>
        <v>46.744652869199989</v>
      </c>
      <c r="P11" s="19">
        <f t="shared" si="12"/>
        <v>43.628291625599999</v>
      </c>
      <c r="Q11" s="19">
        <f t="shared" si="12"/>
        <v>37.395952030799997</v>
      </c>
      <c r="R11" s="19">
        <f t="shared" si="12"/>
        <v>37.268320795199998</v>
      </c>
      <c r="S11" s="19">
        <f t="shared" si="12"/>
        <v>21.739694803199999</v>
      </c>
      <c r="T11" s="19">
        <f t="shared" si="12"/>
        <v>18.633969604799997</v>
      </c>
      <c r="U11" s="19">
        <f t="shared" si="12"/>
        <v>18.633969604799994</v>
      </c>
      <c r="V11" s="19">
        <f t="shared" si="12"/>
        <v>12.4229007936</v>
      </c>
      <c r="W11" s="19">
        <f t="shared" si="12"/>
        <v>12.4229007936</v>
      </c>
      <c r="X11" s="19">
        <f t="shared" ref="X11:Z11" si="13">SUM(X12:X16)</f>
        <v>12.4229007936</v>
      </c>
      <c r="Y11" s="19">
        <f t="shared" si="13"/>
        <v>15.528244406400002</v>
      </c>
      <c r="Z11" s="19">
        <f t="shared" si="13"/>
        <v>6.2114503967999983</v>
      </c>
    </row>
    <row r="12" spans="1:26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  <c r="Y12" s="8">
        <f>FC_IND_NMM_CM_E!Y12+FC_IND_NMM_CR_E!Y12+FC_IND_NMM_GL_E!Y12</f>
        <v>0</v>
      </c>
      <c r="Z12" s="8">
        <f>FC_IND_NMM_CM_E!Z12+FC_IND_NMM_CR_E!Z12+FC_IND_NMM_GL_E!Z12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62.539177377599998</v>
      </c>
      <c r="D13" s="8">
        <f>FC_IND_NMM_CM_E!D13+FC_IND_NMM_CR_E!D13+FC_IND_NMM_GL_E!D13</f>
        <v>65.666174666399982</v>
      </c>
      <c r="E13" s="8">
        <f>FC_IND_NMM_CM_E!E13+FC_IND_NMM_CR_E!E13+FC_IND_NMM_GL_E!E13</f>
        <v>68.793171955199995</v>
      </c>
      <c r="F13" s="8">
        <f>FC_IND_NMM_CM_E!F13+FC_IND_NMM_CR_E!F13+FC_IND_NMM_GL_E!F13</f>
        <v>65.666174666400011</v>
      </c>
      <c r="G13" s="8">
        <f>FC_IND_NMM_CM_E!G13+FC_IND_NMM_CR_E!G13+FC_IND_NMM_GL_E!G13</f>
        <v>84.427774199999988</v>
      </c>
      <c r="H13" s="8">
        <f>FC_IND_NMM_CM_E!H13+FC_IND_NMM_CR_E!H13+FC_IND_NMM_GL_E!H13</f>
        <v>90.681768777599999</v>
      </c>
      <c r="I13" s="8">
        <f>FC_IND_NMM_CM_E!I13+FC_IND_NMM_CR_E!I13+FC_IND_NMM_GL_E!I13</f>
        <v>81.300776911200018</v>
      </c>
      <c r="J13" s="8">
        <f>FC_IND_NMM_CM_E!J13+FC_IND_NMM_CR_E!J13+FC_IND_NMM_GL_E!J13</f>
        <v>84.427774199999988</v>
      </c>
      <c r="K13" s="8">
        <f>FC_IND_NMM_CM_E!K13+FC_IND_NMM_CR_E!K13+FC_IND_NMM_GL_E!K13</f>
        <v>68.793171955199995</v>
      </c>
      <c r="L13" s="8">
        <f>FC_IND_NMM_CM_E!L13+FC_IND_NMM_CR_E!L13+FC_IND_NMM_GL_E!L13</f>
        <v>43.777193644799993</v>
      </c>
      <c r="M13" s="8">
        <f>FC_IND_NMM_CM_E!M13+FC_IND_NMM_CR_E!M13+FC_IND_NMM_GL_E!M13</f>
        <v>43.777193644799993</v>
      </c>
      <c r="N13" s="8">
        <f>FC_IND_NMM_CM_E!N13+FC_IND_NMM_CR_E!N13+FC_IND_NMM_GL_E!N13</f>
        <v>49.861014112800007</v>
      </c>
      <c r="O13" s="8">
        <f>FC_IND_NMM_CM_E!O13+FC_IND_NMM_CR_E!O13+FC_IND_NMM_GL_E!O13</f>
        <v>46.744652869199989</v>
      </c>
      <c r="P13" s="8">
        <f>FC_IND_NMM_CM_E!P13+FC_IND_NMM_CR_E!P13+FC_IND_NMM_GL_E!P13</f>
        <v>43.628291625599999</v>
      </c>
      <c r="Q13" s="8">
        <f>FC_IND_NMM_CM_E!Q13+FC_IND_NMM_CR_E!Q13+FC_IND_NMM_GL_E!Q13</f>
        <v>37.395952030799997</v>
      </c>
      <c r="R13" s="8">
        <f>FC_IND_NMM_CM_E!R13+FC_IND_NMM_CR_E!R13+FC_IND_NMM_GL_E!R13</f>
        <v>37.268320795199998</v>
      </c>
      <c r="S13" s="8">
        <f>FC_IND_NMM_CM_E!S13+FC_IND_NMM_CR_E!S13+FC_IND_NMM_GL_E!S13</f>
        <v>21.739694803199999</v>
      </c>
      <c r="T13" s="8">
        <f>FC_IND_NMM_CM_E!T13+FC_IND_NMM_CR_E!T13+FC_IND_NMM_GL_E!T13</f>
        <v>18.633969604799997</v>
      </c>
      <c r="U13" s="8">
        <f>FC_IND_NMM_CM_E!U13+FC_IND_NMM_CR_E!U13+FC_IND_NMM_GL_E!U13</f>
        <v>18.633969604799994</v>
      </c>
      <c r="V13" s="8">
        <f>FC_IND_NMM_CM_E!V13+FC_IND_NMM_CR_E!V13+FC_IND_NMM_GL_E!V13</f>
        <v>12.4229007936</v>
      </c>
      <c r="W13" s="8">
        <f>FC_IND_NMM_CM_E!W13+FC_IND_NMM_CR_E!W13+FC_IND_NMM_GL_E!W13</f>
        <v>12.4229007936</v>
      </c>
      <c r="X13" s="8">
        <f>FC_IND_NMM_CM_E!X13+FC_IND_NMM_CR_E!X13+FC_IND_NMM_GL_E!X13</f>
        <v>12.4229007936</v>
      </c>
      <c r="Y13" s="8">
        <f>FC_IND_NMM_CM_E!Y13+FC_IND_NMM_CR_E!Y13+FC_IND_NMM_GL_E!Y13</f>
        <v>15.528244406400002</v>
      </c>
      <c r="Z13" s="8">
        <f>FC_IND_NMM_CM_E!Z13+FC_IND_NMM_CR_E!Z13+FC_IND_NMM_GL_E!Z13</f>
        <v>6.2114503967999983</v>
      </c>
    </row>
    <row r="14" spans="1:26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  <c r="Y14" s="8">
        <f>FC_IND_NMM_CM_E!Y14+FC_IND_NMM_CR_E!Y14+FC_IND_NMM_GL_E!Y14</f>
        <v>0</v>
      </c>
      <c r="Z14" s="8">
        <f>FC_IND_NMM_CM_E!Z14+FC_IND_NMM_CR_E!Z14+FC_IND_NMM_GL_E!Z14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  <c r="Y15" s="8">
        <f>FC_IND_NMM_CM_E!Y15+FC_IND_NMM_CR_E!Y15+FC_IND_NMM_GL_E!Y15</f>
        <v>0</v>
      </c>
      <c r="Z15" s="8">
        <f>FC_IND_NMM_CM_E!Z15+FC_IND_NMM_CR_E!Z15+FC_IND_NMM_GL_E!Z15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  <c r="Y16" s="8">
        <f>FC_IND_NMM_CM_E!Y16+FC_IND_NMM_CR_E!Y16+FC_IND_NMM_GL_E!Y16</f>
        <v>0</v>
      </c>
      <c r="Z16" s="8">
        <f>FC_IND_NMM_CM_E!Z16+FC_IND_NMM_CR_E!Z16+FC_IND_NMM_GL_E!Z16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38.321639999999988</v>
      </c>
      <c r="D17" s="27">
        <f t="shared" ref="D17:W17" si="15">SUM(D18:D21)</f>
        <v>37.842120000000001</v>
      </c>
      <c r="E17" s="27">
        <f t="shared" si="15"/>
        <v>37.682279999999999</v>
      </c>
      <c r="F17" s="27">
        <f t="shared" si="15"/>
        <v>38.36160000000001</v>
      </c>
      <c r="G17" s="27">
        <f t="shared" si="15"/>
        <v>37.362599999999986</v>
      </c>
      <c r="H17" s="27">
        <f t="shared" si="15"/>
        <v>36.963000000000008</v>
      </c>
      <c r="I17" s="27">
        <f t="shared" si="15"/>
        <v>39.000959999999992</v>
      </c>
      <c r="J17" s="27">
        <f t="shared" si="15"/>
        <v>37.762200000000007</v>
      </c>
      <c r="K17" s="27">
        <f t="shared" si="15"/>
        <v>32.247720000000001</v>
      </c>
      <c r="L17" s="27">
        <f t="shared" si="15"/>
        <v>29.530439999999992</v>
      </c>
      <c r="M17" s="27">
        <f t="shared" si="15"/>
        <v>31.848119999999991</v>
      </c>
      <c r="N17" s="27">
        <f t="shared" si="15"/>
        <v>34.805159999999987</v>
      </c>
      <c r="O17" s="27">
        <f t="shared" si="15"/>
        <v>33.28667999999999</v>
      </c>
      <c r="P17" s="27">
        <f t="shared" si="15"/>
        <v>30.449519999999993</v>
      </c>
      <c r="Q17" s="27">
        <f t="shared" si="15"/>
        <v>37.978214399999992</v>
      </c>
      <c r="R17" s="27">
        <f t="shared" si="15"/>
        <v>126.09216000000001</v>
      </c>
      <c r="S17" s="27">
        <f t="shared" si="15"/>
        <v>151.58123999999998</v>
      </c>
      <c r="T17" s="27">
        <f t="shared" si="15"/>
        <v>153.39673439999999</v>
      </c>
      <c r="U17" s="27">
        <f t="shared" si="15"/>
        <v>94.41573120000001</v>
      </c>
      <c r="V17" s="27">
        <f t="shared" si="15"/>
        <v>102.02654159999999</v>
      </c>
      <c r="W17" s="27">
        <f t="shared" si="15"/>
        <v>104.33157840000003</v>
      </c>
      <c r="X17" s="27">
        <f t="shared" ref="X17:Z17" si="16">SUM(X18:X21)</f>
        <v>118.82159999999999</v>
      </c>
      <c r="Y17" s="27">
        <f t="shared" si="16"/>
        <v>98.520508799999988</v>
      </c>
      <c r="Z17" s="27">
        <f t="shared" si="16"/>
        <v>87.108847200000014</v>
      </c>
    </row>
    <row r="18" spans="1:26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  <c r="Y18" s="8">
        <f>FC_IND_NMM_CM_E!Y18+FC_IND_NMM_CR_E!Y18+FC_IND_NMM_GL_E!Y18</f>
        <v>0</v>
      </c>
      <c r="Z18" s="8">
        <f>FC_IND_NMM_CM_E!Z18+FC_IND_NMM_CR_E!Z18+FC_IND_NMM_GL_E!Z18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38.321639999999988</v>
      </c>
      <c r="D19" s="8">
        <f>FC_IND_NMM_CM_E!D19+FC_IND_NMM_CR_E!D19+FC_IND_NMM_GL_E!D19</f>
        <v>37.842120000000001</v>
      </c>
      <c r="E19" s="8">
        <f>FC_IND_NMM_CM_E!E19+FC_IND_NMM_CR_E!E19+FC_IND_NMM_GL_E!E19</f>
        <v>37.682279999999999</v>
      </c>
      <c r="F19" s="8">
        <f>FC_IND_NMM_CM_E!F19+FC_IND_NMM_CR_E!F19+FC_IND_NMM_GL_E!F19</f>
        <v>38.36160000000001</v>
      </c>
      <c r="G19" s="8">
        <f>FC_IND_NMM_CM_E!G19+FC_IND_NMM_CR_E!G19+FC_IND_NMM_GL_E!G19</f>
        <v>37.362599999999986</v>
      </c>
      <c r="H19" s="8">
        <f>FC_IND_NMM_CM_E!H19+FC_IND_NMM_CR_E!H19+FC_IND_NMM_GL_E!H19</f>
        <v>36.963000000000008</v>
      </c>
      <c r="I19" s="8">
        <f>FC_IND_NMM_CM_E!I19+FC_IND_NMM_CR_E!I19+FC_IND_NMM_GL_E!I19</f>
        <v>39.000959999999992</v>
      </c>
      <c r="J19" s="8">
        <f>FC_IND_NMM_CM_E!J19+FC_IND_NMM_CR_E!J19+FC_IND_NMM_GL_E!J19</f>
        <v>37.762200000000007</v>
      </c>
      <c r="K19" s="8">
        <f>FC_IND_NMM_CM_E!K19+FC_IND_NMM_CR_E!K19+FC_IND_NMM_GL_E!K19</f>
        <v>32.247720000000001</v>
      </c>
      <c r="L19" s="8">
        <f>FC_IND_NMM_CM_E!L19+FC_IND_NMM_CR_E!L19+FC_IND_NMM_GL_E!L19</f>
        <v>29.530439999999992</v>
      </c>
      <c r="M19" s="8">
        <f>FC_IND_NMM_CM_E!M19+FC_IND_NMM_CR_E!M19+FC_IND_NMM_GL_E!M19</f>
        <v>31.848119999999991</v>
      </c>
      <c r="N19" s="8">
        <f>FC_IND_NMM_CM_E!N19+FC_IND_NMM_CR_E!N19+FC_IND_NMM_GL_E!N19</f>
        <v>34.805159999999987</v>
      </c>
      <c r="O19" s="8">
        <f>FC_IND_NMM_CM_E!O19+FC_IND_NMM_CR_E!O19+FC_IND_NMM_GL_E!O19</f>
        <v>33.28667999999999</v>
      </c>
      <c r="P19" s="8">
        <f>FC_IND_NMM_CM_E!P19+FC_IND_NMM_CR_E!P19+FC_IND_NMM_GL_E!P19</f>
        <v>30.449519999999993</v>
      </c>
      <c r="Q19" s="8">
        <f>FC_IND_NMM_CM_E!Q19+FC_IND_NMM_CR_E!Q19+FC_IND_NMM_GL_E!Q19</f>
        <v>31.608359999999994</v>
      </c>
      <c r="R19" s="8">
        <f>FC_IND_NMM_CM_E!R19+FC_IND_NMM_CR_E!R19+FC_IND_NMM_GL_E!R19</f>
        <v>27.812160000000013</v>
      </c>
      <c r="S19" s="8">
        <f>FC_IND_NMM_CM_E!S19+FC_IND_NMM_CR_E!S19+FC_IND_NMM_GL_E!S19</f>
        <v>28.73124</v>
      </c>
      <c r="T19" s="8">
        <f>FC_IND_NMM_CM_E!T19+FC_IND_NMM_CR_E!T19+FC_IND_NMM_GL_E!T19</f>
        <v>29.090879999999991</v>
      </c>
      <c r="U19" s="8">
        <f>FC_IND_NMM_CM_E!U19+FC_IND_NMM_CR_E!U19+FC_IND_NMM_GL_E!U19</f>
        <v>28.531440000000007</v>
      </c>
      <c r="V19" s="8">
        <f>FC_IND_NMM_CM_E!V19+FC_IND_NMM_CR_E!V19+FC_IND_NMM_GL_E!V19</f>
        <v>21.218760000000003</v>
      </c>
      <c r="W19" s="8">
        <f>FC_IND_NMM_CM_E!W19+FC_IND_NMM_CR_E!W19+FC_IND_NMM_GL_E!W19</f>
        <v>24.615359999999995</v>
      </c>
      <c r="X19" s="8">
        <f>FC_IND_NMM_CM_E!X19+FC_IND_NMM_CR_E!X19+FC_IND_NMM_GL_E!X19</f>
        <v>30.369599999999998</v>
      </c>
      <c r="Y19" s="8">
        <f>FC_IND_NMM_CM_E!Y19+FC_IND_NMM_CR_E!Y19+FC_IND_NMM_GL_E!Y19</f>
        <v>25.174800000000001</v>
      </c>
      <c r="Z19" s="8">
        <f>FC_IND_NMM_CM_E!Z19+FC_IND_NMM_CR_E!Z19+FC_IND_NMM_GL_E!Z19</f>
        <v>29.050920000000005</v>
      </c>
    </row>
    <row r="20" spans="1:26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  <c r="Y20" s="8">
        <f>FC_IND_NMM_CM_E!Y20+FC_IND_NMM_CR_E!Y20+FC_IND_NMM_GL_E!Y20</f>
        <v>0</v>
      </c>
      <c r="Z20" s="8">
        <f>FC_IND_NMM_CM_E!Z20+FC_IND_NMM_CR_E!Z20+FC_IND_NMM_GL_E!Z20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6.3698543999999995</v>
      </c>
      <c r="R21" s="8">
        <f>FC_IND_NMM_CM_E!R21+FC_IND_NMM_CR_E!R21+FC_IND_NMM_GL_E!R21</f>
        <v>98.279999999999987</v>
      </c>
      <c r="S21" s="8">
        <f>FC_IND_NMM_CM_E!S21+FC_IND_NMM_CR_E!S21+FC_IND_NMM_GL_E!S21</f>
        <v>122.84999999999998</v>
      </c>
      <c r="T21" s="8">
        <f>FC_IND_NMM_CM_E!T21+FC_IND_NMM_CR_E!T21+FC_IND_NMM_GL_E!T21</f>
        <v>124.30585439999999</v>
      </c>
      <c r="U21" s="8">
        <f>FC_IND_NMM_CM_E!U21+FC_IND_NMM_CR_E!U21+FC_IND_NMM_GL_E!U21</f>
        <v>65.884291200000007</v>
      </c>
      <c r="V21" s="8">
        <f>FC_IND_NMM_CM_E!V21+FC_IND_NMM_CR_E!V21+FC_IND_NMM_GL_E!V21</f>
        <v>80.807781599999984</v>
      </c>
      <c r="W21" s="8">
        <f>FC_IND_NMM_CM_E!W21+FC_IND_NMM_CR_E!W21+FC_IND_NMM_GL_E!W21</f>
        <v>79.716218400000031</v>
      </c>
      <c r="X21" s="8">
        <f>FC_IND_NMM_CM_E!X21+FC_IND_NMM_CR_E!X21+FC_IND_NMM_GL_E!X21</f>
        <v>88.451999999999984</v>
      </c>
      <c r="Y21" s="8">
        <f>FC_IND_NMM_CM_E!Y21+FC_IND_NMM_CR_E!Y21+FC_IND_NMM_GL_E!Y21</f>
        <v>73.345708799999983</v>
      </c>
      <c r="Z21" s="8">
        <f>FC_IND_NMM_CM_E!Z21+FC_IND_NMM_CR_E!Z21+FC_IND_NMM_GL_E!Z21</f>
        <v>58.057927200000009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1.0714923648000001</v>
      </c>
      <c r="K22" s="27">
        <f t="shared" si="18"/>
        <v>1.0180494719999997</v>
      </c>
      <c r="L22" s="27">
        <f t="shared" si="18"/>
        <v>1.0342328832000001</v>
      </c>
      <c r="M22" s="27">
        <f t="shared" si="18"/>
        <v>1.0564380287999999</v>
      </c>
      <c r="N22" s="27">
        <f t="shared" si="18"/>
        <v>2.1166318008</v>
      </c>
      <c r="O22" s="27">
        <f t="shared" si="18"/>
        <v>2.0408164920000003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1.0547025983999998</v>
      </c>
      <c r="T22" s="27">
        <f t="shared" si="18"/>
        <v>1.0516499135999997</v>
      </c>
      <c r="U22" s="27">
        <f t="shared" si="18"/>
        <v>1.0742876100000001</v>
      </c>
      <c r="V22" s="27">
        <f t="shared" si="18"/>
        <v>1.0952290799999997</v>
      </c>
      <c r="W22" s="27">
        <f t="shared" si="18"/>
        <v>1.0922077583999998</v>
      </c>
      <c r="X22" s="27">
        <f t="shared" ref="X22:Z22" si="19">SUM(X23:X24)</f>
        <v>1.0990187999999999</v>
      </c>
      <c r="Y22" s="27">
        <f t="shared" si="19"/>
        <v>1.0827661284000001</v>
      </c>
      <c r="Z22" s="27">
        <f t="shared" si="19"/>
        <v>1.0726214399999998</v>
      </c>
    </row>
    <row r="23" spans="1:26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1.0714923648000001</v>
      </c>
      <c r="K23" s="8">
        <f>FC_IND_NMM_CM_E!K23+FC_IND_NMM_CR_E!K23+FC_IND_NMM_GL_E!K23</f>
        <v>1.0180494719999997</v>
      </c>
      <c r="L23" s="8">
        <f>FC_IND_NMM_CM_E!L23+FC_IND_NMM_CR_E!L23+FC_IND_NMM_GL_E!L23</f>
        <v>1.0342328832000001</v>
      </c>
      <c r="M23" s="8">
        <f>FC_IND_NMM_CM_E!M23+FC_IND_NMM_CR_E!M23+FC_IND_NMM_GL_E!M23</f>
        <v>1.0564380287999999</v>
      </c>
      <c r="N23" s="8">
        <f>FC_IND_NMM_CM_E!N23+FC_IND_NMM_CR_E!N23+FC_IND_NMM_GL_E!N23</f>
        <v>2.1166318008</v>
      </c>
      <c r="O23" s="8">
        <f>FC_IND_NMM_CM_E!O23+FC_IND_NMM_CR_E!O23+FC_IND_NMM_GL_E!O23</f>
        <v>2.0408164920000003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1.0547025983999998</v>
      </c>
      <c r="T23" s="8">
        <f>FC_IND_NMM_CM_E!T23+FC_IND_NMM_CR_E!T23+FC_IND_NMM_GL_E!T23</f>
        <v>1.0516499135999997</v>
      </c>
      <c r="U23" s="8">
        <f>FC_IND_NMM_CM_E!U23+FC_IND_NMM_CR_E!U23+FC_IND_NMM_GL_E!U23</f>
        <v>1.0742876100000001</v>
      </c>
      <c r="V23" s="8">
        <f>FC_IND_NMM_CM_E!V23+FC_IND_NMM_CR_E!V23+FC_IND_NMM_GL_E!V23</f>
        <v>1.0952290799999997</v>
      </c>
      <c r="W23" s="8">
        <f>FC_IND_NMM_CM_E!W23+FC_IND_NMM_CR_E!W23+FC_IND_NMM_GL_E!W23</f>
        <v>1.0922077583999998</v>
      </c>
      <c r="X23" s="8">
        <f>FC_IND_NMM_CM_E!X23+FC_IND_NMM_CR_E!X23+FC_IND_NMM_GL_E!X23</f>
        <v>1.0990187999999999</v>
      </c>
      <c r="Y23" s="8">
        <f>FC_IND_NMM_CM_E!Y23+FC_IND_NMM_CR_E!Y23+FC_IND_NMM_GL_E!Y23</f>
        <v>1.0827661284000001</v>
      </c>
      <c r="Z23" s="8">
        <f>FC_IND_NMM_CM_E!Z23+FC_IND_NMM_CR_E!Z23+FC_IND_NMM_GL_E!Z23</f>
        <v>1.0726214399999998</v>
      </c>
    </row>
    <row r="24" spans="1:26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  <c r="Y24" s="8">
        <f>FC_IND_NMM_CM_E!Y24+FC_IND_NMM_CR_E!Y24+FC_IND_NMM_GL_E!Y24</f>
        <v>0</v>
      </c>
      <c r="Z24" s="8">
        <f>FC_IND_NMM_CM_E!Z24+FC_IND_NMM_CR_E!Z24+FC_IND_NMM_GL_E!Z24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  <c r="Y25" s="27">
        <f>FC_IND_NMM_CM_E!Y25+FC_IND_NMM_CR_E!Y25+FC_IND_NMM_GL_E!Y25</f>
        <v>0</v>
      </c>
      <c r="Z25" s="27">
        <f>FC_IND_NMM_CM_E!Z25+FC_IND_NMM_CR_E!Z25+FC_IND_NMM_GL_E!Z25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314.81965439999999</v>
      </c>
      <c r="D26" s="27">
        <f t="shared" ref="D26:W26" si="21">SUM(D27,D33)</f>
        <v>256.35072528000006</v>
      </c>
      <c r="E26" s="27">
        <f t="shared" si="21"/>
        <v>338.24118348000002</v>
      </c>
      <c r="F26" s="27">
        <f t="shared" si="21"/>
        <v>360.83584872</v>
      </c>
      <c r="G26" s="27">
        <f t="shared" si="21"/>
        <v>420.43027427999999</v>
      </c>
      <c r="H26" s="27">
        <f t="shared" si="21"/>
        <v>385.43084424000006</v>
      </c>
      <c r="I26" s="27">
        <f t="shared" si="21"/>
        <v>403.82360604000002</v>
      </c>
      <c r="J26" s="27">
        <f t="shared" si="21"/>
        <v>405.81839664000006</v>
      </c>
      <c r="K26" s="27">
        <f t="shared" si="21"/>
        <v>350.69632164000006</v>
      </c>
      <c r="L26" s="27">
        <f t="shared" si="21"/>
        <v>283.62514680000004</v>
      </c>
      <c r="M26" s="27">
        <f t="shared" si="21"/>
        <v>281.35960272</v>
      </c>
      <c r="N26" s="27">
        <f t="shared" si="21"/>
        <v>333.50054976000001</v>
      </c>
      <c r="O26" s="27">
        <f t="shared" si="21"/>
        <v>362.54684952000008</v>
      </c>
      <c r="P26" s="27">
        <f t="shared" si="21"/>
        <v>344.66579964000005</v>
      </c>
      <c r="Q26" s="27">
        <f t="shared" si="21"/>
        <v>307.92448619999999</v>
      </c>
      <c r="R26" s="27">
        <f t="shared" si="21"/>
        <v>298.43046396000005</v>
      </c>
      <c r="S26" s="27">
        <f t="shared" si="21"/>
        <v>310.23905940000003</v>
      </c>
      <c r="T26" s="27">
        <f t="shared" si="21"/>
        <v>310.13563428000003</v>
      </c>
      <c r="U26" s="27">
        <f t="shared" si="21"/>
        <v>310.91079708000001</v>
      </c>
      <c r="V26" s="27">
        <f t="shared" si="21"/>
        <v>305.23680791999999</v>
      </c>
      <c r="W26" s="27">
        <f t="shared" si="21"/>
        <v>319.43270700000005</v>
      </c>
      <c r="X26" s="27">
        <f t="shared" ref="X26:Z26" si="22">SUM(X27,X33)</f>
        <v>314.02321451999995</v>
      </c>
      <c r="Y26" s="27">
        <f t="shared" si="22"/>
        <v>302.64879023999998</v>
      </c>
      <c r="Z26" s="27">
        <f t="shared" si="22"/>
        <v>235.70880371999999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  <c r="Y28" s="8">
        <f>FC_IND_NMM_CM_E!Y28+FC_IND_NMM_CR_E!Y28+FC_IND_NMM_GL_E!Y28</f>
        <v>0</v>
      </c>
      <c r="Z28" s="8">
        <f>FC_IND_NMM_CM_E!Z28+FC_IND_NMM_CR_E!Z28+FC_IND_NMM_GL_E!Z28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  <c r="Y29" s="8">
        <f>FC_IND_NMM_CM_E!Y29+FC_IND_NMM_CR_E!Y29+FC_IND_NMM_GL_E!Y29</f>
        <v>0</v>
      </c>
      <c r="Z29" s="8">
        <f>FC_IND_NMM_CM_E!Z29+FC_IND_NMM_CR_E!Z29+FC_IND_NMM_GL_E!Z29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  <c r="Y30" s="8">
        <f>FC_IND_NMM_CM_E!Y30+FC_IND_NMM_CR_E!Y30+FC_IND_NMM_GL_E!Y30</f>
        <v>0</v>
      </c>
      <c r="Z30" s="8">
        <f>FC_IND_NMM_CM_E!Z30+FC_IND_NMM_CR_E!Z30+FC_IND_NMM_GL_E!Z30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  <c r="Y31" s="8">
        <f>FC_IND_NMM_CM_E!Y31+FC_IND_NMM_CR_E!Y31+FC_IND_NMM_GL_E!Y31</f>
        <v>0</v>
      </c>
      <c r="Z31" s="8">
        <f>FC_IND_NMM_CM_E!Z31+FC_IND_NMM_CR_E!Z31+FC_IND_NMM_GL_E!Z31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  <c r="Y32" s="8">
        <f>FC_IND_NMM_CM_E!Y32+FC_IND_NMM_CR_E!Y32+FC_IND_NMM_GL_E!Y32</f>
        <v>0</v>
      </c>
      <c r="Z32" s="8">
        <f>FC_IND_NMM_CM_E!Z32+FC_IND_NMM_CR_E!Z32+FC_IND_NMM_GL_E!Z32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314.81965439999999</v>
      </c>
      <c r="D33" s="19">
        <f t="shared" ref="D33:W33" si="27">SUM(D34:D50)</f>
        <v>256.35072528000006</v>
      </c>
      <c r="E33" s="19">
        <f t="shared" si="27"/>
        <v>338.24118348000002</v>
      </c>
      <c r="F33" s="19">
        <f t="shared" si="27"/>
        <v>360.83584872</v>
      </c>
      <c r="G33" s="19">
        <f t="shared" si="27"/>
        <v>420.43027427999999</v>
      </c>
      <c r="H33" s="19">
        <f t="shared" si="27"/>
        <v>385.43084424000006</v>
      </c>
      <c r="I33" s="19">
        <f t="shared" si="27"/>
        <v>403.82360604000002</v>
      </c>
      <c r="J33" s="19">
        <f t="shared" si="27"/>
        <v>405.81839664000006</v>
      </c>
      <c r="K33" s="19">
        <f t="shared" si="27"/>
        <v>350.69632164000006</v>
      </c>
      <c r="L33" s="19">
        <f t="shared" si="27"/>
        <v>283.62514680000004</v>
      </c>
      <c r="M33" s="19">
        <f t="shared" si="27"/>
        <v>281.35960272</v>
      </c>
      <c r="N33" s="19">
        <f t="shared" si="27"/>
        <v>333.50054976000001</v>
      </c>
      <c r="O33" s="19">
        <f t="shared" si="27"/>
        <v>362.54684952000008</v>
      </c>
      <c r="P33" s="19">
        <f t="shared" si="27"/>
        <v>344.66579964000005</v>
      </c>
      <c r="Q33" s="19">
        <f t="shared" si="27"/>
        <v>307.92448619999999</v>
      </c>
      <c r="R33" s="19">
        <f t="shared" si="27"/>
        <v>298.43046396000005</v>
      </c>
      <c r="S33" s="19">
        <f t="shared" si="27"/>
        <v>310.23905940000003</v>
      </c>
      <c r="T33" s="19">
        <f t="shared" si="27"/>
        <v>310.13563428000003</v>
      </c>
      <c r="U33" s="19">
        <f t="shared" si="27"/>
        <v>310.91079708000001</v>
      </c>
      <c r="V33" s="19">
        <f t="shared" si="27"/>
        <v>305.23680791999999</v>
      </c>
      <c r="W33" s="19">
        <f t="shared" si="27"/>
        <v>319.43270700000005</v>
      </c>
      <c r="X33" s="19">
        <f t="shared" ref="X33:Z33" si="28">SUM(X34:X50)</f>
        <v>314.02321451999995</v>
      </c>
      <c r="Y33" s="19">
        <f t="shared" si="28"/>
        <v>302.64879023999998</v>
      </c>
      <c r="Z33" s="19">
        <f t="shared" si="28"/>
        <v>235.70880371999999</v>
      </c>
    </row>
    <row r="34" spans="1:26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  <c r="Y34" s="8">
        <f>FC_IND_NMM_CM_E!Y34+FC_IND_NMM_CR_E!Y34+FC_IND_NMM_GL_E!Y34</f>
        <v>0</v>
      </c>
      <c r="Z34" s="8">
        <f>FC_IND_NMM_CM_E!Z34+FC_IND_NMM_CR_E!Z34+FC_IND_NMM_GL_E!Z34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  <c r="Y35" s="8">
        <f>FC_IND_NMM_CM_E!Y35+FC_IND_NMM_CR_E!Y35+FC_IND_NMM_GL_E!Y35</f>
        <v>0</v>
      </c>
      <c r="Z35" s="8">
        <f>FC_IND_NMM_CM_E!Z35+FC_IND_NMM_CR_E!Z35+FC_IND_NMM_GL_E!Z35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69.965280000000007</v>
      </c>
      <c r="D36" s="8">
        <f>FC_IND_NMM_CM_E!D36+FC_IND_NMM_CR_E!D36+FC_IND_NMM_GL_E!D36</f>
        <v>72.880424280000014</v>
      </c>
      <c r="E36" s="8">
        <f>FC_IND_NMM_CM_E!E36+FC_IND_NMM_CR_E!E36+FC_IND_NMM_GL_E!E36</f>
        <v>72.880424280000014</v>
      </c>
      <c r="F36" s="8">
        <f>FC_IND_NMM_CM_E!F36+FC_IND_NMM_CR_E!F36+FC_IND_NMM_GL_E!F36</f>
        <v>72.880424280000028</v>
      </c>
      <c r="G36" s="8">
        <f>FC_IND_NMM_CM_E!G36+FC_IND_NMM_CR_E!G36+FC_IND_NMM_GL_E!G36</f>
        <v>96.202259999999995</v>
      </c>
      <c r="H36" s="8">
        <f>FC_IND_NMM_CM_E!H36+FC_IND_NMM_CR_E!H36+FC_IND_NMM_GL_E!H36</f>
        <v>81.626084280000015</v>
      </c>
      <c r="I36" s="8">
        <f>FC_IND_NMM_CM_E!I36+FC_IND_NMM_CR_E!I36+FC_IND_NMM_GL_E!I36</f>
        <v>84.541455720000016</v>
      </c>
      <c r="J36" s="8">
        <f>FC_IND_NMM_CM_E!J36+FC_IND_NMM_CR_E!J36+FC_IND_NMM_GL_E!J36</f>
        <v>90.371744280000001</v>
      </c>
      <c r="K36" s="8">
        <f>FC_IND_NMM_CM_E!K36+FC_IND_NMM_CR_E!K36+FC_IND_NMM_GL_E!K36</f>
        <v>75.795795719999987</v>
      </c>
      <c r="L36" s="8">
        <f>FC_IND_NMM_CM_E!L36+FC_IND_NMM_CR_E!L36+FC_IND_NMM_GL_E!L36</f>
        <v>43.728300000000004</v>
      </c>
      <c r="M36" s="8">
        <f>FC_IND_NMM_CM_E!M36+FC_IND_NMM_CR_E!M36+FC_IND_NMM_GL_E!M36</f>
        <v>40.813155719999997</v>
      </c>
      <c r="N36" s="8">
        <f>FC_IND_NMM_CM_E!N36+FC_IND_NMM_CR_E!N36+FC_IND_NMM_GL_E!N36</f>
        <v>40.813155719999997</v>
      </c>
      <c r="O36" s="8">
        <f>FC_IND_NMM_CM_E!O36+FC_IND_NMM_CR_E!O36+FC_IND_NMM_GL_E!O36</f>
        <v>52.473960000000012</v>
      </c>
      <c r="P36" s="8">
        <f>FC_IND_NMM_CM_E!P36+FC_IND_NMM_CR_E!P36+FC_IND_NMM_GL_E!P36</f>
        <v>43.823025720000011</v>
      </c>
      <c r="Q36" s="8">
        <f>FC_IND_NMM_CM_E!Q36+FC_IND_NMM_CR_E!Q36+FC_IND_NMM_GL_E!Q36</f>
        <v>37.97978904</v>
      </c>
      <c r="R36" s="8">
        <f>FC_IND_NMM_CM_E!R36+FC_IND_NMM_CR_E!R36+FC_IND_NMM_GL_E!R36</f>
        <v>40.901520960000013</v>
      </c>
      <c r="S36" s="8">
        <f>FC_IND_NMM_CM_E!S36+FC_IND_NMM_CR_E!S36+FC_IND_NMM_GL_E!S36</f>
        <v>37.979789040000007</v>
      </c>
      <c r="T36" s="8">
        <f>FC_IND_NMM_CM_E!T36+FC_IND_NMM_CR_E!T36+FC_IND_NMM_GL_E!T36</f>
        <v>49.666035240000006</v>
      </c>
      <c r="U36" s="8">
        <f>FC_IND_NMM_CM_E!U36+FC_IND_NMM_CR_E!U36+FC_IND_NMM_GL_E!U36</f>
        <v>46.744530480000016</v>
      </c>
      <c r="V36" s="8">
        <f>FC_IND_NMM_CM_E!V36+FC_IND_NMM_CR_E!V36+FC_IND_NMM_GL_E!V36</f>
        <v>46.744530480000009</v>
      </c>
      <c r="W36" s="8">
        <f>FC_IND_NMM_CM_E!W36+FC_IND_NMM_CR_E!W36+FC_IND_NMM_GL_E!W36</f>
        <v>46.744530480000016</v>
      </c>
      <c r="X36" s="8">
        <f>FC_IND_NMM_CM_E!X36+FC_IND_NMM_CR_E!X36+FC_IND_NMM_GL_E!X36</f>
        <v>52.587540000000011</v>
      </c>
      <c r="Y36" s="8">
        <f>FC_IND_NMM_CM_E!Y36+FC_IND_NMM_CR_E!Y36+FC_IND_NMM_GL_E!Y36</f>
        <v>55.509044760000002</v>
      </c>
      <c r="Z36" s="8">
        <f>FC_IND_NMM_CM_E!Z36+FC_IND_NMM_CR_E!Z36+FC_IND_NMM_GL_E!Z36</f>
        <v>46.744530480000016</v>
      </c>
    </row>
    <row r="37" spans="1:26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  <c r="Y37" s="8">
        <f>FC_IND_NMM_CM_E!Y37+FC_IND_NMM_CR_E!Y37+FC_IND_NMM_GL_E!Y37</f>
        <v>0</v>
      </c>
      <c r="Z37" s="8">
        <f>FC_IND_NMM_CM_E!Z37+FC_IND_NMM_CR_E!Z37+FC_IND_NMM_GL_E!Z37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  <c r="Y38" s="8">
        <f>FC_IND_NMM_CM_E!Y38+FC_IND_NMM_CR_E!Y38+FC_IND_NMM_GL_E!Y38</f>
        <v>0</v>
      </c>
      <c r="Z38" s="8">
        <f>FC_IND_NMM_CM_E!Z38+FC_IND_NMM_CR_E!Z38+FC_IND_NMM_GL_E!Z38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  <c r="Y39" s="8">
        <f>FC_IND_NMM_CM_E!Y39+FC_IND_NMM_CR_E!Y39+FC_IND_NMM_GL_E!Y39</f>
        <v>0</v>
      </c>
      <c r="Z39" s="8">
        <f>FC_IND_NMM_CM_E!Z39+FC_IND_NMM_CR_E!Z39+FC_IND_NMM_GL_E!Z39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  <c r="Y40" s="8">
        <f>FC_IND_NMM_CM_E!Y40+FC_IND_NMM_CR_E!Y40+FC_IND_NMM_GL_E!Y40</f>
        <v>0</v>
      </c>
      <c r="Z40" s="8">
        <f>FC_IND_NMM_CM_E!Z40+FC_IND_NMM_CR_E!Z40+FC_IND_NMM_GL_E!Z40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  <c r="Y41" s="8">
        <f>FC_IND_NMM_CM_E!Y41+FC_IND_NMM_CR_E!Y41+FC_IND_NMM_GL_E!Y41</f>
        <v>0</v>
      </c>
      <c r="Z41" s="8">
        <f>FC_IND_NMM_CM_E!Z41+FC_IND_NMM_CR_E!Z41+FC_IND_NMM_GL_E!Z41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  <c r="Y42" s="8">
        <f>FC_IND_NMM_CM_E!Y42+FC_IND_NMM_CR_E!Y42+FC_IND_NMM_GL_E!Y42</f>
        <v>0</v>
      </c>
      <c r="Z42" s="8">
        <f>FC_IND_NMM_CM_E!Z42+FC_IND_NMM_CR_E!Z42+FC_IND_NMM_GL_E!Z42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66.91221108000002</v>
      </c>
      <c r="D43" s="8">
        <f>FC_IND_NMM_CM_E!D43+FC_IND_NMM_CR_E!D43+FC_IND_NMM_GL_E!D43</f>
        <v>63.726029640000021</v>
      </c>
      <c r="E43" s="8">
        <f>FC_IND_NMM_CM_E!E43+FC_IND_NMM_CR_E!E43+FC_IND_NMM_GL_E!E43</f>
        <v>60.539581440000006</v>
      </c>
      <c r="F43" s="8">
        <f>FC_IND_NMM_CM_E!F43+FC_IND_NMM_CR_E!F43+FC_IND_NMM_GL_E!F43</f>
        <v>66.912211080000006</v>
      </c>
      <c r="G43" s="8">
        <f>FC_IND_NMM_CM_E!G43+FC_IND_NMM_CR_E!G43+FC_IND_NMM_GL_E!G43</f>
        <v>63.429659279999996</v>
      </c>
      <c r="H43" s="8">
        <f>FC_IND_NMM_CM_E!H43+FC_IND_NMM_CR_E!H43+FC_IND_NMM_GL_E!H43</f>
        <v>60.25814964000002</v>
      </c>
      <c r="I43" s="8">
        <f>FC_IND_NMM_CM_E!I43+FC_IND_NMM_CR_E!I43+FC_IND_NMM_GL_E!I43</f>
        <v>63.389645279999982</v>
      </c>
      <c r="J43" s="8">
        <f>FC_IND_NMM_CM_E!J43+FC_IND_NMM_CR_E!J43+FC_IND_NMM_GL_E!J43</f>
        <v>72.903107160000019</v>
      </c>
      <c r="K43" s="8">
        <f>FC_IND_NMM_CM_E!K43+FC_IND_NMM_CR_E!K43+FC_IND_NMM_GL_E!K43</f>
        <v>57.055962599999994</v>
      </c>
      <c r="L43" s="8">
        <f>FC_IND_NMM_CM_E!L43+FC_IND_NMM_CR_E!L43+FC_IND_NMM_GL_E!L43</f>
        <v>57.061297800000013</v>
      </c>
      <c r="M43" s="8">
        <f>FC_IND_NMM_CM_E!M43+FC_IND_NMM_CR_E!M43+FC_IND_NMM_GL_E!M43</f>
        <v>50.727081599999984</v>
      </c>
      <c r="N43" s="8">
        <f>FC_IND_NMM_CM_E!N43+FC_IND_NMM_CR_E!N43+FC_IND_NMM_GL_E!N43</f>
        <v>53.890054919999983</v>
      </c>
      <c r="O43" s="8">
        <f>FC_IND_NMM_CM_E!O43+FC_IND_NMM_CR_E!O43+FC_IND_NMM_GL_E!O43</f>
        <v>50.719879080000013</v>
      </c>
      <c r="P43" s="8">
        <f>FC_IND_NMM_CM_E!P43+FC_IND_NMM_CR_E!P43+FC_IND_NMM_GL_E!P43</f>
        <v>38.413439999999994</v>
      </c>
      <c r="Q43" s="8">
        <f>FC_IND_NMM_CM_E!Q43+FC_IND_NMM_CR_E!Q43+FC_IND_NMM_GL_E!Q43</f>
        <v>41.614559999999997</v>
      </c>
      <c r="R43" s="8">
        <f>FC_IND_NMM_CM_E!R43+FC_IND_NMM_CR_E!R43+FC_IND_NMM_GL_E!R43</f>
        <v>38.363555879999979</v>
      </c>
      <c r="S43" s="8">
        <f>FC_IND_NMM_CM_E!S43+FC_IND_NMM_CR_E!S43+FC_IND_NMM_GL_E!S43</f>
        <v>38.328076799999998</v>
      </c>
      <c r="T43" s="8">
        <f>FC_IND_NMM_CM_E!T43+FC_IND_NMM_CR_E!T43+FC_IND_NMM_GL_E!T43</f>
        <v>25.479848160000003</v>
      </c>
      <c r="U43" s="8">
        <f>FC_IND_NMM_CM_E!U43+FC_IND_NMM_CR_E!U43+FC_IND_NMM_GL_E!U43</f>
        <v>35.020786319999992</v>
      </c>
      <c r="V43" s="8">
        <f>FC_IND_NMM_CM_E!V43+FC_IND_NMM_CR_E!V43+FC_IND_NMM_GL_E!V43</f>
        <v>25.477980839999997</v>
      </c>
      <c r="W43" s="8">
        <f>FC_IND_NMM_CM_E!W43+FC_IND_NMM_CR_E!W43+FC_IND_NMM_GL_E!W43</f>
        <v>25.479848160000007</v>
      </c>
      <c r="X43" s="8">
        <f>FC_IND_NMM_CM_E!X43+FC_IND_NMM_CR_E!X43+FC_IND_NMM_GL_E!X43</f>
        <v>24.675033239999998</v>
      </c>
      <c r="Y43" s="8">
        <f>FC_IND_NMM_CM_E!Y43+FC_IND_NMM_CR_E!Y43+FC_IND_NMM_GL_E!Y43</f>
        <v>24.507774719999997</v>
      </c>
      <c r="Z43" s="8">
        <f>FC_IND_NMM_CM_E!Z43+FC_IND_NMM_CR_E!Z43+FC_IND_NMM_GL_E!Z43</f>
        <v>18.303470640000004</v>
      </c>
    </row>
    <row r="44" spans="1:26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60.44175288000001</v>
      </c>
      <c r="D44" s="8">
        <f>FC_IND_NMM_CM_E!D44+FC_IND_NMM_CR_E!D44+FC_IND_NMM_GL_E!D44</f>
        <v>50.898332880000019</v>
      </c>
      <c r="E44" s="8">
        <f>FC_IND_NMM_CM_E!E44+FC_IND_NMM_CR_E!E44+FC_IND_NMM_GL_E!E44</f>
        <v>57.26052</v>
      </c>
      <c r="F44" s="8">
        <f>FC_IND_NMM_CM_E!F44+FC_IND_NMM_CR_E!F44+FC_IND_NMM_GL_E!F44</f>
        <v>54.079287120000011</v>
      </c>
      <c r="G44" s="8">
        <f>FC_IND_NMM_CM_E!G44+FC_IND_NMM_CR_E!G44+FC_IND_NMM_GL_E!G44</f>
        <v>54.079287120000025</v>
      </c>
      <c r="H44" s="8">
        <f>FC_IND_NMM_CM_E!H44+FC_IND_NMM_CR_E!H44+FC_IND_NMM_GL_E!H44</f>
        <v>50.898332880000012</v>
      </c>
      <c r="I44" s="8">
        <f>FC_IND_NMM_CM_E!I44+FC_IND_NMM_CR_E!I44+FC_IND_NMM_GL_E!I44</f>
        <v>57.260520000000007</v>
      </c>
      <c r="J44" s="8">
        <f>FC_IND_NMM_CM_E!J44+FC_IND_NMM_CR_E!J44+FC_IND_NMM_GL_E!J44</f>
        <v>54.079287120000025</v>
      </c>
      <c r="K44" s="8">
        <f>FC_IND_NMM_CM_E!K44+FC_IND_NMM_CR_E!K44+FC_IND_NMM_GL_E!K44</f>
        <v>53.862226560000003</v>
      </c>
      <c r="L44" s="8">
        <f>FC_IND_NMM_CM_E!L44+FC_IND_NMM_CR_E!L44+FC_IND_NMM_GL_E!L44</f>
        <v>50.693811120000014</v>
      </c>
      <c r="M44" s="8">
        <f>FC_IND_NMM_CM_E!M44+FC_IND_NMM_CR_E!M44+FC_IND_NMM_GL_E!M44</f>
        <v>38.020427999999988</v>
      </c>
      <c r="N44" s="8">
        <f>FC_IND_NMM_CM_E!N44+FC_IND_NMM_CR_E!N44+FC_IND_NMM_GL_E!N44</f>
        <v>38.036310479999997</v>
      </c>
      <c r="O44" s="8">
        <f>FC_IND_NMM_CM_E!O44+FC_IND_NMM_CR_E!O44+FC_IND_NMM_GL_E!O44</f>
        <v>34.913313360000004</v>
      </c>
      <c r="P44" s="8">
        <f>FC_IND_NMM_CM_E!P44+FC_IND_NMM_CR_E!P44+FC_IND_NMM_GL_E!P44</f>
        <v>43.750380959999994</v>
      </c>
      <c r="Q44" s="8">
        <f>FC_IND_NMM_CM_E!Q44+FC_IND_NMM_CR_E!Q44+FC_IND_NMM_GL_E!Q44</f>
        <v>28.126757519999998</v>
      </c>
      <c r="R44" s="8">
        <f>FC_IND_NMM_CM_E!R44+FC_IND_NMM_CR_E!R44+FC_IND_NMM_GL_E!R44</f>
        <v>21.865438080000004</v>
      </c>
      <c r="S44" s="8">
        <f>FC_IND_NMM_CM_E!S44+FC_IND_NMM_CR_E!S44+FC_IND_NMM_GL_E!S44</f>
        <v>9.3806942400000022</v>
      </c>
      <c r="T44" s="8">
        <f>FC_IND_NMM_CM_E!T44+FC_IND_NMM_CR_E!T44+FC_IND_NMM_GL_E!T44</f>
        <v>9.3809728800000034</v>
      </c>
      <c r="U44" s="8">
        <f>FC_IND_NMM_CM_E!U44+FC_IND_NMM_CR_E!U44+FC_IND_NMM_GL_E!U44</f>
        <v>12.507870960000002</v>
      </c>
      <c r="V44" s="8">
        <f>FC_IND_NMM_CM_E!V44+FC_IND_NMM_CR_E!V44+FC_IND_NMM_GL_E!V44</f>
        <v>6.253796160000002</v>
      </c>
      <c r="W44" s="8">
        <f>FC_IND_NMM_CM_E!W44+FC_IND_NMM_CR_E!W44+FC_IND_NMM_GL_E!W44</f>
        <v>6.253796160000002</v>
      </c>
      <c r="X44" s="8">
        <f>FC_IND_NMM_CM_E!X44+FC_IND_NMM_CR_E!X44+FC_IND_NMM_GL_E!X44</f>
        <v>9.3809728799999998</v>
      </c>
      <c r="Y44" s="8">
        <f>FC_IND_NMM_CM_E!Y44+FC_IND_NMM_CR_E!Y44+FC_IND_NMM_GL_E!Y44</f>
        <v>6.253796160000002</v>
      </c>
      <c r="Z44" s="8">
        <f>FC_IND_NMM_CM_E!Z44+FC_IND_NMM_CR_E!Z44+FC_IND_NMM_GL_E!Z44</f>
        <v>6.2537961600000029</v>
      </c>
    </row>
    <row r="45" spans="1:26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  <c r="Y45" s="8">
        <f>FC_IND_NMM_CM_E!Y45+FC_IND_NMM_CR_E!Y45+FC_IND_NMM_GL_E!Y45</f>
        <v>0</v>
      </c>
      <c r="Z45" s="8">
        <f>FC_IND_NMM_CM_E!Z45+FC_IND_NMM_CR_E!Z45+FC_IND_NMM_GL_E!Z45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  <c r="Y46" s="8">
        <f>FC_IND_NMM_CM_E!Y46+FC_IND_NMM_CR_E!Y46+FC_IND_NMM_GL_E!Y46</f>
        <v>0</v>
      </c>
      <c r="Z46" s="8">
        <f>FC_IND_NMM_CM_E!Z46+FC_IND_NMM_CR_E!Z46+FC_IND_NMM_GL_E!Z46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  <c r="Y47" s="8">
        <f>FC_IND_NMM_CM_E!Y47+FC_IND_NMM_CR_E!Y47+FC_IND_NMM_GL_E!Y47</f>
        <v>0</v>
      </c>
      <c r="Z47" s="8">
        <f>FC_IND_NMM_CM_E!Z47+FC_IND_NMM_CR_E!Z47+FC_IND_NMM_GL_E!Z47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77.914979999999986</v>
      </c>
      <c r="D48" s="8">
        <f>FC_IND_NMM_CM_E!D48+FC_IND_NMM_CR_E!D48+FC_IND_NMM_GL_E!D48</f>
        <v>31.903793999999998</v>
      </c>
      <c r="E48" s="8">
        <f>FC_IND_NMM_CM_E!E48+FC_IND_NMM_CR_E!E48+FC_IND_NMM_GL_E!E48</f>
        <v>89.453753999999975</v>
      </c>
      <c r="F48" s="8">
        <f>FC_IND_NMM_CM_E!F48+FC_IND_NMM_CR_E!F48+FC_IND_NMM_GL_E!F48</f>
        <v>90.043433999999991</v>
      </c>
      <c r="G48" s="8">
        <f>FC_IND_NMM_CM_E!G48+FC_IND_NMM_CR_E!G48+FC_IND_NMM_GL_E!G48</f>
        <v>119.32174799999997</v>
      </c>
      <c r="H48" s="8">
        <f>FC_IND_NMM_CM_E!H48+FC_IND_NMM_CR_E!H48+FC_IND_NMM_GL_E!H48</f>
        <v>121.27190400000002</v>
      </c>
      <c r="I48" s="8">
        <f>FC_IND_NMM_CM_E!I48+FC_IND_NMM_CR_E!I48+FC_IND_NMM_GL_E!I48</f>
        <v>139.55373900000001</v>
      </c>
      <c r="J48" s="8">
        <f>FC_IND_NMM_CM_E!J48+FC_IND_NMM_CR_E!J48+FC_IND_NMM_GL_E!J48</f>
        <v>152.41402799999997</v>
      </c>
      <c r="K48" s="8">
        <f>FC_IND_NMM_CM_E!K48+FC_IND_NMM_CR_E!K48+FC_IND_NMM_GL_E!K48</f>
        <v>130.84507800000003</v>
      </c>
      <c r="L48" s="8">
        <f>FC_IND_NMM_CM_E!L48+FC_IND_NMM_CR_E!L48+FC_IND_NMM_GL_E!L48</f>
        <v>101.57097599999999</v>
      </c>
      <c r="M48" s="8">
        <f>FC_IND_NMM_CM_E!M48+FC_IND_NMM_CR_E!M48+FC_IND_NMM_GL_E!M48</f>
        <v>101.17224</v>
      </c>
      <c r="N48" s="8">
        <f>FC_IND_NMM_CM_E!N48+FC_IND_NMM_CR_E!N48+FC_IND_NMM_GL_E!N48</f>
        <v>161.76537000000005</v>
      </c>
      <c r="O48" s="8">
        <f>FC_IND_NMM_CM_E!O48+FC_IND_NMM_CR_E!O48+FC_IND_NMM_GL_E!O48</f>
        <v>160.76782800000001</v>
      </c>
      <c r="P48" s="8">
        <f>FC_IND_NMM_CM_E!P48+FC_IND_NMM_CR_E!P48+FC_IND_NMM_GL_E!P48</f>
        <v>177.997365</v>
      </c>
      <c r="Q48" s="8">
        <f>FC_IND_NMM_CM_E!Q48+FC_IND_NMM_CR_E!Q48+FC_IND_NMM_GL_E!Q48</f>
        <v>148.67342100000002</v>
      </c>
      <c r="R48" s="8">
        <f>FC_IND_NMM_CM_E!R48+FC_IND_NMM_CR_E!R48+FC_IND_NMM_GL_E!R48</f>
        <v>164.75483700000004</v>
      </c>
      <c r="S48" s="8">
        <f>FC_IND_NMM_CM_E!S48+FC_IND_NMM_CR_E!S48+FC_IND_NMM_GL_E!S48</f>
        <v>186.58107000000001</v>
      </c>
      <c r="T48" s="8">
        <f>FC_IND_NMM_CM_E!T48+FC_IND_NMM_CR_E!T48+FC_IND_NMM_GL_E!T48</f>
        <v>176.790978</v>
      </c>
      <c r="U48" s="8">
        <f>FC_IND_NMM_CM_E!U48+FC_IND_NMM_CR_E!U48+FC_IND_NMM_GL_E!U48</f>
        <v>156.73975199999998</v>
      </c>
      <c r="V48" s="8">
        <f>FC_IND_NMM_CM_E!V48+FC_IND_NMM_CR_E!V48+FC_IND_NMM_GL_E!V48</f>
        <v>156.69693000000001</v>
      </c>
      <c r="W48" s="8">
        <f>FC_IND_NMM_CM_E!W48+FC_IND_NMM_CR_E!W48+FC_IND_NMM_GL_E!W48</f>
        <v>213.77093400000001</v>
      </c>
      <c r="X48" s="8">
        <f>FC_IND_NMM_CM_E!X48+FC_IND_NMM_CR_E!X48+FC_IND_NMM_GL_E!X48</f>
        <v>209.06507699999997</v>
      </c>
      <c r="Y48" s="8">
        <f>FC_IND_NMM_CM_E!Y48+FC_IND_NMM_CR_E!Y48+FC_IND_NMM_GL_E!Y48</f>
        <v>192.70286099999998</v>
      </c>
      <c r="Z48" s="8">
        <f>FC_IND_NMM_CM_E!Z48+FC_IND_NMM_CR_E!Z48+FC_IND_NMM_GL_E!Z48</f>
        <v>140.54882399999997</v>
      </c>
    </row>
    <row r="49" spans="1:26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  <c r="Y49" s="8">
        <f>FC_IND_NMM_CM_E!Y49+FC_IND_NMM_CR_E!Y49+FC_IND_NMM_GL_E!Y49</f>
        <v>0</v>
      </c>
      <c r="Z49" s="8">
        <f>FC_IND_NMM_CM_E!Z49+FC_IND_NMM_CR_E!Z49+FC_IND_NMM_GL_E!Z49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39.58543044000001</v>
      </c>
      <c r="D50" s="8">
        <f>FC_IND_NMM_CM_E!D50+FC_IND_NMM_CR_E!D50+FC_IND_NMM_GL_E!D50</f>
        <v>36.942144479999996</v>
      </c>
      <c r="E50" s="8">
        <f>FC_IND_NMM_CM_E!E50+FC_IND_NMM_CR_E!E50+FC_IND_NMM_GL_E!E50</f>
        <v>58.106903760000002</v>
      </c>
      <c r="F50" s="8">
        <f>FC_IND_NMM_CM_E!F50+FC_IND_NMM_CR_E!F50+FC_IND_NMM_GL_E!F50</f>
        <v>76.920492239999987</v>
      </c>
      <c r="G50" s="8">
        <f>FC_IND_NMM_CM_E!G50+FC_IND_NMM_CR_E!G50+FC_IND_NMM_GL_E!G50</f>
        <v>87.397319879999998</v>
      </c>
      <c r="H50" s="8">
        <f>FC_IND_NMM_CM_E!H50+FC_IND_NMM_CR_E!H50+FC_IND_NMM_GL_E!H50</f>
        <v>71.376373439999995</v>
      </c>
      <c r="I50" s="8">
        <f>FC_IND_NMM_CM_E!I50+FC_IND_NMM_CR_E!I50+FC_IND_NMM_GL_E!I50</f>
        <v>59.078246039999989</v>
      </c>
      <c r="J50" s="8">
        <f>FC_IND_NMM_CM_E!J50+FC_IND_NMM_CR_E!J50+FC_IND_NMM_GL_E!J50</f>
        <v>36.050230080000006</v>
      </c>
      <c r="K50" s="8">
        <f>FC_IND_NMM_CM_E!K50+FC_IND_NMM_CR_E!K50+FC_IND_NMM_GL_E!K50</f>
        <v>33.137258760000002</v>
      </c>
      <c r="L50" s="8">
        <f>FC_IND_NMM_CM_E!L50+FC_IND_NMM_CR_E!L50+FC_IND_NMM_GL_E!L50</f>
        <v>30.570761879999999</v>
      </c>
      <c r="M50" s="8">
        <f>FC_IND_NMM_CM_E!M50+FC_IND_NMM_CR_E!M50+FC_IND_NMM_GL_E!M50</f>
        <v>50.626697399999991</v>
      </c>
      <c r="N50" s="8">
        <f>FC_IND_NMM_CM_E!N50+FC_IND_NMM_CR_E!N50+FC_IND_NMM_GL_E!N50</f>
        <v>38.995658639999995</v>
      </c>
      <c r="O50" s="8">
        <f>FC_IND_NMM_CM_E!O50+FC_IND_NMM_CR_E!O50+FC_IND_NMM_GL_E!O50</f>
        <v>63.67186908</v>
      </c>
      <c r="P50" s="8">
        <f>FC_IND_NMM_CM_E!P50+FC_IND_NMM_CR_E!P50+FC_IND_NMM_GL_E!P50</f>
        <v>40.681587960000002</v>
      </c>
      <c r="Q50" s="8">
        <f>FC_IND_NMM_CM_E!Q50+FC_IND_NMM_CR_E!Q50+FC_IND_NMM_GL_E!Q50</f>
        <v>51.529958639999982</v>
      </c>
      <c r="R50" s="8">
        <f>FC_IND_NMM_CM_E!R50+FC_IND_NMM_CR_E!R50+FC_IND_NMM_GL_E!R50</f>
        <v>32.545112039999992</v>
      </c>
      <c r="S50" s="8">
        <f>FC_IND_NMM_CM_E!S50+FC_IND_NMM_CR_E!S50+FC_IND_NMM_GL_E!S50</f>
        <v>37.969429320000017</v>
      </c>
      <c r="T50" s="8">
        <f>FC_IND_NMM_CM_E!T50+FC_IND_NMM_CR_E!T50+FC_IND_NMM_GL_E!T50</f>
        <v>48.817800000000013</v>
      </c>
      <c r="U50" s="8">
        <f>FC_IND_NMM_CM_E!U50+FC_IND_NMM_CR_E!U50+FC_IND_NMM_GL_E!U50</f>
        <v>59.89785732</v>
      </c>
      <c r="V50" s="8">
        <f>FC_IND_NMM_CM_E!V50+FC_IND_NMM_CR_E!V50+FC_IND_NMM_GL_E!V50</f>
        <v>70.063570439999978</v>
      </c>
      <c r="W50" s="8">
        <f>FC_IND_NMM_CM_E!W50+FC_IND_NMM_CR_E!W50+FC_IND_NMM_GL_E!W50</f>
        <v>27.183598200000002</v>
      </c>
      <c r="X50" s="8">
        <f>FC_IND_NMM_CM_E!X50+FC_IND_NMM_CR_E!X50+FC_IND_NMM_GL_E!X50</f>
        <v>18.314591400000001</v>
      </c>
      <c r="Y50" s="8">
        <f>FC_IND_NMM_CM_E!Y50+FC_IND_NMM_CR_E!Y50+FC_IND_NMM_GL_E!Y50</f>
        <v>23.675313599999999</v>
      </c>
      <c r="Z50" s="8">
        <f>FC_IND_NMM_CM_E!Z50+FC_IND_NMM_CR_E!Z50+FC_IND_NMM_GL_E!Z50</f>
        <v>23.858182439999993</v>
      </c>
    </row>
    <row r="51" spans="1:26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157.22585999999998</v>
      </c>
      <c r="D51" s="27">
        <f>FC_IND_NMM_CM_E!D51+FC_IND_NMM_CR_E!D51+FC_IND_NMM_GL_E!D51</f>
        <v>167.12190000000004</v>
      </c>
      <c r="E51" s="27">
        <f>FC_IND_NMM_CM_E!E51+FC_IND_NMM_CR_E!E51+FC_IND_NMM_GL_E!E51</f>
        <v>158.28614999999999</v>
      </c>
      <c r="F51" s="27">
        <f>FC_IND_NMM_CM_E!F51+FC_IND_NMM_CR_E!F51+FC_IND_NMM_GL_E!F51</f>
        <v>166.41504</v>
      </c>
      <c r="G51" s="27">
        <f>FC_IND_NMM_CM_E!G51+FC_IND_NMM_CR_E!G51+FC_IND_NMM_GL_E!G51</f>
        <v>167.47533000000001</v>
      </c>
      <c r="H51" s="27">
        <f>FC_IND_NMM_CM_E!H51+FC_IND_NMM_CR_E!H51+FC_IND_NMM_GL_E!H51</f>
        <v>163.68858</v>
      </c>
      <c r="I51" s="27">
        <f>FC_IND_NMM_CM_E!I51+FC_IND_NMM_CR_E!I51+FC_IND_NMM_GL_E!I51</f>
        <v>180.35028000000003</v>
      </c>
      <c r="J51" s="27">
        <f>FC_IND_NMM_CM_E!J51+FC_IND_NMM_CR_E!J51+FC_IND_NMM_GL_E!J51</f>
        <v>175.90514040000002</v>
      </c>
      <c r="K51" s="27">
        <f>FC_IND_NMM_CM_E!K51+FC_IND_NMM_CR_E!K51+FC_IND_NMM_GL_E!K51</f>
        <v>171.31055039999998</v>
      </c>
      <c r="L51" s="27">
        <f>FC_IND_NMM_CM_E!L51+FC_IND_NMM_CR_E!L51+FC_IND_NMM_GL_E!L51</f>
        <v>114.05731392000001</v>
      </c>
      <c r="M51" s="27">
        <f>FC_IND_NMM_CM_E!M51+FC_IND_NMM_CR_E!M51+FC_IND_NMM_GL_E!M51</f>
        <v>98.252934120000006</v>
      </c>
      <c r="N51" s="27">
        <f>FC_IND_NMM_CM_E!N51+FC_IND_NMM_CR_E!N51+FC_IND_NMM_GL_E!N51</f>
        <v>102.49376993376018</v>
      </c>
      <c r="O51" s="27">
        <f>FC_IND_NMM_CM_E!O51+FC_IND_NMM_CR_E!O51+FC_IND_NMM_GL_E!O51</f>
        <v>68.807615137485087</v>
      </c>
      <c r="P51" s="27">
        <f>FC_IND_NMM_CM_E!P51+FC_IND_NMM_CR_E!P51+FC_IND_NMM_GL_E!P51</f>
        <v>71.722289483660433</v>
      </c>
      <c r="Q51" s="27">
        <f>FC_IND_NMM_CM_E!Q51+FC_IND_NMM_CR_E!Q51+FC_IND_NMM_GL_E!Q51</f>
        <v>62.380098340436724</v>
      </c>
      <c r="R51" s="27">
        <f>FC_IND_NMM_CM_E!R51+FC_IND_NMM_CR_E!R51+FC_IND_NMM_GL_E!R51</f>
        <v>63.417364029361252</v>
      </c>
      <c r="S51" s="27">
        <f>FC_IND_NMM_CM_E!S51+FC_IND_NMM_CR_E!S51+FC_IND_NMM_GL_E!S51</f>
        <v>60.408647813056788</v>
      </c>
      <c r="T51" s="27">
        <f>FC_IND_NMM_CM_E!T51+FC_IND_NMM_CR_E!T51+FC_IND_NMM_GL_E!T51</f>
        <v>58.552913005407106</v>
      </c>
      <c r="U51" s="27">
        <f>FC_IND_NMM_CM_E!U51+FC_IND_NMM_CR_E!U51+FC_IND_NMM_GL_E!U51</f>
        <v>65.800085445553535</v>
      </c>
      <c r="V51" s="27">
        <f>FC_IND_NMM_CM_E!V51+FC_IND_NMM_CR_E!V51+FC_IND_NMM_GL_E!V51</f>
        <v>71.943323289074684</v>
      </c>
      <c r="W51" s="27">
        <f>FC_IND_NMM_CM_E!W51+FC_IND_NMM_CR_E!W51+FC_IND_NMM_GL_E!W51</f>
        <v>66.806383827134027</v>
      </c>
      <c r="X51" s="27">
        <f>FC_IND_NMM_CM_E!X51+FC_IND_NMM_CR_E!X51+FC_IND_NMM_GL_E!X51</f>
        <v>74.270094841813176</v>
      </c>
      <c r="Y51" s="27">
        <f>FC_IND_NMM_CM_E!Y51+FC_IND_NMM_CR_E!Y51+FC_IND_NMM_GL_E!Y51</f>
        <v>68.902911632960624</v>
      </c>
      <c r="Z51" s="27">
        <f>FC_IND_NMM_CM_E!Z51+FC_IND_NMM_CR_E!Z51+FC_IND_NMM_GL_E!Z51</f>
        <v>56.542469215913243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16.302171600000005</v>
      </c>
      <c r="D52" s="27">
        <f t="shared" ref="D52:W52" si="30">SUM(D53:D54)</f>
        <v>17.159828400000002</v>
      </c>
      <c r="E52" s="27">
        <f t="shared" si="30"/>
        <v>14.300114399999995</v>
      </c>
      <c r="F52" s="27">
        <f t="shared" si="30"/>
        <v>15.730228800000001</v>
      </c>
      <c r="G52" s="27">
        <f t="shared" si="30"/>
        <v>14.728942800000004</v>
      </c>
      <c r="H52" s="27">
        <f t="shared" si="30"/>
        <v>12.87</v>
      </c>
      <c r="I52" s="27">
        <f t="shared" si="30"/>
        <v>14.300114399999998</v>
      </c>
      <c r="J52" s="27">
        <f t="shared" si="30"/>
        <v>1.1330314942320114</v>
      </c>
      <c r="K52" s="27">
        <f t="shared" si="30"/>
        <v>23.706563827472863</v>
      </c>
      <c r="L52" s="27">
        <f t="shared" si="30"/>
        <v>12.845832536599911</v>
      </c>
      <c r="M52" s="27">
        <f t="shared" si="30"/>
        <v>25.328391406267336</v>
      </c>
      <c r="N52" s="27">
        <f t="shared" si="30"/>
        <v>12.665859117009877</v>
      </c>
      <c r="O52" s="27">
        <f t="shared" si="30"/>
        <v>18.422637912620839</v>
      </c>
      <c r="P52" s="27">
        <f t="shared" si="30"/>
        <v>46.692025906818472</v>
      </c>
      <c r="Q52" s="27">
        <f t="shared" si="30"/>
        <v>48.352584696596637</v>
      </c>
      <c r="R52" s="27">
        <f t="shared" si="30"/>
        <v>49.641049655524334</v>
      </c>
      <c r="S52" s="27">
        <f t="shared" si="30"/>
        <v>59.001168138666621</v>
      </c>
      <c r="T52" s="27">
        <f t="shared" si="30"/>
        <v>60.344190762195453</v>
      </c>
      <c r="U52" s="27">
        <f t="shared" si="30"/>
        <v>50.950002939380141</v>
      </c>
      <c r="V52" s="27">
        <f t="shared" si="30"/>
        <v>47.263842478970531</v>
      </c>
      <c r="W52" s="27">
        <f t="shared" si="30"/>
        <v>57.069512569863434</v>
      </c>
      <c r="X52" s="27">
        <f t="shared" ref="X52:Z52" si="31">SUM(X53:X54)</f>
        <v>51.912147350427887</v>
      </c>
      <c r="Y52" s="27">
        <f t="shared" si="31"/>
        <v>59.693243496093665</v>
      </c>
      <c r="Z52" s="27">
        <f t="shared" si="31"/>
        <v>52.059880759577993</v>
      </c>
    </row>
    <row r="53" spans="1:26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16.302171600000005</v>
      </c>
      <c r="D53" s="8">
        <f>FC_IND_NMM_CM_E!D53+FC_IND_NMM_CR_E!D53+FC_IND_NMM_GL_E!D53</f>
        <v>17.159828400000002</v>
      </c>
      <c r="E53" s="8">
        <f>FC_IND_NMM_CM_E!E53+FC_IND_NMM_CR_E!E53+FC_IND_NMM_GL_E!E53</f>
        <v>14.300114399999995</v>
      </c>
      <c r="F53" s="8">
        <f>FC_IND_NMM_CM_E!F53+FC_IND_NMM_CR_E!F53+FC_IND_NMM_GL_E!F53</f>
        <v>15.730228800000001</v>
      </c>
      <c r="G53" s="8">
        <f>FC_IND_NMM_CM_E!G53+FC_IND_NMM_CR_E!G53+FC_IND_NMM_GL_E!G53</f>
        <v>14.728942800000004</v>
      </c>
      <c r="H53" s="8">
        <f>FC_IND_NMM_CM_E!H53+FC_IND_NMM_CR_E!H53+FC_IND_NMM_GL_E!H53</f>
        <v>12.87</v>
      </c>
      <c r="I53" s="8">
        <f>FC_IND_NMM_CM_E!I53+FC_IND_NMM_CR_E!I53+FC_IND_NMM_GL_E!I53</f>
        <v>14.300114399999998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4.0041143999999997</v>
      </c>
      <c r="M53" s="8">
        <f>FC_IND_NMM_CM_E!M53+FC_IND_NMM_CR_E!M53+FC_IND_NMM_GL_E!M53</f>
        <v>8.4370571999999981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0.1431144</v>
      </c>
      <c r="V53" s="8">
        <f>FC_IND_NMM_CM_E!V53+FC_IND_NMM_CR_E!V53+FC_IND_NMM_GL_E!V53</f>
        <v>0</v>
      </c>
      <c r="W53" s="8">
        <f>FC_IND_NMM_CM_E!W53+FC_IND_NMM_CR_E!W53+FC_IND_NMM_GL_E!W53</f>
        <v>6.2918856000000014</v>
      </c>
      <c r="X53" s="8">
        <f>FC_IND_NMM_CM_E!X53+FC_IND_NMM_CR_E!X53+FC_IND_NMM_GL_E!X53</f>
        <v>5.5768284000000001</v>
      </c>
      <c r="Y53" s="8">
        <f>FC_IND_NMM_CM_E!Y53+FC_IND_NMM_CR_E!Y53+FC_IND_NMM_GL_E!Y53</f>
        <v>7.2931716000000035</v>
      </c>
      <c r="Z53" s="8">
        <f>FC_IND_NMM_CM_E!Z53+FC_IND_NMM_CR_E!Z53+FC_IND_NMM_GL_E!Z53</f>
        <v>5.0048855999999997</v>
      </c>
    </row>
    <row r="54" spans="1:26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1.1330314942320114</v>
      </c>
      <c r="K54" s="45">
        <f>FC_IND_NMM_CM_E!K54+FC_IND_NMM_CR_E!K54+FC_IND_NMM_GL_E!K54</f>
        <v>23.706563827472863</v>
      </c>
      <c r="L54" s="45">
        <f>FC_IND_NMM_CM_E!L54+FC_IND_NMM_CR_E!L54+FC_IND_NMM_GL_E!L54</f>
        <v>8.841718136599912</v>
      </c>
      <c r="M54" s="45">
        <f>FC_IND_NMM_CM_E!M54+FC_IND_NMM_CR_E!M54+FC_IND_NMM_GL_E!M54</f>
        <v>16.891334206267338</v>
      </c>
      <c r="N54" s="45">
        <f>FC_IND_NMM_CM_E!N54+FC_IND_NMM_CR_E!N54+FC_IND_NMM_GL_E!N54</f>
        <v>12.665859117009877</v>
      </c>
      <c r="O54" s="45">
        <f>FC_IND_NMM_CM_E!O54+FC_IND_NMM_CR_E!O54+FC_IND_NMM_GL_E!O54</f>
        <v>18.422637912620839</v>
      </c>
      <c r="P54" s="45">
        <f>FC_IND_NMM_CM_E!P54+FC_IND_NMM_CR_E!P54+FC_IND_NMM_GL_E!P54</f>
        <v>46.692025906818472</v>
      </c>
      <c r="Q54" s="45">
        <f>FC_IND_NMM_CM_E!Q54+FC_IND_NMM_CR_E!Q54+FC_IND_NMM_GL_E!Q54</f>
        <v>48.352584696596637</v>
      </c>
      <c r="R54" s="45">
        <f>FC_IND_NMM_CM_E!R54+FC_IND_NMM_CR_E!R54+FC_IND_NMM_GL_E!R54</f>
        <v>49.641049655524334</v>
      </c>
      <c r="S54" s="45">
        <f>FC_IND_NMM_CM_E!S54+FC_IND_NMM_CR_E!S54+FC_IND_NMM_GL_E!S54</f>
        <v>59.001168138666621</v>
      </c>
      <c r="T54" s="45">
        <f>FC_IND_NMM_CM_E!T54+FC_IND_NMM_CR_E!T54+FC_IND_NMM_GL_E!T54</f>
        <v>60.344190762195453</v>
      </c>
      <c r="U54" s="45">
        <f>FC_IND_NMM_CM_E!U54+FC_IND_NMM_CR_E!U54+FC_IND_NMM_GL_E!U54</f>
        <v>50.806888539380139</v>
      </c>
      <c r="V54" s="45">
        <f>FC_IND_NMM_CM_E!V54+FC_IND_NMM_CR_E!V54+FC_IND_NMM_GL_E!V54</f>
        <v>47.263842478970531</v>
      </c>
      <c r="W54" s="45">
        <f>FC_IND_NMM_CM_E!W54+FC_IND_NMM_CR_E!W54+FC_IND_NMM_GL_E!W54</f>
        <v>50.777626969863434</v>
      </c>
      <c r="X54" s="45">
        <f>FC_IND_NMM_CM_E!X54+FC_IND_NMM_CR_E!X54+FC_IND_NMM_GL_E!X54</f>
        <v>46.335318950427883</v>
      </c>
      <c r="Y54" s="45">
        <f>FC_IND_NMM_CM_E!Y54+FC_IND_NMM_CR_E!Y54+FC_IND_NMM_GL_E!Y54</f>
        <v>52.400071896093664</v>
      </c>
      <c r="Z54" s="45">
        <f>FC_IND_NMM_CM_E!Z54+FC_IND_NMM_CR_E!Z54+FC_IND_NMM_GL_E!Z54</f>
        <v>47.054995159577992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3.0239999999999996</v>
      </c>
      <c r="D61" s="49">
        <f t="shared" si="32"/>
        <v>6.8318208000000009</v>
      </c>
      <c r="E61" s="49">
        <f t="shared" si="32"/>
        <v>5.9359103999999991</v>
      </c>
      <c r="F61" s="49">
        <f t="shared" si="32"/>
        <v>6.2721792000000018</v>
      </c>
      <c r="G61" s="49">
        <f t="shared" si="32"/>
        <v>7.5039552000000036</v>
      </c>
      <c r="H61" s="49">
        <f t="shared" si="32"/>
        <v>5.9359103999999991</v>
      </c>
      <c r="I61" s="49">
        <f t="shared" si="32"/>
        <v>6.720134400000001</v>
      </c>
      <c r="J61" s="49">
        <f t="shared" si="32"/>
        <v>11.783183040000001</v>
      </c>
      <c r="K61" s="49">
        <f t="shared" si="32"/>
        <v>16.033937039999998</v>
      </c>
      <c r="L61" s="49">
        <f t="shared" si="32"/>
        <v>23.292527039999996</v>
      </c>
      <c r="M61" s="49">
        <f t="shared" si="32"/>
        <v>31.048958879999994</v>
      </c>
      <c r="N61" s="49">
        <f t="shared" si="32"/>
        <v>59.871241598158534</v>
      </c>
      <c r="O61" s="49">
        <f t="shared" si="32"/>
        <v>77.143948588330034</v>
      </c>
      <c r="P61" s="49">
        <f t="shared" si="32"/>
        <v>85.659013271303706</v>
      </c>
      <c r="Q61" s="49">
        <f t="shared" si="32"/>
        <v>88.054280647489378</v>
      </c>
      <c r="R61" s="49">
        <f t="shared" si="32"/>
        <v>89.459491095274103</v>
      </c>
      <c r="S61" s="49">
        <f t="shared" si="32"/>
        <v>109.90867307392332</v>
      </c>
      <c r="T61" s="49">
        <f t="shared" si="32"/>
        <v>113.46401346382838</v>
      </c>
      <c r="U61" s="49">
        <f t="shared" si="32"/>
        <v>111.549077127857</v>
      </c>
      <c r="V61" s="49">
        <f t="shared" si="32"/>
        <v>100.61560922068668</v>
      </c>
      <c r="W61" s="49">
        <f t="shared" si="32"/>
        <v>101.19469760011555</v>
      </c>
      <c r="X61" s="49">
        <f t="shared" si="32"/>
        <v>102.00296425106953</v>
      </c>
      <c r="Y61" s="49">
        <f t="shared" ref="Y61:Z61" si="33">SUM(Y62:Y72)</f>
        <v>100.79304388749284</v>
      </c>
      <c r="Z61" s="49">
        <f t="shared" si="33"/>
        <v>89.836625991784985</v>
      </c>
    </row>
    <row r="62" spans="1:26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3.0239999999999996</v>
      </c>
      <c r="D62" s="52">
        <f>FC_IND_NMM_CM_E!D62+FC_IND_NMM_CR_E!D62+FC_IND_NMM_GL_E!D62</f>
        <v>6.8318208000000009</v>
      </c>
      <c r="E62" s="52">
        <f>FC_IND_NMM_CM_E!E62+FC_IND_NMM_CR_E!E62+FC_IND_NMM_GL_E!E62</f>
        <v>5.9359103999999991</v>
      </c>
      <c r="F62" s="52">
        <f>FC_IND_NMM_CM_E!F62+FC_IND_NMM_CR_E!F62+FC_IND_NMM_GL_E!F62</f>
        <v>6.2721792000000018</v>
      </c>
      <c r="G62" s="52">
        <f>FC_IND_NMM_CM_E!G62+FC_IND_NMM_CR_E!G62+FC_IND_NMM_GL_E!G62</f>
        <v>7.5039552000000036</v>
      </c>
      <c r="H62" s="52">
        <f>FC_IND_NMM_CM_E!H62+FC_IND_NMM_CR_E!H62+FC_IND_NMM_GL_E!H62</f>
        <v>5.9359103999999991</v>
      </c>
      <c r="I62" s="52">
        <f>FC_IND_NMM_CM_E!I62+FC_IND_NMM_CR_E!I62+FC_IND_NMM_GL_E!I62</f>
        <v>6.720134400000001</v>
      </c>
      <c r="J62" s="52">
        <f>FC_IND_NMM_CM_E!J62+FC_IND_NMM_CR_E!J62+FC_IND_NMM_GL_E!J62</f>
        <v>6.9439104000000018</v>
      </c>
      <c r="K62" s="52">
        <f>FC_IND_NMM_CM_E!K62+FC_IND_NMM_CR_E!K62+FC_IND_NMM_GL_E!K62</f>
        <v>7.5039552000000018</v>
      </c>
      <c r="L62" s="52">
        <f>FC_IND_NMM_CM_E!L62+FC_IND_NMM_CR_E!L62+FC_IND_NMM_GL_E!L62</f>
        <v>8.736134400000001</v>
      </c>
      <c r="M62" s="52">
        <f>FC_IND_NMM_CM_E!M62+FC_IND_NMM_CR_E!M62+FC_IND_NMM_GL_E!M62</f>
        <v>9.5199551999999983</v>
      </c>
      <c r="N62" s="52">
        <f>FC_IND_NMM_CM_E!N62+FC_IND_NMM_CR_E!N62+FC_IND_NMM_GL_E!N62</f>
        <v>10.9759104</v>
      </c>
      <c r="O62" s="52">
        <f>FC_IND_NMM_CM_E!O62+FC_IND_NMM_CR_E!O62+FC_IND_NMM_GL_E!O62</f>
        <v>10.3041792</v>
      </c>
      <c r="P62" s="52">
        <f>FC_IND_NMM_CM_E!P62+FC_IND_NMM_CR_E!P62+FC_IND_NMM_GL_E!P62</f>
        <v>9.5199551999999983</v>
      </c>
      <c r="Q62" s="52">
        <f>FC_IND_NMM_CM_E!Q62+FC_IND_NMM_CR_E!Q62+FC_IND_NMM_GL_E!Q62</f>
        <v>11.983910399999999</v>
      </c>
      <c r="R62" s="52">
        <f>FC_IND_NMM_CM_E!R62+FC_IND_NMM_CR_E!R62+FC_IND_NMM_GL_E!R62</f>
        <v>12.096</v>
      </c>
      <c r="S62" s="52">
        <f>FC_IND_NMM_CM_E!S62+FC_IND_NMM_CR_E!S62+FC_IND_NMM_GL_E!S62</f>
        <v>15.007910399999997</v>
      </c>
      <c r="T62" s="52">
        <f>FC_IND_NMM_CM_E!T62+FC_IND_NMM_CR_E!T62+FC_IND_NMM_GL_E!T62</f>
        <v>18.144000000000002</v>
      </c>
      <c r="U62" s="52">
        <f>FC_IND_NMM_CM_E!U62+FC_IND_NMM_CR_E!U62+FC_IND_NMM_GL_E!U62</f>
        <v>23.408179199999999</v>
      </c>
      <c r="V62" s="52">
        <f>FC_IND_NMM_CM_E!V62+FC_IND_NMM_CR_E!V62+FC_IND_NMM_GL_E!V62</f>
        <v>21.840134400000004</v>
      </c>
      <c r="W62" s="52">
        <f>FC_IND_NMM_CM_E!W62+FC_IND_NMM_CR_E!W62+FC_IND_NMM_GL_E!W62</f>
        <v>22.288089599999996</v>
      </c>
      <c r="X62" s="52">
        <f>FC_IND_NMM_CM_E!X62+FC_IND_NMM_CR_E!X62+FC_IND_NMM_GL_E!X62</f>
        <v>18.816134400000003</v>
      </c>
      <c r="Y62" s="52">
        <f>FC_IND_NMM_CM_E!Y62+FC_IND_NMM_CR_E!Y62+FC_IND_NMM_GL_E!Y62</f>
        <v>18.256089599999996</v>
      </c>
      <c r="Z62" s="52">
        <f>FC_IND_NMM_CM_E!Z62+FC_IND_NMM_CR_E!Z62+FC_IND_NMM_GL_E!Z62</f>
        <v>19.599955199999993</v>
      </c>
    </row>
    <row r="63" spans="1:26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  <c r="Y63" s="52">
        <f>FC_IND_NMM_CM_E!Y63+FC_IND_NMM_CR_E!Y63+FC_IND_NMM_GL_E!Y63</f>
        <v>0</v>
      </c>
      <c r="Z63" s="52">
        <f>FC_IND_NMM_CM_E!Z63+FC_IND_NMM_CR_E!Z63+FC_IND_NMM_GL_E!Z63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2.8391126399999993</v>
      </c>
      <c r="K64" s="52">
        <f>FC_IND_NMM_CM_E!K64+FC_IND_NMM_CR_E!K64+FC_IND_NMM_GL_E!K64</f>
        <v>2.7300218400000009</v>
      </c>
      <c r="L64" s="52">
        <f>FC_IND_NMM_CM_E!L64+FC_IND_NMM_CR_E!L64+FC_IND_NMM_GL_E!L64</f>
        <v>1.8563126400000003</v>
      </c>
      <c r="M64" s="52">
        <f>FC_IND_NMM_CM_E!M64+FC_IND_NMM_CR_E!M64+FC_IND_NMM_GL_E!M64</f>
        <v>1.52884368</v>
      </c>
      <c r="N64" s="52">
        <f>FC_IND_NMM_CM_E!N64+FC_IND_NMM_CR_E!N64+FC_IND_NMM_GL_E!N64</f>
        <v>2.8952511981585527</v>
      </c>
      <c r="O64" s="52">
        <f>FC_IND_NMM_CM_E!O64+FC_IND_NMM_CR_E!O64+FC_IND_NMM_GL_E!O64</f>
        <v>2.7396093883300243</v>
      </c>
      <c r="P64" s="52">
        <f>FC_IND_NMM_CM_E!P64+FC_IND_NMM_CR_E!P64+FC_IND_NMM_GL_E!P64</f>
        <v>3.8391780713037398</v>
      </c>
      <c r="Q64" s="52">
        <f>FC_IND_NMM_CM_E!Q64+FC_IND_NMM_CR_E!Q64+FC_IND_NMM_GL_E!Q64</f>
        <v>4.7702102474893904</v>
      </c>
      <c r="R64" s="52">
        <f>FC_IND_NMM_CM_E!R64+FC_IND_NMM_CR_E!R64+FC_IND_NMM_GL_E!R64</f>
        <v>5.1633310952740903</v>
      </c>
      <c r="S64" s="52">
        <f>FC_IND_NMM_CM_E!S64+FC_IND_NMM_CR_E!S64+FC_IND_NMM_GL_E!S64</f>
        <v>4.1008426739233403</v>
      </c>
      <c r="T64" s="52">
        <f>FC_IND_NMM_CM_E!T64+FC_IND_NMM_CR_E!T64+FC_IND_NMM_GL_E!T64</f>
        <v>4.3199334638283799</v>
      </c>
      <c r="U64" s="52">
        <f>FC_IND_NMM_CM_E!U64+FC_IND_NMM_CR_E!U64+FC_IND_NMM_GL_E!U64</f>
        <v>5.6407779278569903</v>
      </c>
      <c r="V64" s="52">
        <f>FC_IND_NMM_CM_E!V64+FC_IND_NMM_CR_E!V64+FC_IND_NMM_GL_E!V64</f>
        <v>5.2753548206866663</v>
      </c>
      <c r="W64" s="52">
        <f>FC_IND_NMM_CM_E!W64+FC_IND_NMM_CR_E!W64+FC_IND_NMM_GL_E!W64</f>
        <v>4.0064480001155474</v>
      </c>
      <c r="X64" s="52">
        <f>FC_IND_NMM_CM_E!X64+FC_IND_NMM_CR_E!X64+FC_IND_NMM_GL_E!X64</f>
        <v>2.4120746510695432</v>
      </c>
      <c r="Y64" s="52">
        <f>FC_IND_NMM_CM_E!Y64+FC_IND_NMM_CR_E!Y64+FC_IND_NMM_GL_E!Y64</f>
        <v>2.7009149274928559</v>
      </c>
      <c r="Z64" s="52">
        <f>FC_IND_NMM_CM_E!Z64+FC_IND_NMM_CR_E!Z64+FC_IND_NMM_GL_E!Z64</f>
        <v>3.0752493517849948</v>
      </c>
    </row>
    <row r="65" spans="1:26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2.0001600000000002</v>
      </c>
      <c r="K65" s="52">
        <f>FC_IND_NMM_CM_E!K65+FC_IND_NMM_CR_E!K65+FC_IND_NMM_GL_E!K65</f>
        <v>5.7999599999999969</v>
      </c>
      <c r="L65" s="52">
        <f>FC_IND_NMM_CM_E!L65+FC_IND_NMM_CR_E!L65+FC_IND_NMM_GL_E!L65</f>
        <v>12.700079999999996</v>
      </c>
      <c r="M65" s="52">
        <f>FC_IND_NMM_CM_E!M65+FC_IND_NMM_CR_E!M65+FC_IND_NMM_GL_E!M65</f>
        <v>20.000159999999997</v>
      </c>
      <c r="N65" s="52">
        <f>FC_IND_NMM_CM_E!N65+FC_IND_NMM_CR_E!N65+FC_IND_NMM_GL_E!N65</f>
        <v>46.000079999999983</v>
      </c>
      <c r="O65" s="52">
        <f>FC_IND_NMM_CM_E!O65+FC_IND_NMM_CR_E!O65+FC_IND_NMM_GL_E!O65</f>
        <v>64.100160000000002</v>
      </c>
      <c r="P65" s="52">
        <f>FC_IND_NMM_CM_E!P65+FC_IND_NMM_CR_E!P65+FC_IND_NMM_GL_E!P65</f>
        <v>72.299879999999973</v>
      </c>
      <c r="Q65" s="52">
        <f>FC_IND_NMM_CM_E!Q65+FC_IND_NMM_CR_E!Q65+FC_IND_NMM_GL_E!Q65</f>
        <v>71.300159999999991</v>
      </c>
      <c r="R65" s="52">
        <f>FC_IND_NMM_CM_E!R65+FC_IND_NMM_CR_E!R65+FC_IND_NMM_GL_E!R65</f>
        <v>72.200160000000011</v>
      </c>
      <c r="S65" s="52">
        <f>FC_IND_NMM_CM_E!S65+FC_IND_NMM_CR_E!S65+FC_IND_NMM_GL_E!S65</f>
        <v>90.799919999999986</v>
      </c>
      <c r="T65" s="52">
        <f>FC_IND_NMM_CM_E!T65+FC_IND_NMM_CR_E!T65+FC_IND_NMM_GL_E!T65</f>
        <v>91.000079999999997</v>
      </c>
      <c r="U65" s="52">
        <f>FC_IND_NMM_CM_E!U65+FC_IND_NMM_CR_E!U65+FC_IND_NMM_GL_E!U65</f>
        <v>82.50012000000001</v>
      </c>
      <c r="V65" s="52">
        <f>FC_IND_NMM_CM_E!V65+FC_IND_NMM_CR_E!V65+FC_IND_NMM_GL_E!V65</f>
        <v>73.50012000000001</v>
      </c>
      <c r="W65" s="52">
        <f>FC_IND_NMM_CM_E!W65+FC_IND_NMM_CR_E!W65+FC_IND_NMM_GL_E!W65</f>
        <v>74.90016</v>
      </c>
      <c r="X65" s="52">
        <f>FC_IND_NMM_CM_E!X65+FC_IND_NMM_CR_E!X65+FC_IND_NMM_GL_E!X65</f>
        <v>79.999919999999989</v>
      </c>
      <c r="Y65" s="52">
        <f>FC_IND_NMM_CM_E!Y65+FC_IND_NMM_CR_E!Y65+FC_IND_NMM_GL_E!Y65</f>
        <v>78.900119999999987</v>
      </c>
      <c r="Z65" s="52">
        <f>FC_IND_NMM_CM_E!Z65+FC_IND_NMM_CR_E!Z65+FC_IND_NMM_GL_E!Z65</f>
        <v>66.399839999999998</v>
      </c>
    </row>
    <row r="66" spans="1:26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  <c r="Y66" s="52">
        <f>FC_IND_NMM_CM_E!Y66+FC_IND_NMM_CR_E!Y66+FC_IND_NMM_GL_E!Y66</f>
        <v>0</v>
      </c>
      <c r="Z66" s="52">
        <f>FC_IND_NMM_CM_E!Z66+FC_IND_NMM_CR_E!Z66+FC_IND_NMM_GL_E!Z66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  <c r="Y67" s="52">
        <f>FC_IND_NMM_CM_E!Y67+FC_IND_NMM_CR_E!Y67+FC_IND_NMM_GL_E!Y67</f>
        <v>0</v>
      </c>
      <c r="Z67" s="52">
        <f>FC_IND_NMM_CM_E!Z67+FC_IND_NMM_CR_E!Z67+FC_IND_NMM_GL_E!Z67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  <c r="Y68" s="52">
        <f>FC_IND_NMM_CM_E!Y68+FC_IND_NMM_CR_E!Y68+FC_IND_NMM_GL_E!Y68</f>
        <v>0</v>
      </c>
      <c r="Z68" s="52">
        <f>FC_IND_NMM_CM_E!Z68+FC_IND_NMM_CR_E!Z68+FC_IND_NMM_GL_E!Z68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0.77483519999999984</v>
      </c>
      <c r="Y69" s="52">
        <f>FC_IND_NMM_CM_E!Y69+FC_IND_NMM_CR_E!Y69+FC_IND_NMM_GL_E!Y69</f>
        <v>0.93591935999999998</v>
      </c>
      <c r="Z69" s="52">
        <f>FC_IND_NMM_CM_E!Z69+FC_IND_NMM_CR_E!Z69+FC_IND_NMM_GL_E!Z69</f>
        <v>0.76158144000000005</v>
      </c>
    </row>
    <row r="70" spans="1:26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  <c r="Y70" s="52">
        <f>FC_IND_NMM_CM_E!Y70+FC_IND_NMM_CR_E!Y70+FC_IND_NMM_GL_E!Y70</f>
        <v>0</v>
      </c>
      <c r="Z70" s="52">
        <f>FC_IND_NMM_CM_E!Z70+FC_IND_NMM_CR_E!Z70+FC_IND_NMM_GL_E!Z70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  <c r="Y71" s="52">
        <f>FC_IND_NMM_CM_E!Y71+FC_IND_NMM_CR_E!Y71+FC_IND_NMM_GL_E!Y71</f>
        <v>0</v>
      </c>
      <c r="Z71" s="52">
        <f>FC_IND_NMM_CM_E!Z71+FC_IND_NMM_CR_E!Z71+FC_IND_NMM_GL_E!Z71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  <c r="Y72" s="55">
        <f>FC_IND_NMM_CM_E!Y72+FC_IND_NMM_CR_E!Y72+FC_IND_NMM_GL_E!Y72</f>
        <v>0</v>
      </c>
      <c r="Z72" s="55">
        <f>FC_IND_NMM_CM_E!Z72+FC_IND_NMM_CR_E!Z72+FC_IND_NMM_GL_E!Z72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330.52694405964002</v>
      </c>
      <c r="D2" s="21">
        <f t="shared" ref="D2:X2" si="0">SUM(D3,D17,D22,D25,D26,D51,D52)</f>
        <v>331.65504461329374</v>
      </c>
      <c r="E2" s="21">
        <f t="shared" si="0"/>
        <v>303.85577936703743</v>
      </c>
      <c r="F2" s="21">
        <f t="shared" si="0"/>
        <v>325.09718555063387</v>
      </c>
      <c r="G2" s="21">
        <f t="shared" si="0"/>
        <v>298.80627592821963</v>
      </c>
      <c r="H2" s="21">
        <f t="shared" si="0"/>
        <v>313.22106744610079</v>
      </c>
      <c r="I2" s="21">
        <f t="shared" si="0"/>
        <v>384.13923656276626</v>
      </c>
      <c r="J2" s="21">
        <f t="shared" si="0"/>
        <v>363.10078232281626</v>
      </c>
      <c r="K2" s="21">
        <f t="shared" si="0"/>
        <v>340.54754230245459</v>
      </c>
      <c r="L2" s="21">
        <f t="shared" si="0"/>
        <v>215.87940954107125</v>
      </c>
      <c r="M2" s="21">
        <f t="shared" si="0"/>
        <v>235.64757244644579</v>
      </c>
      <c r="N2" s="21">
        <f t="shared" si="0"/>
        <v>264.28570752404363</v>
      </c>
      <c r="O2" s="21">
        <f t="shared" si="0"/>
        <v>207.38719768394515</v>
      </c>
      <c r="P2" s="21">
        <f t="shared" si="0"/>
        <v>238.96559311742027</v>
      </c>
      <c r="Q2" s="21">
        <f t="shared" si="0"/>
        <v>206.36097506781309</v>
      </c>
      <c r="R2" s="21">
        <f t="shared" si="0"/>
        <v>222.86415055196048</v>
      </c>
      <c r="S2" s="21">
        <f t="shared" si="0"/>
        <v>264.33834547955144</v>
      </c>
      <c r="T2" s="21">
        <f t="shared" si="0"/>
        <v>272.68498969354181</v>
      </c>
      <c r="U2" s="21">
        <f t="shared" si="0"/>
        <v>260.09116844186309</v>
      </c>
      <c r="V2" s="21">
        <f t="shared" si="0"/>
        <v>268.6784699627126</v>
      </c>
      <c r="W2" s="21">
        <f t="shared" si="0"/>
        <v>263.64224319726247</v>
      </c>
      <c r="X2" s="21">
        <f t="shared" si="0"/>
        <v>292.07244145624855</v>
      </c>
      <c r="Y2" s="21">
        <f t="shared" ref="Y2:Z2" si="1">SUM(Y3,Y17,Y22,Y25,Y26,Y51,Y52)</f>
        <v>243.3246715805476</v>
      </c>
      <c r="Z2" s="21">
        <f t="shared" si="1"/>
        <v>193.14100707795873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144.97266832589051</v>
      </c>
      <c r="D3" s="24">
        <f t="shared" ref="D3:W3" si="3">SUM(D4,D8,D11)</f>
        <v>170.16366839483024</v>
      </c>
      <c r="E3" s="24">
        <f t="shared" si="3"/>
        <v>131.97995013782526</v>
      </c>
      <c r="F3" s="24">
        <f t="shared" si="3"/>
        <v>131.98222960607129</v>
      </c>
      <c r="G3" s="24">
        <f t="shared" si="3"/>
        <v>113.3693198419283</v>
      </c>
      <c r="H3" s="24">
        <f t="shared" si="3"/>
        <v>124.88156866412959</v>
      </c>
      <c r="I3" s="24">
        <f t="shared" si="3"/>
        <v>148.59979033001059</v>
      </c>
      <c r="J3" s="24">
        <f t="shared" si="3"/>
        <v>141.19341440426777</v>
      </c>
      <c r="K3" s="24">
        <f t="shared" si="3"/>
        <v>142.44751546895924</v>
      </c>
      <c r="L3" s="24">
        <f t="shared" si="3"/>
        <v>75.603082485979158</v>
      </c>
      <c r="M3" s="24">
        <f t="shared" si="3"/>
        <v>92.54495842448901</v>
      </c>
      <c r="N3" s="24">
        <f t="shared" si="3"/>
        <v>91.066801741214434</v>
      </c>
      <c r="O3" s="24">
        <f t="shared" si="3"/>
        <v>54.020948625657283</v>
      </c>
      <c r="P3" s="24">
        <f t="shared" si="3"/>
        <v>52.766279277089183</v>
      </c>
      <c r="Q3" s="24">
        <f t="shared" si="3"/>
        <v>48.835789813530987</v>
      </c>
      <c r="R3" s="24">
        <f t="shared" si="3"/>
        <v>39.486862681231401</v>
      </c>
      <c r="S3" s="24">
        <f t="shared" si="3"/>
        <v>46.569703601409003</v>
      </c>
      <c r="T3" s="24">
        <f t="shared" si="3"/>
        <v>57.185934009905338</v>
      </c>
      <c r="U3" s="24">
        <f t="shared" si="3"/>
        <v>54.709706139694333</v>
      </c>
      <c r="V3" s="24">
        <f t="shared" si="3"/>
        <v>49.952090232366587</v>
      </c>
      <c r="W3" s="24">
        <f t="shared" si="3"/>
        <v>38.581726837187134</v>
      </c>
      <c r="X3" s="24">
        <f t="shared" ref="X3:Z3" si="4">SUM(X4,X8,X11)</f>
        <v>45.621527692876498</v>
      </c>
      <c r="Y3" s="24">
        <f t="shared" si="4"/>
        <v>38.723901563045928</v>
      </c>
      <c r="Z3" s="24">
        <f t="shared" si="4"/>
        <v>19.379112728401804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126.22799095875327</v>
      </c>
      <c r="D4" s="19">
        <f t="shared" ref="D4:W4" si="6">SUM(D5:D7)</f>
        <v>149.88412961206447</v>
      </c>
      <c r="E4" s="19">
        <f t="shared" si="6"/>
        <v>113.71900428734267</v>
      </c>
      <c r="F4" s="19">
        <f t="shared" si="6"/>
        <v>113.42594040917069</v>
      </c>
      <c r="G4" s="19">
        <f t="shared" si="6"/>
        <v>93.286871077494538</v>
      </c>
      <c r="H4" s="19">
        <f t="shared" si="6"/>
        <v>101.17502290903437</v>
      </c>
      <c r="I4" s="19">
        <f t="shared" si="6"/>
        <v>123.28883063437985</v>
      </c>
      <c r="J4" s="19">
        <f t="shared" si="6"/>
        <v>115.50779968709686</v>
      </c>
      <c r="K4" s="19">
        <f t="shared" si="6"/>
        <v>122.20735374216839</v>
      </c>
      <c r="L4" s="19">
        <f t="shared" si="6"/>
        <v>63.593049871646933</v>
      </c>
      <c r="M4" s="19">
        <f t="shared" si="6"/>
        <v>80.466137088808352</v>
      </c>
      <c r="N4" s="19">
        <f t="shared" si="6"/>
        <v>76.392726285828545</v>
      </c>
      <c r="O4" s="19">
        <f t="shared" si="6"/>
        <v>42.626842251454512</v>
      </c>
      <c r="P4" s="19">
        <f t="shared" si="6"/>
        <v>40.677418510732046</v>
      </c>
      <c r="Q4" s="19">
        <f t="shared" si="6"/>
        <v>39.536278437839243</v>
      </c>
      <c r="R4" s="19">
        <f t="shared" si="6"/>
        <v>30.037165357398742</v>
      </c>
      <c r="S4" s="19">
        <f t="shared" si="6"/>
        <v>40.405748266054701</v>
      </c>
      <c r="T4" s="19">
        <f t="shared" si="6"/>
        <v>51.353660647547812</v>
      </c>
      <c r="U4" s="19">
        <f t="shared" si="6"/>
        <v>48.587362714350022</v>
      </c>
      <c r="V4" s="19">
        <f t="shared" si="6"/>
        <v>45.667346770859986</v>
      </c>
      <c r="W4" s="19">
        <f t="shared" si="6"/>
        <v>34.494964543369932</v>
      </c>
      <c r="X4" s="19">
        <f t="shared" ref="X4:Z4" si="7">SUM(X5:X7)</f>
        <v>40.95702512041597</v>
      </c>
      <c r="Y4" s="19">
        <f t="shared" si="7"/>
        <v>33.843556121856935</v>
      </c>
      <c r="Z4" s="19">
        <f t="shared" si="7"/>
        <v>17.382084205505219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126.22799095875327</v>
      </c>
      <c r="D7" s="8">
        <v>149.88412961206447</v>
      </c>
      <c r="E7" s="8">
        <v>113.71900428734267</v>
      </c>
      <c r="F7" s="8">
        <v>113.42594040917069</v>
      </c>
      <c r="G7" s="8">
        <v>93.286871077494538</v>
      </c>
      <c r="H7" s="8">
        <v>101.17502290903437</v>
      </c>
      <c r="I7" s="8">
        <v>123.28883063437985</v>
      </c>
      <c r="J7" s="8">
        <v>115.50779968709686</v>
      </c>
      <c r="K7" s="8">
        <v>122.20735374216839</v>
      </c>
      <c r="L7" s="8">
        <v>63.593049871646933</v>
      </c>
      <c r="M7" s="8">
        <v>80.466137088808352</v>
      </c>
      <c r="N7" s="8">
        <v>76.392726285828545</v>
      </c>
      <c r="O7" s="8">
        <v>42.626842251454512</v>
      </c>
      <c r="P7" s="8">
        <v>40.677418510732046</v>
      </c>
      <c r="Q7" s="8">
        <v>39.536278437839243</v>
      </c>
      <c r="R7" s="8">
        <v>30.037165357398742</v>
      </c>
      <c r="S7" s="8">
        <v>40.405748266054701</v>
      </c>
      <c r="T7" s="8">
        <v>51.353660647547812</v>
      </c>
      <c r="U7" s="8">
        <v>48.587362714350022</v>
      </c>
      <c r="V7" s="8">
        <v>45.667346770859986</v>
      </c>
      <c r="W7" s="8">
        <v>34.494964543369932</v>
      </c>
      <c r="X7" s="8">
        <v>40.95702512041597</v>
      </c>
      <c r="Y7" s="8">
        <v>33.843556121856935</v>
      </c>
      <c r="Z7" s="8">
        <v>17.382084205505219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18.744677367137236</v>
      </c>
      <c r="D11" s="19">
        <f t="shared" si="10"/>
        <v>20.279538782765758</v>
      </c>
      <c r="E11" s="19">
        <f t="shared" si="10"/>
        <v>18.260945850482585</v>
      </c>
      <c r="F11" s="19">
        <f t="shared" si="10"/>
        <v>18.556289196900583</v>
      </c>
      <c r="G11" s="19">
        <f t="shared" si="10"/>
        <v>20.082448764433764</v>
      </c>
      <c r="H11" s="19">
        <f t="shared" si="10"/>
        <v>23.706545755095217</v>
      </c>
      <c r="I11" s="19">
        <f t="shared" si="10"/>
        <v>25.310959695630729</v>
      </c>
      <c r="J11" s="19">
        <f t="shared" si="10"/>
        <v>25.685614717170917</v>
      </c>
      <c r="K11" s="19">
        <f t="shared" si="10"/>
        <v>20.240161726790838</v>
      </c>
      <c r="L11" s="19">
        <f t="shared" si="10"/>
        <v>12.010032614332225</v>
      </c>
      <c r="M11" s="19">
        <f t="shared" si="10"/>
        <v>12.078821335680665</v>
      </c>
      <c r="N11" s="19">
        <f t="shared" si="10"/>
        <v>14.674075455385884</v>
      </c>
      <c r="O11" s="19">
        <f t="shared" si="10"/>
        <v>11.394106374202769</v>
      </c>
      <c r="P11" s="19">
        <f t="shared" si="10"/>
        <v>12.088860766357138</v>
      </c>
      <c r="Q11" s="19">
        <f t="shared" si="10"/>
        <v>9.2995113756917451</v>
      </c>
      <c r="R11" s="19">
        <f t="shared" si="10"/>
        <v>9.4496973238326589</v>
      </c>
      <c r="S11" s="19">
        <f t="shared" si="10"/>
        <v>6.1639553353542986</v>
      </c>
      <c r="T11" s="19">
        <f t="shared" si="10"/>
        <v>5.8322733623575251</v>
      </c>
      <c r="U11" s="19">
        <f t="shared" si="10"/>
        <v>6.1223434253443152</v>
      </c>
      <c r="V11" s="19">
        <f t="shared" si="10"/>
        <v>4.2847434615065971</v>
      </c>
      <c r="W11" s="19">
        <f t="shared" si="10"/>
        <v>4.0867622938171992</v>
      </c>
      <c r="X11" s="19">
        <f t="shared" si="10"/>
        <v>4.6645025724605302</v>
      </c>
      <c r="Y11" s="19">
        <f t="shared" ref="Y11:Z11" si="11">SUM(Y12:Y16)</f>
        <v>4.8803454411889904</v>
      </c>
      <c r="Z11" s="19">
        <f t="shared" si="11"/>
        <v>1.9970285228965836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18.744677367137236</v>
      </c>
      <c r="D13" s="8">
        <v>20.279538782765758</v>
      </c>
      <c r="E13" s="8">
        <v>18.260945850482585</v>
      </c>
      <c r="F13" s="8">
        <v>18.556289196900583</v>
      </c>
      <c r="G13" s="8">
        <v>20.082448764433764</v>
      </c>
      <c r="H13" s="8">
        <v>23.706545755095217</v>
      </c>
      <c r="I13" s="8">
        <v>25.310959695630729</v>
      </c>
      <c r="J13" s="8">
        <v>25.685614717170917</v>
      </c>
      <c r="K13" s="8">
        <v>20.240161726790838</v>
      </c>
      <c r="L13" s="8">
        <v>12.010032614332225</v>
      </c>
      <c r="M13" s="8">
        <v>12.078821335680665</v>
      </c>
      <c r="N13" s="8">
        <v>14.674075455385884</v>
      </c>
      <c r="O13" s="8">
        <v>11.394106374202769</v>
      </c>
      <c r="P13" s="8">
        <v>12.088860766357138</v>
      </c>
      <c r="Q13" s="8">
        <v>9.2995113756917451</v>
      </c>
      <c r="R13" s="8">
        <v>9.4496973238326589</v>
      </c>
      <c r="S13" s="8">
        <v>6.1639553353542986</v>
      </c>
      <c r="T13" s="8">
        <v>5.8322733623575251</v>
      </c>
      <c r="U13" s="8">
        <v>6.1223434253443152</v>
      </c>
      <c r="V13" s="8">
        <v>4.2847434615065971</v>
      </c>
      <c r="W13" s="8">
        <v>4.0867622938171992</v>
      </c>
      <c r="X13" s="8">
        <v>4.6645025724605302</v>
      </c>
      <c r="Y13" s="8">
        <v>4.8803454411889904</v>
      </c>
      <c r="Z13" s="8">
        <v>1.9970285228965836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9.4676388922696066</v>
      </c>
      <c r="D17" s="27">
        <f t="shared" si="12"/>
        <v>8.8441562388955379</v>
      </c>
      <c r="E17" s="27">
        <f t="shared" si="12"/>
        <v>7.2954136387489177</v>
      </c>
      <c r="F17" s="27">
        <f t="shared" si="12"/>
        <v>7.7397275781618262</v>
      </c>
      <c r="G17" s="27">
        <f t="shared" si="12"/>
        <v>6.2174867808834593</v>
      </c>
      <c r="H17" s="27">
        <f t="shared" si="12"/>
        <v>6.8099237767941441</v>
      </c>
      <c r="I17" s="27">
        <f t="shared" si="12"/>
        <v>8.9967663401524192</v>
      </c>
      <c r="J17" s="27">
        <f t="shared" si="12"/>
        <v>8.5052371992434725</v>
      </c>
      <c r="K17" s="27">
        <f t="shared" si="12"/>
        <v>6.5041837068333068</v>
      </c>
      <c r="L17" s="27">
        <f t="shared" si="12"/>
        <v>5.356343156376612</v>
      </c>
      <c r="M17" s="27">
        <f t="shared" si="12"/>
        <v>5.6411855293071591</v>
      </c>
      <c r="N17" s="27">
        <f t="shared" si="12"/>
        <v>6.8612996961855162</v>
      </c>
      <c r="O17" s="27">
        <f t="shared" si="12"/>
        <v>5.4865045160901778</v>
      </c>
      <c r="P17" s="27">
        <f t="shared" si="12"/>
        <v>6.3723301614836032</v>
      </c>
      <c r="Q17" s="27">
        <f t="shared" si="12"/>
        <v>7.0702947294717333</v>
      </c>
      <c r="R17" s="27">
        <f t="shared" si="12"/>
        <v>26.083965401281645</v>
      </c>
      <c r="S17" s="27">
        <f t="shared" si="12"/>
        <v>34.549563253340565</v>
      </c>
      <c r="T17" s="27">
        <f t="shared" si="12"/>
        <v>33.00150203063194</v>
      </c>
      <c r="U17" s="27">
        <f t="shared" si="12"/>
        <v>21.014807648495825</v>
      </c>
      <c r="V17" s="27">
        <f t="shared" si="12"/>
        <v>24.632540987110982</v>
      </c>
      <c r="W17" s="27">
        <f t="shared" si="12"/>
        <v>24.667264607261906</v>
      </c>
      <c r="X17" s="27">
        <f t="shared" si="12"/>
        <v>31.702135387798791</v>
      </c>
      <c r="Y17" s="27">
        <f t="shared" ref="Y17:Z17" si="13">SUM(Y18:Y21)</f>
        <v>21.524271576067015</v>
      </c>
      <c r="Z17" s="27">
        <f t="shared" si="13"/>
        <v>20.841502113301654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9.4676388922696066</v>
      </c>
      <c r="D19" s="8">
        <v>8.8441562388955379</v>
      </c>
      <c r="E19" s="8">
        <v>7.2954136387489177</v>
      </c>
      <c r="F19" s="8">
        <v>7.7397275781618262</v>
      </c>
      <c r="G19" s="8">
        <v>6.2174867808834593</v>
      </c>
      <c r="H19" s="8">
        <v>6.8099237767941441</v>
      </c>
      <c r="I19" s="8">
        <v>8.9967663401524192</v>
      </c>
      <c r="J19" s="8">
        <v>8.5052371992434725</v>
      </c>
      <c r="K19" s="8">
        <v>6.5041837068333068</v>
      </c>
      <c r="L19" s="8">
        <v>5.356343156376612</v>
      </c>
      <c r="M19" s="8">
        <v>5.6411855293071591</v>
      </c>
      <c r="N19" s="8">
        <v>6.8612996961855162</v>
      </c>
      <c r="O19" s="8">
        <v>5.4865045160901778</v>
      </c>
      <c r="P19" s="8">
        <v>6.3723301614836032</v>
      </c>
      <c r="Q19" s="8">
        <v>5.8844372924295554</v>
      </c>
      <c r="R19" s="8">
        <v>5.7533427865373197</v>
      </c>
      <c r="S19" s="8">
        <v>6.5486454242418697</v>
      </c>
      <c r="T19" s="8">
        <v>6.2585604520722438</v>
      </c>
      <c r="U19" s="8">
        <v>6.3504536364232465</v>
      </c>
      <c r="V19" s="8">
        <v>5.1229020135253824</v>
      </c>
      <c r="W19" s="8">
        <v>5.819844843093164</v>
      </c>
      <c r="X19" s="8">
        <v>8.1027453836111807</v>
      </c>
      <c r="Y19" s="8">
        <v>5.5000653028821125</v>
      </c>
      <c r="Z19" s="8">
        <v>6.9506695362782551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1.1858574370421779</v>
      </c>
      <c r="R21" s="8">
        <v>20.330622614744325</v>
      </c>
      <c r="S21" s="8">
        <v>28.000917829098697</v>
      </c>
      <c r="T21" s="8">
        <v>26.742941578559694</v>
      </c>
      <c r="U21" s="8">
        <v>14.664354012072577</v>
      </c>
      <c r="V21" s="8">
        <v>19.509638973585599</v>
      </c>
      <c r="W21" s="8">
        <v>18.847419764168741</v>
      </c>
      <c r="X21" s="8">
        <v>23.599390004187612</v>
      </c>
      <c r="Y21" s="8">
        <v>16.024206273184902</v>
      </c>
      <c r="Z21" s="8">
        <v>13.890832577023399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0.32598206354992537</v>
      </c>
      <c r="K22" s="27">
        <f t="shared" si="14"/>
        <v>0.29952806904401602</v>
      </c>
      <c r="L22" s="27">
        <f t="shared" si="14"/>
        <v>0.28373611060658482</v>
      </c>
      <c r="M22" s="27">
        <f t="shared" si="14"/>
        <v>0.29148799042785606</v>
      </c>
      <c r="N22" s="27">
        <f t="shared" si="14"/>
        <v>0.62292384759649466</v>
      </c>
      <c r="O22" s="27">
        <f t="shared" si="14"/>
        <v>0.4974532651925393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0.29904466311379763</v>
      </c>
      <c r="T22" s="27">
        <f t="shared" si="14"/>
        <v>0.32915744243968909</v>
      </c>
      <c r="U22" s="27">
        <f t="shared" si="14"/>
        <v>0.35296599841603926</v>
      </c>
      <c r="V22" s="27">
        <f t="shared" si="14"/>
        <v>0.37775200151316485</v>
      </c>
      <c r="W22" s="27">
        <f t="shared" si="14"/>
        <v>0.35930364076828719</v>
      </c>
      <c r="X22" s="27">
        <f t="shared" si="14"/>
        <v>0.41265531335672245</v>
      </c>
      <c r="Y22" s="27">
        <f t="shared" ref="Y22:Z22" si="15">SUM(Y23:Y24)</f>
        <v>0.34030071914844851</v>
      </c>
      <c r="Z22" s="27">
        <f t="shared" si="15"/>
        <v>0.3448559471800573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0.32598206354992537</v>
      </c>
      <c r="K23" s="8">
        <v>0.29952806904401602</v>
      </c>
      <c r="L23" s="8">
        <v>0.28373611060658482</v>
      </c>
      <c r="M23" s="8">
        <v>0.29148799042785606</v>
      </c>
      <c r="N23" s="8">
        <v>0.62292384759649466</v>
      </c>
      <c r="O23" s="8">
        <v>0.4974532651925393</v>
      </c>
      <c r="P23" s="8">
        <v>0</v>
      </c>
      <c r="Q23" s="8">
        <v>0</v>
      </c>
      <c r="R23" s="8">
        <v>0</v>
      </c>
      <c r="S23" s="8">
        <v>0.29904466311379763</v>
      </c>
      <c r="T23" s="8">
        <v>0.32915744243968909</v>
      </c>
      <c r="U23" s="8">
        <v>0.35296599841603926</v>
      </c>
      <c r="V23" s="8">
        <v>0.37775200151316485</v>
      </c>
      <c r="W23" s="8">
        <v>0.35930364076828719</v>
      </c>
      <c r="X23" s="8">
        <v>0.41265531335672245</v>
      </c>
      <c r="Y23" s="8">
        <v>0.34030071914844851</v>
      </c>
      <c r="Z23" s="8">
        <v>0.3448559471800573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120.68275611266699</v>
      </c>
      <c r="D26" s="27">
        <f t="shared" si="16"/>
        <v>92.65180838545524</v>
      </c>
      <c r="E26" s="27">
        <f t="shared" si="16"/>
        <v>116.42321668984079</v>
      </c>
      <c r="F26" s="27">
        <f t="shared" si="16"/>
        <v>131.37432228193111</v>
      </c>
      <c r="G26" s="27">
        <f t="shared" si="16"/>
        <v>133.70771669710177</v>
      </c>
      <c r="H26" s="27">
        <f t="shared" si="16"/>
        <v>133.41841417428523</v>
      </c>
      <c r="I26" s="27">
        <f t="shared" si="16"/>
        <v>163.48575869671984</v>
      </c>
      <c r="J26" s="27">
        <f t="shared" si="16"/>
        <v>159.26377673562948</v>
      </c>
      <c r="K26" s="27">
        <f t="shared" si="16"/>
        <v>130.25382994563697</v>
      </c>
      <c r="L26" s="27">
        <f t="shared" si="16"/>
        <v>97.98932587220331</v>
      </c>
      <c r="M26" s="27">
        <f t="shared" si="16"/>
        <v>99.528099023379525</v>
      </c>
      <c r="N26" s="27">
        <f t="shared" si="16"/>
        <v>129.94493831815737</v>
      </c>
      <c r="O26" s="27">
        <f t="shared" si="16"/>
        <v>123.30791681534663</v>
      </c>
      <c r="P26" s="27">
        <f t="shared" si="16"/>
        <v>137.99467952399084</v>
      </c>
      <c r="Q26" s="27">
        <f t="shared" si="16"/>
        <v>113.93636810177441</v>
      </c>
      <c r="R26" s="27">
        <f t="shared" si="16"/>
        <v>118.01053469649348</v>
      </c>
      <c r="S26" s="27">
        <f t="shared" si="16"/>
        <v>136.37507861126696</v>
      </c>
      <c r="T26" s="27">
        <f t="shared" si="16"/>
        <v>134.87804847064103</v>
      </c>
      <c r="U26" s="27">
        <f t="shared" si="16"/>
        <v>137.40519276668937</v>
      </c>
      <c r="V26" s="27">
        <f t="shared" si="16"/>
        <v>144.4747888441554</v>
      </c>
      <c r="W26" s="27">
        <f t="shared" si="16"/>
        <v>148.93311078715351</v>
      </c>
      <c r="X26" s="27">
        <f t="shared" si="16"/>
        <v>157.8788397901051</v>
      </c>
      <c r="Y26" s="27">
        <f t="shared" ref="Y26:Z26" si="17">SUM(Y27,Y33)</f>
        <v>132.14710069930268</v>
      </c>
      <c r="Z26" s="27">
        <f t="shared" si="17"/>
        <v>107.60543691788831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120.68275611266699</v>
      </c>
      <c r="D33" s="19">
        <f t="shared" si="20"/>
        <v>92.65180838545524</v>
      </c>
      <c r="E33" s="19">
        <f t="shared" si="20"/>
        <v>116.42321668984079</v>
      </c>
      <c r="F33" s="19">
        <f t="shared" si="20"/>
        <v>131.37432228193111</v>
      </c>
      <c r="G33" s="19">
        <f t="shared" si="20"/>
        <v>133.70771669710177</v>
      </c>
      <c r="H33" s="19">
        <f t="shared" si="20"/>
        <v>133.41841417428523</v>
      </c>
      <c r="I33" s="19">
        <f t="shared" si="20"/>
        <v>163.48575869671984</v>
      </c>
      <c r="J33" s="19">
        <f t="shared" si="20"/>
        <v>159.26377673562948</v>
      </c>
      <c r="K33" s="19">
        <f t="shared" si="20"/>
        <v>130.25382994563697</v>
      </c>
      <c r="L33" s="19">
        <f t="shared" si="20"/>
        <v>97.98932587220331</v>
      </c>
      <c r="M33" s="19">
        <f t="shared" si="20"/>
        <v>99.528099023379525</v>
      </c>
      <c r="N33" s="19">
        <f t="shared" si="20"/>
        <v>129.94493831815737</v>
      </c>
      <c r="O33" s="19">
        <f t="shared" si="20"/>
        <v>123.30791681534663</v>
      </c>
      <c r="P33" s="19">
        <f t="shared" si="20"/>
        <v>137.99467952399084</v>
      </c>
      <c r="Q33" s="19">
        <f t="shared" si="20"/>
        <v>113.93636810177441</v>
      </c>
      <c r="R33" s="19">
        <f t="shared" si="20"/>
        <v>118.01053469649348</v>
      </c>
      <c r="S33" s="19">
        <f t="shared" si="20"/>
        <v>136.37507861126696</v>
      </c>
      <c r="T33" s="19">
        <f t="shared" si="20"/>
        <v>134.87804847064103</v>
      </c>
      <c r="U33" s="19">
        <f t="shared" si="20"/>
        <v>137.40519276668937</v>
      </c>
      <c r="V33" s="19">
        <f t="shared" si="20"/>
        <v>144.4747888441554</v>
      </c>
      <c r="W33" s="19">
        <f t="shared" si="20"/>
        <v>148.93311078715351</v>
      </c>
      <c r="X33" s="19">
        <f t="shared" si="20"/>
        <v>157.8788397901051</v>
      </c>
      <c r="Y33" s="19">
        <f t="shared" ref="Y33:Z33" si="21">SUM(Y34:Y50)</f>
        <v>132.14710069930268</v>
      </c>
      <c r="Z33" s="19">
        <f t="shared" si="21"/>
        <v>107.60543691788831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20.970480513086475</v>
      </c>
      <c r="D36" s="8">
        <v>22.507499457661208</v>
      </c>
      <c r="E36" s="8">
        <v>19.345894999637068</v>
      </c>
      <c r="F36" s="8">
        <v>20.594929377308233</v>
      </c>
      <c r="G36" s="8">
        <v>22.88319188536342</v>
      </c>
      <c r="H36" s="8">
        <v>21.339157008934258</v>
      </c>
      <c r="I36" s="8">
        <v>26.319863839383416</v>
      </c>
      <c r="J36" s="8">
        <v>27.493959504321214</v>
      </c>
      <c r="K36" s="8">
        <v>22.300456861949339</v>
      </c>
      <c r="L36" s="8">
        <v>11.996618911447435</v>
      </c>
      <c r="M36" s="8">
        <v>11.260996309793159</v>
      </c>
      <c r="N36" s="8">
        <v>12.01129454071712</v>
      </c>
      <c r="O36" s="8">
        <v>12.790636905330684</v>
      </c>
      <c r="P36" s="8">
        <v>12.142819178798922</v>
      </c>
      <c r="Q36" s="8">
        <v>9.4446981837220214</v>
      </c>
      <c r="R36" s="8">
        <v>10.370925893880841</v>
      </c>
      <c r="S36" s="8">
        <v>10.768583708648904</v>
      </c>
      <c r="T36" s="8">
        <v>15.545044909247139</v>
      </c>
      <c r="U36" s="8">
        <v>15.358298576451224</v>
      </c>
      <c r="V36" s="8">
        <v>16.122508314528272</v>
      </c>
      <c r="W36" s="8">
        <v>15.377550523970148</v>
      </c>
      <c r="X36" s="8">
        <v>19.74536540899863</v>
      </c>
      <c r="Y36" s="8">
        <v>17.445842971634853</v>
      </c>
      <c r="Z36" s="8">
        <v>15.02872190785919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19.938155119644719</v>
      </c>
      <c r="D43" s="8">
        <v>19.563783995177676</v>
      </c>
      <c r="E43" s="8">
        <v>15.975992418848495</v>
      </c>
      <c r="F43" s="8">
        <v>18.807589758200944</v>
      </c>
      <c r="G43" s="8">
        <v>14.998337590751067</v>
      </c>
      <c r="H43" s="8">
        <v>15.667185506848691</v>
      </c>
      <c r="I43" s="8">
        <v>19.640498692766563</v>
      </c>
      <c r="J43" s="8">
        <v>22.069963534792397</v>
      </c>
      <c r="K43" s="8">
        <v>16.699799474900793</v>
      </c>
      <c r="L43" s="8">
        <v>15.586173083243725</v>
      </c>
      <c r="M43" s="8">
        <v>13.934403311713391</v>
      </c>
      <c r="N43" s="8">
        <v>15.801270157388956</v>
      </c>
      <c r="O43" s="8">
        <v>12.319251541533047</v>
      </c>
      <c r="P43" s="8">
        <v>10.612635399503993</v>
      </c>
      <c r="Q43" s="8">
        <v>10.315285292770442</v>
      </c>
      <c r="R43" s="8">
        <v>9.700861219805633</v>
      </c>
      <c r="S43" s="8">
        <v>10.842884867021299</v>
      </c>
      <c r="T43" s="8">
        <v>7.957194538112045</v>
      </c>
      <c r="U43" s="8">
        <v>11.4810147718138</v>
      </c>
      <c r="V43" s="8">
        <v>8.7707720205380859</v>
      </c>
      <c r="W43" s="8">
        <v>8.3669167362075463</v>
      </c>
      <c r="X43" s="8">
        <v>9.2481081130179614</v>
      </c>
      <c r="Y43" s="8">
        <v>7.6858283514509678</v>
      </c>
      <c r="Z43" s="8">
        <v>5.8763023490469406</v>
      </c>
    </row>
    <row r="44" spans="1:26" ht="11.25" customHeight="1" x14ac:dyDescent="0.2">
      <c r="A44" s="28" t="s">
        <v>74</v>
      </c>
      <c r="B44" s="7" t="s">
        <v>75</v>
      </c>
      <c r="C44" s="8">
        <v>18.116022703644276</v>
      </c>
      <c r="D44" s="8">
        <v>15.718819024587317</v>
      </c>
      <c r="E44" s="8">
        <v>15.19963719322927</v>
      </c>
      <c r="F44" s="8">
        <v>15.282006245361757</v>
      </c>
      <c r="G44" s="8">
        <v>12.863592853126564</v>
      </c>
      <c r="H44" s="8">
        <v>13.306132793208651</v>
      </c>
      <c r="I44" s="8">
        <v>17.826628095496091</v>
      </c>
      <c r="J44" s="8">
        <v>16.452639505253998</v>
      </c>
      <c r="K44" s="8">
        <v>15.847214855122605</v>
      </c>
      <c r="L44" s="8">
        <v>13.907568626622496</v>
      </c>
      <c r="M44" s="8">
        <v>10.490438483661475</v>
      </c>
      <c r="N44" s="8">
        <v>11.194070156000308</v>
      </c>
      <c r="O44" s="8">
        <v>8.5101927575085021</v>
      </c>
      <c r="P44" s="8">
        <v>12.12269021302181</v>
      </c>
      <c r="Q44" s="8">
        <v>6.9944763353833954</v>
      </c>
      <c r="R44" s="8">
        <v>5.5441663938777905</v>
      </c>
      <c r="S44" s="8">
        <v>2.6597512445972411</v>
      </c>
      <c r="T44" s="8">
        <v>2.9361644030442537</v>
      </c>
      <c r="U44" s="8">
        <v>4.1095635101436043</v>
      </c>
      <c r="V44" s="8">
        <v>2.1569770741435632</v>
      </c>
      <c r="W44" s="8">
        <v>2.0573116347410259</v>
      </c>
      <c r="X44" s="8">
        <v>3.5223312862230536</v>
      </c>
      <c r="Y44" s="8">
        <v>1.9654949252989649</v>
      </c>
      <c r="Z44" s="8">
        <v>2.0106430076838726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40.885724884603199</v>
      </c>
      <c r="D48" s="8">
        <v>16.155211307075806</v>
      </c>
      <c r="E48" s="8">
        <v>39.950714782856274</v>
      </c>
      <c r="F48" s="8">
        <v>41.358710358834799</v>
      </c>
      <c r="G48" s="8">
        <v>47.88741493520368</v>
      </c>
      <c r="H48" s="8">
        <v>52.315107997997373</v>
      </c>
      <c r="I48" s="8">
        <v>70.045797784939936</v>
      </c>
      <c r="J48" s="8">
        <v>75.410497775318987</v>
      </c>
      <c r="K48" s="8">
        <v>60.168375983442601</v>
      </c>
      <c r="L48" s="8">
        <v>43.42802762844174</v>
      </c>
      <c r="M48" s="8">
        <v>42.550130154994847</v>
      </c>
      <c r="N48" s="8">
        <v>73.274521487999152</v>
      </c>
      <c r="O48" s="8">
        <v>64.244065184502006</v>
      </c>
      <c r="P48" s="8">
        <v>83.933415730698528</v>
      </c>
      <c r="Q48" s="8">
        <v>64.742326418638456</v>
      </c>
      <c r="R48" s="8">
        <v>77.153867689946253</v>
      </c>
      <c r="S48" s="8">
        <v>93.148124754539936</v>
      </c>
      <c r="T48" s="8">
        <v>84.975199087263533</v>
      </c>
      <c r="U48" s="8">
        <v>77.022344396583634</v>
      </c>
      <c r="V48" s="8">
        <v>81.143160060246217</v>
      </c>
      <c r="W48" s="8">
        <v>109.24011091610842</v>
      </c>
      <c r="X48" s="8">
        <v>115.26550612841601</v>
      </c>
      <c r="Y48" s="8">
        <v>93.555752348759952</v>
      </c>
      <c r="Z48" s="8">
        <v>72.399879952476098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20.77237289168832</v>
      </c>
      <c r="D50" s="8">
        <v>18.706494600953228</v>
      </c>
      <c r="E50" s="8">
        <v>25.950977295269681</v>
      </c>
      <c r="F50" s="8">
        <v>35.331086542225385</v>
      </c>
      <c r="G50" s="8">
        <v>35.075179432657045</v>
      </c>
      <c r="H50" s="8">
        <v>30.790830867296275</v>
      </c>
      <c r="I50" s="8">
        <v>29.652970284133826</v>
      </c>
      <c r="J50" s="8">
        <v>17.836716415942885</v>
      </c>
      <c r="K50" s="8">
        <v>15.23798277022164</v>
      </c>
      <c r="L50" s="8">
        <v>13.070937622447909</v>
      </c>
      <c r="M50" s="8">
        <v>21.292130763216655</v>
      </c>
      <c r="N50" s="8">
        <v>17.663781976051851</v>
      </c>
      <c r="O50" s="8">
        <v>25.443770426472376</v>
      </c>
      <c r="P50" s="8">
        <v>19.183119001967587</v>
      </c>
      <c r="Q50" s="8">
        <v>22.439581871260081</v>
      </c>
      <c r="R50" s="8">
        <v>15.24071349898295</v>
      </c>
      <c r="S50" s="8">
        <v>18.955734036459585</v>
      </c>
      <c r="T50" s="8">
        <v>23.464445532974061</v>
      </c>
      <c r="U50" s="8">
        <v>29.433971511697095</v>
      </c>
      <c r="V50" s="8">
        <v>36.281371374699262</v>
      </c>
      <c r="W50" s="8">
        <v>13.891220976126366</v>
      </c>
      <c r="X50" s="8">
        <v>10.097528853449472</v>
      </c>
      <c r="Y50" s="8">
        <v>11.494182102157936</v>
      </c>
      <c r="Z50" s="8">
        <v>12.289889700822208</v>
      </c>
    </row>
    <row r="51" spans="1:26" ht="11.25" customHeight="1" x14ac:dyDescent="0.2">
      <c r="A51" s="25" t="s">
        <v>88</v>
      </c>
      <c r="B51" s="26" t="s">
        <v>89</v>
      </c>
      <c r="C51" s="27">
        <v>46.849349840668019</v>
      </c>
      <c r="D51" s="27">
        <v>51.306142418316263</v>
      </c>
      <c r="E51" s="27">
        <v>41.770660983425444</v>
      </c>
      <c r="F51" s="27">
        <v>46.775704335529184</v>
      </c>
      <c r="G51" s="27">
        <v>39.600583795890763</v>
      </c>
      <c r="H51" s="27">
        <v>42.55921171715292</v>
      </c>
      <c r="I51" s="27">
        <v>55.879306832115553</v>
      </c>
      <c r="J51" s="27">
        <v>53.251777399422132</v>
      </c>
      <c r="K51" s="27">
        <v>50.141154565585857</v>
      </c>
      <c r="L51" s="27">
        <v>31.154514613352941</v>
      </c>
      <c r="M51" s="27">
        <v>26.989449568241785</v>
      </c>
      <c r="N51" s="27">
        <v>30.052516193884308</v>
      </c>
      <c r="O51" s="27">
        <v>16.712546130377628</v>
      </c>
      <c r="P51" s="27">
        <v>19.815005068740724</v>
      </c>
      <c r="Q51" s="27">
        <v>15.462581148825825</v>
      </c>
      <c r="R51" s="27">
        <v>16.036132033721369</v>
      </c>
      <c r="S51" s="27">
        <v>17.089404632204577</v>
      </c>
      <c r="T51" s="27">
        <v>18.285702357073038</v>
      </c>
      <c r="U51" s="27">
        <v>21.571524582118823</v>
      </c>
      <c r="V51" s="27">
        <v>24.766424424720714</v>
      </c>
      <c r="W51" s="27">
        <v>21.937471817679494</v>
      </c>
      <c r="X51" s="27">
        <v>27.836147573967196</v>
      </c>
      <c r="Y51" s="27">
        <v>21.608487827903854</v>
      </c>
      <c r="Z51" s="27">
        <v>18.15287664342031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8.5545308881448943</v>
      </c>
      <c r="D52" s="27">
        <f t="shared" si="22"/>
        <v>8.6892691757964773</v>
      </c>
      <c r="E52" s="27">
        <f t="shared" si="22"/>
        <v>6.3865379171970327</v>
      </c>
      <c r="F52" s="27">
        <f t="shared" si="22"/>
        <v>7.2252017489404246</v>
      </c>
      <c r="G52" s="27">
        <f t="shared" si="22"/>
        <v>5.9111688124153279</v>
      </c>
      <c r="H52" s="27">
        <f t="shared" si="22"/>
        <v>5.5519491137388739</v>
      </c>
      <c r="I52" s="27">
        <f t="shared" si="22"/>
        <v>7.1776143637678356</v>
      </c>
      <c r="J52" s="27">
        <f t="shared" si="22"/>
        <v>0.56059452070349747</v>
      </c>
      <c r="K52" s="27">
        <f t="shared" si="22"/>
        <v>10.901330546395233</v>
      </c>
      <c r="L52" s="27">
        <f t="shared" si="22"/>
        <v>5.4924073025526212</v>
      </c>
      <c r="M52" s="27">
        <f t="shared" si="22"/>
        <v>10.652391910600461</v>
      </c>
      <c r="N52" s="27">
        <f t="shared" si="22"/>
        <v>5.7372277270055374</v>
      </c>
      <c r="O52" s="27">
        <f t="shared" si="22"/>
        <v>7.3618283312808774</v>
      </c>
      <c r="P52" s="27">
        <f t="shared" si="22"/>
        <v>22.017299086115916</v>
      </c>
      <c r="Q52" s="27">
        <f t="shared" si="22"/>
        <v>21.055941274210142</v>
      </c>
      <c r="R52" s="27">
        <f t="shared" si="22"/>
        <v>23.246655739232569</v>
      </c>
      <c r="S52" s="27">
        <f t="shared" si="22"/>
        <v>29.455550718216518</v>
      </c>
      <c r="T52" s="27">
        <f t="shared" si="22"/>
        <v>29.00464538285075</v>
      </c>
      <c r="U52" s="27">
        <f t="shared" si="22"/>
        <v>25.036971306448702</v>
      </c>
      <c r="V52" s="27">
        <f t="shared" si="22"/>
        <v>24.474873472845768</v>
      </c>
      <c r="W52" s="27">
        <f t="shared" si="22"/>
        <v>29.163365507212141</v>
      </c>
      <c r="X52" s="27">
        <f t="shared" si="22"/>
        <v>28.621135698144272</v>
      </c>
      <c r="Y52" s="27">
        <f t="shared" ref="Y52:Z52" si="23">SUM(Y53:Y54)</f>
        <v>28.980609195079694</v>
      </c>
      <c r="Z52" s="27">
        <f t="shared" si="23"/>
        <v>26.817222727766598</v>
      </c>
    </row>
    <row r="53" spans="1:26" ht="11.25" customHeight="1" x14ac:dyDescent="0.2">
      <c r="A53" s="29" t="s">
        <v>116</v>
      </c>
      <c r="B53" s="7" t="s">
        <v>117</v>
      </c>
      <c r="C53" s="8">
        <v>8.5545308881448943</v>
      </c>
      <c r="D53" s="8">
        <v>8.6892691757964773</v>
      </c>
      <c r="E53" s="8">
        <v>6.3865379171970327</v>
      </c>
      <c r="F53" s="8">
        <v>7.2252017489404246</v>
      </c>
      <c r="G53" s="8">
        <v>5.9111688124153279</v>
      </c>
      <c r="H53" s="8">
        <v>5.5519491137388739</v>
      </c>
      <c r="I53" s="8">
        <v>7.1776143637678356</v>
      </c>
      <c r="J53" s="8">
        <v>0</v>
      </c>
      <c r="K53" s="8">
        <v>0</v>
      </c>
      <c r="L53" s="8">
        <v>1.7120126008303935</v>
      </c>
      <c r="M53" s="8">
        <v>3.5483832520179091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7.0326809021048015E-2</v>
      </c>
      <c r="V53" s="8">
        <v>0</v>
      </c>
      <c r="W53" s="8">
        <v>3.2152466565705571</v>
      </c>
      <c r="X53" s="8">
        <v>3.074717008414201</v>
      </c>
      <c r="Y53" s="8">
        <v>3.5407785463372523</v>
      </c>
      <c r="Z53" s="8">
        <v>2.5781298363327205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0.56059452070349747</v>
      </c>
      <c r="K54" s="45">
        <v>10.901330546395233</v>
      </c>
      <c r="L54" s="45">
        <v>3.7803947017222277</v>
      </c>
      <c r="M54" s="45">
        <v>7.1040086585825506</v>
      </c>
      <c r="N54" s="45">
        <v>5.7372277270055374</v>
      </c>
      <c r="O54" s="45">
        <v>7.3618283312808774</v>
      </c>
      <c r="P54" s="45">
        <v>22.017299086115916</v>
      </c>
      <c r="Q54" s="45">
        <v>21.055941274210142</v>
      </c>
      <c r="R54" s="45">
        <v>23.246655739232569</v>
      </c>
      <c r="S54" s="45">
        <v>29.455550718216518</v>
      </c>
      <c r="T54" s="45">
        <v>29.00464538285075</v>
      </c>
      <c r="U54" s="45">
        <v>24.966644497427655</v>
      </c>
      <c r="V54" s="45">
        <v>24.474873472845768</v>
      </c>
      <c r="W54" s="45">
        <v>25.948118850641585</v>
      </c>
      <c r="X54" s="45">
        <v>25.546418689730071</v>
      </c>
      <c r="Y54" s="45">
        <v>25.43983064874244</v>
      </c>
      <c r="Z54" s="45">
        <v>24.239092891433877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1.5868377563729086</v>
      </c>
      <c r="D61" s="49">
        <f t="shared" si="24"/>
        <v>3.4594477583473524</v>
      </c>
      <c r="E61" s="49">
        <f t="shared" si="24"/>
        <v>2.6510219276766214</v>
      </c>
      <c r="F61" s="49">
        <f t="shared" si="24"/>
        <v>2.8809345815432614</v>
      </c>
      <c r="G61" s="49">
        <f t="shared" si="24"/>
        <v>3.0115634604814834</v>
      </c>
      <c r="H61" s="49">
        <f t="shared" si="24"/>
        <v>2.5606738527205408</v>
      </c>
      <c r="I61" s="49">
        <f t="shared" si="24"/>
        <v>3.3730172952945305</v>
      </c>
      <c r="J61" s="49">
        <f t="shared" si="24"/>
        <v>5.2847782573460025</v>
      </c>
      <c r="K61" s="49">
        <f t="shared" si="24"/>
        <v>6.9167852501059688</v>
      </c>
      <c r="L61" s="49">
        <f t="shared" si="24"/>
        <v>9.6723877036059616</v>
      </c>
      <c r="M61" s="49">
        <f t="shared" si="24"/>
        <v>12.835273740727057</v>
      </c>
      <c r="N61" s="49">
        <f t="shared" si="24"/>
        <v>26.657220850764531</v>
      </c>
      <c r="O61" s="49">
        <f t="shared" si="24"/>
        <v>30.397966669216192</v>
      </c>
      <c r="P61" s="49">
        <f t="shared" si="24"/>
        <v>39.64223765182637</v>
      </c>
      <c r="Q61" s="49">
        <f t="shared" si="24"/>
        <v>37.449865246539382</v>
      </c>
      <c r="R61" s="49">
        <f t="shared" si="24"/>
        <v>40.781104792722715</v>
      </c>
      <c r="S61" s="49">
        <f t="shared" si="24"/>
        <v>53.983270791964713</v>
      </c>
      <c r="T61" s="49">
        <f t="shared" si="24"/>
        <v>53.809569793218571</v>
      </c>
      <c r="U61" s="49">
        <f t="shared" si="24"/>
        <v>53.892869405783877</v>
      </c>
      <c r="V61" s="49">
        <f t="shared" si="24"/>
        <v>51.186560029115554</v>
      </c>
      <c r="W61" s="49">
        <f t="shared" si="24"/>
        <v>50.980246751346307</v>
      </c>
      <c r="X61" s="49">
        <f t="shared" si="24"/>
        <v>55.675480198670591</v>
      </c>
      <c r="Y61" s="49">
        <f t="shared" ref="Y61:Z61" si="25">SUM(Y62:Y72)</f>
        <v>48.309129675909368</v>
      </c>
      <c r="Z61" s="49">
        <f t="shared" si="25"/>
        <v>45.53224962492682</v>
      </c>
    </row>
    <row r="62" spans="1:26" ht="11.25" customHeight="1" x14ac:dyDescent="0.2">
      <c r="A62" s="50" t="s">
        <v>92</v>
      </c>
      <c r="B62" s="51" t="s">
        <v>93</v>
      </c>
      <c r="C62" s="52">
        <v>1.5868377563729086</v>
      </c>
      <c r="D62" s="52">
        <v>3.4594477583473524</v>
      </c>
      <c r="E62" s="52">
        <v>2.6510219276766214</v>
      </c>
      <c r="F62" s="52">
        <v>2.8809345815432614</v>
      </c>
      <c r="G62" s="52">
        <v>3.0115634604814834</v>
      </c>
      <c r="H62" s="52">
        <v>2.5606738527205408</v>
      </c>
      <c r="I62" s="52">
        <v>3.3730172952945305</v>
      </c>
      <c r="J62" s="52">
        <v>3.4356663008159227</v>
      </c>
      <c r="K62" s="52">
        <v>3.4506517534920897</v>
      </c>
      <c r="L62" s="52">
        <v>3.735250964694683</v>
      </c>
      <c r="M62" s="52">
        <v>4.0038189609098307</v>
      </c>
      <c r="N62" s="52">
        <v>4.9717351893990234</v>
      </c>
      <c r="O62" s="52">
        <v>4.1176295558187785</v>
      </c>
      <c r="P62" s="52">
        <v>4.4890684619922618</v>
      </c>
      <c r="Q62" s="52">
        <v>5.2185941082805636</v>
      </c>
      <c r="R62" s="52">
        <v>5.6644964152256723</v>
      </c>
      <c r="S62" s="52">
        <v>7.4925002319053986</v>
      </c>
      <c r="T62" s="52">
        <v>8.7209767697495852</v>
      </c>
      <c r="U62" s="52">
        <v>11.502843516297931</v>
      </c>
      <c r="V62" s="52">
        <v>11.30958673763736</v>
      </c>
      <c r="W62" s="52">
        <v>11.389543631839869</v>
      </c>
      <c r="X62" s="52">
        <v>10.374048531292006</v>
      </c>
      <c r="Y62" s="52">
        <v>8.8631906584634024</v>
      </c>
      <c r="Z62" s="52">
        <v>10.096380483083298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0.85948479944003742</v>
      </c>
      <c r="K64" s="52">
        <v>0.7990543882279485</v>
      </c>
      <c r="L64" s="52">
        <v>0.50704788042260573</v>
      </c>
      <c r="M64" s="52">
        <v>0.41996353359472771</v>
      </c>
      <c r="N64" s="52">
        <v>0.84892558420141562</v>
      </c>
      <c r="O64" s="52">
        <v>0.66541832891891506</v>
      </c>
      <c r="P64" s="52">
        <v>1.0606651501275997</v>
      </c>
      <c r="Q64" s="52">
        <v>1.1824246035366033</v>
      </c>
      <c r="R64" s="52">
        <v>1.3056338819017994</v>
      </c>
      <c r="S64" s="52">
        <v>1.1601146909390077</v>
      </c>
      <c r="T64" s="52">
        <v>1.3490877476007153</v>
      </c>
      <c r="U64" s="52">
        <v>1.8492404517274512</v>
      </c>
      <c r="V64" s="52">
        <v>1.8160361588406522</v>
      </c>
      <c r="W64" s="52">
        <v>1.3156128959016533</v>
      </c>
      <c r="X64" s="52">
        <v>0.90403635661976578</v>
      </c>
      <c r="Y64" s="52">
        <v>0.84702788244749028</v>
      </c>
      <c r="Z64" s="52">
        <v>0.98730428481181476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0.9896271570900419</v>
      </c>
      <c r="K65" s="52">
        <v>2.6670791083859302</v>
      </c>
      <c r="L65" s="52">
        <v>5.4300888584886726</v>
      </c>
      <c r="M65" s="52">
        <v>8.4114912462224982</v>
      </c>
      <c r="N65" s="52">
        <v>20.836560077164091</v>
      </c>
      <c r="O65" s="52">
        <v>25.614918784478498</v>
      </c>
      <c r="P65" s="52">
        <v>34.092504039706512</v>
      </c>
      <c r="Q65" s="52">
        <v>31.048846534722212</v>
      </c>
      <c r="R65" s="52">
        <v>33.810974495595239</v>
      </c>
      <c r="S65" s="52">
        <v>45.330655869120307</v>
      </c>
      <c r="T65" s="52">
        <v>43.739505275868268</v>
      </c>
      <c r="U65" s="52">
        <v>40.540785437758494</v>
      </c>
      <c r="V65" s="52">
        <v>38.060937132637541</v>
      </c>
      <c r="W65" s="52">
        <v>38.275090223604785</v>
      </c>
      <c r="X65" s="52">
        <v>44.10699004039202</v>
      </c>
      <c r="Y65" s="52">
        <v>38.305399560245441</v>
      </c>
      <c r="Z65" s="52">
        <v>34.204060254987418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0.2904052703667967</v>
      </c>
      <c r="Y69" s="52">
        <v>0.29351157475303608</v>
      </c>
      <c r="Z69" s="52">
        <v>0.24450460204429031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406.5601086631869</v>
      </c>
      <c r="D2" s="21">
        <f t="shared" ref="D2:X2" si="0">SUM(D3,D17,D22,D25,D26,D51,D52)</f>
        <v>441.34475580581028</v>
      </c>
      <c r="E2" s="21">
        <f t="shared" si="0"/>
        <v>507.65675990104262</v>
      </c>
      <c r="F2" s="21">
        <f t="shared" si="0"/>
        <v>515.56122275457255</v>
      </c>
      <c r="G2" s="21">
        <f t="shared" si="0"/>
        <v>595.42603092161823</v>
      </c>
      <c r="H2" s="21">
        <f t="shared" si="0"/>
        <v>552.76659203249972</v>
      </c>
      <c r="I2" s="21">
        <f t="shared" si="0"/>
        <v>511.43718144401356</v>
      </c>
      <c r="J2" s="21">
        <f t="shared" si="0"/>
        <v>498.5847756569222</v>
      </c>
      <c r="K2" s="21">
        <f t="shared" si="0"/>
        <v>535.91869397014625</v>
      </c>
      <c r="L2" s="21">
        <f t="shared" si="0"/>
        <v>390.67698756849057</v>
      </c>
      <c r="M2" s="21">
        <f t="shared" si="0"/>
        <v>439.38254586887751</v>
      </c>
      <c r="N2" s="21">
        <f t="shared" si="0"/>
        <v>433.60613254092533</v>
      </c>
      <c r="O2" s="21">
        <f t="shared" si="0"/>
        <v>422.80318757251672</v>
      </c>
      <c r="P2" s="21">
        <f t="shared" si="0"/>
        <v>361.55852355504243</v>
      </c>
      <c r="Q2" s="21">
        <f t="shared" si="0"/>
        <v>366.58200438357977</v>
      </c>
      <c r="R2" s="21">
        <f t="shared" si="0"/>
        <v>387.64160719048442</v>
      </c>
      <c r="S2" s="21">
        <f t="shared" si="0"/>
        <v>415.22068168898949</v>
      </c>
      <c r="T2" s="21">
        <f t="shared" si="0"/>
        <v>459.18079022590524</v>
      </c>
      <c r="U2" s="21">
        <f t="shared" si="0"/>
        <v>397.60982523051831</v>
      </c>
      <c r="V2" s="21">
        <f t="shared" si="0"/>
        <v>372.88757872825892</v>
      </c>
      <c r="W2" s="21">
        <f t="shared" si="0"/>
        <v>373.22790177357717</v>
      </c>
      <c r="X2" s="21">
        <f t="shared" si="0"/>
        <v>361.0059980255204</v>
      </c>
      <c r="Y2" s="21">
        <f t="shared" ref="Y2:Z2" si="1">SUM(Y3,Y17,Y22,Y25,Y26,Y51,Y52)</f>
        <v>380.11616728667292</v>
      </c>
      <c r="Z2" s="21">
        <f t="shared" si="1"/>
        <v>274.03662109439097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181.12135556240054</v>
      </c>
      <c r="D3" s="24">
        <f t="shared" ref="D3:W3" si="3">SUM(D4,D8,D11)</f>
        <v>224.90247752584804</v>
      </c>
      <c r="E3" s="24">
        <f t="shared" si="3"/>
        <v>227.66331451265296</v>
      </c>
      <c r="F3" s="24">
        <f t="shared" si="3"/>
        <v>217.84417415654349</v>
      </c>
      <c r="G3" s="24">
        <f t="shared" si="3"/>
        <v>239.71211223444129</v>
      </c>
      <c r="H3" s="24">
        <f t="shared" si="3"/>
        <v>232.21109627707426</v>
      </c>
      <c r="I3" s="24">
        <f t="shared" si="3"/>
        <v>207.49966645512657</v>
      </c>
      <c r="J3" s="24">
        <f t="shared" si="3"/>
        <v>201.80089933513543</v>
      </c>
      <c r="K3" s="24">
        <f t="shared" si="3"/>
        <v>234.56708607775778</v>
      </c>
      <c r="L3" s="24">
        <f t="shared" si="3"/>
        <v>144.0156337726477</v>
      </c>
      <c r="M3" s="24">
        <f t="shared" si="3"/>
        <v>184.48454792498711</v>
      </c>
      <c r="N3" s="24">
        <f t="shared" si="3"/>
        <v>163.40209640805506</v>
      </c>
      <c r="O3" s="24">
        <f t="shared" si="3"/>
        <v>128.19257719098317</v>
      </c>
      <c r="P3" s="24">
        <f t="shared" si="3"/>
        <v>96.711862254559577</v>
      </c>
      <c r="Q3" s="24">
        <f t="shared" si="3"/>
        <v>104.61543876293574</v>
      </c>
      <c r="R3" s="24">
        <f t="shared" si="3"/>
        <v>75.956657728045897</v>
      </c>
      <c r="S3" s="24">
        <f t="shared" si="3"/>
        <v>82.328824039451973</v>
      </c>
      <c r="T3" s="24">
        <f t="shared" si="3"/>
        <v>106.32575505515162</v>
      </c>
      <c r="U3" s="24">
        <f t="shared" si="3"/>
        <v>95.553111181704168</v>
      </c>
      <c r="V3" s="24">
        <f t="shared" si="3"/>
        <v>79.802352582106948</v>
      </c>
      <c r="W3" s="24">
        <f t="shared" si="3"/>
        <v>65.727045910164932</v>
      </c>
      <c r="X3" s="24">
        <f t="shared" ref="X3:Z3" si="4">SUM(X4,X8,X11)</f>
        <v>63.640005575174094</v>
      </c>
      <c r="Y3" s="24">
        <f t="shared" si="4"/>
        <v>70.980122335411622</v>
      </c>
      <c r="Z3" s="24">
        <f t="shared" si="4"/>
        <v>32.738661654393731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157.70272490931885</v>
      </c>
      <c r="D4" s="19">
        <f t="shared" ref="D4:W4" si="6">SUM(D5:D7)</f>
        <v>198.0993499349286</v>
      </c>
      <c r="E4" s="19">
        <f t="shared" si="6"/>
        <v>196.16347340712542</v>
      </c>
      <c r="F4" s="19">
        <f t="shared" si="6"/>
        <v>187.2159637711444</v>
      </c>
      <c r="G4" s="19">
        <f t="shared" si="6"/>
        <v>197.24907003859352</v>
      </c>
      <c r="H4" s="19">
        <f t="shared" si="6"/>
        <v>188.12994773273755</v>
      </c>
      <c r="I4" s="19">
        <f t="shared" si="6"/>
        <v>172.15630774083198</v>
      </c>
      <c r="J4" s="19">
        <f t="shared" si="6"/>
        <v>165.08969597079349</v>
      </c>
      <c r="K4" s="19">
        <f t="shared" si="6"/>
        <v>201.23778761743853</v>
      </c>
      <c r="L4" s="19">
        <f t="shared" si="6"/>
        <v>121.13783035895766</v>
      </c>
      <c r="M4" s="19">
        <f t="shared" si="6"/>
        <v>160.40591704637541</v>
      </c>
      <c r="N4" s="19">
        <f t="shared" si="6"/>
        <v>137.07225231103908</v>
      </c>
      <c r="O4" s="19">
        <f t="shared" si="6"/>
        <v>101.15418008657672</v>
      </c>
      <c r="P4" s="19">
        <f t="shared" si="6"/>
        <v>74.554979994375032</v>
      </c>
      <c r="Q4" s="19">
        <f t="shared" si="6"/>
        <v>84.694137877588958</v>
      </c>
      <c r="R4" s="19">
        <f t="shared" si="6"/>
        <v>57.779284887504879</v>
      </c>
      <c r="S4" s="19">
        <f t="shared" si="6"/>
        <v>71.431799687850315</v>
      </c>
      <c r="T4" s="19">
        <f t="shared" si="6"/>
        <v>95.481814500935982</v>
      </c>
      <c r="U4" s="19">
        <f t="shared" si="6"/>
        <v>84.860146380892516</v>
      </c>
      <c r="V4" s="19">
        <f t="shared" si="6"/>
        <v>72.957141363748946</v>
      </c>
      <c r="W4" s="19">
        <f t="shared" si="6"/>
        <v>58.76492070402324</v>
      </c>
      <c r="X4" s="19">
        <f t="shared" ref="X4:Z4" si="7">SUM(X5:X7)</f>
        <v>57.133231586473293</v>
      </c>
      <c r="Y4" s="19">
        <f t="shared" si="7"/>
        <v>62.034548607757117</v>
      </c>
      <c r="Z4" s="19">
        <f t="shared" si="7"/>
        <v>29.364924061678007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157.70272490931885</v>
      </c>
      <c r="D7" s="8">
        <v>198.0993499349286</v>
      </c>
      <c r="E7" s="8">
        <v>196.16347340712542</v>
      </c>
      <c r="F7" s="8">
        <v>187.2159637711444</v>
      </c>
      <c r="G7" s="8">
        <v>197.24907003859352</v>
      </c>
      <c r="H7" s="8">
        <v>188.12994773273755</v>
      </c>
      <c r="I7" s="8">
        <v>172.15630774083198</v>
      </c>
      <c r="J7" s="8">
        <v>165.08969597079349</v>
      </c>
      <c r="K7" s="8">
        <v>201.23778761743853</v>
      </c>
      <c r="L7" s="8">
        <v>121.13783035895766</v>
      </c>
      <c r="M7" s="8">
        <v>160.40591704637541</v>
      </c>
      <c r="N7" s="8">
        <v>137.07225231103908</v>
      </c>
      <c r="O7" s="8">
        <v>101.15418008657672</v>
      </c>
      <c r="P7" s="8">
        <v>74.554979994375032</v>
      </c>
      <c r="Q7" s="8">
        <v>84.694137877588958</v>
      </c>
      <c r="R7" s="8">
        <v>57.779284887504879</v>
      </c>
      <c r="S7" s="8">
        <v>71.431799687850315</v>
      </c>
      <c r="T7" s="8">
        <v>95.481814500935982</v>
      </c>
      <c r="U7" s="8">
        <v>84.860146380892516</v>
      </c>
      <c r="V7" s="8">
        <v>72.957141363748946</v>
      </c>
      <c r="W7" s="8">
        <v>58.76492070402324</v>
      </c>
      <c r="X7" s="8">
        <v>57.133231586473293</v>
      </c>
      <c r="Y7" s="8">
        <v>62.034548607757117</v>
      </c>
      <c r="Z7" s="8">
        <v>29.364924061678007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23.418630653081699</v>
      </c>
      <c r="D11" s="19">
        <f t="shared" si="10"/>
        <v>26.803127590919434</v>
      </c>
      <c r="E11" s="19">
        <f t="shared" si="10"/>
        <v>31.499841105527533</v>
      </c>
      <c r="F11" s="19">
        <f t="shared" si="10"/>
        <v>30.628210385399072</v>
      </c>
      <c r="G11" s="19">
        <f t="shared" si="10"/>
        <v>42.463042195847763</v>
      </c>
      <c r="H11" s="19">
        <f t="shared" si="10"/>
        <v>44.08114854433672</v>
      </c>
      <c r="I11" s="19">
        <f t="shared" si="10"/>
        <v>35.343358714294595</v>
      </c>
      <c r="J11" s="19">
        <f t="shared" si="10"/>
        <v>36.711203364341934</v>
      </c>
      <c r="K11" s="19">
        <f t="shared" si="10"/>
        <v>33.329298460319244</v>
      </c>
      <c r="L11" s="19">
        <f t="shared" si="10"/>
        <v>22.877803413690049</v>
      </c>
      <c r="M11" s="19">
        <f t="shared" si="10"/>
        <v>24.07863087861169</v>
      </c>
      <c r="N11" s="19">
        <f t="shared" si="10"/>
        <v>26.329844097015975</v>
      </c>
      <c r="O11" s="19">
        <f t="shared" si="10"/>
        <v>27.038397104406453</v>
      </c>
      <c r="P11" s="19">
        <f t="shared" si="10"/>
        <v>22.156882260184553</v>
      </c>
      <c r="Q11" s="19">
        <f t="shared" si="10"/>
        <v>19.921300885346781</v>
      </c>
      <c r="R11" s="19">
        <f t="shared" si="10"/>
        <v>18.177372840541022</v>
      </c>
      <c r="S11" s="19">
        <f t="shared" si="10"/>
        <v>10.897024351601655</v>
      </c>
      <c r="T11" s="19">
        <f t="shared" si="10"/>
        <v>10.843940554215637</v>
      </c>
      <c r="U11" s="19">
        <f t="shared" si="10"/>
        <v>10.692964800811657</v>
      </c>
      <c r="V11" s="19">
        <f t="shared" si="10"/>
        <v>6.8452112183580009</v>
      </c>
      <c r="W11" s="19">
        <f t="shared" si="10"/>
        <v>6.9621252061416961</v>
      </c>
      <c r="X11" s="19">
        <f t="shared" si="10"/>
        <v>6.5067739887008011</v>
      </c>
      <c r="Y11" s="19">
        <f t="shared" ref="Y11:Z11" si="11">SUM(Y12:Y16)</f>
        <v>8.9455737276545104</v>
      </c>
      <c r="Z11" s="19">
        <f t="shared" si="11"/>
        <v>3.3737375927157243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23.418630653081699</v>
      </c>
      <c r="D13" s="8">
        <v>26.803127590919434</v>
      </c>
      <c r="E13" s="8">
        <v>31.499841105527533</v>
      </c>
      <c r="F13" s="8">
        <v>30.628210385399072</v>
      </c>
      <c r="G13" s="8">
        <v>42.463042195847763</v>
      </c>
      <c r="H13" s="8">
        <v>44.08114854433672</v>
      </c>
      <c r="I13" s="8">
        <v>35.343358714294595</v>
      </c>
      <c r="J13" s="8">
        <v>36.711203364341934</v>
      </c>
      <c r="K13" s="8">
        <v>33.329298460319244</v>
      </c>
      <c r="L13" s="8">
        <v>22.877803413690049</v>
      </c>
      <c r="M13" s="8">
        <v>24.07863087861169</v>
      </c>
      <c r="N13" s="8">
        <v>26.329844097015975</v>
      </c>
      <c r="O13" s="8">
        <v>27.038397104406453</v>
      </c>
      <c r="P13" s="8">
        <v>22.156882260184553</v>
      </c>
      <c r="Q13" s="8">
        <v>19.921300885346781</v>
      </c>
      <c r="R13" s="8">
        <v>18.177372840541022</v>
      </c>
      <c r="S13" s="8">
        <v>10.897024351601655</v>
      </c>
      <c r="T13" s="8">
        <v>10.843940554215637</v>
      </c>
      <c r="U13" s="8">
        <v>10.692964800811657</v>
      </c>
      <c r="V13" s="8">
        <v>6.8452112183580009</v>
      </c>
      <c r="W13" s="8">
        <v>6.9621252061416961</v>
      </c>
      <c r="X13" s="8">
        <v>6.5067739887008011</v>
      </c>
      <c r="Y13" s="8">
        <v>8.9455737276545104</v>
      </c>
      <c r="Z13" s="8">
        <v>3.3737375927157243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28.85400110773038</v>
      </c>
      <c r="D17" s="27">
        <f t="shared" si="12"/>
        <v>28.997963761104462</v>
      </c>
      <c r="E17" s="27">
        <f t="shared" si="12"/>
        <v>30.38686636125108</v>
      </c>
      <c r="F17" s="27">
        <f t="shared" si="12"/>
        <v>30.62187242183818</v>
      </c>
      <c r="G17" s="27">
        <f t="shared" si="12"/>
        <v>31.145113219116528</v>
      </c>
      <c r="H17" s="27">
        <f t="shared" si="12"/>
        <v>30.153076223205861</v>
      </c>
      <c r="I17" s="27">
        <f t="shared" si="12"/>
        <v>30.004193659847573</v>
      </c>
      <c r="J17" s="27">
        <f t="shared" si="12"/>
        <v>29.256962800756533</v>
      </c>
      <c r="K17" s="27">
        <f t="shared" si="12"/>
        <v>25.743536293166695</v>
      </c>
      <c r="L17" s="27">
        <f t="shared" si="12"/>
        <v>24.174096843623378</v>
      </c>
      <c r="M17" s="27">
        <f t="shared" si="12"/>
        <v>26.206934470692833</v>
      </c>
      <c r="N17" s="27">
        <f t="shared" si="12"/>
        <v>27.943860303814468</v>
      </c>
      <c r="O17" s="27">
        <f t="shared" si="12"/>
        <v>27.800175483909815</v>
      </c>
      <c r="P17" s="27">
        <f t="shared" si="12"/>
        <v>24.077189838516389</v>
      </c>
      <c r="Q17" s="27">
        <f t="shared" si="12"/>
        <v>30.907919670528258</v>
      </c>
      <c r="R17" s="27">
        <f t="shared" si="12"/>
        <v>100.00819459871835</v>
      </c>
      <c r="S17" s="27">
        <f t="shared" si="12"/>
        <v>117.03167674665941</v>
      </c>
      <c r="T17" s="27">
        <f t="shared" si="12"/>
        <v>120.39523236936805</v>
      </c>
      <c r="U17" s="27">
        <f t="shared" si="12"/>
        <v>73.400923551504192</v>
      </c>
      <c r="V17" s="27">
        <f t="shared" si="12"/>
        <v>77.394000612889002</v>
      </c>
      <c r="W17" s="27">
        <f t="shared" si="12"/>
        <v>79.664313792738113</v>
      </c>
      <c r="X17" s="27">
        <f t="shared" si="12"/>
        <v>87.119464612201185</v>
      </c>
      <c r="Y17" s="27">
        <f t="shared" ref="Y17:Z17" si="13">SUM(Y18:Y21)</f>
        <v>76.99623722393298</v>
      </c>
      <c r="Z17" s="27">
        <f t="shared" si="13"/>
        <v>66.267345086698356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28.85400110773038</v>
      </c>
      <c r="D19" s="8">
        <v>28.997963761104462</v>
      </c>
      <c r="E19" s="8">
        <v>30.38686636125108</v>
      </c>
      <c r="F19" s="8">
        <v>30.62187242183818</v>
      </c>
      <c r="G19" s="8">
        <v>31.145113219116528</v>
      </c>
      <c r="H19" s="8">
        <v>30.153076223205861</v>
      </c>
      <c r="I19" s="8">
        <v>30.004193659847573</v>
      </c>
      <c r="J19" s="8">
        <v>29.256962800756533</v>
      </c>
      <c r="K19" s="8">
        <v>25.743536293166695</v>
      </c>
      <c r="L19" s="8">
        <v>24.174096843623378</v>
      </c>
      <c r="M19" s="8">
        <v>26.206934470692833</v>
      </c>
      <c r="N19" s="8">
        <v>27.943860303814468</v>
      </c>
      <c r="O19" s="8">
        <v>27.800175483909815</v>
      </c>
      <c r="P19" s="8">
        <v>24.077189838516389</v>
      </c>
      <c r="Q19" s="8">
        <v>25.723922707570438</v>
      </c>
      <c r="R19" s="8">
        <v>22.058817213462692</v>
      </c>
      <c r="S19" s="8">
        <v>22.182594575758131</v>
      </c>
      <c r="T19" s="8">
        <v>22.832319547927749</v>
      </c>
      <c r="U19" s="8">
        <v>22.180986363576761</v>
      </c>
      <c r="V19" s="8">
        <v>16.09585798647462</v>
      </c>
      <c r="W19" s="8">
        <v>18.795515156906831</v>
      </c>
      <c r="X19" s="8">
        <v>22.266854616388816</v>
      </c>
      <c r="Y19" s="8">
        <v>19.674734697117888</v>
      </c>
      <c r="Z19" s="8">
        <v>22.10025046372175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5.1839969629578215</v>
      </c>
      <c r="R21" s="8">
        <v>77.949377385255659</v>
      </c>
      <c r="S21" s="8">
        <v>94.849082170901283</v>
      </c>
      <c r="T21" s="8">
        <v>97.562912821440293</v>
      </c>
      <c r="U21" s="8">
        <v>51.219937187927428</v>
      </c>
      <c r="V21" s="8">
        <v>61.298142626414382</v>
      </c>
      <c r="W21" s="8">
        <v>60.86879863583129</v>
      </c>
      <c r="X21" s="8">
        <v>64.852609995812372</v>
      </c>
      <c r="Y21" s="8">
        <v>57.321502526815088</v>
      </c>
      <c r="Z21" s="8">
        <v>44.167094622976606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0.46591035331963615</v>
      </c>
      <c r="K22" s="27">
        <f t="shared" si="14"/>
        <v>0.49323026886672894</v>
      </c>
      <c r="L22" s="27">
        <f t="shared" si="14"/>
        <v>0.54048637237471697</v>
      </c>
      <c r="M22" s="27">
        <f t="shared" si="14"/>
        <v>0.58106925601488169</v>
      </c>
      <c r="N22" s="27">
        <f t="shared" si="14"/>
        <v>1.1177186488780895</v>
      </c>
      <c r="O22" s="27">
        <f t="shared" si="14"/>
        <v>1.1804645738267117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0.52866979056074859</v>
      </c>
      <c r="T22" s="27">
        <f t="shared" si="14"/>
        <v>0.61200213313575436</v>
      </c>
      <c r="U22" s="27">
        <f t="shared" si="14"/>
        <v>0.61647195113589859</v>
      </c>
      <c r="V22" s="27">
        <f t="shared" si="14"/>
        <v>0.60348822788235046</v>
      </c>
      <c r="W22" s="27">
        <f t="shared" si="14"/>
        <v>0.61210238183803356</v>
      </c>
      <c r="X22" s="27">
        <f t="shared" si="14"/>
        <v>0.57563584059346551</v>
      </c>
      <c r="Y22" s="27">
        <f t="shared" ref="Y22:Z22" si="15">SUM(Y23:Y24)</f>
        <v>0.62376428254936134</v>
      </c>
      <c r="Z22" s="27">
        <f t="shared" si="15"/>
        <v>0.5825923164008795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0.46591035331963615</v>
      </c>
      <c r="K23" s="8">
        <v>0.49323026886672894</v>
      </c>
      <c r="L23" s="8">
        <v>0.54048637237471697</v>
      </c>
      <c r="M23" s="8">
        <v>0.58106925601488169</v>
      </c>
      <c r="N23" s="8">
        <v>1.1177186488780895</v>
      </c>
      <c r="O23" s="8">
        <v>1.1804645738267117</v>
      </c>
      <c r="P23" s="8">
        <v>0</v>
      </c>
      <c r="Q23" s="8">
        <v>0</v>
      </c>
      <c r="R23" s="8">
        <v>0</v>
      </c>
      <c r="S23" s="8">
        <v>0.52866979056074859</v>
      </c>
      <c r="T23" s="8">
        <v>0.61200213313575436</v>
      </c>
      <c r="U23" s="8">
        <v>0.61647195113589859</v>
      </c>
      <c r="V23" s="8">
        <v>0.60348822788235046</v>
      </c>
      <c r="W23" s="8">
        <v>0.61210238183803356</v>
      </c>
      <c r="X23" s="8">
        <v>0.57563584059346551</v>
      </c>
      <c r="Y23" s="8">
        <v>0.62376428254936134</v>
      </c>
      <c r="Z23" s="8">
        <v>0.5825923164008795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129.79999552820524</v>
      </c>
      <c r="D26" s="27">
        <f t="shared" si="16"/>
        <v>110.58496646544752</v>
      </c>
      <c r="E26" s="27">
        <f t="shared" si="16"/>
        <v>169.03782773101369</v>
      </c>
      <c r="F26" s="27">
        <f t="shared" si="16"/>
        <v>180.77784637087851</v>
      </c>
      <c r="G26" s="27">
        <f t="shared" si="16"/>
        <v>231.31867918850591</v>
      </c>
      <c r="H26" s="27">
        <f t="shared" si="16"/>
        <v>203.32507289623175</v>
      </c>
      <c r="I26" s="27">
        <f t="shared" si="16"/>
        <v>188.20596126739176</v>
      </c>
      <c r="J26" s="27">
        <f t="shared" si="16"/>
        <v>189.8077934437157</v>
      </c>
      <c r="K26" s="27">
        <f t="shared" si="16"/>
        <v>179.10514261330559</v>
      </c>
      <c r="L26" s="27">
        <f t="shared" si="16"/>
        <v>154.86746141938733</v>
      </c>
      <c r="M26" s="27">
        <f t="shared" si="16"/>
        <v>159.2776714132234</v>
      </c>
      <c r="N26" s="27">
        <f t="shared" si="16"/>
        <v>179.97729708918371</v>
      </c>
      <c r="O26" s="27">
        <f t="shared" si="16"/>
        <v>214.69289918583036</v>
      </c>
      <c r="P26" s="27">
        <f t="shared" si="16"/>
        <v>179.58902730412998</v>
      </c>
      <c r="Q26" s="27">
        <f t="shared" si="16"/>
        <v>170.45607908163501</v>
      </c>
      <c r="R26" s="27">
        <f t="shared" si="16"/>
        <v>154.27627879614485</v>
      </c>
      <c r="S26" s="27">
        <f t="shared" si="16"/>
        <v>155.43996906960663</v>
      </c>
      <c r="T26" s="27">
        <f t="shared" si="16"/>
        <v>166.38171323720042</v>
      </c>
      <c r="U26" s="27">
        <f t="shared" si="16"/>
        <v>164.30987560148603</v>
      </c>
      <c r="V26" s="27">
        <f t="shared" si="16"/>
        <v>152.59835791400317</v>
      </c>
      <c r="W26" s="27">
        <f t="shared" si="16"/>
        <v>161.82482567770754</v>
      </c>
      <c r="X26" s="27">
        <f t="shared" si="16"/>
        <v>147.41836738517202</v>
      </c>
      <c r="Y26" s="27">
        <f t="shared" ref="Y26:Z26" si="17">SUM(Y27,Y33)</f>
        <v>161.04892511928006</v>
      </c>
      <c r="Z26" s="27">
        <f t="shared" si="17"/>
        <v>118.45684117457644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129.79999552820524</v>
      </c>
      <c r="D33" s="19">
        <f t="shared" si="20"/>
        <v>110.58496646544752</v>
      </c>
      <c r="E33" s="19">
        <f t="shared" si="20"/>
        <v>169.03782773101369</v>
      </c>
      <c r="F33" s="19">
        <f t="shared" si="20"/>
        <v>180.77784637087851</v>
      </c>
      <c r="G33" s="19">
        <f t="shared" si="20"/>
        <v>231.31867918850591</v>
      </c>
      <c r="H33" s="19">
        <f t="shared" si="20"/>
        <v>203.32507289623175</v>
      </c>
      <c r="I33" s="19">
        <f t="shared" si="20"/>
        <v>188.20596126739176</v>
      </c>
      <c r="J33" s="19">
        <f t="shared" si="20"/>
        <v>189.8077934437157</v>
      </c>
      <c r="K33" s="19">
        <f t="shared" si="20"/>
        <v>179.10514261330559</v>
      </c>
      <c r="L33" s="19">
        <f t="shared" si="20"/>
        <v>154.86746141938733</v>
      </c>
      <c r="M33" s="19">
        <f t="shared" si="20"/>
        <v>159.2776714132234</v>
      </c>
      <c r="N33" s="19">
        <f t="shared" si="20"/>
        <v>179.97729708918371</v>
      </c>
      <c r="O33" s="19">
        <f t="shared" si="20"/>
        <v>214.69289918583036</v>
      </c>
      <c r="P33" s="19">
        <f t="shared" si="20"/>
        <v>179.58902730412998</v>
      </c>
      <c r="Q33" s="19">
        <f t="shared" si="20"/>
        <v>170.45607908163501</v>
      </c>
      <c r="R33" s="19">
        <f t="shared" si="20"/>
        <v>154.27627879614485</v>
      </c>
      <c r="S33" s="19">
        <f t="shared" si="20"/>
        <v>155.43996906960663</v>
      </c>
      <c r="T33" s="19">
        <f t="shared" si="20"/>
        <v>166.38171323720042</v>
      </c>
      <c r="U33" s="19">
        <f t="shared" si="20"/>
        <v>164.30987560148603</v>
      </c>
      <c r="V33" s="19">
        <f t="shared" si="20"/>
        <v>152.59835791400317</v>
      </c>
      <c r="W33" s="19">
        <f t="shared" si="20"/>
        <v>161.82482567770754</v>
      </c>
      <c r="X33" s="19">
        <f t="shared" si="20"/>
        <v>147.41836738517202</v>
      </c>
      <c r="Y33" s="19">
        <f t="shared" ref="Y33:Z33" si="21">SUM(Y34:Y50)</f>
        <v>161.04892511928006</v>
      </c>
      <c r="Z33" s="19">
        <f t="shared" si="21"/>
        <v>118.45684117457644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26.199434011844101</v>
      </c>
      <c r="D36" s="8">
        <v>29.74778599151001</v>
      </c>
      <c r="E36" s="8">
        <v>33.371361128957226</v>
      </c>
      <c r="F36" s="8">
        <v>33.993101915332907</v>
      </c>
      <c r="G36" s="8">
        <v>48.385032821532306</v>
      </c>
      <c r="H36" s="8">
        <v>39.679106337943878</v>
      </c>
      <c r="I36" s="8">
        <v>36.752157965282464</v>
      </c>
      <c r="J36" s="8">
        <v>39.295782863992464</v>
      </c>
      <c r="K36" s="8">
        <v>36.721968558658872</v>
      </c>
      <c r="L36" s="8">
        <v>22.852251771367136</v>
      </c>
      <c r="M36" s="8">
        <v>22.448330506218063</v>
      </c>
      <c r="N36" s="8">
        <v>21.551988990512132</v>
      </c>
      <c r="O36" s="8">
        <v>30.352386444944472</v>
      </c>
      <c r="P36" s="8">
        <v>22.255779105348502</v>
      </c>
      <c r="Q36" s="8">
        <v>20.232318310941263</v>
      </c>
      <c r="R36" s="8">
        <v>19.949441787859705</v>
      </c>
      <c r="S36" s="8">
        <v>19.037373329484556</v>
      </c>
      <c r="T36" s="8">
        <v>28.902887850981863</v>
      </c>
      <c r="U36" s="8">
        <v>26.824000986046077</v>
      </c>
      <c r="V36" s="8">
        <v>25.756962061825217</v>
      </c>
      <c r="W36" s="8">
        <v>26.196882621144887</v>
      </c>
      <c r="X36" s="8">
        <v>27.543908068399283</v>
      </c>
      <c r="Y36" s="8">
        <v>31.977874604265999</v>
      </c>
      <c r="Z36" s="8">
        <v>25.38920375432242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25.125026829675726</v>
      </c>
      <c r="D43" s="8">
        <v>26.077647417685718</v>
      </c>
      <c r="E43" s="8">
        <v>27.788368550555703</v>
      </c>
      <c r="F43" s="8">
        <v>31.286794910564748</v>
      </c>
      <c r="G43" s="8">
        <v>31.977935723957501</v>
      </c>
      <c r="H43" s="8">
        <v>29.361532603362104</v>
      </c>
      <c r="I43" s="8">
        <v>27.628092367226344</v>
      </c>
      <c r="J43" s="8">
        <v>31.780006998242694</v>
      </c>
      <c r="K43" s="8">
        <v>27.71172503376533</v>
      </c>
      <c r="L43" s="8">
        <v>29.880034273676888</v>
      </c>
      <c r="M43" s="8">
        <v>27.960409083157586</v>
      </c>
      <c r="N43" s="8">
        <v>28.516948027723497</v>
      </c>
      <c r="O43" s="8">
        <v>29.393827416825069</v>
      </c>
      <c r="P43" s="8">
        <v>19.551943930992657</v>
      </c>
      <c r="Q43" s="8">
        <v>22.218806742477344</v>
      </c>
      <c r="R43" s="8">
        <v>18.756748777510126</v>
      </c>
      <c r="S43" s="8">
        <v>19.253881217278622</v>
      </c>
      <c r="T43" s="8">
        <v>14.850484204312647</v>
      </c>
      <c r="U43" s="8">
        <v>20.127032525422855</v>
      </c>
      <c r="V43" s="8">
        <v>14.059488064950274</v>
      </c>
      <c r="W43" s="8">
        <v>14.299948449704324</v>
      </c>
      <c r="X43" s="8">
        <v>12.944330142821045</v>
      </c>
      <c r="Y43" s="8">
        <v>14.140098226500049</v>
      </c>
      <c r="Z43" s="8">
        <v>9.9536630192517066</v>
      </c>
    </row>
    <row r="44" spans="1:26" ht="11.25" customHeight="1" x14ac:dyDescent="0.2">
      <c r="A44" s="28" t="s">
        <v>74</v>
      </c>
      <c r="B44" s="7" t="s">
        <v>75</v>
      </c>
      <c r="C44" s="8">
        <v>22.633222022976938</v>
      </c>
      <c r="D44" s="8">
        <v>20.775300484280848</v>
      </c>
      <c r="E44" s="8">
        <v>26.219132369626728</v>
      </c>
      <c r="F44" s="8">
        <v>25.223820206041069</v>
      </c>
      <c r="G44" s="8">
        <v>27.199237130876863</v>
      </c>
      <c r="H44" s="8">
        <v>24.742095380219375</v>
      </c>
      <c r="I44" s="8">
        <v>24.892493963956738</v>
      </c>
      <c r="J44" s="8">
        <v>23.514959692742423</v>
      </c>
      <c r="K44" s="8">
        <v>26.095471014545623</v>
      </c>
      <c r="L44" s="8">
        <v>26.492402745232972</v>
      </c>
      <c r="M44" s="8">
        <v>20.912255342059275</v>
      </c>
      <c r="N44" s="8">
        <v>20.085634894999025</v>
      </c>
      <c r="O44" s="8">
        <v>20.194823855035189</v>
      </c>
      <c r="P44" s="8">
        <v>22.218886040454915</v>
      </c>
      <c r="Q44" s="8">
        <v>14.983482678114969</v>
      </c>
      <c r="R44" s="8">
        <v>10.664720379704207</v>
      </c>
      <c r="S44" s="8">
        <v>4.702073993842947</v>
      </c>
      <c r="T44" s="8">
        <v>5.4592078021435073</v>
      </c>
      <c r="U44" s="8">
        <v>7.1775486782978399</v>
      </c>
      <c r="V44" s="8">
        <v>3.4459387821731786</v>
      </c>
      <c r="W44" s="8">
        <v>3.5047942990930783</v>
      </c>
      <c r="X44" s="8">
        <v>4.9134957558171921</v>
      </c>
      <c r="Y44" s="8">
        <v>3.6027121394318922</v>
      </c>
      <c r="Z44" s="8">
        <v>3.3967376143006494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37.029255115396786</v>
      </c>
      <c r="D48" s="8">
        <v>15.74858269292419</v>
      </c>
      <c r="E48" s="8">
        <v>49.503039217143709</v>
      </c>
      <c r="F48" s="8">
        <v>48.684723641165185</v>
      </c>
      <c r="G48" s="8">
        <v>71.434333064796292</v>
      </c>
      <c r="H48" s="8">
        <v>68.956796002002648</v>
      </c>
      <c r="I48" s="8">
        <v>69.507941215060058</v>
      </c>
      <c r="J48" s="8">
        <v>77.003530224681001</v>
      </c>
      <c r="K48" s="8">
        <v>70.676702016557428</v>
      </c>
      <c r="L48" s="8">
        <v>58.142948371558248</v>
      </c>
      <c r="M48" s="8">
        <v>58.622109845005156</v>
      </c>
      <c r="N48" s="8">
        <v>88.490848512000895</v>
      </c>
      <c r="O48" s="8">
        <v>96.523762815498003</v>
      </c>
      <c r="P48" s="8">
        <v>94.063949269301474</v>
      </c>
      <c r="Q48" s="8">
        <v>83.931094581361549</v>
      </c>
      <c r="R48" s="8">
        <v>87.600969310053785</v>
      </c>
      <c r="S48" s="8">
        <v>93.432945245460061</v>
      </c>
      <c r="T48" s="8">
        <v>91.815778912736448</v>
      </c>
      <c r="U48" s="8">
        <v>79.717407603416348</v>
      </c>
      <c r="V48" s="8">
        <v>75.553769939753778</v>
      </c>
      <c r="W48" s="8">
        <v>104.5308230838916</v>
      </c>
      <c r="X48" s="8">
        <v>93.799570871583967</v>
      </c>
      <c r="Y48" s="8">
        <v>99.147108651240046</v>
      </c>
      <c r="Z48" s="8">
        <v>68.148944047523869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18.813057548311686</v>
      </c>
      <c r="D50" s="8">
        <v>18.235649879046765</v>
      </c>
      <c r="E50" s="8">
        <v>32.155926464730321</v>
      </c>
      <c r="F50" s="8">
        <v>41.589405697774602</v>
      </c>
      <c r="G50" s="8">
        <v>52.322140447342953</v>
      </c>
      <c r="H50" s="8">
        <v>40.585542572703723</v>
      </c>
      <c r="I50" s="8">
        <v>29.425275755866164</v>
      </c>
      <c r="J50" s="8">
        <v>18.213513664057125</v>
      </c>
      <c r="K50" s="8">
        <v>17.89927598977836</v>
      </c>
      <c r="L50" s="8">
        <v>17.499824257552092</v>
      </c>
      <c r="M50" s="8">
        <v>29.334566636783336</v>
      </c>
      <c r="N50" s="8">
        <v>21.331876663948144</v>
      </c>
      <c r="O50" s="8">
        <v>38.228098653527624</v>
      </c>
      <c r="P50" s="8">
        <v>21.498468958032415</v>
      </c>
      <c r="Q50" s="8">
        <v>29.090376768739901</v>
      </c>
      <c r="R50" s="8">
        <v>17.304398541017044</v>
      </c>
      <c r="S50" s="8">
        <v>19.013695283540436</v>
      </c>
      <c r="T50" s="8">
        <v>25.353354467025952</v>
      </c>
      <c r="U50" s="8">
        <v>30.463885808302901</v>
      </c>
      <c r="V50" s="8">
        <v>33.782199065300723</v>
      </c>
      <c r="W50" s="8">
        <v>13.292377223873636</v>
      </c>
      <c r="X50" s="8">
        <v>8.2170625465505296</v>
      </c>
      <c r="Y50" s="8">
        <v>12.181131497842063</v>
      </c>
      <c r="Z50" s="8">
        <v>11.568292739177787</v>
      </c>
    </row>
    <row r="51" spans="1:26" ht="11.25" customHeight="1" x14ac:dyDescent="0.2">
      <c r="A51" s="25" t="s">
        <v>88</v>
      </c>
      <c r="B51" s="26" t="s">
        <v>89</v>
      </c>
      <c r="C51" s="27">
        <v>59.037115752995653</v>
      </c>
      <c r="D51" s="27">
        <v>68.388788829206746</v>
      </c>
      <c r="E51" s="27">
        <v>72.655174813321935</v>
      </c>
      <c r="F51" s="27">
        <v>77.812302754252798</v>
      </c>
      <c r="G51" s="27">
        <v>84.432352291969806</v>
      </c>
      <c r="H51" s="27">
        <v>79.759295749726647</v>
      </c>
      <c r="I51" s="27">
        <v>78.604860025415448</v>
      </c>
      <c r="J51" s="27">
        <v>76.680772750466431</v>
      </c>
      <c r="K51" s="27">
        <v>83.204465435971741</v>
      </c>
      <c r="L51" s="27">
        <v>59.725883926410148</v>
      </c>
      <c r="M51" s="27">
        <v>54.15632330829245</v>
      </c>
      <c r="N51" s="27">
        <v>54.236528700989659</v>
      </c>
      <c r="O51" s="27">
        <v>39.876261556626659</v>
      </c>
      <c r="P51" s="27">
        <v>36.505717337133909</v>
      </c>
      <c r="Q51" s="27">
        <v>33.305923446094233</v>
      </c>
      <c r="R51" s="27">
        <v>31.006082151283536</v>
      </c>
      <c r="S51" s="27">
        <v>30.345924622260554</v>
      </c>
      <c r="T51" s="27">
        <v>34.126542051704703</v>
      </c>
      <c r="U51" s="27">
        <v>37.816411311756617</v>
      </c>
      <c r="V51" s="27">
        <v>39.700410385252674</v>
      </c>
      <c r="W51" s="27">
        <v>37.493466948477185</v>
      </c>
      <c r="X51" s="27">
        <v>38.96151296009603</v>
      </c>
      <c r="Y51" s="27">
        <v>39.754484024484945</v>
      </c>
      <c r="Z51" s="27">
        <v>30.748522830510211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7.7476407118551096</v>
      </c>
      <c r="D52" s="27">
        <f t="shared" si="22"/>
        <v>8.470559224203523</v>
      </c>
      <c r="E52" s="27">
        <f t="shared" si="22"/>
        <v>7.9135764828029629</v>
      </c>
      <c r="F52" s="27">
        <f t="shared" si="22"/>
        <v>8.5050270510595762</v>
      </c>
      <c r="G52" s="27">
        <f t="shared" si="22"/>
        <v>8.8177739875846761</v>
      </c>
      <c r="H52" s="27">
        <f t="shared" si="22"/>
        <v>7.3180508862611253</v>
      </c>
      <c r="I52" s="27">
        <f t="shared" si="22"/>
        <v>7.1225000362321627</v>
      </c>
      <c r="J52" s="27">
        <f t="shared" si="22"/>
        <v>0.57243697352851397</v>
      </c>
      <c r="K52" s="27">
        <f t="shared" si="22"/>
        <v>12.805233281077628</v>
      </c>
      <c r="L52" s="27">
        <f t="shared" si="22"/>
        <v>7.3534252340472914</v>
      </c>
      <c r="M52" s="27">
        <f t="shared" si="22"/>
        <v>14.675999495666877</v>
      </c>
      <c r="N52" s="27">
        <f t="shared" si="22"/>
        <v>6.9286313900043401</v>
      </c>
      <c r="O52" s="27">
        <f t="shared" si="22"/>
        <v>11.060809581339962</v>
      </c>
      <c r="P52" s="27">
        <f t="shared" si="22"/>
        <v>24.674726820702553</v>
      </c>
      <c r="Q52" s="27">
        <f t="shared" si="22"/>
        <v>27.296643422386499</v>
      </c>
      <c r="R52" s="27">
        <f t="shared" si="22"/>
        <v>26.394393916291765</v>
      </c>
      <c r="S52" s="27">
        <f t="shared" si="22"/>
        <v>29.545617420450103</v>
      </c>
      <c r="T52" s="27">
        <f t="shared" si="22"/>
        <v>31.339545379344699</v>
      </c>
      <c r="U52" s="27">
        <f t="shared" si="22"/>
        <v>25.913031632931435</v>
      </c>
      <c r="V52" s="27">
        <f t="shared" si="22"/>
        <v>22.788969006124766</v>
      </c>
      <c r="W52" s="27">
        <f t="shared" si="22"/>
        <v>27.906147062651296</v>
      </c>
      <c r="X52" s="27">
        <f t="shared" si="22"/>
        <v>23.291011652283611</v>
      </c>
      <c r="Y52" s="27">
        <f t="shared" ref="Y52:Z52" si="23">SUM(Y53:Y54)</f>
        <v>30.712634301013971</v>
      </c>
      <c r="Z52" s="27">
        <f t="shared" si="23"/>
        <v>25.242658031811395</v>
      </c>
    </row>
    <row r="53" spans="1:26" ht="11.25" customHeight="1" x14ac:dyDescent="0.2">
      <c r="A53" s="29" t="s">
        <v>116</v>
      </c>
      <c r="B53" s="7" t="s">
        <v>117</v>
      </c>
      <c r="C53" s="8">
        <v>7.7476407118551096</v>
      </c>
      <c r="D53" s="8">
        <v>8.470559224203523</v>
      </c>
      <c r="E53" s="8">
        <v>7.9135764828029629</v>
      </c>
      <c r="F53" s="8">
        <v>8.5050270510595762</v>
      </c>
      <c r="G53" s="8">
        <v>8.8177739875846761</v>
      </c>
      <c r="H53" s="8">
        <v>7.3180508862611253</v>
      </c>
      <c r="I53" s="8">
        <v>7.1225000362321627</v>
      </c>
      <c r="J53" s="8">
        <v>0</v>
      </c>
      <c r="K53" s="8">
        <v>0</v>
      </c>
      <c r="L53" s="8">
        <v>2.2921017991696062</v>
      </c>
      <c r="M53" s="8">
        <v>4.88867394798209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7.2787590978951988E-2</v>
      </c>
      <c r="V53" s="8">
        <v>0</v>
      </c>
      <c r="W53" s="8">
        <v>3.0766389434294443</v>
      </c>
      <c r="X53" s="8">
        <v>2.5021113915857995</v>
      </c>
      <c r="Y53" s="8">
        <v>3.7523930536627512</v>
      </c>
      <c r="Z53" s="8">
        <v>2.4267557636672792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0.57243697352851397</v>
      </c>
      <c r="K54" s="45">
        <v>12.805233281077628</v>
      </c>
      <c r="L54" s="45">
        <v>5.0613234348776848</v>
      </c>
      <c r="M54" s="45">
        <v>9.7873255476847874</v>
      </c>
      <c r="N54" s="45">
        <v>6.9286313900043401</v>
      </c>
      <c r="O54" s="45">
        <v>11.060809581339962</v>
      </c>
      <c r="P54" s="45">
        <v>24.674726820702553</v>
      </c>
      <c r="Q54" s="45">
        <v>27.296643422386499</v>
      </c>
      <c r="R54" s="45">
        <v>26.394393916291765</v>
      </c>
      <c r="S54" s="45">
        <v>29.545617420450103</v>
      </c>
      <c r="T54" s="45">
        <v>31.339545379344699</v>
      </c>
      <c r="U54" s="45">
        <v>25.840244041952484</v>
      </c>
      <c r="V54" s="45">
        <v>22.788969006124766</v>
      </c>
      <c r="W54" s="45">
        <v>24.829508119221853</v>
      </c>
      <c r="X54" s="45">
        <v>20.788900260697812</v>
      </c>
      <c r="Y54" s="45">
        <v>26.96024124735122</v>
      </c>
      <c r="Z54" s="45">
        <v>22.815902268144114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1.437162243627091</v>
      </c>
      <c r="D61" s="49">
        <f t="shared" si="24"/>
        <v>3.3723730416526481</v>
      </c>
      <c r="E61" s="49">
        <f t="shared" si="24"/>
        <v>3.2848884723233773</v>
      </c>
      <c r="F61" s="49">
        <f t="shared" si="24"/>
        <v>3.39124461845674</v>
      </c>
      <c r="G61" s="49">
        <f t="shared" si="24"/>
        <v>4.4923917395185198</v>
      </c>
      <c r="H61" s="49">
        <f t="shared" si="24"/>
        <v>3.3752365472794579</v>
      </c>
      <c r="I61" s="49">
        <f t="shared" si="24"/>
        <v>3.3471171047054709</v>
      </c>
      <c r="J61" s="49">
        <f t="shared" si="24"/>
        <v>5.7564062158364937</v>
      </c>
      <c r="K61" s="49">
        <f t="shared" si="24"/>
        <v>8.5121389118207169</v>
      </c>
      <c r="L61" s="49">
        <f t="shared" si="24"/>
        <v>13.242928971728418</v>
      </c>
      <c r="M61" s="49">
        <f t="shared" si="24"/>
        <v>17.947492830777904</v>
      </c>
      <c r="N61" s="49">
        <f t="shared" si="24"/>
        <v>32.699772398298784</v>
      </c>
      <c r="O61" s="49">
        <f t="shared" si="24"/>
        <v>46.259484028747373</v>
      </c>
      <c r="P61" s="49">
        <f t="shared" si="24"/>
        <v>45.19235466171888</v>
      </c>
      <c r="Q61" s="49">
        <f t="shared" si="24"/>
        <v>49.563535926615529</v>
      </c>
      <c r="R61" s="49">
        <f t="shared" si="24"/>
        <v>47.345150182204421</v>
      </c>
      <c r="S61" s="49">
        <f t="shared" si="24"/>
        <v>55.044708204314063</v>
      </c>
      <c r="T61" s="49">
        <f t="shared" si="24"/>
        <v>59.201395676935967</v>
      </c>
      <c r="U61" s="49">
        <f t="shared" si="24"/>
        <v>57.106519808808144</v>
      </c>
      <c r="V61" s="49">
        <f t="shared" si="24"/>
        <v>48.880824175865961</v>
      </c>
      <c r="W61" s="49">
        <f t="shared" si="24"/>
        <v>49.77213777295637</v>
      </c>
      <c r="X61" s="49">
        <f t="shared" si="24"/>
        <v>46.006843900295202</v>
      </c>
      <c r="Y61" s="49">
        <f t="shared" ref="Y61:Z61" si="25">SUM(Y62:Y72)</f>
        <v>52.085941021920782</v>
      </c>
      <c r="Z61" s="49">
        <f t="shared" si="25"/>
        <v>43.78587245157523</v>
      </c>
    </row>
    <row r="62" spans="1:26" ht="11.25" customHeight="1" x14ac:dyDescent="0.2">
      <c r="A62" s="50" t="s">
        <v>92</v>
      </c>
      <c r="B62" s="51" t="s">
        <v>93</v>
      </c>
      <c r="C62" s="52">
        <v>1.437162243627091</v>
      </c>
      <c r="D62" s="52">
        <v>3.3723730416526481</v>
      </c>
      <c r="E62" s="52">
        <v>3.2848884723233773</v>
      </c>
      <c r="F62" s="52">
        <v>3.39124461845674</v>
      </c>
      <c r="G62" s="52">
        <v>4.4923917395185198</v>
      </c>
      <c r="H62" s="52">
        <v>3.3752365472794579</v>
      </c>
      <c r="I62" s="52">
        <v>3.3471171047054709</v>
      </c>
      <c r="J62" s="52">
        <v>3.5082440991840791</v>
      </c>
      <c r="K62" s="52">
        <v>4.0533034465079121</v>
      </c>
      <c r="L62" s="52">
        <v>5.0008834353053189</v>
      </c>
      <c r="M62" s="52">
        <v>5.5161362390901685</v>
      </c>
      <c r="N62" s="52">
        <v>6.0041752106009776</v>
      </c>
      <c r="O62" s="52">
        <v>6.1865496441812216</v>
      </c>
      <c r="P62" s="52">
        <v>5.0308867380077364</v>
      </c>
      <c r="Q62" s="52">
        <v>6.7653162917194365</v>
      </c>
      <c r="R62" s="52">
        <v>6.4315035847743287</v>
      </c>
      <c r="S62" s="52">
        <v>7.5154101680945979</v>
      </c>
      <c r="T62" s="52">
        <v>9.4230232302504167</v>
      </c>
      <c r="U62" s="52">
        <v>11.90533568370207</v>
      </c>
      <c r="V62" s="52">
        <v>10.530547662362643</v>
      </c>
      <c r="W62" s="52">
        <v>10.898545968160127</v>
      </c>
      <c r="X62" s="52">
        <v>8.4420858687079967</v>
      </c>
      <c r="Y62" s="52">
        <v>9.3928989415365933</v>
      </c>
      <c r="Z62" s="52">
        <v>9.5035747169166953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1.2376292737424559</v>
      </c>
      <c r="K64" s="52">
        <v>1.3259545736987375</v>
      </c>
      <c r="L64" s="52">
        <v>0.97205439491177537</v>
      </c>
      <c r="M64" s="52">
        <v>0.84268783791023538</v>
      </c>
      <c r="N64" s="52">
        <v>1.5320772648619088</v>
      </c>
      <c r="O64" s="52">
        <v>1.5876931690446454</v>
      </c>
      <c r="P64" s="52">
        <v>1.9540919634176803</v>
      </c>
      <c r="Q64" s="52">
        <v>2.5469061696183206</v>
      </c>
      <c r="R64" s="52">
        <v>2.5244610930253106</v>
      </c>
      <c r="S64" s="52">
        <v>2.060033905339786</v>
      </c>
      <c r="T64" s="52">
        <v>2.5177977225538135</v>
      </c>
      <c r="U64" s="52">
        <v>3.2418495628645561</v>
      </c>
      <c r="V64" s="52">
        <v>2.9110936461408414</v>
      </c>
      <c r="W64" s="52">
        <v>2.2485220284010241</v>
      </c>
      <c r="X64" s="52">
        <v>1.2653555644237118</v>
      </c>
      <c r="Y64" s="52">
        <v>1.5583300733135363</v>
      </c>
      <c r="Z64" s="52">
        <v>1.6723601960464083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1.0105328429099583</v>
      </c>
      <c r="K65" s="52">
        <v>3.1328808916140671</v>
      </c>
      <c r="L65" s="52">
        <v>7.2699911415113245</v>
      </c>
      <c r="M65" s="52">
        <v>11.588668753777499</v>
      </c>
      <c r="N65" s="52">
        <v>25.163519922835896</v>
      </c>
      <c r="O65" s="52">
        <v>38.485241215521505</v>
      </c>
      <c r="P65" s="52">
        <v>38.207375960293462</v>
      </c>
      <c r="Q65" s="52">
        <v>40.251313465277775</v>
      </c>
      <c r="R65" s="52">
        <v>38.389185504404779</v>
      </c>
      <c r="S65" s="52">
        <v>45.469264130879679</v>
      </c>
      <c r="T65" s="52">
        <v>47.260574724131736</v>
      </c>
      <c r="U65" s="52">
        <v>41.959334562241516</v>
      </c>
      <c r="V65" s="52">
        <v>35.439182867362476</v>
      </c>
      <c r="W65" s="52">
        <v>36.625069776395222</v>
      </c>
      <c r="X65" s="52">
        <v>35.892929959607969</v>
      </c>
      <c r="Y65" s="52">
        <v>40.594720439754539</v>
      </c>
      <c r="Z65" s="52">
        <v>32.19577974501258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0.40647250755552672</v>
      </c>
      <c r="Y69" s="52">
        <v>0.53999156731611497</v>
      </c>
      <c r="Z69" s="52">
        <v>0.41415779359954541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273.26472039317315</v>
      </c>
      <c r="D2" s="21">
        <f t="shared" ref="D2:X2" si="0">SUM(D3,D17,D22,D25,D26,D51,D52)</f>
        <v>256.47335810969605</v>
      </c>
      <c r="E2" s="21">
        <f t="shared" si="0"/>
        <v>234.19593608152005</v>
      </c>
      <c r="F2" s="21">
        <f t="shared" si="0"/>
        <v>207.7371800883937</v>
      </c>
      <c r="G2" s="21">
        <f t="shared" si="0"/>
        <v>222.37600698056195</v>
      </c>
      <c r="H2" s="21">
        <f t="shared" si="0"/>
        <v>210.65905439659969</v>
      </c>
      <c r="I2" s="21">
        <f t="shared" si="0"/>
        <v>219.21266042602008</v>
      </c>
      <c r="J2" s="21">
        <f t="shared" si="0"/>
        <v>224.10283103929362</v>
      </c>
      <c r="K2" s="21">
        <f t="shared" si="0"/>
        <v>186.66999105727209</v>
      </c>
      <c r="L2" s="21">
        <f t="shared" si="0"/>
        <v>110.11373758703806</v>
      </c>
      <c r="M2" s="21">
        <f t="shared" si="0"/>
        <v>98.225459160543934</v>
      </c>
      <c r="N2" s="21">
        <f t="shared" si="0"/>
        <v>97.125849385001061</v>
      </c>
      <c r="O2" s="21">
        <f t="shared" si="0"/>
        <v>76.536727080444123</v>
      </c>
      <c r="P2" s="21">
        <f t="shared" si="0"/>
        <v>83.437244290816224</v>
      </c>
      <c r="Q2" s="21">
        <f t="shared" si="0"/>
        <v>80.074856926840511</v>
      </c>
      <c r="R2" s="21">
        <f t="shared" si="0"/>
        <v>82.80609488724069</v>
      </c>
      <c r="S2" s="21">
        <f t="shared" si="0"/>
        <v>66.972786142382532</v>
      </c>
      <c r="T2" s="21">
        <f t="shared" si="0"/>
        <v>34.322991750555516</v>
      </c>
      <c r="U2" s="21">
        <f t="shared" si="0"/>
        <v>31.964418278552227</v>
      </c>
      <c r="V2" s="21">
        <f t="shared" si="0"/>
        <v>30.827470540273652</v>
      </c>
      <c r="W2" s="21">
        <f t="shared" si="0"/>
        <v>29.142607494157964</v>
      </c>
      <c r="X2" s="21">
        <f t="shared" si="0"/>
        <v>28.550776778471999</v>
      </c>
      <c r="Y2" s="21">
        <f t="shared" ref="Y2:Z2" si="1">SUM(Y3,Y17,Y22,Y25,Y26,Y51,Y52)</f>
        <v>30.618784206233734</v>
      </c>
      <c r="Z2" s="21">
        <f t="shared" si="1"/>
        <v>25.590746895941468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157.58842322770903</v>
      </c>
      <c r="D3" s="24">
        <f t="shared" ref="D3:W3" si="3">SUM(D4,D8,D11)</f>
        <v>155.93243892812174</v>
      </c>
      <c r="E3" s="24">
        <f t="shared" si="3"/>
        <v>137.55548281912189</v>
      </c>
      <c r="F3" s="24">
        <f t="shared" si="3"/>
        <v>117.22646711098527</v>
      </c>
      <c r="G3" s="24">
        <f t="shared" si="3"/>
        <v>123.52973467403021</v>
      </c>
      <c r="H3" s="24">
        <f t="shared" si="3"/>
        <v>120.60162469399617</v>
      </c>
      <c r="I3" s="24">
        <f t="shared" si="3"/>
        <v>121.21466120766266</v>
      </c>
      <c r="J3" s="24">
        <f t="shared" si="3"/>
        <v>121.10381438059687</v>
      </c>
      <c r="K3" s="24">
        <f t="shared" si="3"/>
        <v>107.14242044368301</v>
      </c>
      <c r="L3" s="24">
        <f t="shared" si="3"/>
        <v>55.958452298173079</v>
      </c>
      <c r="M3" s="24">
        <f t="shared" si="3"/>
        <v>58.380584851323874</v>
      </c>
      <c r="N3" s="24">
        <f t="shared" si="3"/>
        <v>54.9668206891305</v>
      </c>
      <c r="O3" s="24">
        <f t="shared" si="3"/>
        <v>39.408987458159515</v>
      </c>
      <c r="P3" s="24">
        <f t="shared" si="3"/>
        <v>40.953584401151211</v>
      </c>
      <c r="Q3" s="24">
        <f t="shared" si="3"/>
        <v>42.931224164733273</v>
      </c>
      <c r="R3" s="24">
        <f t="shared" si="3"/>
        <v>40.287294575522651</v>
      </c>
      <c r="S3" s="24">
        <f t="shared" si="3"/>
        <v>35.348467719938988</v>
      </c>
      <c r="T3" s="24">
        <f t="shared" si="3"/>
        <v>19.195960243743038</v>
      </c>
      <c r="U3" s="24">
        <f t="shared" si="3"/>
        <v>16.251690354601461</v>
      </c>
      <c r="V3" s="24">
        <f t="shared" si="3"/>
        <v>15.073332048726463</v>
      </c>
      <c r="W3" s="24">
        <f t="shared" si="3"/>
        <v>12.971590162247917</v>
      </c>
      <c r="X3" s="24">
        <f t="shared" ref="X3:Z3" si="4">SUM(X4,X8,X11)</f>
        <v>12.241607479949405</v>
      </c>
      <c r="Y3" s="24">
        <f t="shared" si="4"/>
        <v>13.507378877542436</v>
      </c>
      <c r="Z3" s="24">
        <f t="shared" si="4"/>
        <v>8.1579783500044485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137.21255387032795</v>
      </c>
      <c r="D4" s="19">
        <f t="shared" ref="D4:W4" si="6">SUM(D5:D7)</f>
        <v>137.34893063540696</v>
      </c>
      <c r="E4" s="19">
        <f t="shared" si="6"/>
        <v>118.52309781993202</v>
      </c>
      <c r="F4" s="19">
        <f t="shared" si="6"/>
        <v>100.74479202688491</v>
      </c>
      <c r="G4" s="19">
        <f t="shared" si="6"/>
        <v>101.64745143431176</v>
      </c>
      <c r="H4" s="19">
        <f t="shared" si="6"/>
        <v>97.707550215828107</v>
      </c>
      <c r="I4" s="19">
        <f t="shared" si="6"/>
        <v>100.56820270638798</v>
      </c>
      <c r="J4" s="19">
        <f t="shared" si="6"/>
        <v>99.072858262109733</v>
      </c>
      <c r="K4" s="19">
        <f t="shared" si="6"/>
        <v>91.918708675593095</v>
      </c>
      <c r="L4" s="19">
        <f t="shared" si="6"/>
        <v>47.069094681395363</v>
      </c>
      <c r="M4" s="19">
        <f t="shared" si="6"/>
        <v>50.760843420816229</v>
      </c>
      <c r="N4" s="19">
        <f t="shared" si="6"/>
        <v>46.109726128732355</v>
      </c>
      <c r="O4" s="19">
        <f t="shared" si="6"/>
        <v>31.096838067568751</v>
      </c>
      <c r="P4" s="19">
        <f t="shared" si="6"/>
        <v>31.571035802092904</v>
      </c>
      <c r="Q4" s="19">
        <f t="shared" si="6"/>
        <v>34.756084394971801</v>
      </c>
      <c r="R4" s="19">
        <f t="shared" si="6"/>
        <v>30.646043944696338</v>
      </c>
      <c r="S4" s="19">
        <f t="shared" si="6"/>
        <v>30.669752603694938</v>
      </c>
      <c r="T4" s="19">
        <f t="shared" si="6"/>
        <v>17.238204555516202</v>
      </c>
      <c r="U4" s="19">
        <f t="shared" si="6"/>
        <v>14.433028975957438</v>
      </c>
      <c r="V4" s="19">
        <f t="shared" si="6"/>
        <v>13.780385934991061</v>
      </c>
      <c r="W4" s="19">
        <f t="shared" si="6"/>
        <v>11.597576868606811</v>
      </c>
      <c r="X4" s="19">
        <f t="shared" ref="X4:Z4" si="7">SUM(X5:X7)</f>
        <v>10.989983247510734</v>
      </c>
      <c r="Y4" s="19">
        <f t="shared" si="7"/>
        <v>11.805053639985935</v>
      </c>
      <c r="Z4" s="19">
        <f t="shared" si="7"/>
        <v>7.3172940688167571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137.21255387032795</v>
      </c>
      <c r="D7" s="8">
        <v>137.34893063540696</v>
      </c>
      <c r="E7" s="8">
        <v>118.52309781993202</v>
      </c>
      <c r="F7" s="8">
        <v>100.74479202688491</v>
      </c>
      <c r="G7" s="8">
        <v>101.64745143431176</v>
      </c>
      <c r="H7" s="8">
        <v>97.707550215828107</v>
      </c>
      <c r="I7" s="8">
        <v>100.56820270638798</v>
      </c>
      <c r="J7" s="8">
        <v>99.072858262109733</v>
      </c>
      <c r="K7" s="8">
        <v>91.918708675593095</v>
      </c>
      <c r="L7" s="8">
        <v>47.069094681395363</v>
      </c>
      <c r="M7" s="8">
        <v>50.760843420816229</v>
      </c>
      <c r="N7" s="8">
        <v>46.109726128732355</v>
      </c>
      <c r="O7" s="8">
        <v>31.096838067568751</v>
      </c>
      <c r="P7" s="8">
        <v>31.571035802092904</v>
      </c>
      <c r="Q7" s="8">
        <v>34.756084394971801</v>
      </c>
      <c r="R7" s="8">
        <v>30.646043944696338</v>
      </c>
      <c r="S7" s="8">
        <v>30.669752603694938</v>
      </c>
      <c r="T7" s="8">
        <v>17.238204555516202</v>
      </c>
      <c r="U7" s="8">
        <v>14.433028975957438</v>
      </c>
      <c r="V7" s="8">
        <v>13.780385934991061</v>
      </c>
      <c r="W7" s="8">
        <v>11.597576868606811</v>
      </c>
      <c r="X7" s="8">
        <v>10.989983247510734</v>
      </c>
      <c r="Y7" s="8">
        <v>11.805053639985935</v>
      </c>
      <c r="Z7" s="8">
        <v>7.3172940688167571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20.375869357381067</v>
      </c>
      <c r="D11" s="19">
        <f t="shared" si="10"/>
        <v>18.583508292714793</v>
      </c>
      <c r="E11" s="19">
        <f t="shared" si="10"/>
        <v>19.032384999189873</v>
      </c>
      <c r="F11" s="19">
        <f t="shared" si="10"/>
        <v>16.481675084100356</v>
      </c>
      <c r="G11" s="19">
        <f t="shared" si="10"/>
        <v>21.882283239718454</v>
      </c>
      <c r="H11" s="19">
        <f t="shared" si="10"/>
        <v>22.894074478168061</v>
      </c>
      <c r="I11" s="19">
        <f t="shared" si="10"/>
        <v>20.646458501274687</v>
      </c>
      <c r="J11" s="19">
        <f t="shared" si="10"/>
        <v>22.030956118487143</v>
      </c>
      <c r="K11" s="19">
        <f t="shared" si="10"/>
        <v>15.223711768089919</v>
      </c>
      <c r="L11" s="19">
        <f t="shared" si="10"/>
        <v>8.8893576167777155</v>
      </c>
      <c r="M11" s="19">
        <f t="shared" si="10"/>
        <v>7.6197414305076414</v>
      </c>
      <c r="N11" s="19">
        <f t="shared" si="10"/>
        <v>8.8570945603981492</v>
      </c>
      <c r="O11" s="19">
        <f t="shared" si="10"/>
        <v>8.3121493905907684</v>
      </c>
      <c r="P11" s="19">
        <f t="shared" si="10"/>
        <v>9.3825485990583086</v>
      </c>
      <c r="Q11" s="19">
        <f t="shared" si="10"/>
        <v>8.1751397697614738</v>
      </c>
      <c r="R11" s="19">
        <f t="shared" si="10"/>
        <v>9.6412506308263168</v>
      </c>
      <c r="S11" s="19">
        <f t="shared" si="10"/>
        <v>4.6787151162440468</v>
      </c>
      <c r="T11" s="19">
        <f t="shared" si="10"/>
        <v>1.9577556882268345</v>
      </c>
      <c r="U11" s="19">
        <f t="shared" si="10"/>
        <v>1.8186613786440231</v>
      </c>
      <c r="V11" s="19">
        <f t="shared" si="10"/>
        <v>1.292946113735403</v>
      </c>
      <c r="W11" s="19">
        <f t="shared" si="10"/>
        <v>1.3740132936411054</v>
      </c>
      <c r="X11" s="19">
        <f t="shared" si="10"/>
        <v>1.2516242324386697</v>
      </c>
      <c r="Y11" s="19">
        <f t="shared" ref="Y11:Z11" si="11">SUM(Y12:Y16)</f>
        <v>1.7023252375565006</v>
      </c>
      <c r="Z11" s="19">
        <f t="shared" si="11"/>
        <v>0.84068428118769056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20.375869357381067</v>
      </c>
      <c r="D13" s="8">
        <v>18.583508292714793</v>
      </c>
      <c r="E13" s="8">
        <v>19.032384999189873</v>
      </c>
      <c r="F13" s="8">
        <v>16.481675084100356</v>
      </c>
      <c r="G13" s="8">
        <v>21.882283239718454</v>
      </c>
      <c r="H13" s="8">
        <v>22.894074478168061</v>
      </c>
      <c r="I13" s="8">
        <v>20.646458501274687</v>
      </c>
      <c r="J13" s="8">
        <v>22.030956118487143</v>
      </c>
      <c r="K13" s="8">
        <v>15.223711768089919</v>
      </c>
      <c r="L13" s="8">
        <v>8.8893576167777155</v>
      </c>
      <c r="M13" s="8">
        <v>7.6197414305076414</v>
      </c>
      <c r="N13" s="8">
        <v>8.8570945603981492</v>
      </c>
      <c r="O13" s="8">
        <v>8.3121493905907684</v>
      </c>
      <c r="P13" s="8">
        <v>9.3825485990583086</v>
      </c>
      <c r="Q13" s="8">
        <v>8.1751397697614738</v>
      </c>
      <c r="R13" s="8">
        <v>9.6412506308263168</v>
      </c>
      <c r="S13" s="8">
        <v>4.6787151162440468</v>
      </c>
      <c r="T13" s="8">
        <v>1.9577556882268345</v>
      </c>
      <c r="U13" s="8">
        <v>1.8186613786440231</v>
      </c>
      <c r="V13" s="8">
        <v>1.292946113735403</v>
      </c>
      <c r="W13" s="8">
        <v>1.3740132936411054</v>
      </c>
      <c r="X13" s="8">
        <v>1.2516242324386697</v>
      </c>
      <c r="Y13" s="8">
        <v>1.7023252375565006</v>
      </c>
      <c r="Z13" s="8">
        <v>0.84068428118769056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0.27959994793043852</v>
      </c>
      <c r="K22" s="27">
        <f t="shared" si="14"/>
        <v>0.22529113408925477</v>
      </c>
      <c r="L22" s="27">
        <f t="shared" si="14"/>
        <v>0.21001040021869818</v>
      </c>
      <c r="M22" s="27">
        <f t="shared" si="14"/>
        <v>0.18388078235726207</v>
      </c>
      <c r="N22" s="27">
        <f t="shared" si="14"/>
        <v>0.37598930432541589</v>
      </c>
      <c r="O22" s="27">
        <f t="shared" si="14"/>
        <v>0.36289865298074919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0.22698814472545356</v>
      </c>
      <c r="T22" s="27">
        <f t="shared" si="14"/>
        <v>0.11049033802455625</v>
      </c>
      <c r="U22" s="27">
        <f t="shared" si="14"/>
        <v>0.10484966044806229</v>
      </c>
      <c r="V22" s="27">
        <f t="shared" si="14"/>
        <v>0.11398885060448434</v>
      </c>
      <c r="W22" s="27">
        <f t="shared" si="14"/>
        <v>0.12080173579367898</v>
      </c>
      <c r="X22" s="27">
        <f t="shared" si="14"/>
        <v>0.11072764604981188</v>
      </c>
      <c r="Y22" s="27">
        <f t="shared" ref="Y22:Z22" si="15">SUM(Y23:Y24)</f>
        <v>0.11870112670219017</v>
      </c>
      <c r="Z22" s="27">
        <f t="shared" si="15"/>
        <v>0.14517317641906305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0.27959994793043852</v>
      </c>
      <c r="K23" s="8">
        <v>0.22529113408925477</v>
      </c>
      <c r="L23" s="8">
        <v>0.21001040021869818</v>
      </c>
      <c r="M23" s="8">
        <v>0.18388078235726207</v>
      </c>
      <c r="N23" s="8">
        <v>0.37598930432541589</v>
      </c>
      <c r="O23" s="8">
        <v>0.36289865298074919</v>
      </c>
      <c r="P23" s="8">
        <v>0</v>
      </c>
      <c r="Q23" s="8">
        <v>0</v>
      </c>
      <c r="R23" s="8">
        <v>0</v>
      </c>
      <c r="S23" s="8">
        <v>0.22698814472545356</v>
      </c>
      <c r="T23" s="8">
        <v>0.11049033802455625</v>
      </c>
      <c r="U23" s="8">
        <v>0.10484966044806229</v>
      </c>
      <c r="V23" s="8">
        <v>0.11398885060448434</v>
      </c>
      <c r="W23" s="8">
        <v>0.12080173579367898</v>
      </c>
      <c r="X23" s="8">
        <v>0.11072764604981188</v>
      </c>
      <c r="Y23" s="8">
        <v>0.11870112670219017</v>
      </c>
      <c r="Z23" s="8">
        <v>0.14517317641906305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64.33690275912781</v>
      </c>
      <c r="D26" s="27">
        <f t="shared" si="16"/>
        <v>53.113950429097272</v>
      </c>
      <c r="E26" s="27">
        <f t="shared" si="16"/>
        <v>52.78013905914554</v>
      </c>
      <c r="F26" s="27">
        <f t="shared" si="16"/>
        <v>48.683680067190394</v>
      </c>
      <c r="G26" s="27">
        <f t="shared" si="16"/>
        <v>55.403878394392308</v>
      </c>
      <c r="H26" s="27">
        <f t="shared" si="16"/>
        <v>48.687357169483093</v>
      </c>
      <c r="I26" s="27">
        <f t="shared" si="16"/>
        <v>52.131886075888382</v>
      </c>
      <c r="J26" s="27">
        <f t="shared" si="16"/>
        <v>56.746826460654852</v>
      </c>
      <c r="K26" s="27">
        <f t="shared" si="16"/>
        <v>41.337349081057425</v>
      </c>
      <c r="L26" s="27">
        <f t="shared" si="16"/>
        <v>30.768359508409368</v>
      </c>
      <c r="M26" s="27">
        <f t="shared" si="16"/>
        <v>22.553832283397021</v>
      </c>
      <c r="N26" s="27">
        <f t="shared" si="16"/>
        <v>23.578314352658943</v>
      </c>
      <c r="O26" s="27">
        <f t="shared" si="16"/>
        <v>24.546033518823062</v>
      </c>
      <c r="P26" s="27">
        <f t="shared" si="16"/>
        <v>27.082092811879207</v>
      </c>
      <c r="Q26" s="27">
        <f t="shared" si="16"/>
        <v>23.532039016590559</v>
      </c>
      <c r="R26" s="27">
        <f t="shared" si="16"/>
        <v>26.143650467361699</v>
      </c>
      <c r="S26" s="27">
        <f t="shared" si="16"/>
        <v>18.424011719126433</v>
      </c>
      <c r="T26" s="27">
        <f t="shared" si="16"/>
        <v>8.8758725721585581</v>
      </c>
      <c r="U26" s="27">
        <f t="shared" si="16"/>
        <v>9.1957287118246072</v>
      </c>
      <c r="V26" s="27">
        <f t="shared" si="16"/>
        <v>8.1636611618414197</v>
      </c>
      <c r="W26" s="27">
        <f t="shared" si="16"/>
        <v>8.6747705351390128</v>
      </c>
      <c r="X26" s="27">
        <f t="shared" si="16"/>
        <v>8.7260073447228415</v>
      </c>
      <c r="Y26" s="27">
        <f t="shared" ref="Y26:Z26" si="17">SUM(Y27,Y33)</f>
        <v>9.4527644214172764</v>
      </c>
      <c r="Z26" s="27">
        <f t="shared" si="17"/>
        <v>9.646525627535242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64.33690275912781</v>
      </c>
      <c r="D33" s="19">
        <f t="shared" si="20"/>
        <v>53.113950429097272</v>
      </c>
      <c r="E33" s="19">
        <f t="shared" si="20"/>
        <v>52.78013905914554</v>
      </c>
      <c r="F33" s="19">
        <f t="shared" si="20"/>
        <v>48.683680067190394</v>
      </c>
      <c r="G33" s="19">
        <f t="shared" si="20"/>
        <v>55.403878394392308</v>
      </c>
      <c r="H33" s="19">
        <f t="shared" si="20"/>
        <v>48.687357169483093</v>
      </c>
      <c r="I33" s="19">
        <f t="shared" si="20"/>
        <v>52.131886075888382</v>
      </c>
      <c r="J33" s="19">
        <f t="shared" si="20"/>
        <v>56.746826460654852</v>
      </c>
      <c r="K33" s="19">
        <f t="shared" si="20"/>
        <v>41.337349081057425</v>
      </c>
      <c r="L33" s="19">
        <f t="shared" si="20"/>
        <v>30.768359508409368</v>
      </c>
      <c r="M33" s="19">
        <f t="shared" si="20"/>
        <v>22.553832283397021</v>
      </c>
      <c r="N33" s="19">
        <f t="shared" si="20"/>
        <v>23.578314352658943</v>
      </c>
      <c r="O33" s="19">
        <f t="shared" si="20"/>
        <v>24.546033518823062</v>
      </c>
      <c r="P33" s="19">
        <f t="shared" si="20"/>
        <v>27.082092811879207</v>
      </c>
      <c r="Q33" s="19">
        <f t="shared" si="20"/>
        <v>23.532039016590559</v>
      </c>
      <c r="R33" s="19">
        <f t="shared" si="20"/>
        <v>26.143650467361699</v>
      </c>
      <c r="S33" s="19">
        <f t="shared" si="20"/>
        <v>18.424011719126433</v>
      </c>
      <c r="T33" s="19">
        <f t="shared" si="20"/>
        <v>8.8758725721585581</v>
      </c>
      <c r="U33" s="19">
        <f t="shared" si="20"/>
        <v>9.1957287118246072</v>
      </c>
      <c r="V33" s="19">
        <f t="shared" si="20"/>
        <v>8.1636611618414197</v>
      </c>
      <c r="W33" s="19">
        <f t="shared" si="20"/>
        <v>8.6747705351390128</v>
      </c>
      <c r="X33" s="19">
        <f t="shared" si="20"/>
        <v>8.7260073447228415</v>
      </c>
      <c r="Y33" s="19">
        <f t="shared" ref="Y33:Z33" si="21">SUM(Y34:Y50)</f>
        <v>9.4527644214172764</v>
      </c>
      <c r="Z33" s="19">
        <f t="shared" si="21"/>
        <v>9.646525627535242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22.795365475069438</v>
      </c>
      <c r="D36" s="8">
        <v>20.625138830828799</v>
      </c>
      <c r="E36" s="8">
        <v>20.163168151405724</v>
      </c>
      <c r="F36" s="8">
        <v>18.292392987358891</v>
      </c>
      <c r="G36" s="8">
        <v>24.93403529310428</v>
      </c>
      <c r="H36" s="8">
        <v>20.607820933121882</v>
      </c>
      <c r="I36" s="8">
        <v>21.469433915334129</v>
      </c>
      <c r="J36" s="8">
        <v>23.582001911686323</v>
      </c>
      <c r="K36" s="8">
        <v>16.773370299391775</v>
      </c>
      <c r="L36" s="8">
        <v>8.8794293171854317</v>
      </c>
      <c r="M36" s="8">
        <v>7.1038289039887754</v>
      </c>
      <c r="N36" s="8">
        <v>7.2498721887707482</v>
      </c>
      <c r="O36" s="8">
        <v>9.3309366497248565</v>
      </c>
      <c r="P36" s="8">
        <v>9.4244274358525857</v>
      </c>
      <c r="Q36" s="8">
        <v>8.3027725453367189</v>
      </c>
      <c r="R36" s="8">
        <v>10.581153278259467</v>
      </c>
      <c r="S36" s="8">
        <v>8.1738320018665451</v>
      </c>
      <c r="T36" s="8">
        <v>5.2181024797710052</v>
      </c>
      <c r="U36" s="8">
        <v>4.5622309175027151</v>
      </c>
      <c r="V36" s="8">
        <v>4.8650601036465231</v>
      </c>
      <c r="W36" s="8">
        <v>5.1700973348849795</v>
      </c>
      <c r="X36" s="8">
        <v>5.2982665226020966</v>
      </c>
      <c r="Y36" s="8">
        <v>6.0853271840991479</v>
      </c>
      <c r="Z36" s="8">
        <v>6.3266048178184056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21.849029130679568</v>
      </c>
      <c r="D43" s="8">
        <v>18.08459822713662</v>
      </c>
      <c r="E43" s="8">
        <v>16.775220470595816</v>
      </c>
      <c r="F43" s="8">
        <v>16.817826411234318</v>
      </c>
      <c r="G43" s="8">
        <v>16.453385965291432</v>
      </c>
      <c r="H43" s="8">
        <v>15.229431529789224</v>
      </c>
      <c r="I43" s="8">
        <v>16.121054220007075</v>
      </c>
      <c r="J43" s="8">
        <v>19.053136626964925</v>
      </c>
      <c r="K43" s="8">
        <v>12.644438091333875</v>
      </c>
      <c r="L43" s="8">
        <v>11.595090443079398</v>
      </c>
      <c r="M43" s="8">
        <v>8.832269205129009</v>
      </c>
      <c r="N43" s="8">
        <v>9.5718367348875297</v>
      </c>
      <c r="O43" s="8">
        <v>9.0068001216418931</v>
      </c>
      <c r="P43" s="8">
        <v>8.2488606695033475</v>
      </c>
      <c r="Q43" s="8">
        <v>9.0804679647522075</v>
      </c>
      <c r="R43" s="8">
        <v>9.9059458826842235</v>
      </c>
      <c r="S43" s="8">
        <v>8.231310715700074</v>
      </c>
      <c r="T43" s="8">
        <v>2.6721694175753115</v>
      </c>
      <c r="U43" s="8">
        <v>3.412739022763335</v>
      </c>
      <c r="V43" s="8">
        <v>2.6477207545116355</v>
      </c>
      <c r="W43" s="8">
        <v>2.8129829740881349</v>
      </c>
      <c r="X43" s="8">
        <v>2.4825949841609889</v>
      </c>
      <c r="Y43" s="8">
        <v>2.6818481420489824</v>
      </c>
      <c r="Z43" s="8">
        <v>2.4735052717013559</v>
      </c>
    </row>
    <row r="44" spans="1:26" ht="11.25" customHeight="1" x14ac:dyDescent="0.2">
      <c r="A44" s="28" t="s">
        <v>74</v>
      </c>
      <c r="B44" s="7" t="s">
        <v>75</v>
      </c>
      <c r="C44" s="8">
        <v>19.6925081533788</v>
      </c>
      <c r="D44" s="8">
        <v>14.404213371131851</v>
      </c>
      <c r="E44" s="8">
        <v>15.841750437144004</v>
      </c>
      <c r="F44" s="8">
        <v>13.573460668597187</v>
      </c>
      <c r="G44" s="8">
        <v>14.016457135996596</v>
      </c>
      <c r="H44" s="8">
        <v>12.850104706571987</v>
      </c>
      <c r="I44" s="8">
        <v>14.54139794054718</v>
      </c>
      <c r="J44" s="8">
        <v>14.111687922003602</v>
      </c>
      <c r="K44" s="8">
        <v>11.919540690331779</v>
      </c>
      <c r="L44" s="8">
        <v>10.29383974814454</v>
      </c>
      <c r="M44" s="8">
        <v>6.6177341742792359</v>
      </c>
      <c r="N44" s="8">
        <v>6.7566054290006647</v>
      </c>
      <c r="O44" s="8">
        <v>6.2082967474563118</v>
      </c>
      <c r="P44" s="8">
        <v>9.4088047065232718</v>
      </c>
      <c r="Q44" s="8">
        <v>6.1487985065016328</v>
      </c>
      <c r="R44" s="8">
        <v>5.6565513064180051</v>
      </c>
      <c r="S44" s="8">
        <v>2.0188690015598141</v>
      </c>
      <c r="T44" s="8">
        <v>0.98560067481224123</v>
      </c>
      <c r="U44" s="8">
        <v>1.2207587715585575</v>
      </c>
      <c r="V44" s="8">
        <v>0.65088030368326066</v>
      </c>
      <c r="W44" s="8">
        <v>0.69169022616589793</v>
      </c>
      <c r="X44" s="8">
        <v>0.94514583795975515</v>
      </c>
      <c r="Y44" s="8">
        <v>0.68558909526914491</v>
      </c>
      <c r="Z44" s="8">
        <v>0.84641553801548031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51.339394406336318</v>
      </c>
      <c r="D51" s="27">
        <v>47.426968752477016</v>
      </c>
      <c r="E51" s="27">
        <v>43.860314203252614</v>
      </c>
      <c r="F51" s="27">
        <v>41.82703291021803</v>
      </c>
      <c r="G51" s="27">
        <v>43.442393912139444</v>
      </c>
      <c r="H51" s="27">
        <v>41.370072533120435</v>
      </c>
      <c r="I51" s="27">
        <v>45.866113142469032</v>
      </c>
      <c r="J51" s="27">
        <v>45.972590250111473</v>
      </c>
      <c r="K51" s="27">
        <v>37.964930398442384</v>
      </c>
      <c r="L51" s="27">
        <v>23.176915380236913</v>
      </c>
      <c r="M51" s="27">
        <v>17.107161243465768</v>
      </c>
      <c r="N51" s="27">
        <v>18.204725038886213</v>
      </c>
      <c r="O51" s="27">
        <v>12.218807450480799</v>
      </c>
      <c r="P51" s="27">
        <v>15.401567077785797</v>
      </c>
      <c r="Q51" s="27">
        <v>13.611593745516664</v>
      </c>
      <c r="R51" s="27">
        <v>16.37514984435634</v>
      </c>
      <c r="S51" s="27">
        <v>12.973318558591657</v>
      </c>
      <c r="T51" s="27">
        <v>6.1406685966293644</v>
      </c>
      <c r="U51" s="27">
        <v>6.4121495516780955</v>
      </c>
      <c r="V51" s="27">
        <v>7.4764884791012856</v>
      </c>
      <c r="W51" s="27">
        <v>7.3754450609773556</v>
      </c>
      <c r="X51" s="27">
        <v>7.4724343077499435</v>
      </c>
      <c r="Y51" s="27">
        <v>7.5399397805718325</v>
      </c>
      <c r="Z51" s="27">
        <v>7.6410697419827152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0.74199856681750598</v>
      </c>
      <c r="K61" s="49">
        <f t="shared" si="24"/>
        <v>0.60501287807331483</v>
      </c>
      <c r="L61" s="49">
        <f t="shared" si="24"/>
        <v>0.37721036466561914</v>
      </c>
      <c r="M61" s="49">
        <f t="shared" si="24"/>
        <v>0.26619230849503694</v>
      </c>
      <c r="N61" s="49">
        <f t="shared" si="24"/>
        <v>0.51424834909522832</v>
      </c>
      <c r="O61" s="49">
        <f t="shared" si="24"/>
        <v>0.48649789036646368</v>
      </c>
      <c r="P61" s="49">
        <f t="shared" si="24"/>
        <v>0.82442095775845969</v>
      </c>
      <c r="Q61" s="49">
        <f t="shared" si="24"/>
        <v>1.0408794743344665</v>
      </c>
      <c r="R61" s="49">
        <f t="shared" si="24"/>
        <v>1.3332361203469805</v>
      </c>
      <c r="S61" s="49">
        <f t="shared" si="24"/>
        <v>0.88069407764454666</v>
      </c>
      <c r="T61" s="49">
        <f t="shared" si="24"/>
        <v>0.45304799367385135</v>
      </c>
      <c r="U61" s="49">
        <f t="shared" si="24"/>
        <v>0.5496879132649829</v>
      </c>
      <c r="V61" s="49">
        <f t="shared" si="24"/>
        <v>0.54822501570517301</v>
      </c>
      <c r="W61" s="49">
        <f t="shared" si="24"/>
        <v>0.44231307581286983</v>
      </c>
      <c r="X61" s="49">
        <f t="shared" si="24"/>
        <v>0.32064015210374203</v>
      </c>
      <c r="Y61" s="49">
        <f t="shared" ref="Y61:Z61" si="25">SUM(Y62:Y72)</f>
        <v>0.39797318966267825</v>
      </c>
      <c r="Z61" s="49">
        <f t="shared" si="25"/>
        <v>0.51850391528293627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0.74199856681750598</v>
      </c>
      <c r="K64" s="52">
        <v>0.60501287807331483</v>
      </c>
      <c r="L64" s="52">
        <v>0.37721036466561914</v>
      </c>
      <c r="M64" s="52">
        <v>0.26619230849503694</v>
      </c>
      <c r="N64" s="52">
        <v>0.51424834909522832</v>
      </c>
      <c r="O64" s="52">
        <v>0.48649789036646368</v>
      </c>
      <c r="P64" s="52">
        <v>0.82442095775845969</v>
      </c>
      <c r="Q64" s="52">
        <v>1.0408794743344665</v>
      </c>
      <c r="R64" s="52">
        <v>1.3332361203469805</v>
      </c>
      <c r="S64" s="52">
        <v>0.88069407764454666</v>
      </c>
      <c r="T64" s="52">
        <v>0.45304799367385135</v>
      </c>
      <c r="U64" s="52">
        <v>0.5496879132649829</v>
      </c>
      <c r="V64" s="52">
        <v>0.54822501570517301</v>
      </c>
      <c r="W64" s="52">
        <v>0.44231307581286983</v>
      </c>
      <c r="X64" s="52">
        <v>0.24268273002606555</v>
      </c>
      <c r="Y64" s="52">
        <v>0.29555697173182927</v>
      </c>
      <c r="Z64" s="52">
        <v>0.41558487092677199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7.7957422077676475E-2</v>
      </c>
      <c r="Y69" s="52">
        <v>0.10241621793084901</v>
      </c>
      <c r="Z69" s="52">
        <v>0.10291904435616428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3670.6014950911826</v>
      </c>
      <c r="D2" s="21">
        <f t="shared" ref="D2:X2" si="0">SUM(D3,D17,D22,D25,D26,D51,D52)</f>
        <v>3594.9195089990881</v>
      </c>
      <c r="E2" s="21">
        <f t="shared" si="0"/>
        <v>3325.1574496053081</v>
      </c>
      <c r="F2" s="21">
        <f t="shared" si="0"/>
        <v>3258.4240388486432</v>
      </c>
      <c r="G2" s="21">
        <f t="shared" si="0"/>
        <v>3182.2287939149137</v>
      </c>
      <c r="H2" s="21">
        <f t="shared" si="0"/>
        <v>2957.7789620360072</v>
      </c>
      <c r="I2" s="21">
        <f t="shared" si="0"/>
        <v>3417.0566094611877</v>
      </c>
      <c r="J2" s="21">
        <f t="shared" si="0"/>
        <v>3280.6387791053407</v>
      </c>
      <c r="K2" s="21">
        <f t="shared" si="0"/>
        <v>2986.7199983982996</v>
      </c>
      <c r="L2" s="21">
        <f t="shared" si="0"/>
        <v>2441.7266853025685</v>
      </c>
      <c r="M2" s="21">
        <f t="shared" si="0"/>
        <v>2840.9706923114031</v>
      </c>
      <c r="N2" s="21">
        <f t="shared" si="0"/>
        <v>2635.344755267347</v>
      </c>
      <c r="O2" s="21">
        <f t="shared" si="0"/>
        <v>2474.8662215366671</v>
      </c>
      <c r="P2" s="21">
        <f t="shared" si="0"/>
        <v>2437.8264038840402</v>
      </c>
      <c r="Q2" s="21">
        <f t="shared" si="0"/>
        <v>2421.5387713818845</v>
      </c>
      <c r="R2" s="21">
        <f t="shared" si="0"/>
        <v>2270.8363931956292</v>
      </c>
      <c r="S2" s="21">
        <f t="shared" si="0"/>
        <v>2320.4110910762925</v>
      </c>
      <c r="T2" s="21">
        <f t="shared" si="0"/>
        <v>2349.3271068685776</v>
      </c>
      <c r="U2" s="21">
        <f t="shared" si="0"/>
        <v>2276.2742760002347</v>
      </c>
      <c r="V2" s="21">
        <f t="shared" si="0"/>
        <v>2221.4965840756172</v>
      </c>
      <c r="W2" s="21">
        <f t="shared" si="0"/>
        <v>1914.4586541881254</v>
      </c>
      <c r="X2" s="21">
        <f t="shared" si="0"/>
        <v>2001.79125101568</v>
      </c>
      <c r="Y2" s="21">
        <f t="shared" ref="Y2:Z2" si="1">SUM(Y3,Y17,Y22,Y25,Y26,Y51,Y52)</f>
        <v>1638.5947702034955</v>
      </c>
      <c r="Z2" s="21">
        <f t="shared" si="1"/>
        <v>1231.0601453493994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217.75015777680002</v>
      </c>
      <c r="D3" s="24">
        <f t="shared" ref="D3:W3" si="3">SUM(D4,D8,D11)</f>
        <v>69.333105124799985</v>
      </c>
      <c r="E3" s="24">
        <f t="shared" si="3"/>
        <v>55.046524579199996</v>
      </c>
      <c r="F3" s="24">
        <f t="shared" si="3"/>
        <v>40.616653413599991</v>
      </c>
      <c r="G3" s="24">
        <f t="shared" si="3"/>
        <v>47.827374566399989</v>
      </c>
      <c r="H3" s="24">
        <f t="shared" si="3"/>
        <v>45.111823257600008</v>
      </c>
      <c r="I3" s="24">
        <f t="shared" si="3"/>
        <v>47.426845593600014</v>
      </c>
      <c r="J3" s="24">
        <f t="shared" si="3"/>
        <v>46.872846028800012</v>
      </c>
      <c r="K3" s="24">
        <f t="shared" si="3"/>
        <v>47.9266495488</v>
      </c>
      <c r="L3" s="24">
        <f t="shared" si="3"/>
        <v>30.438529228800004</v>
      </c>
      <c r="M3" s="24">
        <f t="shared" si="3"/>
        <v>50.919955970400011</v>
      </c>
      <c r="N3" s="24">
        <f t="shared" si="3"/>
        <v>20.674085651999995</v>
      </c>
      <c r="O3" s="24">
        <f t="shared" si="3"/>
        <v>50.622644595599994</v>
      </c>
      <c r="P3" s="24">
        <f t="shared" si="3"/>
        <v>45.875990239199993</v>
      </c>
      <c r="Q3" s="24">
        <f t="shared" si="3"/>
        <v>32.258096640000005</v>
      </c>
      <c r="R3" s="24">
        <f t="shared" si="3"/>
        <v>113.9064614424</v>
      </c>
      <c r="S3" s="24">
        <f t="shared" si="3"/>
        <v>193.07441791439999</v>
      </c>
      <c r="T3" s="24">
        <f t="shared" si="3"/>
        <v>177.74648634599998</v>
      </c>
      <c r="U3" s="24">
        <f t="shared" si="3"/>
        <v>143.33048001359998</v>
      </c>
      <c r="V3" s="24">
        <f t="shared" si="3"/>
        <v>141.53627889720002</v>
      </c>
      <c r="W3" s="24">
        <f t="shared" si="3"/>
        <v>134.49125867759994</v>
      </c>
      <c r="X3" s="24">
        <f t="shared" ref="X3:Z3" si="4">SUM(X4,X8,X11)</f>
        <v>174.9827258784</v>
      </c>
      <c r="Y3" s="24">
        <f t="shared" si="4"/>
        <v>160.37892486000004</v>
      </c>
      <c r="Z3" s="24">
        <f t="shared" si="4"/>
        <v>27.032151167999995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217.75015777680002</v>
      </c>
      <c r="D4" s="19">
        <f t="shared" ref="D4:W4" si="6">SUM(D5:D7)</f>
        <v>69.333105124799985</v>
      </c>
      <c r="E4" s="19">
        <f t="shared" si="6"/>
        <v>55.046524579199996</v>
      </c>
      <c r="F4" s="19">
        <f t="shared" si="6"/>
        <v>40.616653413599991</v>
      </c>
      <c r="G4" s="19">
        <f t="shared" si="6"/>
        <v>47.827374566399989</v>
      </c>
      <c r="H4" s="19">
        <f t="shared" si="6"/>
        <v>45.111823257600008</v>
      </c>
      <c r="I4" s="19">
        <f t="shared" si="6"/>
        <v>47.426845593600014</v>
      </c>
      <c r="J4" s="19">
        <f t="shared" si="6"/>
        <v>46.872846028800012</v>
      </c>
      <c r="K4" s="19">
        <f t="shared" si="6"/>
        <v>47.9266495488</v>
      </c>
      <c r="L4" s="19">
        <f t="shared" si="6"/>
        <v>30.438529228800004</v>
      </c>
      <c r="M4" s="19">
        <f t="shared" si="6"/>
        <v>50.919955970400011</v>
      </c>
      <c r="N4" s="19">
        <f t="shared" si="6"/>
        <v>20.674085651999995</v>
      </c>
      <c r="O4" s="19">
        <f t="shared" si="6"/>
        <v>50.622644595599994</v>
      </c>
      <c r="P4" s="19">
        <f t="shared" si="6"/>
        <v>45.875990239199993</v>
      </c>
      <c r="Q4" s="19">
        <f t="shared" si="6"/>
        <v>32.258096640000005</v>
      </c>
      <c r="R4" s="19">
        <f t="shared" si="6"/>
        <v>113.9064614424</v>
      </c>
      <c r="S4" s="19">
        <f t="shared" si="6"/>
        <v>193.07441791439999</v>
      </c>
      <c r="T4" s="19">
        <f t="shared" si="6"/>
        <v>177.74648634599998</v>
      </c>
      <c r="U4" s="19">
        <f t="shared" si="6"/>
        <v>143.33048001359998</v>
      </c>
      <c r="V4" s="19">
        <f t="shared" si="6"/>
        <v>141.53627889720002</v>
      </c>
      <c r="W4" s="19">
        <f t="shared" si="6"/>
        <v>134.49125867759994</v>
      </c>
      <c r="X4" s="19">
        <f t="shared" ref="X4:Z4" si="7">SUM(X5:X7)</f>
        <v>174.9827258784</v>
      </c>
      <c r="Y4" s="19">
        <f t="shared" si="7"/>
        <v>160.37892486000004</v>
      </c>
      <c r="Z4" s="19">
        <f t="shared" si="7"/>
        <v>27.032151167999995</v>
      </c>
    </row>
    <row r="5" spans="1:26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  <c r="Y5" s="8">
        <f>FC_IND_PPP_PU_E!Y5+FC_IND_PPP_PA_E!Y5+FC_IND_PPP_PR_E!Y5</f>
        <v>0</v>
      </c>
      <c r="Z5" s="8">
        <f>FC_IND_PPP_PU_E!Z5+FC_IND_PPP_PA_E!Z5+FC_IND_PPP_PR_E!Z5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  <c r="Y6" s="8">
        <f>FC_IND_PPP_PU_E!Y6+FC_IND_PPP_PA_E!Y6+FC_IND_PPP_PR_E!Y6</f>
        <v>0</v>
      </c>
      <c r="Z6" s="8">
        <f>FC_IND_PPP_PU_E!Z6+FC_IND_PPP_PA_E!Z6+FC_IND_PPP_PR_E!Z6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FC_IND_PPP_PU_E!C7+FC_IND_PPP_PA_E!C7+FC_IND_PPP_PR_E!C7</f>
        <v>217.75015777680002</v>
      </c>
      <c r="D7" s="8">
        <f>FC_IND_PPP_PU_E!D7+FC_IND_PPP_PA_E!D7+FC_IND_PPP_PR_E!D7</f>
        <v>69.333105124799985</v>
      </c>
      <c r="E7" s="8">
        <f>FC_IND_PPP_PU_E!E7+FC_IND_PPP_PA_E!E7+FC_IND_PPP_PR_E!E7</f>
        <v>55.046524579199996</v>
      </c>
      <c r="F7" s="8">
        <f>FC_IND_PPP_PU_E!F7+FC_IND_PPP_PA_E!F7+FC_IND_PPP_PR_E!F7</f>
        <v>40.616653413599991</v>
      </c>
      <c r="G7" s="8">
        <f>FC_IND_PPP_PU_E!G7+FC_IND_PPP_PA_E!G7+FC_IND_PPP_PR_E!G7</f>
        <v>47.827374566399989</v>
      </c>
      <c r="H7" s="8">
        <f>FC_IND_PPP_PU_E!H7+FC_IND_PPP_PA_E!H7+FC_IND_PPP_PR_E!H7</f>
        <v>45.111823257600008</v>
      </c>
      <c r="I7" s="8">
        <f>FC_IND_PPP_PU_E!I7+FC_IND_PPP_PA_E!I7+FC_IND_PPP_PR_E!I7</f>
        <v>47.426845593600014</v>
      </c>
      <c r="J7" s="8">
        <f>FC_IND_PPP_PU_E!J7+FC_IND_PPP_PA_E!J7+FC_IND_PPP_PR_E!J7</f>
        <v>46.872846028800012</v>
      </c>
      <c r="K7" s="8">
        <f>FC_IND_PPP_PU_E!K7+FC_IND_PPP_PA_E!K7+FC_IND_PPP_PR_E!K7</f>
        <v>47.9266495488</v>
      </c>
      <c r="L7" s="8">
        <f>FC_IND_PPP_PU_E!L7+FC_IND_PPP_PA_E!L7+FC_IND_PPP_PR_E!L7</f>
        <v>30.438529228800004</v>
      </c>
      <c r="M7" s="8">
        <f>FC_IND_PPP_PU_E!M7+FC_IND_PPP_PA_E!M7+FC_IND_PPP_PR_E!M7</f>
        <v>50.919955970400011</v>
      </c>
      <c r="N7" s="8">
        <f>FC_IND_PPP_PU_E!N7+FC_IND_PPP_PA_E!N7+FC_IND_PPP_PR_E!N7</f>
        <v>20.674085651999995</v>
      </c>
      <c r="O7" s="8">
        <f>FC_IND_PPP_PU_E!O7+FC_IND_PPP_PA_E!O7+FC_IND_PPP_PR_E!O7</f>
        <v>50.622644595599994</v>
      </c>
      <c r="P7" s="8">
        <f>FC_IND_PPP_PU_E!P7+FC_IND_PPP_PA_E!P7+FC_IND_PPP_PR_E!P7</f>
        <v>45.875990239199993</v>
      </c>
      <c r="Q7" s="8">
        <f>FC_IND_PPP_PU_E!Q7+FC_IND_PPP_PA_E!Q7+FC_IND_PPP_PR_E!Q7</f>
        <v>32.258096640000005</v>
      </c>
      <c r="R7" s="8">
        <f>FC_IND_PPP_PU_E!R7+FC_IND_PPP_PA_E!R7+FC_IND_PPP_PR_E!R7</f>
        <v>113.9064614424</v>
      </c>
      <c r="S7" s="8">
        <f>FC_IND_PPP_PU_E!S7+FC_IND_PPP_PA_E!S7+FC_IND_PPP_PR_E!S7</f>
        <v>193.07441791439999</v>
      </c>
      <c r="T7" s="8">
        <f>FC_IND_PPP_PU_E!T7+FC_IND_PPP_PA_E!T7+FC_IND_PPP_PR_E!T7</f>
        <v>177.74648634599998</v>
      </c>
      <c r="U7" s="8">
        <f>FC_IND_PPP_PU_E!U7+FC_IND_PPP_PA_E!U7+FC_IND_PPP_PR_E!U7</f>
        <v>143.33048001359998</v>
      </c>
      <c r="V7" s="8">
        <f>FC_IND_PPP_PU_E!V7+FC_IND_PPP_PA_E!V7+FC_IND_PPP_PR_E!V7</f>
        <v>141.53627889720002</v>
      </c>
      <c r="W7" s="8">
        <f>FC_IND_PPP_PU_E!W7+FC_IND_PPP_PA_E!W7+FC_IND_PPP_PR_E!W7</f>
        <v>134.49125867759994</v>
      </c>
      <c r="X7" s="8">
        <f>FC_IND_PPP_PU_E!X7+FC_IND_PPP_PA_E!X7+FC_IND_PPP_PR_E!X7</f>
        <v>174.9827258784</v>
      </c>
      <c r="Y7" s="8">
        <f>FC_IND_PPP_PU_E!Y7+FC_IND_PPP_PA_E!Y7+FC_IND_PPP_PR_E!Y7</f>
        <v>160.37892486000004</v>
      </c>
      <c r="Z7" s="8">
        <f>FC_IND_PPP_PU_E!Z7+FC_IND_PPP_PA_E!Z7+FC_IND_PPP_PR_E!Z7</f>
        <v>27.032151167999995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  <c r="Y9" s="8">
        <f>FC_IND_PPP_PU_E!Y9+FC_IND_PPP_PA_E!Y9+FC_IND_PPP_PR_E!Y9</f>
        <v>0</v>
      </c>
      <c r="Z9" s="8">
        <f>FC_IND_PPP_PU_E!Z9+FC_IND_PPP_PA_E!Z9+FC_IND_PPP_PR_E!Z9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  <c r="Y10" s="8">
        <f>FC_IND_PPP_PU_E!Y10+FC_IND_PPP_PA_E!Y10+FC_IND_PPP_PR_E!Y10</f>
        <v>0</v>
      </c>
      <c r="Z10" s="8">
        <f>FC_IND_PPP_PU_E!Z10+FC_IND_PPP_PA_E!Z10+FC_IND_PPP_PR_E!Z10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  <c r="Y12" s="8">
        <f>FC_IND_PPP_PU_E!Y12+FC_IND_PPP_PA_E!Y12+FC_IND_PPP_PR_E!Y12</f>
        <v>0</v>
      </c>
      <c r="Z12" s="8">
        <f>FC_IND_PPP_PU_E!Z12+FC_IND_PPP_PA_E!Z12+FC_IND_PPP_PR_E!Z12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  <c r="Y13" s="8">
        <f>FC_IND_PPP_PU_E!Y13+FC_IND_PPP_PA_E!Y13+FC_IND_PPP_PR_E!Y13</f>
        <v>0</v>
      </c>
      <c r="Z13" s="8">
        <f>FC_IND_PPP_PU_E!Z13+FC_IND_PPP_PA_E!Z13+FC_IND_PPP_PR_E!Z13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  <c r="Y14" s="8">
        <f>FC_IND_PPP_PU_E!Y14+FC_IND_PPP_PA_E!Y14+FC_IND_PPP_PR_E!Y14</f>
        <v>0</v>
      </c>
      <c r="Z14" s="8">
        <f>FC_IND_PPP_PU_E!Z14+FC_IND_PPP_PA_E!Z14+FC_IND_PPP_PR_E!Z14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  <c r="Y15" s="8">
        <f>FC_IND_PPP_PU_E!Y15+FC_IND_PPP_PA_E!Y15+FC_IND_PPP_PR_E!Y15</f>
        <v>0</v>
      </c>
      <c r="Z15" s="8">
        <f>FC_IND_PPP_PU_E!Z15+FC_IND_PPP_PA_E!Z15+FC_IND_PPP_PR_E!Z15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  <c r="Y16" s="8">
        <f>FC_IND_PPP_PU_E!Y16+FC_IND_PPP_PA_E!Y16+FC_IND_PPP_PR_E!Y16</f>
        <v>0</v>
      </c>
      <c r="Z16" s="8">
        <f>FC_IND_PPP_PU_E!Z16+FC_IND_PPP_PA_E!Z16+FC_IND_PPP_PR_E!Z16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  <c r="Y18" s="8">
        <f>FC_IND_PPP_PU_E!Y18+FC_IND_PPP_PA_E!Y18+FC_IND_PPP_PR_E!Y18</f>
        <v>0</v>
      </c>
      <c r="Z18" s="8">
        <f>FC_IND_PPP_PU_E!Z18+FC_IND_PPP_PA_E!Z18+FC_IND_PPP_PR_E!Z18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  <c r="Y19" s="8">
        <f>FC_IND_PPP_PU_E!Y19+FC_IND_PPP_PA_E!Y19+FC_IND_PPP_PR_E!Y19</f>
        <v>0</v>
      </c>
      <c r="Z19" s="8">
        <f>FC_IND_PPP_PU_E!Z19+FC_IND_PPP_PA_E!Z19+FC_IND_PPP_PR_E!Z19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  <c r="Y20" s="8">
        <f>FC_IND_PPP_PU_E!Y20+FC_IND_PPP_PA_E!Y20+FC_IND_PPP_PR_E!Y20</f>
        <v>0</v>
      </c>
      <c r="Z20" s="8">
        <f>FC_IND_PPP_PU_E!Z20+FC_IND_PPP_PA_E!Z20+FC_IND_PPP_PR_E!Z20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  <c r="Y21" s="8">
        <f>FC_IND_PPP_PU_E!Y21+FC_IND_PPP_PA_E!Y21+FC_IND_PPP_PR_E!Y21</f>
        <v>0</v>
      </c>
      <c r="Z21" s="8">
        <f>FC_IND_PPP_PU_E!Z21+FC_IND_PPP_PA_E!Z21+FC_IND_PPP_PR_E!Z21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1119.9932954496003</v>
      </c>
      <c r="D22" s="27">
        <f t="shared" ref="D22:W22" si="18">SUM(D23:D24)</f>
        <v>1123.1114247935998</v>
      </c>
      <c r="E22" s="27">
        <f t="shared" si="18"/>
        <v>1008.2600136575998</v>
      </c>
      <c r="F22" s="27">
        <f t="shared" si="18"/>
        <v>977.91047228160005</v>
      </c>
      <c r="G22" s="27">
        <f t="shared" si="18"/>
        <v>784.14573726720005</v>
      </c>
      <c r="H22" s="27">
        <f t="shared" si="18"/>
        <v>757.05131969280023</v>
      </c>
      <c r="I22" s="27">
        <f t="shared" si="18"/>
        <v>1070.5955027327998</v>
      </c>
      <c r="J22" s="27">
        <f t="shared" si="18"/>
        <v>1093.0076454528</v>
      </c>
      <c r="K22" s="27">
        <f t="shared" si="18"/>
        <v>993.71827779839998</v>
      </c>
      <c r="L22" s="27">
        <f t="shared" si="18"/>
        <v>841.79744605439987</v>
      </c>
      <c r="M22" s="27">
        <f t="shared" si="18"/>
        <v>969.79091616000005</v>
      </c>
      <c r="N22" s="27">
        <f t="shared" si="18"/>
        <v>901.61327444759957</v>
      </c>
      <c r="O22" s="27">
        <f t="shared" si="18"/>
        <v>803.06128960199987</v>
      </c>
      <c r="P22" s="27">
        <f t="shared" si="18"/>
        <v>717.155792496</v>
      </c>
      <c r="Q22" s="27">
        <f t="shared" si="18"/>
        <v>779.53503323520022</v>
      </c>
      <c r="R22" s="27">
        <f t="shared" si="18"/>
        <v>753.74414474039997</v>
      </c>
      <c r="S22" s="27">
        <f t="shared" si="18"/>
        <v>685.52921479679981</v>
      </c>
      <c r="T22" s="27">
        <f t="shared" si="18"/>
        <v>651.91762880639988</v>
      </c>
      <c r="U22" s="27">
        <f t="shared" si="18"/>
        <v>696.13837127999977</v>
      </c>
      <c r="V22" s="27">
        <f t="shared" si="18"/>
        <v>665.89928063999992</v>
      </c>
      <c r="W22" s="27">
        <f t="shared" si="18"/>
        <v>512.18652291839999</v>
      </c>
      <c r="X22" s="27">
        <f t="shared" ref="X22:Z22" si="19">SUM(X23:X24)</f>
        <v>450.59770800000018</v>
      </c>
      <c r="Y22" s="27">
        <f t="shared" si="19"/>
        <v>246.84197472</v>
      </c>
      <c r="Z22" s="27">
        <f t="shared" si="19"/>
        <v>191.99923776000003</v>
      </c>
    </row>
    <row r="23" spans="1:26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1119.9932954496003</v>
      </c>
      <c r="D23" s="8">
        <f>FC_IND_PPP_PU_E!D23+FC_IND_PPP_PA_E!D23+FC_IND_PPP_PR_E!D23</f>
        <v>1123.1114247935998</v>
      </c>
      <c r="E23" s="8">
        <f>FC_IND_PPP_PU_E!E23+FC_IND_PPP_PA_E!E23+FC_IND_PPP_PR_E!E23</f>
        <v>1008.2600136575998</v>
      </c>
      <c r="F23" s="8">
        <f>FC_IND_PPP_PU_E!F23+FC_IND_PPP_PA_E!F23+FC_IND_PPP_PR_E!F23</f>
        <v>977.91047228160005</v>
      </c>
      <c r="G23" s="8">
        <f>FC_IND_PPP_PU_E!G23+FC_IND_PPP_PA_E!G23+FC_IND_PPP_PR_E!G23</f>
        <v>784.14573726720005</v>
      </c>
      <c r="H23" s="8">
        <f>FC_IND_PPP_PU_E!H23+FC_IND_PPP_PA_E!H23+FC_IND_PPP_PR_E!H23</f>
        <v>757.05131969280023</v>
      </c>
      <c r="I23" s="8">
        <f>FC_IND_PPP_PU_E!I23+FC_IND_PPP_PA_E!I23+FC_IND_PPP_PR_E!I23</f>
        <v>1070.5955027327998</v>
      </c>
      <c r="J23" s="8">
        <f>FC_IND_PPP_PU_E!J23+FC_IND_PPP_PA_E!J23+FC_IND_PPP_PR_E!J23</f>
        <v>1093.0076454528</v>
      </c>
      <c r="K23" s="8">
        <f>FC_IND_PPP_PU_E!K23+FC_IND_PPP_PA_E!K23+FC_IND_PPP_PR_E!K23</f>
        <v>993.71827779839998</v>
      </c>
      <c r="L23" s="8">
        <f>FC_IND_PPP_PU_E!L23+FC_IND_PPP_PA_E!L23+FC_IND_PPP_PR_E!L23</f>
        <v>841.79744605439987</v>
      </c>
      <c r="M23" s="8">
        <f>FC_IND_PPP_PU_E!M23+FC_IND_PPP_PA_E!M23+FC_IND_PPP_PR_E!M23</f>
        <v>969.79091616000005</v>
      </c>
      <c r="N23" s="8">
        <f>FC_IND_PPP_PU_E!N23+FC_IND_PPP_PA_E!N23+FC_IND_PPP_PR_E!N23</f>
        <v>901.61327444759957</v>
      </c>
      <c r="O23" s="8">
        <f>FC_IND_PPP_PU_E!O23+FC_IND_PPP_PA_E!O23+FC_IND_PPP_PR_E!O23</f>
        <v>803.06128960199987</v>
      </c>
      <c r="P23" s="8">
        <f>FC_IND_PPP_PU_E!P23+FC_IND_PPP_PA_E!P23+FC_IND_PPP_PR_E!P23</f>
        <v>717.155792496</v>
      </c>
      <c r="Q23" s="8">
        <f>FC_IND_PPP_PU_E!Q23+FC_IND_PPP_PA_E!Q23+FC_IND_PPP_PR_E!Q23</f>
        <v>779.53503323520022</v>
      </c>
      <c r="R23" s="8">
        <f>FC_IND_PPP_PU_E!R23+FC_IND_PPP_PA_E!R23+FC_IND_PPP_PR_E!R23</f>
        <v>753.74414474039997</v>
      </c>
      <c r="S23" s="8">
        <f>FC_IND_PPP_PU_E!S23+FC_IND_PPP_PA_E!S23+FC_IND_PPP_PR_E!S23</f>
        <v>685.52921479679981</v>
      </c>
      <c r="T23" s="8">
        <f>FC_IND_PPP_PU_E!T23+FC_IND_PPP_PA_E!T23+FC_IND_PPP_PR_E!T23</f>
        <v>651.91762880639988</v>
      </c>
      <c r="U23" s="8">
        <f>FC_IND_PPP_PU_E!U23+FC_IND_PPP_PA_E!U23+FC_IND_PPP_PR_E!U23</f>
        <v>696.13837127999977</v>
      </c>
      <c r="V23" s="8">
        <f>FC_IND_PPP_PU_E!V23+FC_IND_PPP_PA_E!V23+FC_IND_PPP_PR_E!V23</f>
        <v>665.89928063999992</v>
      </c>
      <c r="W23" s="8">
        <f>FC_IND_PPP_PU_E!W23+FC_IND_PPP_PA_E!W23+FC_IND_PPP_PR_E!W23</f>
        <v>512.18652291839999</v>
      </c>
      <c r="X23" s="8">
        <f>FC_IND_PPP_PU_E!X23+FC_IND_PPP_PA_E!X23+FC_IND_PPP_PR_E!X23</f>
        <v>450.59770800000018</v>
      </c>
      <c r="Y23" s="8">
        <f>FC_IND_PPP_PU_E!Y23+FC_IND_PPP_PA_E!Y23+FC_IND_PPP_PR_E!Y23</f>
        <v>246.84197472</v>
      </c>
      <c r="Z23" s="8">
        <f>FC_IND_PPP_PU_E!Z23+FC_IND_PPP_PA_E!Z23+FC_IND_PPP_PR_E!Z23</f>
        <v>191.99923776000003</v>
      </c>
    </row>
    <row r="24" spans="1:26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  <c r="Y24" s="8">
        <f>FC_IND_PPP_PU_E!Y24+FC_IND_PPP_PA_E!Y24+FC_IND_PPP_PR_E!Y24</f>
        <v>0</v>
      </c>
      <c r="Z24" s="8">
        <f>FC_IND_PPP_PU_E!Z24+FC_IND_PPP_PA_E!Z24+FC_IND_PPP_PR_E!Z24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  <c r="Y25" s="27">
        <f>FC_IND_PPP_PU_E!Y25+FC_IND_PPP_PA_E!Y25+FC_IND_PPP_PR_E!Y25</f>
        <v>0</v>
      </c>
      <c r="Z25" s="27">
        <f>FC_IND_PPP_PU_E!Z25+FC_IND_PPP_PA_E!Z25+FC_IND_PPP_PR_E!Z25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864.22801572000003</v>
      </c>
      <c r="D26" s="27">
        <f t="shared" ref="D26:W26" si="21">SUM(D27,D33)</f>
        <v>838.51807572000007</v>
      </c>
      <c r="E26" s="27">
        <f t="shared" si="21"/>
        <v>789.46087463999993</v>
      </c>
      <c r="F26" s="27">
        <f t="shared" si="21"/>
        <v>810.13342752000005</v>
      </c>
      <c r="G26" s="27">
        <f t="shared" si="21"/>
        <v>872.33237819999999</v>
      </c>
      <c r="H26" s="27">
        <f t="shared" si="21"/>
        <v>760.99257108000006</v>
      </c>
      <c r="I26" s="27">
        <f t="shared" si="21"/>
        <v>844.46647631999997</v>
      </c>
      <c r="J26" s="27">
        <f t="shared" si="21"/>
        <v>659.70737783999994</v>
      </c>
      <c r="K26" s="27">
        <f t="shared" si="21"/>
        <v>617.34718764000002</v>
      </c>
      <c r="L26" s="27">
        <f t="shared" si="21"/>
        <v>428.38337628000005</v>
      </c>
      <c r="M26" s="27">
        <f t="shared" si="21"/>
        <v>523.56694104000007</v>
      </c>
      <c r="N26" s="27">
        <f t="shared" si="21"/>
        <v>507.36033395999988</v>
      </c>
      <c r="O26" s="27">
        <f t="shared" si="21"/>
        <v>446.42817684000011</v>
      </c>
      <c r="P26" s="27">
        <f t="shared" si="21"/>
        <v>423.01123956000004</v>
      </c>
      <c r="Q26" s="27">
        <f t="shared" si="21"/>
        <v>407.73064104000002</v>
      </c>
      <c r="R26" s="27">
        <f t="shared" si="21"/>
        <v>358.61132520000001</v>
      </c>
      <c r="S26" s="27">
        <f t="shared" si="21"/>
        <v>452.80011888000013</v>
      </c>
      <c r="T26" s="27">
        <f t="shared" si="21"/>
        <v>455.14487880000007</v>
      </c>
      <c r="U26" s="27">
        <f t="shared" si="21"/>
        <v>475.01845164000008</v>
      </c>
      <c r="V26" s="27">
        <f t="shared" si="21"/>
        <v>452.90006712000002</v>
      </c>
      <c r="W26" s="27">
        <f t="shared" si="21"/>
        <v>337.17685752</v>
      </c>
      <c r="X26" s="27">
        <f t="shared" ref="X26:Z26" si="22">SUM(X27,X33)</f>
        <v>330.80259240000004</v>
      </c>
      <c r="Y26" s="27">
        <f t="shared" si="22"/>
        <v>451.79114616000015</v>
      </c>
      <c r="Z26" s="27">
        <f t="shared" si="22"/>
        <v>402.28530876000002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  <c r="Y28" s="8">
        <f>FC_IND_PPP_PU_E!Y28+FC_IND_PPP_PA_E!Y28+FC_IND_PPP_PR_E!Y28</f>
        <v>0</v>
      </c>
      <c r="Z28" s="8">
        <f>FC_IND_PPP_PU_E!Z28+FC_IND_PPP_PA_E!Z28+FC_IND_PPP_PR_E!Z28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  <c r="Y29" s="8">
        <f>FC_IND_PPP_PU_E!Y29+FC_IND_PPP_PA_E!Y29+FC_IND_PPP_PR_E!Y29</f>
        <v>0</v>
      </c>
      <c r="Z29" s="8">
        <f>FC_IND_PPP_PU_E!Z29+FC_IND_PPP_PA_E!Z29+FC_IND_PPP_PR_E!Z29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  <c r="Y30" s="8">
        <f>FC_IND_PPP_PU_E!Y30+FC_IND_PPP_PA_E!Y30+FC_IND_PPP_PR_E!Y30</f>
        <v>0</v>
      </c>
      <c r="Z30" s="8">
        <f>FC_IND_PPP_PU_E!Z30+FC_IND_PPP_PA_E!Z30+FC_IND_PPP_PR_E!Z30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  <c r="Y31" s="8">
        <f>FC_IND_PPP_PU_E!Y31+FC_IND_PPP_PA_E!Y31+FC_IND_PPP_PR_E!Y31</f>
        <v>0</v>
      </c>
      <c r="Z31" s="8">
        <f>FC_IND_PPP_PU_E!Z31+FC_IND_PPP_PA_E!Z31+FC_IND_PPP_PR_E!Z31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  <c r="Y32" s="8">
        <f>FC_IND_PPP_PU_E!Y32+FC_IND_PPP_PA_E!Y32+FC_IND_PPP_PR_E!Y32</f>
        <v>0</v>
      </c>
      <c r="Z32" s="8">
        <f>FC_IND_PPP_PU_E!Z32+FC_IND_PPP_PA_E!Z32+FC_IND_PPP_PR_E!Z32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864.22801572000003</v>
      </c>
      <c r="D33" s="19">
        <f t="shared" ref="D33:W33" si="27">SUM(D34:D50)</f>
        <v>838.51807572000007</v>
      </c>
      <c r="E33" s="19">
        <f t="shared" si="27"/>
        <v>789.46087463999993</v>
      </c>
      <c r="F33" s="19">
        <f t="shared" si="27"/>
        <v>810.13342752000005</v>
      </c>
      <c r="G33" s="19">
        <f t="shared" si="27"/>
        <v>872.33237819999999</v>
      </c>
      <c r="H33" s="19">
        <f t="shared" si="27"/>
        <v>760.99257108000006</v>
      </c>
      <c r="I33" s="19">
        <f t="shared" si="27"/>
        <v>844.46647631999997</v>
      </c>
      <c r="J33" s="19">
        <f t="shared" si="27"/>
        <v>659.70737783999994</v>
      </c>
      <c r="K33" s="19">
        <f t="shared" si="27"/>
        <v>617.34718764000002</v>
      </c>
      <c r="L33" s="19">
        <f t="shared" si="27"/>
        <v>428.38337628000005</v>
      </c>
      <c r="M33" s="19">
        <f t="shared" si="27"/>
        <v>523.56694104000007</v>
      </c>
      <c r="N33" s="19">
        <f t="shared" si="27"/>
        <v>507.36033395999988</v>
      </c>
      <c r="O33" s="19">
        <f t="shared" si="27"/>
        <v>446.42817684000011</v>
      </c>
      <c r="P33" s="19">
        <f t="shared" si="27"/>
        <v>423.01123956000004</v>
      </c>
      <c r="Q33" s="19">
        <f t="shared" si="27"/>
        <v>407.73064104000002</v>
      </c>
      <c r="R33" s="19">
        <f t="shared" si="27"/>
        <v>358.61132520000001</v>
      </c>
      <c r="S33" s="19">
        <f t="shared" si="27"/>
        <v>452.80011888000013</v>
      </c>
      <c r="T33" s="19">
        <f t="shared" si="27"/>
        <v>455.14487880000007</v>
      </c>
      <c r="U33" s="19">
        <f t="shared" si="27"/>
        <v>475.01845164000008</v>
      </c>
      <c r="V33" s="19">
        <f t="shared" si="27"/>
        <v>452.90006712000002</v>
      </c>
      <c r="W33" s="19">
        <f t="shared" si="27"/>
        <v>337.17685752</v>
      </c>
      <c r="X33" s="19">
        <f t="shared" ref="X33:Z33" si="28">SUM(X34:X50)</f>
        <v>330.80259240000004</v>
      </c>
      <c r="Y33" s="19">
        <f t="shared" si="28"/>
        <v>451.79114616000015</v>
      </c>
      <c r="Z33" s="19">
        <f t="shared" si="28"/>
        <v>402.28530876000002</v>
      </c>
    </row>
    <row r="34" spans="1:26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  <c r="Y34" s="8">
        <f>FC_IND_PPP_PU_E!Y34+FC_IND_PPP_PA_E!Y34+FC_IND_PPP_PR_E!Y34</f>
        <v>0</v>
      </c>
      <c r="Z34" s="8">
        <f>FC_IND_PPP_PU_E!Z34+FC_IND_PPP_PA_E!Z34+FC_IND_PPP_PR_E!Z34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  <c r="Y35" s="8">
        <f>FC_IND_PPP_PU_E!Y35+FC_IND_PPP_PA_E!Y35+FC_IND_PPP_PR_E!Y35</f>
        <v>0</v>
      </c>
      <c r="Z35" s="8">
        <f>FC_IND_PPP_PU_E!Z35+FC_IND_PPP_PA_E!Z35+FC_IND_PPP_PR_E!Z35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81.626084280000015</v>
      </c>
      <c r="D36" s="8">
        <f>FC_IND_PPP_PU_E!D36+FC_IND_PPP_PA_E!D36+FC_IND_PPP_PR_E!D36</f>
        <v>84.541455720000016</v>
      </c>
      <c r="E36" s="8">
        <f>FC_IND_PPP_PU_E!E36+FC_IND_PPP_PA_E!E36+FC_IND_PPP_PR_E!E36</f>
        <v>99.117404279999988</v>
      </c>
      <c r="F36" s="8">
        <f>FC_IND_PPP_PU_E!F36+FC_IND_PPP_PA_E!F36+FC_IND_PPP_PR_E!F36</f>
        <v>116.60872428000002</v>
      </c>
      <c r="G36" s="8">
        <f>FC_IND_PPP_PU_E!G36+FC_IND_PPP_PA_E!G36+FC_IND_PPP_PR_E!G36</f>
        <v>131.1849</v>
      </c>
      <c r="H36" s="8">
        <f>FC_IND_PPP_PU_E!H36+FC_IND_PPP_PA_E!H36+FC_IND_PPP_PR_E!H36</f>
        <v>131.18490000000003</v>
      </c>
      <c r="I36" s="8">
        <f>FC_IND_PPP_PU_E!I36+FC_IND_PPP_PA_E!I36+FC_IND_PPP_PR_E!I36</f>
        <v>157.42187999999999</v>
      </c>
      <c r="J36" s="8">
        <f>FC_IND_PPP_PU_E!J36+FC_IND_PPP_PA_E!J36+FC_IND_PPP_PR_E!J36</f>
        <v>160.33702427999998</v>
      </c>
      <c r="K36" s="8">
        <f>FC_IND_PPP_PU_E!K36+FC_IND_PPP_PA_E!K36+FC_IND_PPP_PR_E!K36</f>
        <v>151.59136427999999</v>
      </c>
      <c r="L36" s="8">
        <f>FC_IND_PPP_PU_E!L36+FC_IND_PPP_PA_E!L36+FC_IND_PPP_PR_E!L36</f>
        <v>102.03277571999999</v>
      </c>
      <c r="M36" s="8">
        <f>FC_IND_PPP_PU_E!M36+FC_IND_PPP_PA_E!M36+FC_IND_PPP_PR_E!M36</f>
        <v>137.01541572000002</v>
      </c>
      <c r="N36" s="8">
        <f>FC_IND_PPP_PU_E!N36+FC_IND_PPP_PA_E!N36+FC_IND_PPP_PR_E!N36</f>
        <v>142.84570428000001</v>
      </c>
      <c r="O36" s="8">
        <f>FC_IND_PPP_PU_E!O36+FC_IND_PPP_PA_E!O36+FC_IND_PPP_PR_E!O36</f>
        <v>119.52409572000003</v>
      </c>
      <c r="P36" s="8">
        <f>FC_IND_PPP_PU_E!P36+FC_IND_PPP_PA_E!P36+FC_IND_PPP_PR_E!P36</f>
        <v>122.70433572000002</v>
      </c>
      <c r="Q36" s="8">
        <f>FC_IND_PPP_PU_E!Q36+FC_IND_PPP_PA_E!Q36+FC_IND_PPP_PR_E!Q36</f>
        <v>116.86109903999997</v>
      </c>
      <c r="R36" s="8">
        <f>FC_IND_PPP_PU_E!R36+FC_IND_PPP_PA_E!R36+FC_IND_PPP_PR_E!R36</f>
        <v>102.25357524</v>
      </c>
      <c r="S36" s="8">
        <f>FC_IND_PPP_PU_E!S36+FC_IND_PPP_PA_E!S36+FC_IND_PPP_PR_E!S36</f>
        <v>102.25357524</v>
      </c>
      <c r="T36" s="8">
        <f>FC_IND_PPP_PU_E!T36+FC_IND_PPP_PA_E!T36+FC_IND_PPP_PR_E!T36</f>
        <v>105.17507999999999</v>
      </c>
      <c r="U36" s="8">
        <f>FC_IND_PPP_PU_E!U36+FC_IND_PPP_PA_E!U36+FC_IND_PPP_PR_E!U36</f>
        <v>102.25357524</v>
      </c>
      <c r="V36" s="8">
        <f>FC_IND_PPP_PU_E!V36+FC_IND_PPP_PA_E!V36+FC_IND_PPP_PR_E!V36</f>
        <v>84.724319519999995</v>
      </c>
      <c r="W36" s="8">
        <f>FC_IND_PPP_PU_E!W36+FC_IND_PPP_PA_E!W36+FC_IND_PPP_PR_E!W36</f>
        <v>55.509044760000009</v>
      </c>
      <c r="X36" s="8">
        <f>FC_IND_PPP_PU_E!X36+FC_IND_PPP_PA_E!X36+FC_IND_PPP_PR_E!X36</f>
        <v>52.587540000000004</v>
      </c>
      <c r="Y36" s="8">
        <f>FC_IND_PPP_PU_E!Y36+FC_IND_PPP_PA_E!Y36+FC_IND_PPP_PR_E!Y36</f>
        <v>43.823025720000004</v>
      </c>
      <c r="Z36" s="8">
        <f>FC_IND_PPP_PU_E!Z36+FC_IND_PPP_PA_E!Z36+FC_IND_PPP_PR_E!Z36</f>
        <v>43.823025720000011</v>
      </c>
    </row>
    <row r="37" spans="1:26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  <c r="Y37" s="8">
        <f>FC_IND_PPP_PU_E!Y37+FC_IND_PPP_PA_E!Y37+FC_IND_PPP_PR_E!Y37</f>
        <v>0</v>
      </c>
      <c r="Z37" s="8">
        <f>FC_IND_PPP_PU_E!Z37+FC_IND_PPP_PA_E!Z37+FC_IND_PPP_PR_E!Z37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  <c r="Y38" s="8">
        <f>FC_IND_PPP_PU_E!Y38+FC_IND_PPP_PA_E!Y38+FC_IND_PPP_PR_E!Y38</f>
        <v>0</v>
      </c>
      <c r="Z38" s="8">
        <f>FC_IND_PPP_PU_E!Z38+FC_IND_PPP_PA_E!Z38+FC_IND_PPP_PR_E!Z38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  <c r="Y39" s="8">
        <f>FC_IND_PPP_PU_E!Y39+FC_IND_PPP_PA_E!Y39+FC_IND_PPP_PR_E!Y39</f>
        <v>0</v>
      </c>
      <c r="Z39" s="8">
        <f>FC_IND_PPP_PU_E!Z39+FC_IND_PPP_PA_E!Z39+FC_IND_PPP_PR_E!Z39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  <c r="Y40" s="8">
        <f>FC_IND_PPP_PU_E!Y40+FC_IND_PPP_PA_E!Y40+FC_IND_PPP_PR_E!Y40</f>
        <v>0</v>
      </c>
      <c r="Z40" s="8">
        <f>FC_IND_PPP_PU_E!Z40+FC_IND_PPP_PA_E!Z40+FC_IND_PPP_PR_E!Z40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  <c r="Y41" s="8">
        <f>FC_IND_PPP_PU_E!Y41+FC_IND_PPP_PA_E!Y41+FC_IND_PPP_PR_E!Y41</f>
        <v>0</v>
      </c>
      <c r="Z41" s="8">
        <f>FC_IND_PPP_PU_E!Z41+FC_IND_PPP_PA_E!Z41+FC_IND_PPP_PR_E!Z41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  <c r="Y42" s="8">
        <f>FC_IND_PPP_PU_E!Y42+FC_IND_PPP_PA_E!Y42+FC_IND_PPP_PR_E!Y42</f>
        <v>0</v>
      </c>
      <c r="Z42" s="8">
        <f>FC_IND_PPP_PU_E!Z42+FC_IND_PPP_PA_E!Z42+FC_IND_PPP_PR_E!Z42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25.490518559999995</v>
      </c>
      <c r="D43" s="8">
        <f>FC_IND_PPP_PU_E!D43+FC_IND_PPP_PA_E!D43+FC_IND_PPP_PR_E!D43</f>
        <v>28.6767</v>
      </c>
      <c r="E43" s="8">
        <f>FC_IND_PPP_PU_E!E43+FC_IND_PPP_PA_E!E43+FC_IND_PPP_PR_E!E43</f>
        <v>22.304070360000004</v>
      </c>
      <c r="F43" s="8">
        <f>FC_IND_PPP_PU_E!F43+FC_IND_PPP_PA_E!F43+FC_IND_PPP_PR_E!F43</f>
        <v>22.304070360000001</v>
      </c>
      <c r="G43" s="8">
        <f>FC_IND_PPP_PU_E!G43+FC_IND_PPP_PA_E!G43+FC_IND_PPP_PR_E!G43</f>
        <v>19.028791080000001</v>
      </c>
      <c r="H43" s="8">
        <f>FC_IND_PPP_PU_E!H43+FC_IND_PPP_PA_E!H43+FC_IND_PPP_PR_E!H43</f>
        <v>19.028791080000001</v>
      </c>
      <c r="I43" s="8">
        <f>FC_IND_PPP_PU_E!I43+FC_IND_PPP_PA_E!I43+FC_IND_PPP_PR_E!I43</f>
        <v>22.186429199999999</v>
      </c>
      <c r="J43" s="8">
        <f>FC_IND_PPP_PU_E!J43+FC_IND_PPP_PA_E!J43+FC_IND_PPP_PR_E!J43</f>
        <v>19.018120680000003</v>
      </c>
      <c r="K43" s="8">
        <f>FC_IND_PPP_PU_E!K43+FC_IND_PPP_PA_E!K43+FC_IND_PPP_PR_E!K43</f>
        <v>12.679102799999997</v>
      </c>
      <c r="L43" s="8">
        <f>FC_IND_PPP_PU_E!L43+FC_IND_PPP_PA_E!L43+FC_IND_PPP_PR_E!L43</f>
        <v>15.85034568</v>
      </c>
      <c r="M43" s="8">
        <f>FC_IND_PPP_PU_E!M43+FC_IND_PPP_PA_E!M43+FC_IND_PPP_PR_E!M43</f>
        <v>15.852212999999997</v>
      </c>
      <c r="N43" s="8">
        <f>FC_IND_PPP_PU_E!N43+FC_IND_PPP_PA_E!N43+FC_IND_PPP_PR_E!N43</f>
        <v>9.5099939999999989</v>
      </c>
      <c r="O43" s="8">
        <f>FC_IND_PPP_PU_E!O43+FC_IND_PPP_PA_E!O43+FC_IND_PPP_PR_E!O43</f>
        <v>9.5099939999999972</v>
      </c>
      <c r="P43" s="8">
        <f>FC_IND_PPP_PU_E!P43+FC_IND_PPP_PA_E!P43+FC_IND_PPP_PR_E!P43</f>
        <v>12.80448</v>
      </c>
      <c r="Q43" s="8">
        <f>FC_IND_PPP_PU_E!Q43+FC_IND_PPP_PA_E!Q43+FC_IND_PPP_PR_E!Q43</f>
        <v>9.6033600000000003</v>
      </c>
      <c r="R43" s="8">
        <f>FC_IND_PPP_PU_E!R43+FC_IND_PPP_PA_E!R43+FC_IND_PPP_PR_E!R43</f>
        <v>9.5908222799999994</v>
      </c>
      <c r="S43" s="8">
        <f>FC_IND_PPP_PU_E!S43+FC_IND_PPP_PA_E!S43+FC_IND_PPP_PR_E!S43</f>
        <v>15.970120920000001</v>
      </c>
      <c r="T43" s="8">
        <f>FC_IND_PPP_PU_E!T43+FC_IND_PPP_PA_E!T43+FC_IND_PPP_PR_E!T43</f>
        <v>31.849543440000001</v>
      </c>
      <c r="U43" s="8">
        <f>FC_IND_PPP_PU_E!U43+FC_IND_PPP_PA_E!U43+FC_IND_PPP_PR_E!U43</f>
        <v>31.837005719999997</v>
      </c>
      <c r="V43" s="8">
        <f>FC_IND_PPP_PU_E!V43+FC_IND_PPP_PA_E!V43+FC_IND_PPP_PR_E!V43</f>
        <v>35.032256999999987</v>
      </c>
      <c r="W43" s="8">
        <f>FC_IND_PPP_PU_E!W43+FC_IND_PPP_PA_E!W43+FC_IND_PPP_PR_E!W43</f>
        <v>19.109886119999999</v>
      </c>
      <c r="X43" s="8">
        <f>FC_IND_PPP_PU_E!X43+FC_IND_PPP_PA_E!X43+FC_IND_PPP_PR_E!X43</f>
        <v>6.1696252799999982</v>
      </c>
      <c r="Y43" s="8">
        <f>FC_IND_PPP_PU_E!Y43+FC_IND_PPP_PA_E!Y43+FC_IND_PPP_PR_E!Y43</f>
        <v>39.824600399999994</v>
      </c>
      <c r="Z43" s="8">
        <f>FC_IND_PPP_PU_E!Z43+FC_IND_PPP_PA_E!Z43+FC_IND_PPP_PR_E!Z43</f>
        <v>39.657075120000002</v>
      </c>
    </row>
    <row r="44" spans="1:26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757.11141287999999</v>
      </c>
      <c r="D44" s="8">
        <f>FC_IND_PPP_PU_E!D44+FC_IND_PPP_PA_E!D44+FC_IND_PPP_PR_E!D44</f>
        <v>725.29992000000004</v>
      </c>
      <c r="E44" s="8">
        <f>FC_IND_PPP_PU_E!E44+FC_IND_PPP_PA_E!E44+FC_IND_PPP_PR_E!E44</f>
        <v>668.03939999999989</v>
      </c>
      <c r="F44" s="8">
        <f>FC_IND_PPP_PU_E!F44+FC_IND_PPP_PA_E!F44+FC_IND_PPP_PR_E!F44</f>
        <v>671.22063288000004</v>
      </c>
      <c r="G44" s="8">
        <f>FC_IND_PPP_PU_E!G44+FC_IND_PPP_PA_E!G44+FC_IND_PPP_PR_E!G44</f>
        <v>722.11868712</v>
      </c>
      <c r="H44" s="8">
        <f>FC_IND_PPP_PU_E!H44+FC_IND_PPP_PA_E!H44+FC_IND_PPP_PR_E!H44</f>
        <v>610.77888000000007</v>
      </c>
      <c r="I44" s="8">
        <f>FC_IND_PPP_PU_E!I44+FC_IND_PPP_PA_E!I44+FC_IND_PPP_PR_E!I44</f>
        <v>664.85816711999996</v>
      </c>
      <c r="J44" s="8">
        <f>FC_IND_PPP_PU_E!J44+FC_IND_PPP_PA_E!J44+FC_IND_PPP_PR_E!J44</f>
        <v>480.35223287999992</v>
      </c>
      <c r="K44" s="8">
        <f>FC_IND_PPP_PU_E!K44+FC_IND_PPP_PA_E!K44+FC_IND_PPP_PR_E!K44</f>
        <v>453.07672056000001</v>
      </c>
      <c r="L44" s="8">
        <f>FC_IND_PPP_PU_E!L44+FC_IND_PPP_PA_E!L44+FC_IND_PPP_PR_E!L44</f>
        <v>310.50025488000006</v>
      </c>
      <c r="M44" s="8">
        <f>FC_IND_PPP_PU_E!M44+FC_IND_PPP_PA_E!M44+FC_IND_PPP_PR_E!M44</f>
        <v>370.6993123200001</v>
      </c>
      <c r="N44" s="8">
        <f>FC_IND_PPP_PU_E!N44+FC_IND_PPP_PA_E!N44+FC_IND_PPP_PR_E!N44</f>
        <v>355.00463567999986</v>
      </c>
      <c r="O44" s="8">
        <f>FC_IND_PPP_PU_E!O44+FC_IND_PPP_PA_E!O44+FC_IND_PPP_PR_E!O44</f>
        <v>317.39408712000005</v>
      </c>
      <c r="P44" s="8">
        <f>FC_IND_PPP_PU_E!P44+FC_IND_PPP_PA_E!P44+FC_IND_PPP_PR_E!P44</f>
        <v>287.50242384000001</v>
      </c>
      <c r="Q44" s="8">
        <f>FC_IND_PPP_PU_E!Q44+FC_IND_PPP_PA_E!Q44+FC_IND_PPP_PR_E!Q44</f>
        <v>281.26618200000007</v>
      </c>
      <c r="R44" s="8">
        <f>FC_IND_PPP_PU_E!R44+FC_IND_PPP_PA_E!R44+FC_IND_PPP_PR_E!R44</f>
        <v>246.76692768000004</v>
      </c>
      <c r="S44" s="8">
        <f>FC_IND_PPP_PU_E!S44+FC_IND_PPP_PA_E!S44+FC_IND_PPP_PR_E!S44</f>
        <v>334.5764227200001</v>
      </c>
      <c r="T44" s="8">
        <f>FC_IND_PPP_PU_E!T44+FC_IND_PPP_PA_E!T44+FC_IND_PPP_PR_E!T44</f>
        <v>312.69593808000002</v>
      </c>
      <c r="U44" s="8">
        <f>FC_IND_PPP_PU_E!U44+FC_IND_PPP_PA_E!U44+FC_IND_PPP_PR_E!U44</f>
        <v>272.04542712000011</v>
      </c>
      <c r="V44" s="8">
        <f>FC_IND_PPP_PU_E!V44+FC_IND_PPP_PA_E!V44+FC_IND_PPP_PR_E!V44</f>
        <v>268.91852904000007</v>
      </c>
      <c r="W44" s="8">
        <f>FC_IND_PPP_PU_E!W44+FC_IND_PPP_PA_E!W44+FC_IND_PPP_PR_E!W44</f>
        <v>259.53755616000001</v>
      </c>
      <c r="X44" s="8">
        <f>FC_IND_PPP_PU_E!X44+FC_IND_PPP_PA_E!X44+FC_IND_PPP_PR_E!X44</f>
        <v>272.04542712000006</v>
      </c>
      <c r="Y44" s="8">
        <f>FC_IND_PPP_PU_E!Y44+FC_IND_PPP_PA_E!Y44+FC_IND_PPP_PR_E!Y44</f>
        <v>353.34644904000015</v>
      </c>
      <c r="Z44" s="8">
        <f>FC_IND_PPP_PU_E!Z44+FC_IND_PPP_PA_E!Z44+FC_IND_PPP_PR_E!Z44</f>
        <v>315.82283616000007</v>
      </c>
    </row>
    <row r="45" spans="1:26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  <c r="Y45" s="8">
        <f>FC_IND_PPP_PU_E!Y45+FC_IND_PPP_PA_E!Y45+FC_IND_PPP_PR_E!Y45</f>
        <v>0</v>
      </c>
      <c r="Z45" s="8">
        <f>FC_IND_PPP_PU_E!Z45+FC_IND_PPP_PA_E!Z45+FC_IND_PPP_PR_E!Z45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  <c r="Y46" s="8">
        <f>FC_IND_PPP_PU_E!Y46+FC_IND_PPP_PA_E!Y46+FC_IND_PPP_PR_E!Y46</f>
        <v>0</v>
      </c>
      <c r="Z46" s="8">
        <f>FC_IND_PPP_PU_E!Z46+FC_IND_PPP_PA_E!Z46+FC_IND_PPP_PR_E!Z46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  <c r="Y47" s="8">
        <f>FC_IND_PPP_PU_E!Y47+FC_IND_PPP_PA_E!Y47+FC_IND_PPP_PR_E!Y47</f>
        <v>0</v>
      </c>
      <c r="Z47" s="8">
        <f>FC_IND_PPP_PU_E!Z47+FC_IND_PPP_PA_E!Z47+FC_IND_PPP_PR_E!Z47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  <c r="Y48" s="8">
        <f>FC_IND_PPP_PU_E!Y48+FC_IND_PPP_PA_E!Y48+FC_IND_PPP_PR_E!Y48</f>
        <v>0</v>
      </c>
      <c r="Z48" s="8">
        <f>FC_IND_PPP_PU_E!Z48+FC_IND_PPP_PA_E!Z48+FC_IND_PPP_PR_E!Z48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  <c r="Y49" s="8">
        <f>FC_IND_PPP_PU_E!Y49+FC_IND_PPP_PA_E!Y49+FC_IND_PPP_PR_E!Y49</f>
        <v>0</v>
      </c>
      <c r="Z49" s="8">
        <f>FC_IND_PPP_PU_E!Z49+FC_IND_PPP_PA_E!Z49+FC_IND_PPP_PR_E!Z49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5.4243172799999986</v>
      </c>
      <c r="U50" s="8">
        <f>FC_IND_PPP_PU_E!U50+FC_IND_PPP_PA_E!U50+FC_IND_PPP_PR_E!U50</f>
        <v>68.882443559999984</v>
      </c>
      <c r="V50" s="8">
        <f>FC_IND_PPP_PU_E!V50+FC_IND_PPP_PA_E!V50+FC_IND_PPP_PR_E!V50</f>
        <v>64.224961560000011</v>
      </c>
      <c r="W50" s="8">
        <f>FC_IND_PPP_PU_E!W50+FC_IND_PPP_PA_E!W50+FC_IND_PPP_PR_E!W50</f>
        <v>3.02037048</v>
      </c>
      <c r="X50" s="8">
        <f>FC_IND_PPP_PU_E!X50+FC_IND_PPP_PA_E!X50+FC_IND_PPP_PR_E!X50</f>
        <v>0</v>
      </c>
      <c r="Y50" s="8">
        <f>FC_IND_PPP_PU_E!Y50+FC_IND_PPP_PA_E!Y50+FC_IND_PPP_PR_E!Y50</f>
        <v>14.797071000000003</v>
      </c>
      <c r="Z50" s="8">
        <f>FC_IND_PPP_PU_E!Z50+FC_IND_PPP_PA_E!Z50+FC_IND_PPP_PR_E!Z50</f>
        <v>2.9823717599999999</v>
      </c>
    </row>
    <row r="51" spans="1:26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1427.8571999999999</v>
      </c>
      <c r="D51" s="27">
        <f>FC_IND_PPP_PU_E!D51+FC_IND_PPP_PA_E!D51+FC_IND_PPP_PR_E!D51</f>
        <v>1476.42858</v>
      </c>
      <c r="E51" s="27">
        <f>FC_IND_PPP_PU_E!E51+FC_IND_PPP_PA_E!E51+FC_IND_PPP_PR_E!E51</f>
        <v>1347.3256500000002</v>
      </c>
      <c r="F51" s="27">
        <f>FC_IND_PPP_PU_E!F51+FC_IND_PPP_PA_E!F51+FC_IND_PPP_PR_E!F51</f>
        <v>1297.5930000000001</v>
      </c>
      <c r="G51" s="27">
        <f>FC_IND_PPP_PU_E!G51+FC_IND_PPP_PA_E!G51+FC_IND_PPP_PR_E!G51</f>
        <v>1334.8041299999998</v>
      </c>
      <c r="H51" s="27">
        <f>FC_IND_PPP_PU_E!H51+FC_IND_PPP_PA_E!H51+FC_IND_PPP_PR_E!H51</f>
        <v>1290.92832</v>
      </c>
      <c r="I51" s="27">
        <f>FC_IND_PPP_PU_E!I51+FC_IND_PPP_PA_E!I51+FC_IND_PPP_PR_E!I51</f>
        <v>1371.1569300000001</v>
      </c>
      <c r="J51" s="27">
        <f>FC_IND_PPP_PU_E!J51+FC_IND_PPP_PA_E!J51+FC_IND_PPP_PR_E!J51</f>
        <v>1388.6101112399997</v>
      </c>
      <c r="K51" s="27">
        <f>FC_IND_PPP_PU_E!K51+FC_IND_PPP_PA_E!K51+FC_IND_PPP_PR_E!K51</f>
        <v>1249.9156969199998</v>
      </c>
      <c r="L51" s="27">
        <f>FC_IND_PPP_PU_E!L51+FC_IND_PPP_PA_E!L51+FC_IND_PPP_PR_E!L51</f>
        <v>1063.1204694000003</v>
      </c>
      <c r="M51" s="27">
        <f>FC_IND_PPP_PU_E!M51+FC_IND_PPP_PA_E!M51+FC_IND_PPP_PR_E!M51</f>
        <v>1224.2237594400003</v>
      </c>
      <c r="N51" s="27">
        <f>FC_IND_PPP_PU_E!N51+FC_IND_PPP_PA_E!N51+FC_IND_PPP_PR_E!N51</f>
        <v>1154.6451714535644</v>
      </c>
      <c r="O51" s="27">
        <f>FC_IND_PPP_PU_E!O51+FC_IND_PPP_PA_E!O51+FC_IND_PPP_PR_E!O51</f>
        <v>1094.8134267199673</v>
      </c>
      <c r="P51" s="27">
        <f>FC_IND_PPP_PU_E!P51+FC_IND_PPP_PA_E!P51+FC_IND_PPP_PR_E!P51</f>
        <v>1138.7799843582359</v>
      </c>
      <c r="Q51" s="27">
        <f>FC_IND_PPP_PU_E!Q51+FC_IND_PPP_PA_E!Q51+FC_IND_PPP_PR_E!Q51</f>
        <v>1075.4379946731656</v>
      </c>
      <c r="R51" s="27">
        <f>FC_IND_PPP_PU_E!R51+FC_IND_PPP_PA_E!R51+FC_IND_PPP_PR_E!R51</f>
        <v>960.77306504482272</v>
      </c>
      <c r="S51" s="27">
        <f>FC_IND_PPP_PU_E!S51+FC_IND_PPP_PA_E!S51+FC_IND_PPP_PR_E!S51</f>
        <v>907.84126168315288</v>
      </c>
      <c r="T51" s="27">
        <f>FC_IND_PPP_PU_E!T51+FC_IND_PPP_PA_E!T51+FC_IND_PPP_PR_E!T51</f>
        <v>969.09859241190691</v>
      </c>
      <c r="U51" s="27">
        <f>FC_IND_PPP_PU_E!U51+FC_IND_PPP_PA_E!U51+FC_IND_PPP_PR_E!U51</f>
        <v>866.51070439024545</v>
      </c>
      <c r="V51" s="27">
        <f>FC_IND_PPP_PU_E!V51+FC_IND_PPP_PA_E!V51+FC_IND_PPP_PR_E!V51</f>
        <v>870.2080486051691</v>
      </c>
      <c r="W51" s="27">
        <f>FC_IND_PPP_PU_E!W51+FC_IND_PPP_PA_E!W51+FC_IND_PPP_PR_E!W51</f>
        <v>858.73015521039179</v>
      </c>
      <c r="X51" s="27">
        <f>FC_IND_PPP_PU_E!X51+FC_IND_PPP_PA_E!X51+FC_IND_PPP_PR_E!X51</f>
        <v>950.17560587624189</v>
      </c>
      <c r="Y51" s="27">
        <f>FC_IND_PPP_PU_E!Y51+FC_IND_PPP_PA_E!Y51+FC_IND_PPP_PR_E!Y51</f>
        <v>703.2695061419239</v>
      </c>
      <c r="Z51" s="27">
        <f>FC_IND_PPP_PU_E!Z51+FC_IND_PPP_PA_E!Z51+FC_IND_PPP_PR_E!Z51</f>
        <v>526.71122481904831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40.772826144782158</v>
      </c>
      <c r="D52" s="27">
        <f t="shared" ref="D52:W52" si="30">SUM(D53:D54)</f>
        <v>87.52832336068829</v>
      </c>
      <c r="E52" s="27">
        <f t="shared" si="30"/>
        <v>125.06438672850784</v>
      </c>
      <c r="F52" s="27">
        <f t="shared" si="30"/>
        <v>132.17048563344289</v>
      </c>
      <c r="G52" s="27">
        <f t="shared" si="30"/>
        <v>143.11917388131414</v>
      </c>
      <c r="H52" s="27">
        <f t="shared" si="30"/>
        <v>103.69492800560712</v>
      </c>
      <c r="I52" s="27">
        <f t="shared" si="30"/>
        <v>83.410854814788081</v>
      </c>
      <c r="J52" s="27">
        <f t="shared" si="30"/>
        <v>92.440798543741209</v>
      </c>
      <c r="K52" s="27">
        <f t="shared" si="30"/>
        <v>77.812186491099808</v>
      </c>
      <c r="L52" s="27">
        <f t="shared" si="30"/>
        <v>77.986864339368381</v>
      </c>
      <c r="M52" s="27">
        <f t="shared" si="30"/>
        <v>72.469119701002867</v>
      </c>
      <c r="N52" s="27">
        <f t="shared" si="30"/>
        <v>51.051889754183442</v>
      </c>
      <c r="O52" s="27">
        <f t="shared" si="30"/>
        <v>79.940683779099686</v>
      </c>
      <c r="P52" s="27">
        <f t="shared" si="30"/>
        <v>113.00339723060397</v>
      </c>
      <c r="Q52" s="27">
        <f t="shared" si="30"/>
        <v>126.57700579351889</v>
      </c>
      <c r="R52" s="27">
        <f t="shared" si="30"/>
        <v>83.80139676800647</v>
      </c>
      <c r="S52" s="27">
        <f t="shared" si="30"/>
        <v>81.166077801939707</v>
      </c>
      <c r="T52" s="27">
        <f t="shared" si="30"/>
        <v>95.419520504270736</v>
      </c>
      <c r="U52" s="27">
        <f t="shared" si="30"/>
        <v>95.276268676389321</v>
      </c>
      <c r="V52" s="27">
        <f t="shared" si="30"/>
        <v>90.952908813247973</v>
      </c>
      <c r="W52" s="27">
        <f t="shared" si="30"/>
        <v>71.873859861733806</v>
      </c>
      <c r="X52" s="27">
        <f t="shared" ref="X52:Z52" si="31">SUM(X53:X54)</f>
        <v>95.23261886103802</v>
      </c>
      <c r="Y52" s="27">
        <f t="shared" si="31"/>
        <v>76.313218321571313</v>
      </c>
      <c r="Z52" s="27">
        <f t="shared" si="31"/>
        <v>83.032222842351018</v>
      </c>
    </row>
    <row r="53" spans="1:26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18.589942799999999</v>
      </c>
      <c r="D53" s="8">
        <f>FC_IND_PPP_PU_E!D53+FC_IND_PPP_PA_E!D53+FC_IND_PPP_PR_E!D53</f>
        <v>57.199942800000009</v>
      </c>
      <c r="E53" s="8">
        <f>FC_IND_PPP_PU_E!E53+FC_IND_PPP_PA_E!E53+FC_IND_PPP_PR_E!E53</f>
        <v>100.6722288</v>
      </c>
      <c r="F53" s="8">
        <f>FC_IND_PPP_PU_E!F53+FC_IND_PPP_PA_E!F53+FC_IND_PPP_PR_E!F53</f>
        <v>101.81611439999999</v>
      </c>
      <c r="G53" s="8">
        <f>FC_IND_PPP_PU_E!G53+FC_IND_PPP_PA_E!G53+FC_IND_PPP_PR_E!G53</f>
        <v>108.96617160000002</v>
      </c>
      <c r="H53" s="8">
        <f>FC_IND_PPP_PU_E!H53+FC_IND_PPP_PA_E!H53+FC_IND_PPP_PR_E!H53</f>
        <v>78.793228800000023</v>
      </c>
      <c r="I53" s="8">
        <f>FC_IND_PPP_PU_E!I53+FC_IND_PPP_PA_E!I53+FC_IND_PPP_PR_E!I53</f>
        <v>54.769057199999999</v>
      </c>
      <c r="J53" s="8">
        <f>FC_IND_PPP_PU_E!J53+FC_IND_PPP_PA_E!J53+FC_IND_PPP_PR_E!J53</f>
        <v>59.058885600000004</v>
      </c>
      <c r="K53" s="8">
        <f>FC_IND_PPP_PU_E!K53+FC_IND_PPP_PA_E!K53+FC_IND_PPP_PR_E!K53</f>
        <v>50.621828399999998</v>
      </c>
      <c r="L53" s="8">
        <f>FC_IND_PPP_PU_E!L53+FC_IND_PPP_PA_E!L53+FC_IND_PPP_PR_E!L53</f>
        <v>20.305771200000002</v>
      </c>
      <c r="M53" s="8">
        <f>FC_IND_PPP_PU_E!M53+FC_IND_PPP_PA_E!M53+FC_IND_PPP_PR_E!M53</f>
        <v>23.737942799999995</v>
      </c>
      <c r="N53" s="8">
        <f>FC_IND_PPP_PU_E!N53+FC_IND_PPP_PA_E!N53+FC_IND_PPP_PR_E!N53</f>
        <v>6.7212287999999987</v>
      </c>
      <c r="O53" s="8">
        <f>FC_IND_PPP_PU_E!O53+FC_IND_PPP_PA_E!O53+FC_IND_PPP_PR_E!O53</f>
        <v>35.320942799999997</v>
      </c>
      <c r="P53" s="8">
        <f>FC_IND_PPP_PU_E!P53+FC_IND_PPP_PA_E!P53+FC_IND_PPP_PR_E!P53</f>
        <v>71.071228800000029</v>
      </c>
      <c r="Q53" s="8">
        <f>FC_IND_PPP_PU_E!Q53+FC_IND_PPP_PA_E!Q53+FC_IND_PPP_PR_E!Q53</f>
        <v>85.370828399999994</v>
      </c>
      <c r="R53" s="8">
        <f>FC_IND_PPP_PU_E!R53+FC_IND_PPP_PA_E!R53+FC_IND_PPP_PR_E!R53</f>
        <v>44.9018856</v>
      </c>
      <c r="S53" s="8">
        <f>FC_IND_PPP_PU_E!S53+FC_IND_PPP_PA_E!S53+FC_IND_PPP_PR_E!S53</f>
        <v>38.038057200000004</v>
      </c>
      <c r="T53" s="8">
        <f>FC_IND_PPP_PU_E!T53+FC_IND_PPP_PA_E!T53+FC_IND_PPP_PR_E!T53</f>
        <v>52.051942800000006</v>
      </c>
      <c r="U53" s="8">
        <f>FC_IND_PPP_PU_E!U53+FC_IND_PPP_PA_E!U53+FC_IND_PPP_PR_E!U53</f>
        <v>54.769057199999992</v>
      </c>
      <c r="V53" s="8">
        <f>FC_IND_PPP_PU_E!V53+FC_IND_PPP_PA_E!V53+FC_IND_PPP_PR_E!V53</f>
        <v>48.477171600000005</v>
      </c>
      <c r="W53" s="8">
        <f>FC_IND_PPP_PU_E!W53+FC_IND_PPP_PA_E!W53+FC_IND_PPP_PR_E!W53</f>
        <v>31.174228799999998</v>
      </c>
      <c r="X53" s="8">
        <f>FC_IND_PPP_PU_E!X53+FC_IND_PPP_PA_E!X53+FC_IND_PPP_PR_E!X53</f>
        <v>51.47999999999999</v>
      </c>
      <c r="Y53" s="8">
        <f>FC_IND_PPP_PU_E!Y53+FC_IND_PPP_PA_E!Y53+FC_IND_PPP_PR_E!Y53</f>
        <v>39.468171599999998</v>
      </c>
      <c r="Z53" s="8">
        <f>FC_IND_PPP_PU_E!Z53+FC_IND_PPP_PA_E!Z53+FC_IND_PPP_PR_E!Z53</f>
        <v>50.621828399999998</v>
      </c>
    </row>
    <row r="54" spans="1:26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22.182883344782162</v>
      </c>
      <c r="D54" s="45">
        <f>FC_IND_PPP_PU_E!D54+FC_IND_PPP_PA_E!D54+FC_IND_PPP_PR_E!D54</f>
        <v>30.328380560688281</v>
      </c>
      <c r="E54" s="45">
        <f>FC_IND_PPP_PU_E!E54+FC_IND_PPP_PA_E!E54+FC_IND_PPP_PR_E!E54</f>
        <v>24.392157928507846</v>
      </c>
      <c r="F54" s="45">
        <f>FC_IND_PPP_PU_E!F54+FC_IND_PPP_PA_E!F54+FC_IND_PPP_PR_E!F54</f>
        <v>30.354371233442912</v>
      </c>
      <c r="G54" s="45">
        <f>FC_IND_PPP_PU_E!G54+FC_IND_PPP_PA_E!G54+FC_IND_PPP_PR_E!G54</f>
        <v>34.153002281314116</v>
      </c>
      <c r="H54" s="45">
        <f>FC_IND_PPP_PU_E!H54+FC_IND_PPP_PA_E!H54+FC_IND_PPP_PR_E!H54</f>
        <v>24.901699205607095</v>
      </c>
      <c r="I54" s="45">
        <f>FC_IND_PPP_PU_E!I54+FC_IND_PPP_PA_E!I54+FC_IND_PPP_PR_E!I54</f>
        <v>28.641797614788086</v>
      </c>
      <c r="J54" s="45">
        <f>FC_IND_PPP_PU_E!J54+FC_IND_PPP_PA_E!J54+FC_IND_PPP_PR_E!J54</f>
        <v>33.381912943741199</v>
      </c>
      <c r="K54" s="45">
        <f>FC_IND_PPP_PU_E!K54+FC_IND_PPP_PA_E!K54+FC_IND_PPP_PR_E!K54</f>
        <v>27.190358091099807</v>
      </c>
      <c r="L54" s="45">
        <f>FC_IND_PPP_PU_E!L54+FC_IND_PPP_PA_E!L54+FC_IND_PPP_PR_E!L54</f>
        <v>57.681093139368379</v>
      </c>
      <c r="M54" s="45">
        <f>FC_IND_PPP_PU_E!M54+FC_IND_PPP_PA_E!M54+FC_IND_PPP_PR_E!M54</f>
        <v>48.731176901002875</v>
      </c>
      <c r="N54" s="45">
        <f>FC_IND_PPP_PU_E!N54+FC_IND_PPP_PA_E!N54+FC_IND_PPP_PR_E!N54</f>
        <v>44.330660954183443</v>
      </c>
      <c r="O54" s="45">
        <f>FC_IND_PPP_PU_E!O54+FC_IND_PPP_PA_E!O54+FC_IND_PPP_PR_E!O54</f>
        <v>44.619740979099689</v>
      </c>
      <c r="P54" s="45">
        <f>FC_IND_PPP_PU_E!P54+FC_IND_PPP_PA_E!P54+FC_IND_PPP_PR_E!P54</f>
        <v>41.932168430603937</v>
      </c>
      <c r="Q54" s="45">
        <f>FC_IND_PPP_PU_E!Q54+FC_IND_PPP_PA_E!Q54+FC_IND_PPP_PR_E!Q54</f>
        <v>41.2061773935189</v>
      </c>
      <c r="R54" s="45">
        <f>FC_IND_PPP_PU_E!R54+FC_IND_PPP_PA_E!R54+FC_IND_PPP_PR_E!R54</f>
        <v>38.89951116800647</v>
      </c>
      <c r="S54" s="45">
        <f>FC_IND_PPP_PU_E!S54+FC_IND_PPP_PA_E!S54+FC_IND_PPP_PR_E!S54</f>
        <v>43.12802060193971</v>
      </c>
      <c r="T54" s="45">
        <f>FC_IND_PPP_PU_E!T54+FC_IND_PPP_PA_E!T54+FC_IND_PPP_PR_E!T54</f>
        <v>43.367577704270737</v>
      </c>
      <c r="U54" s="45">
        <f>FC_IND_PPP_PU_E!U54+FC_IND_PPP_PA_E!U54+FC_IND_PPP_PR_E!U54</f>
        <v>40.50721147638933</v>
      </c>
      <c r="V54" s="45">
        <f>FC_IND_PPP_PU_E!V54+FC_IND_PPP_PA_E!V54+FC_IND_PPP_PR_E!V54</f>
        <v>42.475737213247967</v>
      </c>
      <c r="W54" s="45">
        <f>FC_IND_PPP_PU_E!W54+FC_IND_PPP_PA_E!W54+FC_IND_PPP_PR_E!W54</f>
        <v>40.699631061733811</v>
      </c>
      <c r="X54" s="45">
        <f>FC_IND_PPP_PU_E!X54+FC_IND_PPP_PA_E!X54+FC_IND_PPP_PR_E!X54</f>
        <v>43.75261886103803</v>
      </c>
      <c r="Y54" s="45">
        <f>FC_IND_PPP_PU_E!Y54+FC_IND_PPP_PA_E!Y54+FC_IND_PPP_PR_E!Y54</f>
        <v>36.845046721571315</v>
      </c>
      <c r="Z54" s="45">
        <f>FC_IND_PPP_PU_E!Z54+FC_IND_PPP_PA_E!Z54+FC_IND_PPP_PR_E!Z54</f>
        <v>32.410394442351027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15056.995795199993</v>
      </c>
      <c r="D61" s="49">
        <f t="shared" si="32"/>
        <v>13721.2599744</v>
      </c>
      <c r="E61" s="49">
        <f t="shared" si="32"/>
        <v>14200.783905600003</v>
      </c>
      <c r="F61" s="49">
        <f t="shared" si="32"/>
        <v>13932.968169599997</v>
      </c>
      <c r="G61" s="49">
        <f t="shared" si="32"/>
        <v>14591.8279152</v>
      </c>
      <c r="H61" s="49">
        <f t="shared" si="32"/>
        <v>12636.547660799997</v>
      </c>
      <c r="I61" s="49">
        <f t="shared" si="32"/>
        <v>14826.788035199999</v>
      </c>
      <c r="J61" s="49">
        <f t="shared" si="32"/>
        <v>14929.988169600001</v>
      </c>
      <c r="K61" s="49">
        <f t="shared" si="32"/>
        <v>14340.183531119997</v>
      </c>
      <c r="L61" s="49">
        <f t="shared" si="32"/>
        <v>11386.626597359998</v>
      </c>
      <c r="M61" s="49">
        <f t="shared" si="32"/>
        <v>12990.808941839998</v>
      </c>
      <c r="N61" s="49">
        <f t="shared" si="32"/>
        <v>13351.636685293321</v>
      </c>
      <c r="O61" s="49">
        <f t="shared" si="32"/>
        <v>13630.79599595597</v>
      </c>
      <c r="P61" s="49">
        <f t="shared" si="32"/>
        <v>13952.104414645137</v>
      </c>
      <c r="Q61" s="49">
        <f t="shared" si="32"/>
        <v>14702.618456962375</v>
      </c>
      <c r="R61" s="49">
        <f t="shared" si="32"/>
        <v>15068.679912501404</v>
      </c>
      <c r="S61" s="49">
        <f t="shared" si="32"/>
        <v>15933.026120603135</v>
      </c>
      <c r="T61" s="49">
        <f t="shared" si="32"/>
        <v>16795.172675937931</v>
      </c>
      <c r="U61" s="49">
        <f t="shared" si="32"/>
        <v>18014.264303581254</v>
      </c>
      <c r="V61" s="49">
        <f t="shared" si="32"/>
        <v>18495.01331011732</v>
      </c>
      <c r="W61" s="49">
        <f t="shared" si="32"/>
        <v>17121.608167726783</v>
      </c>
      <c r="X61" s="49">
        <f t="shared" si="32"/>
        <v>17711.856472346757</v>
      </c>
      <c r="Y61" s="49">
        <f t="shared" ref="Y61:Z61" si="33">SUM(Y62:Y72)</f>
        <v>15115.6342671885</v>
      </c>
      <c r="Z61" s="49">
        <f t="shared" si="33"/>
        <v>15276.893524050336</v>
      </c>
    </row>
    <row r="62" spans="1:26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14975.295955199994</v>
      </c>
      <c r="D62" s="52">
        <f>FC_IND_PPP_PU_E!D62+FC_IND_PPP_PA_E!D62+FC_IND_PPP_PR_E!D62</f>
        <v>13619.7601344</v>
      </c>
      <c r="E62" s="52">
        <f>FC_IND_PPP_PU_E!E62+FC_IND_PPP_PA_E!E62+FC_IND_PPP_PR_E!E62</f>
        <v>14118.383865600003</v>
      </c>
      <c r="F62" s="52">
        <f>FC_IND_PPP_PU_E!F62+FC_IND_PPP_PA_E!F62+FC_IND_PPP_PR_E!F62</f>
        <v>13841.968089599997</v>
      </c>
      <c r="G62" s="52">
        <f>FC_IND_PPP_PU_E!G62+FC_IND_PPP_PA_E!G62+FC_IND_PPP_PR_E!G62</f>
        <v>14500.527955199999</v>
      </c>
      <c r="H62" s="52">
        <f>FC_IND_PPP_PU_E!H62+FC_IND_PPP_PA_E!H62+FC_IND_PPP_PR_E!H62</f>
        <v>12558.447820799996</v>
      </c>
      <c r="I62" s="52">
        <f>FC_IND_PPP_PU_E!I62+FC_IND_PPP_PA_E!I62+FC_IND_PPP_PR_E!I62</f>
        <v>14747.487955199998</v>
      </c>
      <c r="J62" s="52">
        <f>FC_IND_PPP_PU_E!J62+FC_IND_PPP_PA_E!J62+FC_IND_PPP_PR_E!J62</f>
        <v>14839.888089600001</v>
      </c>
      <c r="K62" s="52">
        <f>FC_IND_PPP_PU_E!K62+FC_IND_PPP_PA_E!K62+FC_IND_PPP_PR_E!K62</f>
        <v>14253.455865599997</v>
      </c>
      <c r="L62" s="52">
        <f>FC_IND_PPP_PU_E!L62+FC_IND_PPP_PA_E!L62+FC_IND_PPP_PR_E!L62</f>
        <v>11313.008179199998</v>
      </c>
      <c r="M62" s="52">
        <f>FC_IND_PPP_PU_E!M62+FC_IND_PPP_PA_E!M62+FC_IND_PPP_PR_E!M62</f>
        <v>12894.335999999999</v>
      </c>
      <c r="N62" s="52">
        <f>FC_IND_PPP_PU_E!N62+FC_IND_PPP_PA_E!N62+FC_IND_PPP_PR_E!N62</f>
        <v>13251.392179199998</v>
      </c>
      <c r="O62" s="52">
        <f>FC_IND_PPP_PU_E!O62+FC_IND_PPP_PA_E!O62+FC_IND_PPP_PR_E!O62</f>
        <v>13512.015820800003</v>
      </c>
      <c r="P62" s="52">
        <f>FC_IND_PPP_PU_E!P62+FC_IND_PPP_PA_E!P62+FC_IND_PPP_PR_E!P62</f>
        <v>13833.119865599998</v>
      </c>
      <c r="Q62" s="52">
        <f>FC_IND_PPP_PU_E!Q62+FC_IND_PPP_PA_E!Q62+FC_IND_PPP_PR_E!Q62</f>
        <v>14591.695910400002</v>
      </c>
      <c r="R62" s="52">
        <f>FC_IND_PPP_PU_E!R62+FC_IND_PPP_PA_E!R62+FC_IND_PPP_PR_E!R62</f>
        <v>14954.463820800003</v>
      </c>
      <c r="S62" s="52">
        <f>FC_IND_PPP_PU_E!S62+FC_IND_PPP_PA_E!S62+FC_IND_PPP_PR_E!S62</f>
        <v>15809.247820800001</v>
      </c>
      <c r="T62" s="52">
        <f>FC_IND_PPP_PU_E!T62+FC_IND_PPP_PA_E!T62+FC_IND_PPP_PR_E!T62</f>
        <v>16555.392</v>
      </c>
      <c r="U62" s="52">
        <f>FC_IND_PPP_PU_E!U62+FC_IND_PPP_PA_E!U62+FC_IND_PPP_PR_E!U62</f>
        <v>17759.616134399996</v>
      </c>
      <c r="V62" s="52">
        <f>FC_IND_PPP_PU_E!V62+FC_IND_PPP_PA_E!V62+FC_IND_PPP_PR_E!V62</f>
        <v>18232.031865599998</v>
      </c>
      <c r="W62" s="52">
        <f>FC_IND_PPP_PU_E!W62+FC_IND_PPP_PA_E!W62+FC_IND_PPP_PR_E!W62</f>
        <v>16881.648134399999</v>
      </c>
      <c r="X62" s="52">
        <f>FC_IND_PPP_PU_E!X62+FC_IND_PPP_PA_E!X62+FC_IND_PPP_PR_E!X62</f>
        <v>17460.015955199997</v>
      </c>
      <c r="Y62" s="52">
        <f>FC_IND_PPP_PU_E!Y62+FC_IND_PPP_PA_E!Y62+FC_IND_PPP_PR_E!Y62</f>
        <v>14886.479865599997</v>
      </c>
      <c r="Z62" s="52">
        <f>FC_IND_PPP_PU_E!Z62+FC_IND_PPP_PA_E!Z62+FC_IND_PPP_PR_E!Z62</f>
        <v>15055.712179199998</v>
      </c>
    </row>
    <row r="63" spans="1:26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  <c r="Y63" s="52">
        <f>FC_IND_PPP_PU_E!Y63+FC_IND_PPP_PA_E!Y63+FC_IND_PPP_PR_E!Y63</f>
        <v>0</v>
      </c>
      <c r="Z63" s="52">
        <f>FC_IND_PPP_PU_E!Z63+FC_IND_PPP_PA_E!Z63+FC_IND_PPP_PR_E!Z63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0.32766551999999982</v>
      </c>
      <c r="L64" s="52">
        <f>FC_IND_PPP_PU_E!L64+FC_IND_PPP_PA_E!L64+FC_IND_PPP_PR_E!L64</f>
        <v>0.21837816000000002</v>
      </c>
      <c r="M64" s="52">
        <f>FC_IND_PPP_PU_E!M64+FC_IND_PPP_PA_E!M64+FC_IND_PPP_PR_E!M64</f>
        <v>0.27302184000000013</v>
      </c>
      <c r="N64" s="52">
        <f>FC_IND_PPP_PU_E!N64+FC_IND_PPP_PA_E!N64+FC_IND_PPP_PR_E!N64</f>
        <v>0.34450609332264709</v>
      </c>
      <c r="O64" s="52">
        <f>FC_IND_PPP_PU_E!O64+FC_IND_PPP_PA_E!O64+FC_IND_PPP_PR_E!O64</f>
        <v>0.48021515596780179</v>
      </c>
      <c r="P64" s="52">
        <f>FC_IND_PPP_PU_E!P64+FC_IND_PPP_PA_E!P64+FC_IND_PPP_PR_E!P64</f>
        <v>1.6846690451393311</v>
      </c>
      <c r="Q64" s="52">
        <f>FC_IND_PPP_PU_E!Q64+FC_IND_PPP_PA_E!Q64+FC_IND_PPP_PR_E!Q64</f>
        <v>1.7226665623738295</v>
      </c>
      <c r="R64" s="52">
        <f>FC_IND_PPP_PU_E!R64+FC_IND_PPP_PA_E!R64+FC_IND_PPP_PR_E!R64</f>
        <v>3.1678925014024677</v>
      </c>
      <c r="S64" s="52">
        <f>FC_IND_PPP_PU_E!S64+FC_IND_PPP_PA_E!S64+FC_IND_PPP_PR_E!S64</f>
        <v>4.0257844431344108</v>
      </c>
      <c r="T64" s="52">
        <f>FC_IND_PPP_PU_E!T64+FC_IND_PPP_PA_E!T64+FC_IND_PPP_PR_E!T64</f>
        <v>111.64097417793006</v>
      </c>
      <c r="U64" s="52">
        <f>FC_IND_PPP_PU_E!U64+FC_IND_PPP_PA_E!U64+FC_IND_PPP_PR_E!U64</f>
        <v>130.10904774125862</v>
      </c>
      <c r="V64" s="52">
        <f>FC_IND_PPP_PU_E!V64+FC_IND_PPP_PA_E!V64+FC_IND_PPP_PR_E!V64</f>
        <v>152.11269955732197</v>
      </c>
      <c r="W64" s="52">
        <f>FC_IND_PPP_PU_E!W64+FC_IND_PPP_PA_E!W64+FC_IND_PPP_PR_E!W64</f>
        <v>138.85463092678461</v>
      </c>
      <c r="X64" s="52">
        <f>FC_IND_PPP_PU_E!X64+FC_IND_PPP_PA_E!X64+FC_IND_PPP_PR_E!X64</f>
        <v>168.74749298675928</v>
      </c>
      <c r="Y64" s="52">
        <f>FC_IND_PPP_PU_E!Y64+FC_IND_PPP_PA_E!Y64+FC_IND_PPP_PR_E!Y64</f>
        <v>157.73315774850175</v>
      </c>
      <c r="Z64" s="52">
        <f>FC_IND_PPP_PU_E!Z64+FC_IND_PPP_PA_E!Z64+FC_IND_PPP_PR_E!Z64</f>
        <v>158.7307019703382</v>
      </c>
    </row>
    <row r="65" spans="1:26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81.699839999999995</v>
      </c>
      <c r="D65" s="52">
        <f>FC_IND_PPP_PU_E!D65+FC_IND_PPP_PA_E!D65+FC_IND_PPP_PR_E!D65</f>
        <v>101.49984000000001</v>
      </c>
      <c r="E65" s="52">
        <f>FC_IND_PPP_PU_E!E65+FC_IND_PPP_PA_E!E65+FC_IND_PPP_PR_E!E65</f>
        <v>82.40003999999999</v>
      </c>
      <c r="F65" s="52">
        <f>FC_IND_PPP_PU_E!F65+FC_IND_PPP_PA_E!F65+FC_IND_PPP_PR_E!F65</f>
        <v>91.000079999999997</v>
      </c>
      <c r="G65" s="52">
        <f>FC_IND_PPP_PU_E!G65+FC_IND_PPP_PA_E!G65+FC_IND_PPP_PR_E!G65</f>
        <v>91.299959999999984</v>
      </c>
      <c r="H65" s="52">
        <f>FC_IND_PPP_PU_E!H65+FC_IND_PPP_PA_E!H65+FC_IND_PPP_PR_E!H65</f>
        <v>78.099839999999972</v>
      </c>
      <c r="I65" s="52">
        <f>FC_IND_PPP_PU_E!I65+FC_IND_PPP_PA_E!I65+FC_IND_PPP_PR_E!I65</f>
        <v>79.300080000000008</v>
      </c>
      <c r="J65" s="52">
        <f>FC_IND_PPP_PU_E!J65+FC_IND_PPP_PA_E!J65+FC_IND_PPP_PR_E!J65</f>
        <v>90.100079999999977</v>
      </c>
      <c r="K65" s="52">
        <f>FC_IND_PPP_PU_E!K65+FC_IND_PPP_PA_E!K65+FC_IND_PPP_PR_E!K65</f>
        <v>86.4</v>
      </c>
      <c r="L65" s="52">
        <f>FC_IND_PPP_PU_E!L65+FC_IND_PPP_PA_E!L65+FC_IND_PPP_PR_E!L65</f>
        <v>73.400040000000018</v>
      </c>
      <c r="M65" s="52">
        <f>FC_IND_PPP_PU_E!M65+FC_IND_PPP_PA_E!M65+FC_IND_PPP_PR_E!M65</f>
        <v>96.199919999999977</v>
      </c>
      <c r="N65" s="52">
        <f>FC_IND_PPP_PU_E!N65+FC_IND_PPP_PA_E!N65+FC_IND_PPP_PR_E!N65</f>
        <v>99.899999999999977</v>
      </c>
      <c r="O65" s="52">
        <f>FC_IND_PPP_PU_E!O65+FC_IND_PPP_PA_E!O65+FC_IND_PPP_PR_E!O65</f>
        <v>118.29995999999998</v>
      </c>
      <c r="P65" s="52">
        <f>FC_IND_PPP_PU_E!P65+FC_IND_PPP_PA_E!P65+FC_IND_PPP_PR_E!P65</f>
        <v>117.29988000000002</v>
      </c>
      <c r="Q65" s="52">
        <f>FC_IND_PPP_PU_E!Q65+FC_IND_PPP_PA_E!Q65+FC_IND_PPP_PR_E!Q65</f>
        <v>109.19987999999999</v>
      </c>
      <c r="R65" s="52">
        <f>FC_IND_PPP_PU_E!R65+FC_IND_PPP_PA_E!R65+FC_IND_PPP_PR_E!R65</f>
        <v>108.69984000000001</v>
      </c>
      <c r="S65" s="52">
        <f>FC_IND_PPP_PU_E!S65+FC_IND_PPP_PA_E!S65+FC_IND_PPP_PR_E!S65</f>
        <v>114.59988000000001</v>
      </c>
      <c r="T65" s="52">
        <f>FC_IND_PPP_PU_E!T65+FC_IND_PPP_PA_E!T65+FC_IND_PPP_PR_E!T65</f>
        <v>114.29999999999998</v>
      </c>
      <c r="U65" s="52">
        <f>FC_IND_PPP_PU_E!U65+FC_IND_PPP_PA_E!U65+FC_IND_PPP_PR_E!U65</f>
        <v>111.20003999999997</v>
      </c>
      <c r="V65" s="52">
        <f>FC_IND_PPP_PU_E!V65+FC_IND_PPP_PA_E!V65+FC_IND_PPP_PR_E!V65</f>
        <v>108.50003999999998</v>
      </c>
      <c r="W65" s="52">
        <f>FC_IND_PPP_PU_E!W65+FC_IND_PPP_PA_E!W65+FC_IND_PPP_PR_E!W65</f>
        <v>100.69991999999999</v>
      </c>
      <c r="X65" s="52">
        <f>FC_IND_PPP_PU_E!X65+FC_IND_PPP_PA_E!X65+FC_IND_PPP_PR_E!X65</f>
        <v>82.900079999999974</v>
      </c>
      <c r="Y65" s="52">
        <f>FC_IND_PPP_PU_E!Y65+FC_IND_PPP_PA_E!Y65+FC_IND_PPP_PR_E!Y65</f>
        <v>69.900119999999987</v>
      </c>
      <c r="Z65" s="52">
        <f>FC_IND_PPP_PU_E!Z65+FC_IND_PPP_PA_E!Z65+FC_IND_PPP_PR_E!Z65</f>
        <v>60.800040000000003</v>
      </c>
    </row>
    <row r="66" spans="1:26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  <c r="Y66" s="52">
        <f>FC_IND_PPP_PU_E!Y66+FC_IND_PPP_PA_E!Y66+FC_IND_PPP_PR_E!Y66</f>
        <v>0</v>
      </c>
      <c r="Z66" s="52">
        <f>FC_IND_PPP_PU_E!Z66+FC_IND_PPP_PA_E!Z66+FC_IND_PPP_PR_E!Z66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  <c r="Y67" s="52">
        <f>FC_IND_PPP_PU_E!Y67+FC_IND_PPP_PA_E!Y67+FC_IND_PPP_PR_E!Y67</f>
        <v>0</v>
      </c>
      <c r="Z67" s="52">
        <f>FC_IND_PPP_PU_E!Z67+FC_IND_PPP_PA_E!Z67+FC_IND_PPP_PR_E!Z67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  <c r="Y68" s="52">
        <f>FC_IND_PPP_PU_E!Y68+FC_IND_PPP_PA_E!Y68+FC_IND_PPP_PR_E!Y68</f>
        <v>0</v>
      </c>
      <c r="Z68" s="52">
        <f>FC_IND_PPP_PU_E!Z68+FC_IND_PPP_PA_E!Z68+FC_IND_PPP_PR_E!Z68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0.19294416</v>
      </c>
      <c r="Y69" s="52">
        <f>FC_IND_PPP_PU_E!Y69+FC_IND_PPP_PA_E!Y69+FC_IND_PPP_PR_E!Y69</f>
        <v>1.5211238400000004</v>
      </c>
      <c r="Z69" s="52">
        <f>FC_IND_PPP_PU_E!Z69+FC_IND_PPP_PA_E!Z69+FC_IND_PPP_PR_E!Z69</f>
        <v>1.6506028799999997</v>
      </c>
    </row>
    <row r="70" spans="1:26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  <c r="Y70" s="52">
        <f>FC_IND_PPP_PU_E!Y70+FC_IND_PPP_PA_E!Y70+FC_IND_PPP_PR_E!Y70</f>
        <v>0</v>
      </c>
      <c r="Z70" s="52">
        <f>FC_IND_PPP_PU_E!Z70+FC_IND_PPP_PA_E!Z70+FC_IND_PPP_PR_E!Z70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  <c r="Y71" s="52">
        <f>FC_IND_PPP_PU_E!Y71+FC_IND_PPP_PA_E!Y71+FC_IND_PPP_PR_E!Y71</f>
        <v>0</v>
      </c>
      <c r="Z71" s="52">
        <f>FC_IND_PPP_PU_E!Z71+FC_IND_PPP_PA_E!Z71+FC_IND_PPP_PR_E!Z71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2.3483591999999995</v>
      </c>
      <c r="S72" s="55">
        <f>FC_IND_PPP_PU_E!S72+FC_IND_PPP_PA_E!S72+FC_IND_PPP_PR_E!S72</f>
        <v>5.1526353600000006</v>
      </c>
      <c r="T72" s="55">
        <f>FC_IND_PPP_PU_E!T72+FC_IND_PPP_PA_E!T72+FC_IND_PPP_PR_E!T72</f>
        <v>13.839701760000001</v>
      </c>
      <c r="U72" s="55">
        <f>FC_IND_PPP_PU_E!U72+FC_IND_PPP_PA_E!U72+FC_IND_PPP_PR_E!U72</f>
        <v>13.339081440000001</v>
      </c>
      <c r="V72" s="55">
        <f>FC_IND_PPP_PU_E!V72+FC_IND_PPP_PA_E!V72+FC_IND_PPP_PR_E!V72</f>
        <v>2.3687049600000001</v>
      </c>
      <c r="W72" s="55">
        <f>FC_IND_PPP_PU_E!W72+FC_IND_PPP_PA_E!W72+FC_IND_PPP_PR_E!W72</f>
        <v>0.4054823999999998</v>
      </c>
      <c r="X72" s="55">
        <f>FC_IND_PPP_PU_E!X72+FC_IND_PPP_PA_E!X72+FC_IND_PPP_PR_E!X72</f>
        <v>0</v>
      </c>
      <c r="Y72" s="55">
        <f>FC_IND_PPP_PU_E!Y72+FC_IND_PPP_PA_E!Y72+FC_IND_PPP_PR_E!Y72</f>
        <v>0</v>
      </c>
      <c r="Z72" s="55">
        <f>FC_IND_PPP_PU_E!Z72+FC_IND_PPP_PA_E!Z72+FC_IND_PPP_PR_E!Z72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1649.6611738232348</v>
      </c>
      <c r="D2" s="21">
        <f t="shared" ref="D2:X2" si="0">SUM(D3,D17,D22,D25,D26,D51,D52)</f>
        <v>1611.3392145202922</v>
      </c>
      <c r="E2" s="21">
        <f t="shared" si="0"/>
        <v>1507.2783884056498</v>
      </c>
      <c r="F2" s="21">
        <f t="shared" si="0"/>
        <v>1474.0444484486109</v>
      </c>
      <c r="G2" s="21">
        <f t="shared" si="0"/>
        <v>1421.9314365246814</v>
      </c>
      <c r="H2" s="21">
        <f t="shared" si="0"/>
        <v>1317.30486665474</v>
      </c>
      <c r="I2" s="21">
        <f t="shared" si="0"/>
        <v>1541.8432660678118</v>
      </c>
      <c r="J2" s="21">
        <f t="shared" si="0"/>
        <v>1531.591019849041</v>
      </c>
      <c r="K2" s="21">
        <f t="shared" si="0"/>
        <v>1399.5706729310953</v>
      </c>
      <c r="L2" s="21">
        <f t="shared" si="0"/>
        <v>1099.8853567445988</v>
      </c>
      <c r="M2" s="21">
        <f t="shared" si="0"/>
        <v>1346.5289903771197</v>
      </c>
      <c r="N2" s="21">
        <f t="shared" si="0"/>
        <v>1278.9744001804506</v>
      </c>
      <c r="O2" s="21">
        <f t="shared" si="0"/>
        <v>1238.0544395007121</v>
      </c>
      <c r="P2" s="21">
        <f t="shared" si="0"/>
        <v>1244.5994229484579</v>
      </c>
      <c r="Q2" s="21">
        <f t="shared" si="0"/>
        <v>1240.1758998492087</v>
      </c>
      <c r="R2" s="21">
        <f t="shared" si="0"/>
        <v>1171.2823470001713</v>
      </c>
      <c r="S2" s="21">
        <f t="shared" si="0"/>
        <v>1207.8691960820108</v>
      </c>
      <c r="T2" s="21">
        <f t="shared" si="0"/>
        <v>1275.3679122906012</v>
      </c>
      <c r="U2" s="21">
        <f t="shared" si="0"/>
        <v>1228.7196469299527</v>
      </c>
      <c r="V2" s="21">
        <f t="shared" si="0"/>
        <v>1247.8840616527227</v>
      </c>
      <c r="W2" s="21">
        <f t="shared" si="0"/>
        <v>1114.868937625934</v>
      </c>
      <c r="X2" s="21">
        <f t="shared" si="0"/>
        <v>1130.627706096988</v>
      </c>
      <c r="Y2" s="21">
        <f t="shared" ref="Y2:Z2" si="1">SUM(Y3,Y17,Y22,Y25,Y26,Y51,Y52)</f>
        <v>956.37910207362734</v>
      </c>
      <c r="Z2" s="21">
        <f t="shared" si="1"/>
        <v>742.68289785556181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97.866969285725006</v>
      </c>
      <c r="D3" s="24">
        <f t="shared" ref="D3:W3" si="3">SUM(D4,D8,D11)</f>
        <v>31.076718304129606</v>
      </c>
      <c r="E3" s="24">
        <f t="shared" si="3"/>
        <v>24.951925760444677</v>
      </c>
      <c r="F3" s="24">
        <f t="shared" si="3"/>
        <v>18.373213409563796</v>
      </c>
      <c r="G3" s="24">
        <f t="shared" si="3"/>
        <v>21.36899722943302</v>
      </c>
      <c r="H3" s="24">
        <f t="shared" si="3"/>
        <v>20.089058157972893</v>
      </c>
      <c r="I3" s="24">
        <f t="shared" si="3"/>
        <v>21.398602338902823</v>
      </c>
      <c r="J3" s="24">
        <f t="shared" si="3"/>
        <v>21.888730885665343</v>
      </c>
      <c r="K3" s="24">
        <f t="shared" si="3"/>
        <v>22.469085024869909</v>
      </c>
      <c r="L3" s="24">
        <f t="shared" si="3"/>
        <v>13.715070999364926</v>
      </c>
      <c r="M3" s="24">
        <f t="shared" si="3"/>
        <v>24.150903244956687</v>
      </c>
      <c r="N3" s="24">
        <f t="shared" si="3"/>
        <v>10.04290052305573</v>
      </c>
      <c r="O3" s="24">
        <f t="shared" si="3"/>
        <v>25.357092452850313</v>
      </c>
      <c r="P3" s="24">
        <f t="shared" si="3"/>
        <v>23.457512858306114</v>
      </c>
      <c r="Q3" s="24">
        <f t="shared" si="3"/>
        <v>16.573752255886912</v>
      </c>
      <c r="R3" s="24">
        <f t="shared" si="3"/>
        <v>58.792771973678271</v>
      </c>
      <c r="S3" s="24">
        <f t="shared" si="3"/>
        <v>101.08652701910817</v>
      </c>
      <c r="T3" s="24">
        <f t="shared" si="3"/>
        <v>96.589949020346623</v>
      </c>
      <c r="U3" s="24">
        <f t="shared" si="3"/>
        <v>77.597556242110542</v>
      </c>
      <c r="V3" s="24">
        <f t="shared" si="3"/>
        <v>79.661113089630334</v>
      </c>
      <c r="W3" s="24">
        <f t="shared" si="3"/>
        <v>78.626387053084272</v>
      </c>
      <c r="X3" s="24">
        <f t="shared" ref="X3:Z3" si="4">SUM(X4,X8,X11)</f>
        <v>99.036258497917316</v>
      </c>
      <c r="Y3" s="24">
        <f t="shared" si="4"/>
        <v>93.966270193618087</v>
      </c>
      <c r="Z3" s="24">
        <f t="shared" si="4"/>
        <v>16.392717125213892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97.866969285725006</v>
      </c>
      <c r="D4" s="19">
        <f t="shared" ref="D4:W4" si="6">SUM(D5:D7)</f>
        <v>31.076718304129606</v>
      </c>
      <c r="E4" s="19">
        <f t="shared" si="6"/>
        <v>24.951925760444677</v>
      </c>
      <c r="F4" s="19">
        <f t="shared" si="6"/>
        <v>18.373213409563796</v>
      </c>
      <c r="G4" s="19">
        <f t="shared" si="6"/>
        <v>21.36899722943302</v>
      </c>
      <c r="H4" s="19">
        <f t="shared" si="6"/>
        <v>20.089058157972893</v>
      </c>
      <c r="I4" s="19">
        <f t="shared" si="6"/>
        <v>21.398602338902823</v>
      </c>
      <c r="J4" s="19">
        <f t="shared" si="6"/>
        <v>21.888730885665343</v>
      </c>
      <c r="K4" s="19">
        <f t="shared" si="6"/>
        <v>22.469085024869909</v>
      </c>
      <c r="L4" s="19">
        <f t="shared" si="6"/>
        <v>13.715070999364926</v>
      </c>
      <c r="M4" s="19">
        <f t="shared" si="6"/>
        <v>24.150903244956687</v>
      </c>
      <c r="N4" s="19">
        <f t="shared" si="6"/>
        <v>10.04290052305573</v>
      </c>
      <c r="O4" s="19">
        <f t="shared" si="6"/>
        <v>25.357092452850313</v>
      </c>
      <c r="P4" s="19">
        <f t="shared" si="6"/>
        <v>23.457512858306114</v>
      </c>
      <c r="Q4" s="19">
        <f t="shared" si="6"/>
        <v>16.573752255886912</v>
      </c>
      <c r="R4" s="19">
        <f t="shared" si="6"/>
        <v>58.792771973678271</v>
      </c>
      <c r="S4" s="19">
        <f t="shared" si="6"/>
        <v>101.08652701910817</v>
      </c>
      <c r="T4" s="19">
        <f t="shared" si="6"/>
        <v>96.589949020346623</v>
      </c>
      <c r="U4" s="19">
        <f t="shared" si="6"/>
        <v>77.597556242110542</v>
      </c>
      <c r="V4" s="19">
        <f t="shared" si="6"/>
        <v>79.661113089630334</v>
      </c>
      <c r="W4" s="19">
        <f t="shared" si="6"/>
        <v>78.626387053084272</v>
      </c>
      <c r="X4" s="19">
        <f t="shared" ref="X4:Z4" si="7">SUM(X5:X7)</f>
        <v>99.036258497917316</v>
      </c>
      <c r="Y4" s="19">
        <f t="shared" si="7"/>
        <v>93.966270193618087</v>
      </c>
      <c r="Z4" s="19">
        <f t="shared" si="7"/>
        <v>16.392717125213892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97.866969285725006</v>
      </c>
      <c r="D7" s="8">
        <v>31.076718304129606</v>
      </c>
      <c r="E7" s="8">
        <v>24.951925760444677</v>
      </c>
      <c r="F7" s="8">
        <v>18.373213409563796</v>
      </c>
      <c r="G7" s="8">
        <v>21.36899722943302</v>
      </c>
      <c r="H7" s="8">
        <v>20.089058157972893</v>
      </c>
      <c r="I7" s="8">
        <v>21.398602338902823</v>
      </c>
      <c r="J7" s="8">
        <v>21.888730885665343</v>
      </c>
      <c r="K7" s="8">
        <v>22.469085024869909</v>
      </c>
      <c r="L7" s="8">
        <v>13.715070999364926</v>
      </c>
      <c r="M7" s="8">
        <v>24.150903244956687</v>
      </c>
      <c r="N7" s="8">
        <v>10.04290052305573</v>
      </c>
      <c r="O7" s="8">
        <v>25.357092452850313</v>
      </c>
      <c r="P7" s="8">
        <v>23.457512858306114</v>
      </c>
      <c r="Q7" s="8">
        <v>16.573752255886912</v>
      </c>
      <c r="R7" s="8">
        <v>58.792771973678271</v>
      </c>
      <c r="S7" s="8">
        <v>101.08652701910817</v>
      </c>
      <c r="T7" s="8">
        <v>96.589949020346623</v>
      </c>
      <c r="U7" s="8">
        <v>77.597556242110542</v>
      </c>
      <c r="V7" s="8">
        <v>79.661113089630334</v>
      </c>
      <c r="W7" s="8">
        <v>78.626387053084272</v>
      </c>
      <c r="X7" s="8">
        <v>99.036258497917316</v>
      </c>
      <c r="Y7" s="8">
        <v>93.966270193618087</v>
      </c>
      <c r="Z7" s="8">
        <v>16.392717125213892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503.37667060768615</v>
      </c>
      <c r="D22" s="27">
        <f t="shared" si="14"/>
        <v>503.40479212110051</v>
      </c>
      <c r="E22" s="27">
        <f t="shared" si="14"/>
        <v>457.03210512068614</v>
      </c>
      <c r="F22" s="27">
        <f t="shared" si="14"/>
        <v>442.36430854396798</v>
      </c>
      <c r="G22" s="27">
        <f t="shared" si="14"/>
        <v>350.3518275683553</v>
      </c>
      <c r="H22" s="27">
        <f t="shared" si="14"/>
        <v>337.1277614525726</v>
      </c>
      <c r="I22" s="27">
        <f t="shared" si="14"/>
        <v>483.04387825211819</v>
      </c>
      <c r="J22" s="27">
        <f t="shared" si="14"/>
        <v>510.4138586462434</v>
      </c>
      <c r="K22" s="27">
        <f t="shared" si="14"/>
        <v>465.87734975892124</v>
      </c>
      <c r="L22" s="27">
        <f t="shared" si="14"/>
        <v>379.29926419691594</v>
      </c>
      <c r="M22" s="27">
        <f t="shared" si="14"/>
        <v>459.96360636354405</v>
      </c>
      <c r="N22" s="27">
        <f t="shared" si="14"/>
        <v>437.97885807190852</v>
      </c>
      <c r="O22" s="27">
        <f t="shared" si="14"/>
        <v>402.25672776315287</v>
      </c>
      <c r="P22" s="27">
        <f t="shared" si="14"/>
        <v>366.69925022150312</v>
      </c>
      <c r="Q22" s="27">
        <f t="shared" si="14"/>
        <v>400.51403713646937</v>
      </c>
      <c r="R22" s="27">
        <f t="shared" si="14"/>
        <v>389.04472202067711</v>
      </c>
      <c r="S22" s="27">
        <f t="shared" si="14"/>
        <v>358.91739694208508</v>
      </c>
      <c r="T22" s="27">
        <f t="shared" si="14"/>
        <v>354.261239287178</v>
      </c>
      <c r="U22" s="27">
        <f t="shared" si="14"/>
        <v>376.88171010496467</v>
      </c>
      <c r="V22" s="27">
        <f t="shared" si="14"/>
        <v>374.78926473610949</v>
      </c>
      <c r="W22" s="27">
        <f t="shared" si="14"/>
        <v>299.4348940617275</v>
      </c>
      <c r="X22" s="27">
        <f t="shared" si="14"/>
        <v>255.02809413923805</v>
      </c>
      <c r="Y22" s="27">
        <f t="shared" ref="Y22:Z22" si="15">SUM(Y23:Y24)</f>
        <v>144.62511026254398</v>
      </c>
      <c r="Z22" s="27">
        <f t="shared" si="15"/>
        <v>116.43132554623213</v>
      </c>
    </row>
    <row r="23" spans="1:26" ht="11.25" customHeight="1" x14ac:dyDescent="0.2">
      <c r="A23" s="29" t="s">
        <v>36</v>
      </c>
      <c r="B23" s="7" t="s">
        <v>37</v>
      </c>
      <c r="C23" s="8">
        <v>503.37667060768615</v>
      </c>
      <c r="D23" s="8">
        <v>503.40479212110051</v>
      </c>
      <c r="E23" s="8">
        <v>457.03210512068614</v>
      </c>
      <c r="F23" s="8">
        <v>442.36430854396798</v>
      </c>
      <c r="G23" s="8">
        <v>350.3518275683553</v>
      </c>
      <c r="H23" s="8">
        <v>337.1277614525726</v>
      </c>
      <c r="I23" s="8">
        <v>483.04387825211819</v>
      </c>
      <c r="J23" s="8">
        <v>510.4138586462434</v>
      </c>
      <c r="K23" s="8">
        <v>465.87734975892124</v>
      </c>
      <c r="L23" s="8">
        <v>379.29926419691594</v>
      </c>
      <c r="M23" s="8">
        <v>459.96360636354405</v>
      </c>
      <c r="N23" s="8">
        <v>437.97885807190852</v>
      </c>
      <c r="O23" s="8">
        <v>402.25672776315287</v>
      </c>
      <c r="P23" s="8">
        <v>366.69925022150312</v>
      </c>
      <c r="Q23" s="8">
        <v>400.51403713646937</v>
      </c>
      <c r="R23" s="8">
        <v>389.04472202067711</v>
      </c>
      <c r="S23" s="8">
        <v>358.91739694208508</v>
      </c>
      <c r="T23" s="8">
        <v>354.261239287178</v>
      </c>
      <c r="U23" s="8">
        <v>376.88171010496467</v>
      </c>
      <c r="V23" s="8">
        <v>374.78926473610949</v>
      </c>
      <c r="W23" s="8">
        <v>299.4348940617275</v>
      </c>
      <c r="X23" s="8">
        <v>255.02809413923805</v>
      </c>
      <c r="Y23" s="8">
        <v>144.62511026254398</v>
      </c>
      <c r="Z23" s="8">
        <v>116.43132554623213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388.42260910548231</v>
      </c>
      <c r="D26" s="27">
        <f t="shared" si="16"/>
        <v>375.84363465102734</v>
      </c>
      <c r="E26" s="27">
        <f t="shared" si="16"/>
        <v>357.85349487015259</v>
      </c>
      <c r="F26" s="27">
        <f t="shared" si="16"/>
        <v>366.47050760685988</v>
      </c>
      <c r="G26" s="27">
        <f t="shared" si="16"/>
        <v>389.75493876585244</v>
      </c>
      <c r="H26" s="27">
        <f t="shared" si="16"/>
        <v>338.88513131599893</v>
      </c>
      <c r="I26" s="27">
        <f t="shared" si="16"/>
        <v>381.01784279654078</v>
      </c>
      <c r="J26" s="27">
        <f t="shared" si="16"/>
        <v>308.06537089611675</v>
      </c>
      <c r="K26" s="27">
        <f t="shared" si="16"/>
        <v>289.41943370709146</v>
      </c>
      <c r="L26" s="27">
        <f t="shared" si="16"/>
        <v>193.01747152007454</v>
      </c>
      <c r="M26" s="27">
        <f t="shared" si="16"/>
        <v>248.31160773736323</v>
      </c>
      <c r="N26" s="27">
        <f t="shared" si="16"/>
        <v>246.45182441959605</v>
      </c>
      <c r="O26" s="27">
        <f t="shared" si="16"/>
        <v>223.60380474236032</v>
      </c>
      <c r="P26" s="27">
        <f t="shared" si="16"/>
        <v>216.27460916772776</v>
      </c>
      <c r="Q26" s="27">
        <f t="shared" si="16"/>
        <v>209.45102349972092</v>
      </c>
      <c r="R26" s="27">
        <f t="shared" si="16"/>
        <v>185.08908912945321</v>
      </c>
      <c r="S26" s="27">
        <f t="shared" si="16"/>
        <v>236.94796546336431</v>
      </c>
      <c r="T26" s="27">
        <f t="shared" si="16"/>
        <v>247.29111611700458</v>
      </c>
      <c r="U26" s="27">
        <f t="shared" si="16"/>
        <v>257.04114200157164</v>
      </c>
      <c r="V26" s="27">
        <f t="shared" si="16"/>
        <v>254.81193107275615</v>
      </c>
      <c r="W26" s="27">
        <f t="shared" si="16"/>
        <v>197.02561572238315</v>
      </c>
      <c r="X26" s="27">
        <f t="shared" si="16"/>
        <v>187.21167171754965</v>
      </c>
      <c r="Y26" s="27">
        <f t="shared" ref="Y26:Z26" si="17">SUM(Y27,Y33)</f>
        <v>264.50814069254716</v>
      </c>
      <c r="Z26" s="27">
        <f t="shared" si="17"/>
        <v>243.68241535303906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388.42260910548231</v>
      </c>
      <c r="D33" s="19">
        <f t="shared" si="20"/>
        <v>375.84363465102734</v>
      </c>
      <c r="E33" s="19">
        <f t="shared" si="20"/>
        <v>357.85349487015259</v>
      </c>
      <c r="F33" s="19">
        <f t="shared" si="20"/>
        <v>366.47050760685988</v>
      </c>
      <c r="G33" s="19">
        <f t="shared" si="20"/>
        <v>389.75493876585244</v>
      </c>
      <c r="H33" s="19">
        <f t="shared" si="20"/>
        <v>338.88513131599893</v>
      </c>
      <c r="I33" s="19">
        <f t="shared" si="20"/>
        <v>381.01784279654078</v>
      </c>
      <c r="J33" s="19">
        <f t="shared" si="20"/>
        <v>308.06537089611675</v>
      </c>
      <c r="K33" s="19">
        <f t="shared" si="20"/>
        <v>289.41943370709146</v>
      </c>
      <c r="L33" s="19">
        <f t="shared" si="20"/>
        <v>193.01747152007454</v>
      </c>
      <c r="M33" s="19">
        <f t="shared" si="20"/>
        <v>248.31160773736323</v>
      </c>
      <c r="N33" s="19">
        <f t="shared" si="20"/>
        <v>246.45182441959605</v>
      </c>
      <c r="O33" s="19">
        <f t="shared" si="20"/>
        <v>223.60380474236032</v>
      </c>
      <c r="P33" s="19">
        <f t="shared" si="20"/>
        <v>216.27460916772776</v>
      </c>
      <c r="Q33" s="19">
        <f t="shared" si="20"/>
        <v>209.45102349972092</v>
      </c>
      <c r="R33" s="19">
        <f t="shared" si="20"/>
        <v>185.08908912945321</v>
      </c>
      <c r="S33" s="19">
        <f t="shared" si="20"/>
        <v>236.94796546336431</v>
      </c>
      <c r="T33" s="19">
        <f t="shared" si="20"/>
        <v>247.29111611700458</v>
      </c>
      <c r="U33" s="19">
        <f t="shared" si="20"/>
        <v>257.04114200157164</v>
      </c>
      <c r="V33" s="19">
        <f t="shared" si="20"/>
        <v>254.81193107275615</v>
      </c>
      <c r="W33" s="19">
        <f t="shared" si="20"/>
        <v>197.02561572238315</v>
      </c>
      <c r="X33" s="19">
        <f t="shared" si="20"/>
        <v>187.21167171754965</v>
      </c>
      <c r="Y33" s="19">
        <f t="shared" ref="Y33:Z33" si="21">SUM(Y34:Y50)</f>
        <v>264.50814069254716</v>
      </c>
      <c r="Z33" s="19">
        <f t="shared" si="21"/>
        <v>243.68241535303906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36.686529023474648</v>
      </c>
      <c r="D36" s="8">
        <v>37.893456519831105</v>
      </c>
      <c r="E36" s="8">
        <v>44.928724057850097</v>
      </c>
      <c r="F36" s="8">
        <v>52.748732269902895</v>
      </c>
      <c r="G36" s="8">
        <v>58.612662519276846</v>
      </c>
      <c r="H36" s="8">
        <v>58.418855529273586</v>
      </c>
      <c r="I36" s="8">
        <v>71.027456441611946</v>
      </c>
      <c r="J36" s="8">
        <v>74.874352056986837</v>
      </c>
      <c r="K36" s="8">
        <v>71.069421399364884</v>
      </c>
      <c r="L36" s="8">
        <v>45.974191221368869</v>
      </c>
      <c r="M36" s="8">
        <v>64.985249595361026</v>
      </c>
      <c r="N36" s="8">
        <v>69.390502795517591</v>
      </c>
      <c r="O36" s="8">
        <v>59.870114841428119</v>
      </c>
      <c r="P36" s="8">
        <v>62.741719969726915</v>
      </c>
      <c r="Q36" s="8">
        <v>60.041574227227059</v>
      </c>
      <c r="R36" s="8">
        <v>52.778139681028499</v>
      </c>
      <c r="S36" s="8">
        <v>53.536138593365393</v>
      </c>
      <c r="T36" s="8">
        <v>57.153622691791078</v>
      </c>
      <c r="U36" s="8">
        <v>55.358968691724904</v>
      </c>
      <c r="V36" s="8">
        <v>47.68553795049796</v>
      </c>
      <c r="W36" s="8">
        <v>32.451742077224388</v>
      </c>
      <c r="X36" s="8">
        <v>29.763356234539351</v>
      </c>
      <c r="Y36" s="8">
        <v>25.675981299301203</v>
      </c>
      <c r="Z36" s="8">
        <v>26.574964742329943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11.455273185190233</v>
      </c>
      <c r="D43" s="8">
        <v>12.853800877130931</v>
      </c>
      <c r="E43" s="8">
        <v>10.110566986062558</v>
      </c>
      <c r="F43" s="8">
        <v>10.090656169533592</v>
      </c>
      <c r="G43" s="8">
        <v>8.5037796892138253</v>
      </c>
      <c r="H43" s="8">
        <v>8.4761065595389162</v>
      </c>
      <c r="I43" s="8">
        <v>10.011854114266104</v>
      </c>
      <c r="J43" s="8">
        <v>8.8756284449029756</v>
      </c>
      <c r="K43" s="8">
        <v>5.9375141904497788</v>
      </c>
      <c r="L43" s="8">
        <v>7.1372746901688515</v>
      </c>
      <c r="M43" s="8">
        <v>7.5068183526009191</v>
      </c>
      <c r="N43" s="8">
        <v>4.6098622768073358</v>
      </c>
      <c r="O43" s="8">
        <v>4.7496764148134005</v>
      </c>
      <c r="P43" s="8">
        <v>6.5258868672195121</v>
      </c>
      <c r="Q43" s="8">
        <v>4.8988766106593618</v>
      </c>
      <c r="R43" s="8">
        <v>4.9423039298223106</v>
      </c>
      <c r="S43" s="8">
        <v>8.2401549282684545</v>
      </c>
      <c r="T43" s="8">
        <v>17.266457382629405</v>
      </c>
      <c r="U43" s="8">
        <v>17.107548170210777</v>
      </c>
      <c r="V43" s="8">
        <v>19.622655659750883</v>
      </c>
      <c r="W43" s="8">
        <v>11.077048893601253</v>
      </c>
      <c r="X43" s="8">
        <v>3.4767671019684223</v>
      </c>
      <c r="Y43" s="8">
        <v>23.136278501752731</v>
      </c>
      <c r="Z43" s="8">
        <v>23.779011486557152</v>
      </c>
    </row>
    <row r="44" spans="1:26" ht="11.25" customHeight="1" x14ac:dyDescent="0.2">
      <c r="A44" s="28" t="s">
        <v>74</v>
      </c>
      <c r="B44" s="7" t="s">
        <v>75</v>
      </c>
      <c r="C44" s="8">
        <v>340.28080689681741</v>
      </c>
      <c r="D44" s="8">
        <v>325.09637725406532</v>
      </c>
      <c r="E44" s="8">
        <v>302.81420382623992</v>
      </c>
      <c r="F44" s="8">
        <v>303.63111916742338</v>
      </c>
      <c r="G44" s="8">
        <v>322.63849655736175</v>
      </c>
      <c r="H44" s="8">
        <v>271.99016922718641</v>
      </c>
      <c r="I44" s="8">
        <v>299.97853224066273</v>
      </c>
      <c r="J44" s="8">
        <v>224.31539039422694</v>
      </c>
      <c r="K44" s="8">
        <v>212.41249811727681</v>
      </c>
      <c r="L44" s="8">
        <v>139.90600560853682</v>
      </c>
      <c r="M44" s="8">
        <v>175.81953978940129</v>
      </c>
      <c r="N44" s="8">
        <v>172.45145934727114</v>
      </c>
      <c r="O44" s="8">
        <v>158.98401348611881</v>
      </c>
      <c r="P44" s="8">
        <v>147.00700233078135</v>
      </c>
      <c r="Q44" s="8">
        <v>144.51057266183449</v>
      </c>
      <c r="R44" s="8">
        <v>127.36864551860242</v>
      </c>
      <c r="S44" s="8">
        <v>175.17167194173047</v>
      </c>
      <c r="T44" s="8">
        <v>169.92338548523077</v>
      </c>
      <c r="U44" s="8">
        <v>147.28242261764669</v>
      </c>
      <c r="V44" s="8">
        <v>151.35588925092389</v>
      </c>
      <c r="W44" s="8">
        <v>151.73105334946607</v>
      </c>
      <c r="X44" s="8">
        <v>153.97154838104188</v>
      </c>
      <c r="Y44" s="8">
        <v>207.02625317779024</v>
      </c>
      <c r="Z44" s="8">
        <v>191.51988247913809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2.947650557353342</v>
      </c>
      <c r="U50" s="8">
        <v>37.29220252198926</v>
      </c>
      <c r="V50" s="8">
        <v>36.147848211583408</v>
      </c>
      <c r="W50" s="8">
        <v>1.765771402091453</v>
      </c>
      <c r="X50" s="8">
        <v>0</v>
      </c>
      <c r="Y50" s="8">
        <v>8.6696277137030187</v>
      </c>
      <c r="Z50" s="8">
        <v>1.8085566450138872</v>
      </c>
    </row>
    <row r="51" spans="1:26" ht="11.25" customHeight="1" x14ac:dyDescent="0.2">
      <c r="A51" s="25" t="s">
        <v>88</v>
      </c>
      <c r="B51" s="26" t="s">
        <v>89</v>
      </c>
      <c r="C51" s="27">
        <v>641.6697352366773</v>
      </c>
      <c r="D51" s="27">
        <v>661.7818290328097</v>
      </c>
      <c r="E51" s="27">
        <v>610.75068435917888</v>
      </c>
      <c r="F51" s="27">
        <v>587.04822033181574</v>
      </c>
      <c r="G51" s="27">
        <v>596.51084517412937</v>
      </c>
      <c r="H51" s="27">
        <v>575.02580983965208</v>
      </c>
      <c r="I51" s="27">
        <v>618.74865158224634</v>
      </c>
      <c r="J51" s="27">
        <v>648.05495819377802</v>
      </c>
      <c r="K51" s="27">
        <v>585.32471140847804</v>
      </c>
      <c r="L51" s="27">
        <v>478.71402756996844</v>
      </c>
      <c r="M51" s="27">
        <v>579.73138419565078</v>
      </c>
      <c r="N51" s="27">
        <v>559.70121737001386</v>
      </c>
      <c r="O51" s="27">
        <v>546.79419477161287</v>
      </c>
      <c r="P51" s="27">
        <v>580.38665721496341</v>
      </c>
      <c r="Q51" s="27">
        <v>548.60361772533543</v>
      </c>
      <c r="R51" s="27">
        <v>495.10170832176584</v>
      </c>
      <c r="S51" s="27">
        <v>468.42179116974938</v>
      </c>
      <c r="T51" s="27">
        <v>525.37329387370141</v>
      </c>
      <c r="U51" s="27">
        <v>465.61770744812986</v>
      </c>
      <c r="V51" s="27">
        <v>487.43056692359289</v>
      </c>
      <c r="W51" s="27">
        <v>497.76308743776542</v>
      </c>
      <c r="X51" s="27">
        <v>535.45217702483103</v>
      </c>
      <c r="Y51" s="27">
        <v>408.56754348976864</v>
      </c>
      <c r="Z51" s="27">
        <v>315.82440780546233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18.325189587663957</v>
      </c>
      <c r="D52" s="27">
        <f t="shared" si="22"/>
        <v>39.232240411224822</v>
      </c>
      <c r="E52" s="27">
        <f t="shared" si="22"/>
        <v>56.690178295187494</v>
      </c>
      <c r="F52" s="27">
        <f t="shared" si="22"/>
        <v>59.788198556403309</v>
      </c>
      <c r="G52" s="27">
        <f t="shared" si="22"/>
        <v>63.944827786911219</v>
      </c>
      <c r="H52" s="27">
        <f t="shared" si="22"/>
        <v>46.177105888543458</v>
      </c>
      <c r="I52" s="27">
        <f t="shared" si="22"/>
        <v>37.634291098003516</v>
      </c>
      <c r="J52" s="27">
        <f t="shared" si="22"/>
        <v>43.1681012272375</v>
      </c>
      <c r="K52" s="27">
        <f t="shared" si="22"/>
        <v>36.480093031734413</v>
      </c>
      <c r="L52" s="27">
        <f t="shared" si="22"/>
        <v>35.139522458274989</v>
      </c>
      <c r="M52" s="27">
        <f t="shared" si="22"/>
        <v>34.371488835605064</v>
      </c>
      <c r="N52" s="27">
        <f t="shared" si="22"/>
        <v>24.799599795876492</v>
      </c>
      <c r="O52" s="27">
        <f t="shared" si="22"/>
        <v>40.042619770735755</v>
      </c>
      <c r="P52" s="27">
        <f t="shared" si="22"/>
        <v>57.781393485957636</v>
      </c>
      <c r="Q52" s="27">
        <f t="shared" si="22"/>
        <v>65.033469231796062</v>
      </c>
      <c r="R52" s="27">
        <f t="shared" si="22"/>
        <v>43.254055554597116</v>
      </c>
      <c r="S52" s="27">
        <f t="shared" si="22"/>
        <v>42.495515487703969</v>
      </c>
      <c r="T52" s="27">
        <f t="shared" si="22"/>
        <v>51.852313992370746</v>
      </c>
      <c r="U52" s="27">
        <f t="shared" si="22"/>
        <v>51.581531133175922</v>
      </c>
      <c r="V52" s="27">
        <f t="shared" si="22"/>
        <v>51.19118583063382</v>
      </c>
      <c r="W52" s="27">
        <f t="shared" si="22"/>
        <v>42.018953350973788</v>
      </c>
      <c r="X52" s="27">
        <f t="shared" si="22"/>
        <v>53.899504717451819</v>
      </c>
      <c r="Y52" s="27">
        <f t="shared" ref="Y52:Z52" si="23">SUM(Y53:Y54)</f>
        <v>44.712037435149412</v>
      </c>
      <c r="Z52" s="27">
        <f t="shared" si="23"/>
        <v>50.352032025614349</v>
      </c>
    </row>
    <row r="53" spans="1:26" ht="11.25" customHeight="1" x14ac:dyDescent="0.2">
      <c r="A53" s="29" t="s">
        <v>116</v>
      </c>
      <c r="B53" s="7" t="s">
        <v>117</v>
      </c>
      <c r="C53" s="8">
        <v>8.3551781528253102</v>
      </c>
      <c r="D53" s="8">
        <v>25.63835135045893</v>
      </c>
      <c r="E53" s="8">
        <v>45.633507262423542</v>
      </c>
      <c r="F53" s="8">
        <v>46.057196769869378</v>
      </c>
      <c r="G53" s="8">
        <v>48.685461832942757</v>
      </c>
      <c r="H53" s="8">
        <v>35.087957912474664</v>
      </c>
      <c r="I53" s="8">
        <v>24.711347778473694</v>
      </c>
      <c r="J53" s="8">
        <v>27.579380447933755</v>
      </c>
      <c r="K53" s="8">
        <v>23.732645138814089</v>
      </c>
      <c r="L53" s="8">
        <v>9.149426754869479</v>
      </c>
      <c r="M53" s="8">
        <v>11.258704939383174</v>
      </c>
      <c r="N53" s="8">
        <v>3.2649875485336026</v>
      </c>
      <c r="O53" s="8">
        <v>17.692406614791597</v>
      </c>
      <c r="P53" s="8">
        <v>36.340452919685895</v>
      </c>
      <c r="Q53" s="8">
        <v>43.862320073371627</v>
      </c>
      <c r="R53" s="8">
        <v>23.176089291509864</v>
      </c>
      <c r="S53" s="8">
        <v>19.915300734491566</v>
      </c>
      <c r="T53" s="8">
        <v>28.285760269123557</v>
      </c>
      <c r="U53" s="8">
        <v>29.651369310987526</v>
      </c>
      <c r="V53" s="8">
        <v>27.284491857369385</v>
      </c>
      <c r="W53" s="8">
        <v>18.225102536856919</v>
      </c>
      <c r="X53" s="8">
        <v>29.136513686589744</v>
      </c>
      <c r="Y53" s="8">
        <v>23.124465261574162</v>
      </c>
      <c r="Z53" s="8">
        <v>30.697864486073566</v>
      </c>
    </row>
    <row r="54" spans="1:26" ht="11.25" customHeight="1" x14ac:dyDescent="0.2">
      <c r="A54" s="43" t="s">
        <v>118</v>
      </c>
      <c r="B54" s="44" t="s">
        <v>119</v>
      </c>
      <c r="C54" s="45">
        <v>9.9700114348386464</v>
      </c>
      <c r="D54" s="45">
        <v>13.593889060765889</v>
      </c>
      <c r="E54" s="45">
        <v>11.056671032763951</v>
      </c>
      <c r="F54" s="45">
        <v>13.731001786533929</v>
      </c>
      <c r="G54" s="45">
        <v>15.259365953968462</v>
      </c>
      <c r="H54" s="45">
        <v>11.089147976068793</v>
      </c>
      <c r="I54" s="45">
        <v>12.922943319529823</v>
      </c>
      <c r="J54" s="45">
        <v>15.588720779303744</v>
      </c>
      <c r="K54" s="45">
        <v>12.747447892920322</v>
      </c>
      <c r="L54" s="45">
        <v>25.990095703405512</v>
      </c>
      <c r="M54" s="45">
        <v>23.112783896221892</v>
      </c>
      <c r="N54" s="45">
        <v>21.534612247342888</v>
      </c>
      <c r="O54" s="45">
        <v>22.350213155944154</v>
      </c>
      <c r="P54" s="45">
        <v>21.440940566271745</v>
      </c>
      <c r="Q54" s="45">
        <v>21.171149158424427</v>
      </c>
      <c r="R54" s="45">
        <v>20.077966263087248</v>
      </c>
      <c r="S54" s="45">
        <v>22.580214753212399</v>
      </c>
      <c r="T54" s="45">
        <v>23.566553723247189</v>
      </c>
      <c r="U54" s="45">
        <v>21.930161822188396</v>
      </c>
      <c r="V54" s="45">
        <v>23.906693973264435</v>
      </c>
      <c r="W54" s="45">
        <v>23.793850814116869</v>
      </c>
      <c r="X54" s="45">
        <v>24.762991030862072</v>
      </c>
      <c r="Y54" s="45">
        <v>21.58757217357525</v>
      </c>
      <c r="Z54" s="45">
        <v>19.654167539540783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6767.3087361644575</v>
      </c>
      <c r="D61" s="49">
        <f t="shared" si="24"/>
        <v>6150.1894403058077</v>
      </c>
      <c r="E61" s="49">
        <f t="shared" si="24"/>
        <v>6437.0440906370904</v>
      </c>
      <c r="F61" s="49">
        <f t="shared" si="24"/>
        <v>6302.6708528133922</v>
      </c>
      <c r="G61" s="49">
        <f t="shared" si="24"/>
        <v>6519.5452001943886</v>
      </c>
      <c r="H61" s="49">
        <f t="shared" si="24"/>
        <v>5627.2684751450406</v>
      </c>
      <c r="I61" s="49">
        <f t="shared" si="24"/>
        <v>6689.7247151360461</v>
      </c>
      <c r="J61" s="49">
        <f t="shared" si="24"/>
        <v>6972.0215616894147</v>
      </c>
      <c r="K61" s="49">
        <f t="shared" si="24"/>
        <v>6722.9985347914353</v>
      </c>
      <c r="L61" s="49">
        <f t="shared" si="24"/>
        <v>5130.6155141994559</v>
      </c>
      <c r="M61" s="49">
        <f t="shared" si="24"/>
        <v>6161.4302986479643</v>
      </c>
      <c r="N61" s="49">
        <f t="shared" si="24"/>
        <v>6485.8564458467572</v>
      </c>
      <c r="O61" s="49">
        <f t="shared" si="24"/>
        <v>6827.7214961081145</v>
      </c>
      <c r="P61" s="49">
        <f t="shared" si="24"/>
        <v>7134.0485098722766</v>
      </c>
      <c r="Q61" s="49">
        <f t="shared" si="24"/>
        <v>7553.9903947396106</v>
      </c>
      <c r="R61" s="49">
        <f t="shared" si="24"/>
        <v>7777.6881753503476</v>
      </c>
      <c r="S61" s="49">
        <f t="shared" si="24"/>
        <v>8341.8655031497165</v>
      </c>
      <c r="T61" s="49">
        <f t="shared" si="24"/>
        <v>9126.5721783600802</v>
      </c>
      <c r="U61" s="49">
        <f t="shared" si="24"/>
        <v>9752.1462200986371</v>
      </c>
      <c r="V61" s="49">
        <f t="shared" si="24"/>
        <v>10409.163703817854</v>
      </c>
      <c r="W61" s="49">
        <f t="shared" si="24"/>
        <v>10008.956031197149</v>
      </c>
      <c r="X61" s="49">
        <f t="shared" si="24"/>
        <v>10024.095983949153</v>
      </c>
      <c r="Y61" s="49">
        <f t="shared" ref="Y61:Z61" si="25">SUM(Y62:Y72)</f>
        <v>8855.4865870525646</v>
      </c>
      <c r="Z61" s="49">
        <f t="shared" si="25"/>
        <v>9263.0554183389704</v>
      </c>
    </row>
    <row r="62" spans="1:26" ht="11.25" customHeight="1" x14ac:dyDescent="0.2">
      <c r="A62" s="50" t="s">
        <v>92</v>
      </c>
      <c r="B62" s="51" t="s">
        <v>93</v>
      </c>
      <c r="C62" s="52">
        <v>6730.5890579168554</v>
      </c>
      <c r="D62" s="52">
        <v>6104.6948395675818</v>
      </c>
      <c r="E62" s="52">
        <v>6399.6931462049952</v>
      </c>
      <c r="F62" s="52">
        <v>6261.5063611675214</v>
      </c>
      <c r="G62" s="52">
        <v>6478.7529005966189</v>
      </c>
      <c r="H62" s="52">
        <v>5592.4892949968726</v>
      </c>
      <c r="I62" s="52">
        <v>6653.9451717967322</v>
      </c>
      <c r="J62" s="52">
        <v>6929.9465316670185</v>
      </c>
      <c r="K62" s="52">
        <v>6682.3388398201942</v>
      </c>
      <c r="L62" s="52">
        <v>5097.4444010690777</v>
      </c>
      <c r="M62" s="52">
        <v>6115.6742029585776</v>
      </c>
      <c r="N62" s="52">
        <v>6437.1607861085713</v>
      </c>
      <c r="O62" s="52">
        <v>6768.2247170109704</v>
      </c>
      <c r="P62" s="52">
        <v>7073.2116173599652</v>
      </c>
      <c r="Q62" s="52">
        <v>7497.0062775597098</v>
      </c>
      <c r="R62" s="52">
        <v>7718.7401862142433</v>
      </c>
      <c r="S62" s="52">
        <v>8277.1294832938365</v>
      </c>
      <c r="T62" s="52">
        <v>8996.4336407701958</v>
      </c>
      <c r="U62" s="52">
        <v>9614.8621821167126</v>
      </c>
      <c r="V62" s="52">
        <v>10261.566600561784</v>
      </c>
      <c r="W62" s="52">
        <v>9869.3626140505949</v>
      </c>
      <c r="X62" s="52">
        <v>9881.9734624467765</v>
      </c>
      <c r="Y62" s="52">
        <v>8722.0125119550848</v>
      </c>
      <c r="Z62" s="52">
        <v>9130.0181527700188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0.15344292931524342</v>
      </c>
      <c r="L64" s="52">
        <v>9.8333812127537376E-2</v>
      </c>
      <c r="M64" s="52">
        <v>0.12928954204519413</v>
      </c>
      <c r="N64" s="52">
        <v>0.16699544118937815</v>
      </c>
      <c r="O64" s="52">
        <v>0.23983891055411888</v>
      </c>
      <c r="P64" s="52">
        <v>0.85860258263404643</v>
      </c>
      <c r="Q64" s="52">
        <v>0.87876856958170046</v>
      </c>
      <c r="R64" s="52">
        <v>1.6324656115863345</v>
      </c>
      <c r="S64" s="52">
        <v>2.0771970159409725</v>
      </c>
      <c r="T64" s="52">
        <v>60.523446008884427</v>
      </c>
      <c r="U64" s="52">
        <v>69.913823592259476</v>
      </c>
      <c r="V64" s="52">
        <v>85.203049432084015</v>
      </c>
      <c r="W64" s="52">
        <v>80.487111551607157</v>
      </c>
      <c r="X64" s="52">
        <v>95.094224613267272</v>
      </c>
      <c r="Y64" s="52">
        <v>91.63577863872888</v>
      </c>
      <c r="Z64" s="52">
        <v>95.177447504654765</v>
      </c>
    </row>
    <row r="65" spans="1:26" ht="11.25" customHeight="1" x14ac:dyDescent="0.2">
      <c r="A65" s="50" t="s">
        <v>98</v>
      </c>
      <c r="B65" s="51" t="s">
        <v>99</v>
      </c>
      <c r="C65" s="52">
        <v>36.719678247601891</v>
      </c>
      <c r="D65" s="52">
        <v>45.494600738225998</v>
      </c>
      <c r="E65" s="52">
        <v>37.350944432095361</v>
      </c>
      <c r="F65" s="52">
        <v>41.164491645871088</v>
      </c>
      <c r="G65" s="52">
        <v>40.792299597769833</v>
      </c>
      <c r="H65" s="52">
        <v>34.779180148167804</v>
      </c>
      <c r="I65" s="52">
        <v>35.779543339314344</v>
      </c>
      <c r="J65" s="52">
        <v>42.075030022396263</v>
      </c>
      <c r="K65" s="52">
        <v>40.506252041926189</v>
      </c>
      <c r="L65" s="52">
        <v>33.072779318250667</v>
      </c>
      <c r="M65" s="52">
        <v>45.626806147340879</v>
      </c>
      <c r="N65" s="52">
        <v>48.528664296996837</v>
      </c>
      <c r="O65" s="52">
        <v>59.256940186590406</v>
      </c>
      <c r="P65" s="52">
        <v>59.978289929676912</v>
      </c>
      <c r="Q65" s="52">
        <v>56.105348610319595</v>
      </c>
      <c r="R65" s="52">
        <v>56.105376514808007</v>
      </c>
      <c r="S65" s="52">
        <v>60.000200912906912</v>
      </c>
      <c r="T65" s="52">
        <v>62.112232989713149</v>
      </c>
      <c r="U65" s="52">
        <v>60.202486988156238</v>
      </c>
      <c r="V65" s="52">
        <v>61.067268576045628</v>
      </c>
      <c r="W65" s="52">
        <v>58.871267649555733</v>
      </c>
      <c r="X65" s="52">
        <v>46.91956712391967</v>
      </c>
      <c r="Y65" s="52">
        <v>40.954592807128293</v>
      </c>
      <c r="Z65" s="52">
        <v>36.870090387091835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0.10872976519003953</v>
      </c>
      <c r="Y69" s="52">
        <v>0.88370365162271836</v>
      </c>
      <c r="Z69" s="52">
        <v>0.98972767720506316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1.2101470097092006</v>
      </c>
      <c r="S72" s="55">
        <v>2.6586219270326175</v>
      </c>
      <c r="T72" s="55">
        <v>7.5028585912860173</v>
      </c>
      <c r="U72" s="55">
        <v>7.1677274015065437</v>
      </c>
      <c r="V72" s="55">
        <v>1.3267852479394637</v>
      </c>
      <c r="W72" s="55">
        <v>0.23503794539068548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2014.3679664196525</v>
      </c>
      <c r="D2" s="21">
        <f t="shared" ref="D2:X2" si="0">SUM(D3,D17,D22,D25,D26,D51,D52)</f>
        <v>1977.466650676414</v>
      </c>
      <c r="E2" s="21">
        <f t="shared" si="0"/>
        <v>1812.4965578754841</v>
      </c>
      <c r="F2" s="21">
        <f t="shared" si="0"/>
        <v>1779.5101842484937</v>
      </c>
      <c r="G2" s="21">
        <f t="shared" si="0"/>
        <v>1755.4938060510933</v>
      </c>
      <c r="H2" s="21">
        <f t="shared" si="0"/>
        <v>1636.1224586938301</v>
      </c>
      <c r="I2" s="21">
        <f t="shared" si="0"/>
        <v>1870.1473115695862</v>
      </c>
      <c r="J2" s="21">
        <f t="shared" si="0"/>
        <v>1741.3673468132286</v>
      </c>
      <c r="K2" s="21">
        <f t="shared" si="0"/>
        <v>1578.7648305526232</v>
      </c>
      <c r="L2" s="21">
        <f t="shared" si="0"/>
        <v>1335.3985021257502</v>
      </c>
      <c r="M2" s="21">
        <f t="shared" si="0"/>
        <v>1485.3465733038654</v>
      </c>
      <c r="N2" s="21">
        <f t="shared" si="0"/>
        <v>1346.839417037151</v>
      </c>
      <c r="O2" s="21">
        <f t="shared" si="0"/>
        <v>1226.5809043067381</v>
      </c>
      <c r="P2" s="21">
        <f t="shared" si="0"/>
        <v>1182.2418176971464</v>
      </c>
      <c r="Q2" s="21">
        <f t="shared" si="0"/>
        <v>1166.4855044540866</v>
      </c>
      <c r="R2" s="21">
        <f t="shared" si="0"/>
        <v>1091.1756463180968</v>
      </c>
      <c r="S2" s="21">
        <f t="shared" si="0"/>
        <v>1091.9015512317469</v>
      </c>
      <c r="T2" s="21">
        <f t="shared" si="0"/>
        <v>1064.1113879936033</v>
      </c>
      <c r="U2" s="21">
        <f t="shared" si="0"/>
        <v>1033.4931933077219</v>
      </c>
      <c r="V2" s="21">
        <f t="shared" si="0"/>
        <v>961.71902563310391</v>
      </c>
      <c r="W2" s="21">
        <f t="shared" si="0"/>
        <v>784.84431414470373</v>
      </c>
      <c r="X2" s="21">
        <f t="shared" si="0"/>
        <v>859.10803702423209</v>
      </c>
      <c r="Y2" s="21">
        <f t="shared" ref="Y2:Z2" si="1">SUM(Y3,Y17,Y22,Y25,Y26,Y51,Y52)</f>
        <v>669.82708522432017</v>
      </c>
      <c r="Z2" s="21">
        <f t="shared" si="1"/>
        <v>477.03314866680779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119.88318849107502</v>
      </c>
      <c r="D3" s="24">
        <f t="shared" ref="D3:W3" si="3">SUM(D4,D8,D11)</f>
        <v>38.256386820670379</v>
      </c>
      <c r="E3" s="24">
        <f t="shared" si="3"/>
        <v>30.094598818755319</v>
      </c>
      <c r="F3" s="24">
        <f t="shared" si="3"/>
        <v>22.243440004036195</v>
      </c>
      <c r="G3" s="24">
        <f t="shared" si="3"/>
        <v>26.458377336966969</v>
      </c>
      <c r="H3" s="24">
        <f t="shared" si="3"/>
        <v>25.022765099627119</v>
      </c>
      <c r="I3" s="24">
        <f t="shared" si="3"/>
        <v>26.028243254697191</v>
      </c>
      <c r="J3" s="24">
        <f t="shared" si="3"/>
        <v>24.984115143134666</v>
      </c>
      <c r="K3" s="24">
        <f t="shared" si="3"/>
        <v>25.457564523930092</v>
      </c>
      <c r="L3" s="24">
        <f t="shared" si="3"/>
        <v>16.723458229435078</v>
      </c>
      <c r="M3" s="24">
        <f t="shared" si="3"/>
        <v>26.769052725443323</v>
      </c>
      <c r="N3" s="24">
        <f t="shared" si="3"/>
        <v>10.631185128944267</v>
      </c>
      <c r="O3" s="24">
        <f t="shared" si="3"/>
        <v>25.265552142749684</v>
      </c>
      <c r="P3" s="24">
        <f t="shared" si="3"/>
        <v>22.418477380893879</v>
      </c>
      <c r="Q3" s="24">
        <f t="shared" si="3"/>
        <v>15.684344384113089</v>
      </c>
      <c r="R3" s="24">
        <f t="shared" si="3"/>
        <v>55.113689468721731</v>
      </c>
      <c r="S3" s="24">
        <f t="shared" si="3"/>
        <v>91.987890895291827</v>
      </c>
      <c r="T3" s="24">
        <f t="shared" si="3"/>
        <v>81.15653732565336</v>
      </c>
      <c r="U3" s="24">
        <f t="shared" si="3"/>
        <v>65.732923771489425</v>
      </c>
      <c r="V3" s="24">
        <f t="shared" si="3"/>
        <v>61.87516580756968</v>
      </c>
      <c r="W3" s="24">
        <f t="shared" si="3"/>
        <v>55.864871624515686</v>
      </c>
      <c r="X3" s="24">
        <f t="shared" ref="X3:Z3" si="4">SUM(X4,X8,X11)</f>
        <v>75.946467380482673</v>
      </c>
      <c r="Y3" s="24">
        <f t="shared" si="4"/>
        <v>66.41265466638194</v>
      </c>
      <c r="Z3" s="24">
        <f t="shared" si="4"/>
        <v>10.639434042786103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119.88318849107502</v>
      </c>
      <c r="D4" s="19">
        <f t="shared" ref="D4:W4" si="6">SUM(D5:D7)</f>
        <v>38.256386820670379</v>
      </c>
      <c r="E4" s="19">
        <f t="shared" si="6"/>
        <v>30.094598818755319</v>
      </c>
      <c r="F4" s="19">
        <f t="shared" si="6"/>
        <v>22.243440004036195</v>
      </c>
      <c r="G4" s="19">
        <f t="shared" si="6"/>
        <v>26.458377336966969</v>
      </c>
      <c r="H4" s="19">
        <f t="shared" si="6"/>
        <v>25.022765099627119</v>
      </c>
      <c r="I4" s="19">
        <f t="shared" si="6"/>
        <v>26.028243254697191</v>
      </c>
      <c r="J4" s="19">
        <f t="shared" si="6"/>
        <v>24.984115143134666</v>
      </c>
      <c r="K4" s="19">
        <f t="shared" si="6"/>
        <v>25.457564523930092</v>
      </c>
      <c r="L4" s="19">
        <f t="shared" si="6"/>
        <v>16.723458229435078</v>
      </c>
      <c r="M4" s="19">
        <f t="shared" si="6"/>
        <v>26.769052725443323</v>
      </c>
      <c r="N4" s="19">
        <f t="shared" si="6"/>
        <v>10.631185128944267</v>
      </c>
      <c r="O4" s="19">
        <f t="shared" si="6"/>
        <v>25.265552142749684</v>
      </c>
      <c r="P4" s="19">
        <f t="shared" si="6"/>
        <v>22.418477380893879</v>
      </c>
      <c r="Q4" s="19">
        <f t="shared" si="6"/>
        <v>15.684344384113089</v>
      </c>
      <c r="R4" s="19">
        <f t="shared" si="6"/>
        <v>55.113689468721731</v>
      </c>
      <c r="S4" s="19">
        <f t="shared" si="6"/>
        <v>91.987890895291827</v>
      </c>
      <c r="T4" s="19">
        <f t="shared" si="6"/>
        <v>81.15653732565336</v>
      </c>
      <c r="U4" s="19">
        <f t="shared" si="6"/>
        <v>65.732923771489425</v>
      </c>
      <c r="V4" s="19">
        <f t="shared" si="6"/>
        <v>61.87516580756968</v>
      </c>
      <c r="W4" s="19">
        <f t="shared" si="6"/>
        <v>55.864871624515686</v>
      </c>
      <c r="X4" s="19">
        <f t="shared" ref="X4:Z4" si="7">SUM(X5:X7)</f>
        <v>75.946467380482673</v>
      </c>
      <c r="Y4" s="19">
        <f t="shared" si="7"/>
        <v>66.41265466638194</v>
      </c>
      <c r="Z4" s="19">
        <f t="shared" si="7"/>
        <v>10.639434042786103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119.88318849107502</v>
      </c>
      <c r="D7" s="8">
        <v>38.256386820670379</v>
      </c>
      <c r="E7" s="8">
        <v>30.094598818755319</v>
      </c>
      <c r="F7" s="8">
        <v>22.243440004036195</v>
      </c>
      <c r="G7" s="8">
        <v>26.458377336966969</v>
      </c>
      <c r="H7" s="8">
        <v>25.022765099627119</v>
      </c>
      <c r="I7" s="8">
        <v>26.028243254697191</v>
      </c>
      <c r="J7" s="8">
        <v>24.984115143134666</v>
      </c>
      <c r="K7" s="8">
        <v>25.457564523930092</v>
      </c>
      <c r="L7" s="8">
        <v>16.723458229435078</v>
      </c>
      <c r="M7" s="8">
        <v>26.769052725443323</v>
      </c>
      <c r="N7" s="8">
        <v>10.631185128944267</v>
      </c>
      <c r="O7" s="8">
        <v>25.265552142749684</v>
      </c>
      <c r="P7" s="8">
        <v>22.418477380893879</v>
      </c>
      <c r="Q7" s="8">
        <v>15.684344384113089</v>
      </c>
      <c r="R7" s="8">
        <v>55.113689468721731</v>
      </c>
      <c r="S7" s="8">
        <v>91.987890895291827</v>
      </c>
      <c r="T7" s="8">
        <v>81.15653732565336</v>
      </c>
      <c r="U7" s="8">
        <v>65.732923771489425</v>
      </c>
      <c r="V7" s="8">
        <v>61.87516580756968</v>
      </c>
      <c r="W7" s="8">
        <v>55.864871624515686</v>
      </c>
      <c r="X7" s="8">
        <v>75.946467380482673</v>
      </c>
      <c r="Y7" s="8">
        <v>66.41265466638194</v>
      </c>
      <c r="Z7" s="8">
        <v>10.639434042786103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616.61662484191402</v>
      </c>
      <c r="D22" s="27">
        <f t="shared" si="14"/>
        <v>619.70663267249938</v>
      </c>
      <c r="E22" s="27">
        <f t="shared" si="14"/>
        <v>551.22790853691367</v>
      </c>
      <c r="F22" s="27">
        <f t="shared" si="14"/>
        <v>535.54616373763201</v>
      </c>
      <c r="G22" s="27">
        <f t="shared" si="14"/>
        <v>433.79390969884474</v>
      </c>
      <c r="H22" s="27">
        <f t="shared" si="14"/>
        <v>419.92355824022758</v>
      </c>
      <c r="I22" s="27">
        <f t="shared" si="14"/>
        <v>587.55162448068165</v>
      </c>
      <c r="J22" s="27">
        <f t="shared" si="14"/>
        <v>582.59378680655664</v>
      </c>
      <c r="K22" s="27">
        <f t="shared" si="14"/>
        <v>527.84092803947874</v>
      </c>
      <c r="L22" s="27">
        <f t="shared" si="14"/>
        <v>462.49818185748393</v>
      </c>
      <c r="M22" s="27">
        <f t="shared" si="14"/>
        <v>509.82730979645601</v>
      </c>
      <c r="N22" s="27">
        <f t="shared" si="14"/>
        <v>463.63441637569105</v>
      </c>
      <c r="O22" s="27">
        <f t="shared" si="14"/>
        <v>400.80456183884701</v>
      </c>
      <c r="P22" s="27">
        <f t="shared" si="14"/>
        <v>350.45654227449694</v>
      </c>
      <c r="Q22" s="27">
        <f t="shared" si="14"/>
        <v>379.02099609873079</v>
      </c>
      <c r="R22" s="27">
        <f t="shared" si="14"/>
        <v>364.69942271972286</v>
      </c>
      <c r="S22" s="27">
        <f t="shared" si="14"/>
        <v>326.61181785471479</v>
      </c>
      <c r="T22" s="27">
        <f t="shared" si="14"/>
        <v>297.65638951922188</v>
      </c>
      <c r="U22" s="27">
        <f t="shared" si="14"/>
        <v>319.25666117503511</v>
      </c>
      <c r="V22" s="27">
        <f t="shared" si="14"/>
        <v>291.11001590389048</v>
      </c>
      <c r="W22" s="27">
        <f t="shared" si="14"/>
        <v>212.75162885667243</v>
      </c>
      <c r="X22" s="27">
        <f t="shared" si="14"/>
        <v>195.56961386076213</v>
      </c>
      <c r="Y22" s="27">
        <f t="shared" ref="Y22:Z22" si="15">SUM(Y23:Y24)</f>
        <v>102.216864457456</v>
      </c>
      <c r="Z22" s="27">
        <f t="shared" si="15"/>
        <v>75.567912213767897</v>
      </c>
    </row>
    <row r="23" spans="1:26" ht="11.25" customHeight="1" x14ac:dyDescent="0.2">
      <c r="A23" s="29" t="s">
        <v>36</v>
      </c>
      <c r="B23" s="7" t="s">
        <v>37</v>
      </c>
      <c r="C23" s="8">
        <v>616.61662484191402</v>
      </c>
      <c r="D23" s="8">
        <v>619.70663267249938</v>
      </c>
      <c r="E23" s="8">
        <v>551.22790853691367</v>
      </c>
      <c r="F23" s="8">
        <v>535.54616373763201</v>
      </c>
      <c r="G23" s="8">
        <v>433.79390969884474</v>
      </c>
      <c r="H23" s="8">
        <v>419.92355824022758</v>
      </c>
      <c r="I23" s="8">
        <v>587.55162448068165</v>
      </c>
      <c r="J23" s="8">
        <v>582.59378680655664</v>
      </c>
      <c r="K23" s="8">
        <v>527.84092803947874</v>
      </c>
      <c r="L23" s="8">
        <v>462.49818185748393</v>
      </c>
      <c r="M23" s="8">
        <v>509.82730979645601</v>
      </c>
      <c r="N23" s="8">
        <v>463.63441637569105</v>
      </c>
      <c r="O23" s="8">
        <v>400.80456183884701</v>
      </c>
      <c r="P23" s="8">
        <v>350.45654227449694</v>
      </c>
      <c r="Q23" s="8">
        <v>379.02099609873079</v>
      </c>
      <c r="R23" s="8">
        <v>364.69942271972286</v>
      </c>
      <c r="S23" s="8">
        <v>326.61181785471479</v>
      </c>
      <c r="T23" s="8">
        <v>297.65638951922188</v>
      </c>
      <c r="U23" s="8">
        <v>319.25666117503511</v>
      </c>
      <c r="V23" s="8">
        <v>291.11001590389048</v>
      </c>
      <c r="W23" s="8">
        <v>212.75162885667243</v>
      </c>
      <c r="X23" s="8">
        <v>195.56961386076213</v>
      </c>
      <c r="Y23" s="8">
        <v>102.216864457456</v>
      </c>
      <c r="Z23" s="8">
        <v>75.567912213767897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475.69013293905533</v>
      </c>
      <c r="D26" s="27">
        <f t="shared" si="16"/>
        <v>462.55795810159663</v>
      </c>
      <c r="E26" s="27">
        <f t="shared" si="16"/>
        <v>431.51972707724673</v>
      </c>
      <c r="F26" s="27">
        <f t="shared" si="16"/>
        <v>443.58063502907282</v>
      </c>
      <c r="G26" s="27">
        <f t="shared" si="16"/>
        <v>482.50992314506107</v>
      </c>
      <c r="H26" s="27">
        <f t="shared" si="16"/>
        <v>422.04422671322197</v>
      </c>
      <c r="I26" s="27">
        <f t="shared" si="16"/>
        <v>463.36796628832195</v>
      </c>
      <c r="J26" s="27">
        <f t="shared" si="16"/>
        <v>351.53823877029708</v>
      </c>
      <c r="K26" s="27">
        <f t="shared" si="16"/>
        <v>327.84355599943717</v>
      </c>
      <c r="L26" s="27">
        <f t="shared" si="16"/>
        <v>235.27125806079368</v>
      </c>
      <c r="M26" s="27">
        <f t="shared" si="16"/>
        <v>275.13906791284137</v>
      </c>
      <c r="N26" s="27">
        <f t="shared" si="16"/>
        <v>260.83065122189339</v>
      </c>
      <c r="O26" s="27">
        <f t="shared" si="16"/>
        <v>222.73626784847318</v>
      </c>
      <c r="P26" s="27">
        <f t="shared" si="16"/>
        <v>206.61448624450304</v>
      </c>
      <c r="Q26" s="27">
        <f t="shared" si="16"/>
        <v>198.1479426402465</v>
      </c>
      <c r="R26" s="27">
        <f t="shared" si="16"/>
        <v>173.43942616256882</v>
      </c>
      <c r="S26" s="27">
        <f t="shared" si="16"/>
        <v>215.49533946962725</v>
      </c>
      <c r="T26" s="27">
        <f t="shared" si="16"/>
        <v>207.54041163875701</v>
      </c>
      <c r="U26" s="27">
        <f t="shared" si="16"/>
        <v>217.47897919714632</v>
      </c>
      <c r="V26" s="27">
        <f t="shared" si="16"/>
        <v>197.62786485340871</v>
      </c>
      <c r="W26" s="27">
        <f t="shared" si="16"/>
        <v>139.83024600370806</v>
      </c>
      <c r="X26" s="27">
        <f t="shared" si="16"/>
        <v>143.51314754797366</v>
      </c>
      <c r="Y26" s="27">
        <f t="shared" ref="Y26:Z26" si="17">SUM(Y27,Y33)</f>
        <v>186.61906484486931</v>
      </c>
      <c r="Z26" s="27">
        <f t="shared" si="17"/>
        <v>157.80858027290913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475.69013293905533</v>
      </c>
      <c r="D33" s="19">
        <f t="shared" si="20"/>
        <v>462.55795810159663</v>
      </c>
      <c r="E33" s="19">
        <f t="shared" si="20"/>
        <v>431.51972707724673</v>
      </c>
      <c r="F33" s="19">
        <f t="shared" si="20"/>
        <v>443.58063502907282</v>
      </c>
      <c r="G33" s="19">
        <f t="shared" si="20"/>
        <v>482.50992314506107</v>
      </c>
      <c r="H33" s="19">
        <f t="shared" si="20"/>
        <v>422.04422671322197</v>
      </c>
      <c r="I33" s="19">
        <f t="shared" si="20"/>
        <v>463.36796628832195</v>
      </c>
      <c r="J33" s="19">
        <f t="shared" si="20"/>
        <v>351.53823877029708</v>
      </c>
      <c r="K33" s="19">
        <f t="shared" si="20"/>
        <v>327.84355599943717</v>
      </c>
      <c r="L33" s="19">
        <f t="shared" si="20"/>
        <v>235.27125806079368</v>
      </c>
      <c r="M33" s="19">
        <f t="shared" si="20"/>
        <v>275.13906791284137</v>
      </c>
      <c r="N33" s="19">
        <f t="shared" si="20"/>
        <v>260.83065122189339</v>
      </c>
      <c r="O33" s="19">
        <f t="shared" si="20"/>
        <v>222.73626784847318</v>
      </c>
      <c r="P33" s="19">
        <f t="shared" si="20"/>
        <v>206.61448624450304</v>
      </c>
      <c r="Q33" s="19">
        <f t="shared" si="20"/>
        <v>198.1479426402465</v>
      </c>
      <c r="R33" s="19">
        <f t="shared" si="20"/>
        <v>173.43942616256882</v>
      </c>
      <c r="S33" s="19">
        <f t="shared" si="20"/>
        <v>215.49533946962725</v>
      </c>
      <c r="T33" s="19">
        <f t="shared" si="20"/>
        <v>207.54041163875701</v>
      </c>
      <c r="U33" s="19">
        <f t="shared" si="20"/>
        <v>217.47897919714632</v>
      </c>
      <c r="V33" s="19">
        <f t="shared" si="20"/>
        <v>197.62786485340871</v>
      </c>
      <c r="W33" s="19">
        <f t="shared" si="20"/>
        <v>139.83024600370806</v>
      </c>
      <c r="X33" s="19">
        <f t="shared" si="20"/>
        <v>143.51314754797366</v>
      </c>
      <c r="Y33" s="19">
        <f t="shared" ref="Y33:Z33" si="21">SUM(Y34:Y50)</f>
        <v>186.61906484486931</v>
      </c>
      <c r="Z33" s="19">
        <f t="shared" si="21"/>
        <v>157.80858027290913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44.939555256525367</v>
      </c>
      <c r="D36" s="8">
        <v>46.647999200168904</v>
      </c>
      <c r="E36" s="8">
        <v>54.188680222149884</v>
      </c>
      <c r="F36" s="8">
        <v>63.859992010097123</v>
      </c>
      <c r="G36" s="8">
        <v>72.57223748072316</v>
      </c>
      <c r="H36" s="8">
        <v>72.766044470726428</v>
      </c>
      <c r="I36" s="8">
        <v>86.394423558388056</v>
      </c>
      <c r="J36" s="8">
        <v>85.462672223013158</v>
      </c>
      <c r="K36" s="8">
        <v>80.521942880635109</v>
      </c>
      <c r="L36" s="8">
        <v>56.058584498631127</v>
      </c>
      <c r="M36" s="8">
        <v>72.030166124638995</v>
      </c>
      <c r="N36" s="8">
        <v>73.455201484482416</v>
      </c>
      <c r="O36" s="8">
        <v>59.653980878571915</v>
      </c>
      <c r="P36" s="8">
        <v>59.962615750273109</v>
      </c>
      <c r="Q36" s="8">
        <v>56.819524812772912</v>
      </c>
      <c r="R36" s="8">
        <v>49.475435558971505</v>
      </c>
      <c r="S36" s="8">
        <v>48.71743664663461</v>
      </c>
      <c r="T36" s="8">
        <v>48.021457308208916</v>
      </c>
      <c r="U36" s="8">
        <v>46.894606548275092</v>
      </c>
      <c r="V36" s="8">
        <v>37.038781569502042</v>
      </c>
      <c r="W36" s="8">
        <v>23.057302682775617</v>
      </c>
      <c r="X36" s="8">
        <v>22.824183765460649</v>
      </c>
      <c r="Y36" s="8">
        <v>18.147044420698798</v>
      </c>
      <c r="Z36" s="8">
        <v>17.248060977670068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13.91997169934732</v>
      </c>
      <c r="D43" s="8">
        <v>15.706416155493015</v>
      </c>
      <c r="E43" s="8">
        <v>12.105850681336884</v>
      </c>
      <c r="F43" s="8">
        <v>12.131129306399117</v>
      </c>
      <c r="G43" s="8">
        <v>10.457495101699616</v>
      </c>
      <c r="H43" s="8">
        <v>10.489471469681858</v>
      </c>
      <c r="I43" s="8">
        <v>12.093907850596679</v>
      </c>
      <c r="J43" s="8">
        <v>10.038724061510971</v>
      </c>
      <c r="K43" s="8">
        <v>6.6573906760789026</v>
      </c>
      <c r="L43" s="8">
        <v>8.6184242906993003</v>
      </c>
      <c r="M43" s="8">
        <v>8.2291292576035655</v>
      </c>
      <c r="N43" s="8">
        <v>4.8222734046822255</v>
      </c>
      <c r="O43" s="8">
        <v>4.6722133360200342</v>
      </c>
      <c r="P43" s="8">
        <v>6.1564489850112913</v>
      </c>
      <c r="Q43" s="8">
        <v>4.5728084893080236</v>
      </c>
      <c r="R43" s="8">
        <v>4.5657084421996919</v>
      </c>
      <c r="S43" s="8">
        <v>7.3731520447230103</v>
      </c>
      <c r="T43" s="8">
        <v>14.26973501313217</v>
      </c>
      <c r="U43" s="8">
        <v>14.23112710850708</v>
      </c>
      <c r="V43" s="8">
        <v>14.949330146413914</v>
      </c>
      <c r="W43" s="8">
        <v>7.7118414324899724</v>
      </c>
      <c r="X43" s="8">
        <v>2.615085043554839</v>
      </c>
      <c r="Y43" s="8">
        <v>16.024381275663565</v>
      </c>
      <c r="Z43" s="8">
        <v>15.083750499390963</v>
      </c>
    </row>
    <row r="44" spans="1:26" ht="11.25" customHeight="1" x14ac:dyDescent="0.2">
      <c r="A44" s="28" t="s">
        <v>74</v>
      </c>
      <c r="B44" s="7" t="s">
        <v>75</v>
      </c>
      <c r="C44" s="8">
        <v>416.83060598318264</v>
      </c>
      <c r="D44" s="8">
        <v>400.20354274593473</v>
      </c>
      <c r="E44" s="8">
        <v>365.22519617375997</v>
      </c>
      <c r="F44" s="8">
        <v>367.5895137125766</v>
      </c>
      <c r="G44" s="8">
        <v>399.48019056263831</v>
      </c>
      <c r="H44" s="8">
        <v>338.78871077281366</v>
      </c>
      <c r="I44" s="8">
        <v>364.87963487933723</v>
      </c>
      <c r="J44" s="8">
        <v>256.03684248577298</v>
      </c>
      <c r="K44" s="8">
        <v>240.66422244272317</v>
      </c>
      <c r="L44" s="8">
        <v>170.59424927146324</v>
      </c>
      <c r="M44" s="8">
        <v>194.87977253059884</v>
      </c>
      <c r="N44" s="8">
        <v>182.55317633272875</v>
      </c>
      <c r="O44" s="8">
        <v>158.41007363388124</v>
      </c>
      <c r="P44" s="8">
        <v>140.49542150921866</v>
      </c>
      <c r="Q44" s="8">
        <v>136.75560933816556</v>
      </c>
      <c r="R44" s="8">
        <v>119.39828216139763</v>
      </c>
      <c r="S44" s="8">
        <v>159.40475077826963</v>
      </c>
      <c r="T44" s="8">
        <v>142.77255259476928</v>
      </c>
      <c r="U44" s="8">
        <v>124.7630045023534</v>
      </c>
      <c r="V44" s="8">
        <v>117.56263978907616</v>
      </c>
      <c r="W44" s="8">
        <v>107.80650281053393</v>
      </c>
      <c r="X44" s="8">
        <v>118.07387873895817</v>
      </c>
      <c r="Y44" s="8">
        <v>146.32019586220994</v>
      </c>
      <c r="Z44" s="8">
        <v>124.30295368086196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2.476666722646657</v>
      </c>
      <c r="U50" s="8">
        <v>31.590241038010721</v>
      </c>
      <c r="V50" s="8">
        <v>28.077113348416603</v>
      </c>
      <c r="W50" s="8">
        <v>1.254599077908547</v>
      </c>
      <c r="X50" s="8">
        <v>0</v>
      </c>
      <c r="Y50" s="8">
        <v>6.1274432862969839</v>
      </c>
      <c r="Z50" s="8">
        <v>1.1738151149861127</v>
      </c>
    </row>
    <row r="51" spans="1:26" ht="11.25" customHeight="1" x14ac:dyDescent="0.2">
      <c r="A51" s="25" t="s">
        <v>88</v>
      </c>
      <c r="B51" s="26" t="s">
        <v>89</v>
      </c>
      <c r="C51" s="27">
        <v>779.73038359049008</v>
      </c>
      <c r="D51" s="27">
        <v>808.64959013218424</v>
      </c>
      <c r="E51" s="27">
        <v>731.28011500924788</v>
      </c>
      <c r="F51" s="27">
        <v>705.75765840071313</v>
      </c>
      <c r="G51" s="27">
        <v>733.5572497758177</v>
      </c>
      <c r="H51" s="27">
        <v>711.61408652368971</v>
      </c>
      <c r="I51" s="27">
        <v>747.42291382910082</v>
      </c>
      <c r="J51" s="27">
        <v>732.97850877673648</v>
      </c>
      <c r="K51" s="27">
        <v>656.2906885304119</v>
      </c>
      <c r="L51" s="27">
        <v>578.05826209694396</v>
      </c>
      <c r="M51" s="27">
        <v>635.51351200372676</v>
      </c>
      <c r="N51" s="27">
        <v>585.49087435231536</v>
      </c>
      <c r="O51" s="27">
        <v>537.87645846830446</v>
      </c>
      <c r="P51" s="27">
        <v>547.5303080526063</v>
      </c>
      <c r="Q51" s="27">
        <v>512.08868476927319</v>
      </c>
      <c r="R51" s="27">
        <v>457.37576675367404</v>
      </c>
      <c r="S51" s="27">
        <v>419.13594069787757</v>
      </c>
      <c r="T51" s="27">
        <v>434.19084299807105</v>
      </c>
      <c r="U51" s="27">
        <v>387.3298916208376</v>
      </c>
      <c r="V51" s="27">
        <v>371.34425608562077</v>
      </c>
      <c r="W51" s="27">
        <v>346.5426611490476</v>
      </c>
      <c r="X51" s="27">
        <v>402.74569409142748</v>
      </c>
      <c r="Y51" s="27">
        <v>282.97732036919098</v>
      </c>
      <c r="Z51" s="27">
        <v>200.33703132060799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22.447636557118201</v>
      </c>
      <c r="D52" s="27">
        <f t="shared" si="22"/>
        <v>48.296082949463468</v>
      </c>
      <c r="E52" s="27">
        <f t="shared" si="22"/>
        <v>68.374208433320348</v>
      </c>
      <c r="F52" s="27">
        <f t="shared" si="22"/>
        <v>72.382287077039592</v>
      </c>
      <c r="G52" s="27">
        <f t="shared" si="22"/>
        <v>79.174346094402921</v>
      </c>
      <c r="H52" s="27">
        <f t="shared" si="22"/>
        <v>57.517822117063659</v>
      </c>
      <c r="I52" s="27">
        <f t="shared" si="22"/>
        <v>45.776563716784565</v>
      </c>
      <c r="J52" s="27">
        <f t="shared" si="22"/>
        <v>49.272697316503702</v>
      </c>
      <c r="K52" s="27">
        <f t="shared" si="22"/>
        <v>41.332093459365396</v>
      </c>
      <c r="L52" s="27">
        <f t="shared" si="22"/>
        <v>42.847341881093385</v>
      </c>
      <c r="M52" s="27">
        <f t="shared" si="22"/>
        <v>38.097630865397804</v>
      </c>
      <c r="N52" s="27">
        <f t="shared" si="22"/>
        <v>26.25228995830695</v>
      </c>
      <c r="O52" s="27">
        <f t="shared" si="22"/>
        <v>39.898064008363932</v>
      </c>
      <c r="P52" s="27">
        <f t="shared" si="22"/>
        <v>55.222003744646329</v>
      </c>
      <c r="Q52" s="27">
        <f t="shared" si="22"/>
        <v>61.543536561722831</v>
      </c>
      <c r="R52" s="27">
        <f t="shared" si="22"/>
        <v>40.547341213409354</v>
      </c>
      <c r="S52" s="27">
        <f t="shared" si="22"/>
        <v>38.670562314235752</v>
      </c>
      <c r="T52" s="27">
        <f t="shared" si="22"/>
        <v>43.567206511899997</v>
      </c>
      <c r="U52" s="27">
        <f t="shared" si="22"/>
        <v>43.694737543213407</v>
      </c>
      <c r="V52" s="27">
        <f t="shared" si="22"/>
        <v>39.761722982614152</v>
      </c>
      <c r="W52" s="27">
        <f t="shared" si="22"/>
        <v>29.854906510760017</v>
      </c>
      <c r="X52" s="27">
        <f t="shared" si="22"/>
        <v>41.333114143586208</v>
      </c>
      <c r="Y52" s="27">
        <f t="shared" ref="Y52:Z52" si="23">SUM(Y53:Y54)</f>
        <v>31.601180886421901</v>
      </c>
      <c r="Z52" s="27">
        <f t="shared" si="23"/>
        <v>32.680190816736683</v>
      </c>
    </row>
    <row r="53" spans="1:26" ht="11.25" customHeight="1" x14ac:dyDescent="0.2">
      <c r="A53" s="29" t="s">
        <v>116</v>
      </c>
      <c r="B53" s="7" t="s">
        <v>117</v>
      </c>
      <c r="C53" s="8">
        <v>10.234764647174689</v>
      </c>
      <c r="D53" s="8">
        <v>31.56159144954108</v>
      </c>
      <c r="E53" s="8">
        <v>55.03872153757645</v>
      </c>
      <c r="F53" s="8">
        <v>55.758917630130611</v>
      </c>
      <c r="G53" s="8">
        <v>60.280709767057267</v>
      </c>
      <c r="H53" s="8">
        <v>43.705270887525359</v>
      </c>
      <c r="I53" s="8">
        <v>30.057709421526305</v>
      </c>
      <c r="J53" s="8">
        <v>31.479505152066249</v>
      </c>
      <c r="K53" s="8">
        <v>26.889183261185913</v>
      </c>
      <c r="L53" s="8">
        <v>11.156344445130522</v>
      </c>
      <c r="M53" s="8">
        <v>12.479237860616822</v>
      </c>
      <c r="N53" s="8">
        <v>3.4562412514663956</v>
      </c>
      <c r="O53" s="8">
        <v>17.628536185208404</v>
      </c>
      <c r="P53" s="8">
        <v>34.730775880314134</v>
      </c>
      <c r="Q53" s="8">
        <v>41.508508326628366</v>
      </c>
      <c r="R53" s="8">
        <v>21.725796308490136</v>
      </c>
      <c r="S53" s="8">
        <v>18.122756465508438</v>
      </c>
      <c r="T53" s="8">
        <v>23.766182530876446</v>
      </c>
      <c r="U53" s="8">
        <v>25.117687889012469</v>
      </c>
      <c r="V53" s="8">
        <v>21.19267974263062</v>
      </c>
      <c r="W53" s="8">
        <v>12.949126263143079</v>
      </c>
      <c r="X53" s="8">
        <v>22.343486313410246</v>
      </c>
      <c r="Y53" s="8">
        <v>16.343706338425836</v>
      </c>
      <c r="Z53" s="8">
        <v>19.923963913926436</v>
      </c>
    </row>
    <row r="54" spans="1:26" ht="11.25" customHeight="1" x14ac:dyDescent="0.2">
      <c r="A54" s="43" t="s">
        <v>118</v>
      </c>
      <c r="B54" s="44" t="s">
        <v>119</v>
      </c>
      <c r="C54" s="45">
        <v>12.212871909943514</v>
      </c>
      <c r="D54" s="45">
        <v>16.734491499922392</v>
      </c>
      <c r="E54" s="45">
        <v>13.335486895743895</v>
      </c>
      <c r="F54" s="45">
        <v>16.623369446908981</v>
      </c>
      <c r="G54" s="45">
        <v>18.893636327345657</v>
      </c>
      <c r="H54" s="45">
        <v>13.812551229538302</v>
      </c>
      <c r="I54" s="45">
        <v>15.718854295258263</v>
      </c>
      <c r="J54" s="45">
        <v>17.793192164437453</v>
      </c>
      <c r="K54" s="45">
        <v>14.442910198179485</v>
      </c>
      <c r="L54" s="45">
        <v>31.690997435962867</v>
      </c>
      <c r="M54" s="45">
        <v>25.618393004780984</v>
      </c>
      <c r="N54" s="45">
        <v>22.796048706840555</v>
      </c>
      <c r="O54" s="45">
        <v>22.269527823155531</v>
      </c>
      <c r="P54" s="45">
        <v>20.491227864332192</v>
      </c>
      <c r="Q54" s="45">
        <v>20.035028235094469</v>
      </c>
      <c r="R54" s="45">
        <v>18.821544904919218</v>
      </c>
      <c r="S54" s="45">
        <v>20.547805848727311</v>
      </c>
      <c r="T54" s="45">
        <v>19.801023981023548</v>
      </c>
      <c r="U54" s="45">
        <v>18.577049654200938</v>
      </c>
      <c r="V54" s="45">
        <v>18.569043239983532</v>
      </c>
      <c r="W54" s="45">
        <v>16.905780247616939</v>
      </c>
      <c r="X54" s="45">
        <v>18.989627830175962</v>
      </c>
      <c r="Y54" s="45">
        <v>15.257474547996067</v>
      </c>
      <c r="Z54" s="45">
        <v>12.756226902810246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8289.6870590355375</v>
      </c>
      <c r="D61" s="49">
        <f t="shared" si="24"/>
        <v>7571.0705340941913</v>
      </c>
      <c r="E61" s="49">
        <f t="shared" si="24"/>
        <v>7763.7398149629116</v>
      </c>
      <c r="F61" s="49">
        <f t="shared" si="24"/>
        <v>7630.2973167866048</v>
      </c>
      <c r="G61" s="49">
        <f t="shared" si="24"/>
        <v>8072.2827150056091</v>
      </c>
      <c r="H61" s="49">
        <f t="shared" si="24"/>
        <v>7009.2791856549547</v>
      </c>
      <c r="I61" s="49">
        <f t="shared" si="24"/>
        <v>8137.0633200639522</v>
      </c>
      <c r="J61" s="49">
        <f t="shared" si="24"/>
        <v>7957.9666079105855</v>
      </c>
      <c r="K61" s="49">
        <f t="shared" si="24"/>
        <v>7617.1828204049116</v>
      </c>
      <c r="L61" s="49">
        <f t="shared" si="24"/>
        <v>6256.0097791655116</v>
      </c>
      <c r="M61" s="49">
        <f t="shared" si="24"/>
        <v>6829.376640759273</v>
      </c>
      <c r="N61" s="49">
        <f t="shared" si="24"/>
        <v>6865.7774189752627</v>
      </c>
      <c r="O61" s="49">
        <f t="shared" si="24"/>
        <v>6803.0700509495955</v>
      </c>
      <c r="P61" s="49">
        <f t="shared" si="24"/>
        <v>6818.0398344236719</v>
      </c>
      <c r="Q61" s="49">
        <f t="shared" si="24"/>
        <v>7148.6044421619326</v>
      </c>
      <c r="R61" s="49">
        <f t="shared" si="24"/>
        <v>7290.9441082530939</v>
      </c>
      <c r="S61" s="49">
        <f t="shared" si="24"/>
        <v>7590.9555477351832</v>
      </c>
      <c r="T61" s="49">
        <f t="shared" si="24"/>
        <v>7667.3659586617468</v>
      </c>
      <c r="U61" s="49">
        <f t="shared" si="24"/>
        <v>8259.8727539392366</v>
      </c>
      <c r="V61" s="49">
        <f t="shared" si="24"/>
        <v>8083.819952872268</v>
      </c>
      <c r="W61" s="49">
        <f t="shared" si="24"/>
        <v>7110.3129331269329</v>
      </c>
      <c r="X61" s="49">
        <f t="shared" si="24"/>
        <v>7685.630857060125</v>
      </c>
      <c r="Y61" s="49">
        <f t="shared" ref="Y61:Z61" si="25">SUM(Y62:Y72)</f>
        <v>6257.4926531976853</v>
      </c>
      <c r="Z61" s="49">
        <f t="shared" si="25"/>
        <v>6010.6257412968562</v>
      </c>
    </row>
    <row r="62" spans="1:26" ht="11.25" customHeight="1" x14ac:dyDescent="0.2">
      <c r="A62" s="50" t="s">
        <v>92</v>
      </c>
      <c r="B62" s="51" t="s">
        <v>93</v>
      </c>
      <c r="C62" s="52">
        <v>8244.7068972831385</v>
      </c>
      <c r="D62" s="52">
        <v>7515.0652948324177</v>
      </c>
      <c r="E62" s="52">
        <v>7718.6907193950074</v>
      </c>
      <c r="F62" s="52">
        <v>7580.4617284324759</v>
      </c>
      <c r="G62" s="52">
        <v>8021.7750546033794</v>
      </c>
      <c r="H62" s="52">
        <v>6965.9585258031229</v>
      </c>
      <c r="I62" s="52">
        <v>8093.5427834032662</v>
      </c>
      <c r="J62" s="52">
        <v>7909.9415579329816</v>
      </c>
      <c r="K62" s="52">
        <v>7571.117025779804</v>
      </c>
      <c r="L62" s="52">
        <v>6215.5637781309215</v>
      </c>
      <c r="M62" s="52">
        <v>6778.6617970414209</v>
      </c>
      <c r="N62" s="52">
        <v>6814.231393091427</v>
      </c>
      <c r="O62" s="52">
        <v>6743.7911037890317</v>
      </c>
      <c r="P62" s="52">
        <v>6759.9082482400327</v>
      </c>
      <c r="Q62" s="52">
        <v>7094.6896328402927</v>
      </c>
      <c r="R62" s="52">
        <v>7235.72363458576</v>
      </c>
      <c r="S62" s="52">
        <v>7532.1183375061646</v>
      </c>
      <c r="T62" s="52">
        <v>7558.9583592298059</v>
      </c>
      <c r="U62" s="52">
        <v>8144.753952283284</v>
      </c>
      <c r="V62" s="52">
        <v>7970.4652650382131</v>
      </c>
      <c r="W62" s="52">
        <v>7012.2855203494046</v>
      </c>
      <c r="X62" s="52">
        <v>7578.0424927532194</v>
      </c>
      <c r="Y62" s="52">
        <v>6164.4673536449118</v>
      </c>
      <c r="Z62" s="52">
        <v>5925.6940264299792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0.17204666703392804</v>
      </c>
      <c r="L64" s="52">
        <v>0.11874035284145416</v>
      </c>
      <c r="M64" s="52">
        <v>0.14172986519350705</v>
      </c>
      <c r="N64" s="52">
        <v>0.17469018083300308</v>
      </c>
      <c r="O64" s="52">
        <v>0.23592734715413122</v>
      </c>
      <c r="P64" s="52">
        <v>0.80999611331565025</v>
      </c>
      <c r="Q64" s="52">
        <v>0.82027793196028442</v>
      </c>
      <c r="R64" s="52">
        <v>1.5080743981458016</v>
      </c>
      <c r="S64" s="52">
        <v>1.8586409550185519</v>
      </c>
      <c r="T64" s="52">
        <v>50.01915085935665</v>
      </c>
      <c r="U64" s="52">
        <v>58.158685293997145</v>
      </c>
      <c r="V64" s="52">
        <v>64.911117920397658</v>
      </c>
      <c r="W64" s="52">
        <v>56.035127009657025</v>
      </c>
      <c r="X64" s="52">
        <v>71.526069253763382</v>
      </c>
      <c r="Y64" s="52">
        <v>63.467711770847536</v>
      </c>
      <c r="Z64" s="52">
        <v>60.373950874311646</v>
      </c>
    </row>
    <row r="65" spans="1:26" ht="11.25" customHeight="1" x14ac:dyDescent="0.2">
      <c r="A65" s="50" t="s">
        <v>98</v>
      </c>
      <c r="B65" s="51" t="s">
        <v>99</v>
      </c>
      <c r="C65" s="52">
        <v>44.980161752398104</v>
      </c>
      <c r="D65" s="52">
        <v>56.005239261774001</v>
      </c>
      <c r="E65" s="52">
        <v>45.049095567904629</v>
      </c>
      <c r="F65" s="52">
        <v>49.835588354128902</v>
      </c>
      <c r="G65" s="52">
        <v>50.507660402230151</v>
      </c>
      <c r="H65" s="52">
        <v>43.320659851832175</v>
      </c>
      <c r="I65" s="52">
        <v>43.520536660685657</v>
      </c>
      <c r="J65" s="52">
        <v>48.025049977603715</v>
      </c>
      <c r="K65" s="52">
        <v>45.89374795807381</v>
      </c>
      <c r="L65" s="52">
        <v>40.327260681749344</v>
      </c>
      <c r="M65" s="52">
        <v>50.573113852659098</v>
      </c>
      <c r="N65" s="52">
        <v>51.371335703003133</v>
      </c>
      <c r="O65" s="52">
        <v>59.043019813409579</v>
      </c>
      <c r="P65" s="52">
        <v>57.321590070323104</v>
      </c>
      <c r="Q65" s="52">
        <v>53.094531389680398</v>
      </c>
      <c r="R65" s="52">
        <v>52.594463485192001</v>
      </c>
      <c r="S65" s="52">
        <v>54.599679087093108</v>
      </c>
      <c r="T65" s="52">
        <v>52.187767010286834</v>
      </c>
      <c r="U65" s="52">
        <v>50.997553011843735</v>
      </c>
      <c r="V65" s="52">
        <v>47.43277142395435</v>
      </c>
      <c r="W65" s="52">
        <v>41.828652350444258</v>
      </c>
      <c r="X65" s="52">
        <v>35.980512876080304</v>
      </c>
      <c r="Y65" s="52">
        <v>28.945527192871694</v>
      </c>
      <c r="Z65" s="52">
        <v>23.929949612908167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8.1782177062340478E-2</v>
      </c>
      <c r="Y69" s="52">
        <v>0.61206058905393246</v>
      </c>
      <c r="Z69" s="52">
        <v>0.62781437965756248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1.1179357839959174</v>
      </c>
      <c r="S72" s="55">
        <v>2.378890186906367</v>
      </c>
      <c r="T72" s="55">
        <v>6.2006815622967961</v>
      </c>
      <c r="U72" s="55">
        <v>5.9625633501116733</v>
      </c>
      <c r="V72" s="55">
        <v>1.0107984897030236</v>
      </c>
      <c r="W72" s="55">
        <v>0.16363341742747506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6.5723548482949958</v>
      </c>
      <c r="D2" s="21">
        <f t="shared" ref="D2:X2" si="0">SUM(D3,D17,D22,D25,D26,D51,D52)</f>
        <v>6.1136438023820512</v>
      </c>
      <c r="E2" s="21">
        <f t="shared" si="0"/>
        <v>5.3825033241739879</v>
      </c>
      <c r="F2" s="21">
        <f t="shared" si="0"/>
        <v>4.869406151538473</v>
      </c>
      <c r="G2" s="21">
        <f t="shared" si="0"/>
        <v>4.8035513391394487</v>
      </c>
      <c r="H2" s="21">
        <f t="shared" si="0"/>
        <v>4.3516366874374146</v>
      </c>
      <c r="I2" s="21">
        <f t="shared" si="0"/>
        <v>5.066031823790123</v>
      </c>
      <c r="J2" s="21">
        <f t="shared" si="0"/>
        <v>7.6804124430714822</v>
      </c>
      <c r="K2" s="21">
        <f t="shared" si="0"/>
        <v>8.3844949145813938</v>
      </c>
      <c r="L2" s="21">
        <f t="shared" si="0"/>
        <v>6.4428264322196789</v>
      </c>
      <c r="M2" s="21">
        <f t="shared" si="0"/>
        <v>9.0951286304182126</v>
      </c>
      <c r="N2" s="21">
        <f t="shared" si="0"/>
        <v>9.5309380497456839</v>
      </c>
      <c r="O2" s="21">
        <f t="shared" si="0"/>
        <v>10.230877729216591</v>
      </c>
      <c r="P2" s="21">
        <f t="shared" si="0"/>
        <v>10.985163238435543</v>
      </c>
      <c r="Q2" s="21">
        <f t="shared" si="0"/>
        <v>14.877367078589526</v>
      </c>
      <c r="R2" s="21">
        <f t="shared" si="0"/>
        <v>8.3783998773607884</v>
      </c>
      <c r="S2" s="21">
        <f t="shared" si="0"/>
        <v>20.640343762534485</v>
      </c>
      <c r="T2" s="21">
        <f t="shared" si="0"/>
        <v>9.8478065843728277</v>
      </c>
      <c r="U2" s="21">
        <f t="shared" si="0"/>
        <v>14.061435762560086</v>
      </c>
      <c r="V2" s="21">
        <f t="shared" si="0"/>
        <v>11.893496789790712</v>
      </c>
      <c r="W2" s="21">
        <f t="shared" si="0"/>
        <v>14.745402417487533</v>
      </c>
      <c r="X2" s="21">
        <f t="shared" si="0"/>
        <v>12.055507894460083</v>
      </c>
      <c r="Y2" s="21">
        <f t="shared" ref="Y2:Z2" si="1">SUM(Y3,Y17,Y22,Y25,Y26,Y51,Y52)</f>
        <v>12.388582905548024</v>
      </c>
      <c r="Z2" s="21">
        <f t="shared" si="1"/>
        <v>11.344098827029889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0.11527367546244455</v>
      </c>
      <c r="D26" s="27">
        <f t="shared" si="16"/>
        <v>0.11648296737605586</v>
      </c>
      <c r="E26" s="27">
        <f t="shared" si="16"/>
        <v>8.765269260056327E-2</v>
      </c>
      <c r="F26" s="27">
        <f t="shared" si="16"/>
        <v>8.2284884067292077E-2</v>
      </c>
      <c r="G26" s="27">
        <f t="shared" si="16"/>
        <v>6.7516289086559669E-2</v>
      </c>
      <c r="H26" s="27">
        <f t="shared" si="16"/>
        <v>6.3213050779227259E-2</v>
      </c>
      <c r="I26" s="27">
        <f t="shared" si="16"/>
        <v>8.0667235137217158E-2</v>
      </c>
      <c r="J26" s="27">
        <f t="shared" si="16"/>
        <v>0.10376817358605561</v>
      </c>
      <c r="K26" s="27">
        <f t="shared" si="16"/>
        <v>8.4197933471316447E-2</v>
      </c>
      <c r="L26" s="27">
        <f t="shared" si="16"/>
        <v>9.464669913184931E-2</v>
      </c>
      <c r="M26" s="27">
        <f t="shared" si="16"/>
        <v>0.11626538979551394</v>
      </c>
      <c r="N26" s="27">
        <f t="shared" si="16"/>
        <v>7.7858318510436147E-2</v>
      </c>
      <c r="O26" s="27">
        <f t="shared" si="16"/>
        <v>8.8104249166563162E-2</v>
      </c>
      <c r="P26" s="27">
        <f t="shared" si="16"/>
        <v>0.12214414776919631</v>
      </c>
      <c r="Q26" s="27">
        <f t="shared" si="16"/>
        <v>0.13167490003261623</v>
      </c>
      <c r="R26" s="27">
        <f t="shared" si="16"/>
        <v>8.2809907977998171E-2</v>
      </c>
      <c r="S26" s="27">
        <f t="shared" si="16"/>
        <v>0.35681394700853591</v>
      </c>
      <c r="T26" s="27">
        <f t="shared" si="16"/>
        <v>0.31335104423842547</v>
      </c>
      <c r="U26" s="27">
        <f t="shared" si="16"/>
        <v>0.49833044128213916</v>
      </c>
      <c r="V26" s="27">
        <f t="shared" si="16"/>
        <v>0.46027119383518944</v>
      </c>
      <c r="W26" s="27">
        <f t="shared" si="16"/>
        <v>0.32099579390877325</v>
      </c>
      <c r="X26" s="27">
        <f t="shared" si="16"/>
        <v>7.7773134476736921E-2</v>
      </c>
      <c r="Y26" s="27">
        <f t="shared" ref="Y26:Z26" si="17">SUM(Y27,Y33)</f>
        <v>0.6639406225836969</v>
      </c>
      <c r="Z26" s="27">
        <f t="shared" si="17"/>
        <v>0.79431313405189363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0.11527367546244455</v>
      </c>
      <c r="D33" s="19">
        <f t="shared" si="20"/>
        <v>0.11648296737605586</v>
      </c>
      <c r="E33" s="19">
        <f t="shared" si="20"/>
        <v>8.765269260056327E-2</v>
      </c>
      <c r="F33" s="19">
        <f t="shared" si="20"/>
        <v>8.2284884067292077E-2</v>
      </c>
      <c r="G33" s="19">
        <f t="shared" si="20"/>
        <v>6.7516289086559669E-2</v>
      </c>
      <c r="H33" s="19">
        <f t="shared" si="20"/>
        <v>6.3213050779227259E-2</v>
      </c>
      <c r="I33" s="19">
        <f t="shared" si="20"/>
        <v>8.0667235137217158E-2</v>
      </c>
      <c r="J33" s="19">
        <f t="shared" si="20"/>
        <v>0.10376817358605561</v>
      </c>
      <c r="K33" s="19">
        <f t="shared" si="20"/>
        <v>8.4197933471316447E-2</v>
      </c>
      <c r="L33" s="19">
        <f t="shared" si="20"/>
        <v>9.464669913184931E-2</v>
      </c>
      <c r="M33" s="19">
        <f t="shared" si="20"/>
        <v>0.11626538979551394</v>
      </c>
      <c r="N33" s="19">
        <f t="shared" si="20"/>
        <v>7.7858318510436147E-2</v>
      </c>
      <c r="O33" s="19">
        <f t="shared" si="20"/>
        <v>8.8104249166563162E-2</v>
      </c>
      <c r="P33" s="19">
        <f t="shared" si="20"/>
        <v>0.12214414776919631</v>
      </c>
      <c r="Q33" s="19">
        <f t="shared" si="20"/>
        <v>0.13167490003261623</v>
      </c>
      <c r="R33" s="19">
        <f t="shared" si="20"/>
        <v>8.2809907977998171E-2</v>
      </c>
      <c r="S33" s="19">
        <f t="shared" si="20"/>
        <v>0.35681394700853591</v>
      </c>
      <c r="T33" s="19">
        <f t="shared" si="20"/>
        <v>0.31335104423842547</v>
      </c>
      <c r="U33" s="19">
        <f t="shared" si="20"/>
        <v>0.49833044128213916</v>
      </c>
      <c r="V33" s="19">
        <f t="shared" si="20"/>
        <v>0.46027119383518944</v>
      </c>
      <c r="W33" s="19">
        <f t="shared" si="20"/>
        <v>0.32099579390877325</v>
      </c>
      <c r="X33" s="19">
        <f t="shared" si="20"/>
        <v>7.7773134476736921E-2</v>
      </c>
      <c r="Y33" s="19">
        <f t="shared" ref="Y33:Z33" si="21">SUM(Y34:Y50)</f>
        <v>0.6639406225836969</v>
      </c>
      <c r="Z33" s="19">
        <f t="shared" si="21"/>
        <v>0.79431313405189363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0.11527367546244455</v>
      </c>
      <c r="D43" s="8">
        <v>0.11648296737605586</v>
      </c>
      <c r="E43" s="8">
        <v>8.765269260056327E-2</v>
      </c>
      <c r="F43" s="8">
        <v>8.2284884067292077E-2</v>
      </c>
      <c r="G43" s="8">
        <v>6.7516289086559669E-2</v>
      </c>
      <c r="H43" s="8">
        <v>6.3213050779227259E-2</v>
      </c>
      <c r="I43" s="8">
        <v>8.0667235137217158E-2</v>
      </c>
      <c r="J43" s="8">
        <v>0.10376817358605561</v>
      </c>
      <c r="K43" s="8">
        <v>8.4197933471316447E-2</v>
      </c>
      <c r="L43" s="8">
        <v>9.464669913184931E-2</v>
      </c>
      <c r="M43" s="8">
        <v>0.11626538979551394</v>
      </c>
      <c r="N43" s="8">
        <v>7.7858318510436147E-2</v>
      </c>
      <c r="O43" s="8">
        <v>8.8104249166563162E-2</v>
      </c>
      <c r="P43" s="8">
        <v>0.12214414776919631</v>
      </c>
      <c r="Q43" s="8">
        <v>0.13167490003261623</v>
      </c>
      <c r="R43" s="8">
        <v>8.2809907977998171E-2</v>
      </c>
      <c r="S43" s="8">
        <v>0.35681394700853591</v>
      </c>
      <c r="T43" s="8">
        <v>0.31335104423842547</v>
      </c>
      <c r="U43" s="8">
        <v>0.49833044128213916</v>
      </c>
      <c r="V43" s="8">
        <v>0.46027119383518944</v>
      </c>
      <c r="W43" s="8">
        <v>0.32099579390877325</v>
      </c>
      <c r="X43" s="8">
        <v>7.7773134476736921E-2</v>
      </c>
      <c r="Y43" s="8">
        <v>0.6639406225836969</v>
      </c>
      <c r="Z43" s="8">
        <v>0.79431313405189363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6.4570811728325515</v>
      </c>
      <c r="D51" s="27">
        <v>5.9971608350059951</v>
      </c>
      <c r="E51" s="27">
        <v>5.2948506315734249</v>
      </c>
      <c r="F51" s="27">
        <v>4.7871212674711812</v>
      </c>
      <c r="G51" s="27">
        <v>4.7360350500528892</v>
      </c>
      <c r="H51" s="27">
        <v>4.2884236366581874</v>
      </c>
      <c r="I51" s="27">
        <v>4.9853645886529057</v>
      </c>
      <c r="J51" s="27">
        <v>7.5766442694854268</v>
      </c>
      <c r="K51" s="27">
        <v>8.300296981110078</v>
      </c>
      <c r="L51" s="27">
        <v>6.3481797330878296</v>
      </c>
      <c r="M51" s="27">
        <v>8.9788632406226991</v>
      </c>
      <c r="N51" s="27">
        <v>9.4530797312352473</v>
      </c>
      <c r="O51" s="27">
        <v>10.142773480050028</v>
      </c>
      <c r="P51" s="27">
        <v>10.863019090666347</v>
      </c>
      <c r="Q51" s="27">
        <v>14.74569217855691</v>
      </c>
      <c r="R51" s="27">
        <v>8.2955899693827906</v>
      </c>
      <c r="S51" s="27">
        <v>20.283529815525949</v>
      </c>
      <c r="T51" s="27">
        <v>9.5344555401344024</v>
      </c>
      <c r="U51" s="27">
        <v>13.563105321277947</v>
      </c>
      <c r="V51" s="27">
        <v>11.433225595955522</v>
      </c>
      <c r="W51" s="27">
        <v>14.42440662357876</v>
      </c>
      <c r="X51" s="27">
        <v>11.977734759983347</v>
      </c>
      <c r="Y51" s="27">
        <v>11.724642282964327</v>
      </c>
      <c r="Z51" s="27">
        <v>10.549785692977995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2.1759236508283775E-3</v>
      </c>
      <c r="L61" s="49">
        <f t="shared" si="24"/>
        <v>1.3039950310084882E-3</v>
      </c>
      <c r="M61" s="49">
        <f t="shared" si="24"/>
        <v>2.0024327612989104E-3</v>
      </c>
      <c r="N61" s="49">
        <f t="shared" si="24"/>
        <v>2.8204713002658787E-3</v>
      </c>
      <c r="O61" s="49">
        <f t="shared" si="24"/>
        <v>4.4488982595517115E-3</v>
      </c>
      <c r="P61" s="49">
        <f t="shared" si="24"/>
        <v>1.6070349189634354E-2</v>
      </c>
      <c r="Q61" s="49">
        <f t="shared" si="24"/>
        <v>2.3620060831844741E-2</v>
      </c>
      <c r="R61" s="49">
        <f t="shared" si="24"/>
        <v>4.762889796521326E-2</v>
      </c>
      <c r="S61" s="49">
        <f t="shared" si="24"/>
        <v>0.20506971823590286</v>
      </c>
      <c r="T61" s="49">
        <f t="shared" si="24"/>
        <v>1.2345389161061662</v>
      </c>
      <c r="U61" s="49">
        <f t="shared" si="24"/>
        <v>2.2453295433837654</v>
      </c>
      <c r="V61" s="49">
        <f t="shared" si="24"/>
        <v>2.0296534271978142</v>
      </c>
      <c r="W61" s="49">
        <f t="shared" si="24"/>
        <v>2.3392034027022746</v>
      </c>
      <c r="X61" s="49">
        <f t="shared" si="24"/>
        <v>2.1296313374762428</v>
      </c>
      <c r="Y61" s="49">
        <f t="shared" ref="Y61:Z61" si="25">SUM(Y62:Y72)</f>
        <v>2.6550269382486813</v>
      </c>
      <c r="Z61" s="49">
        <f t="shared" si="25"/>
        <v>3.2123644145091514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2.1759236508283775E-3</v>
      </c>
      <c r="L64" s="52">
        <v>1.3039950310084882E-3</v>
      </c>
      <c r="M64" s="52">
        <v>2.0024327612989104E-3</v>
      </c>
      <c r="N64" s="52">
        <v>2.8204713002658787E-3</v>
      </c>
      <c r="O64" s="52">
        <v>4.4488982595517115E-3</v>
      </c>
      <c r="P64" s="52">
        <v>1.6070349189634354E-2</v>
      </c>
      <c r="Q64" s="52">
        <v>2.3620060831844741E-2</v>
      </c>
      <c r="R64" s="52">
        <v>2.7352491670331384E-2</v>
      </c>
      <c r="S64" s="52">
        <v>8.9946472174886272E-2</v>
      </c>
      <c r="T64" s="52">
        <v>1.0983773096889793</v>
      </c>
      <c r="U64" s="52">
        <v>2.0365388550019814</v>
      </c>
      <c r="V64" s="52">
        <v>1.9985322048403014</v>
      </c>
      <c r="W64" s="52">
        <v>2.3323923655204353</v>
      </c>
      <c r="X64" s="52">
        <v>2.1271991197286226</v>
      </c>
      <c r="Y64" s="52">
        <v>2.6296673389253318</v>
      </c>
      <c r="Z64" s="52">
        <v>3.1793035913717773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2.4322177476200067E-3</v>
      </c>
      <c r="Y69" s="52">
        <v>2.5359599323349486E-2</v>
      </c>
      <c r="Z69" s="52">
        <v>3.306082313737415E-2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2.0276406294881873E-2</v>
      </c>
      <c r="S72" s="55">
        <v>0.11512324606101659</v>
      </c>
      <c r="T72" s="55">
        <v>0.13616160641718683</v>
      </c>
      <c r="U72" s="55">
        <v>0.20879068838178405</v>
      </c>
      <c r="V72" s="55">
        <v>3.1121222357512815E-2</v>
      </c>
      <c r="W72" s="55">
        <v>6.8110371818392995E-3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439.39233707760002</v>
      </c>
      <c r="D2" s="21">
        <f t="shared" ref="D2:X2" si="0">SUM(D3,D17,D22,D25,D26,D51,D52)</f>
        <v>397.61934887520005</v>
      </c>
      <c r="E2" s="21">
        <f t="shared" si="0"/>
        <v>368.5416870528</v>
      </c>
      <c r="F2" s="21">
        <f t="shared" si="0"/>
        <v>336.99234183840002</v>
      </c>
      <c r="G2" s="21">
        <f t="shared" si="0"/>
        <v>301.1078921472</v>
      </c>
      <c r="H2" s="21">
        <f t="shared" si="0"/>
        <v>282.5381788272</v>
      </c>
      <c r="I2" s="21">
        <f t="shared" si="0"/>
        <v>278.92496299679993</v>
      </c>
      <c r="J2" s="21">
        <f t="shared" si="0"/>
        <v>265.91180168879998</v>
      </c>
      <c r="K2" s="21">
        <f t="shared" si="0"/>
        <v>279.88653623759996</v>
      </c>
      <c r="L2" s="21">
        <f t="shared" si="0"/>
        <v>293.2434475128</v>
      </c>
      <c r="M2" s="21">
        <f t="shared" si="0"/>
        <v>353.45420624159999</v>
      </c>
      <c r="N2" s="21">
        <f t="shared" si="0"/>
        <v>361.39044214472636</v>
      </c>
      <c r="O2" s="21">
        <f t="shared" si="0"/>
        <v>352.30825864222987</v>
      </c>
      <c r="P2" s="21">
        <f t="shared" si="0"/>
        <v>305.09239080405138</v>
      </c>
      <c r="Q2" s="21">
        <f t="shared" si="0"/>
        <v>294.74391335245821</v>
      </c>
      <c r="R2" s="21">
        <f t="shared" si="0"/>
        <v>222.07911848358881</v>
      </c>
      <c r="S2" s="21">
        <f t="shared" si="0"/>
        <v>205.93818511955891</v>
      </c>
      <c r="T2" s="21">
        <f t="shared" si="0"/>
        <v>217.5527024174952</v>
      </c>
      <c r="U2" s="21">
        <f t="shared" si="0"/>
        <v>186.87206685634607</v>
      </c>
      <c r="V2" s="21">
        <f t="shared" si="0"/>
        <v>179.34196830201893</v>
      </c>
      <c r="W2" s="21">
        <f t="shared" si="0"/>
        <v>185.33800628070014</v>
      </c>
      <c r="X2" s="21">
        <f t="shared" si="0"/>
        <v>164.19458165689207</v>
      </c>
      <c r="Y2" s="21">
        <f t="shared" ref="Y2:Z2" si="1">SUM(Y3,Y17,Y22,Y25,Y26,Y51,Y52)</f>
        <v>140.29145448059424</v>
      </c>
      <c r="Z2" s="21">
        <f t="shared" si="1"/>
        <v>163.68605513553899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20.6110403928</v>
      </c>
      <c r="D3" s="24">
        <f t="shared" si="2"/>
        <v>23.725900123199999</v>
      </c>
      <c r="E3" s="24">
        <f t="shared" si="2"/>
        <v>23.007196713599996</v>
      </c>
      <c r="F3" s="24">
        <f t="shared" si="2"/>
        <v>6.2539945775999985</v>
      </c>
      <c r="G3" s="24">
        <f t="shared" si="2"/>
        <v>6.2539945775999985</v>
      </c>
      <c r="H3" s="24">
        <f t="shared" si="2"/>
        <v>6.2539945775999985</v>
      </c>
      <c r="I3" s="24">
        <f t="shared" si="2"/>
        <v>6.2539945775999985</v>
      </c>
      <c r="J3" s="24">
        <f t="shared" si="2"/>
        <v>3.1269972887999997</v>
      </c>
      <c r="K3" s="24">
        <f t="shared" si="2"/>
        <v>3.1269972887999997</v>
      </c>
      <c r="L3" s="24">
        <f t="shared" si="2"/>
        <v>59.320819087200022</v>
      </c>
      <c r="M3" s="24">
        <f t="shared" si="2"/>
        <v>54.046953259200009</v>
      </c>
      <c r="N3" s="24">
        <f t="shared" si="2"/>
        <v>65.138618199600003</v>
      </c>
      <c r="O3" s="24">
        <f t="shared" si="2"/>
        <v>51.437778083999987</v>
      </c>
      <c r="P3" s="24">
        <f t="shared" si="2"/>
        <v>60.461432024400025</v>
      </c>
      <c r="Q3" s="24">
        <f t="shared" si="2"/>
        <v>60.720272514000015</v>
      </c>
      <c r="R3" s="24">
        <f t="shared" si="2"/>
        <v>44.112011486399979</v>
      </c>
      <c r="S3" s="24">
        <f t="shared" si="2"/>
        <v>51.3742466952</v>
      </c>
      <c r="T3" s="24">
        <f t="shared" si="2"/>
        <v>41.845509327600006</v>
      </c>
      <c r="U3" s="24">
        <f t="shared" si="2"/>
        <v>47.77693731359998</v>
      </c>
      <c r="V3" s="24">
        <f t="shared" si="2"/>
        <v>51.045352577999992</v>
      </c>
      <c r="W3" s="24">
        <f t="shared" si="2"/>
        <v>23.621481575999997</v>
      </c>
      <c r="X3" s="24">
        <f t="shared" ref="X3:Z3" si="3">SUM(X4,X8,X11)</f>
        <v>14.468257108800001</v>
      </c>
      <c r="Y3" s="24">
        <f t="shared" si="3"/>
        <v>11.455803453599998</v>
      </c>
      <c r="Z3" s="24">
        <f t="shared" si="3"/>
        <v>18.874590688799998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14.357045815199999</v>
      </c>
      <c r="D4" s="19">
        <f t="shared" si="4"/>
        <v>14.344908256799997</v>
      </c>
      <c r="E4" s="19">
        <f t="shared" si="4"/>
        <v>16.753202135999999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56.193821798400023</v>
      </c>
      <c r="M4" s="19">
        <f t="shared" si="4"/>
        <v>50.919955970400011</v>
      </c>
      <c r="N4" s="19">
        <f t="shared" si="4"/>
        <v>62.022256956</v>
      </c>
      <c r="O4" s="19">
        <f t="shared" si="4"/>
        <v>48.321416840399984</v>
      </c>
      <c r="P4" s="19">
        <f t="shared" si="4"/>
        <v>57.345070780800022</v>
      </c>
      <c r="Q4" s="19">
        <f t="shared" si="4"/>
        <v>57.603911270400019</v>
      </c>
      <c r="R4" s="19">
        <f t="shared" si="4"/>
        <v>41.006286287999977</v>
      </c>
      <c r="S4" s="19">
        <f t="shared" si="4"/>
        <v>48.268521496799998</v>
      </c>
      <c r="T4" s="19">
        <f t="shared" si="4"/>
        <v>38.739784129200004</v>
      </c>
      <c r="U4" s="19">
        <f t="shared" si="4"/>
        <v>47.77693731359998</v>
      </c>
      <c r="V4" s="19">
        <f t="shared" si="4"/>
        <v>47.93962737959999</v>
      </c>
      <c r="W4" s="19">
        <f t="shared" si="4"/>
        <v>20.515756377599999</v>
      </c>
      <c r="X4" s="19">
        <f t="shared" ref="X4:Z4" si="5">SUM(X5:X7)</f>
        <v>11.362531910400001</v>
      </c>
      <c r="Y4" s="19">
        <f t="shared" si="5"/>
        <v>11.455803453599998</v>
      </c>
      <c r="Z4" s="19">
        <f t="shared" si="5"/>
        <v>15.768865490399998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14.357045815199999</v>
      </c>
      <c r="D7" s="8">
        <v>14.344908256799997</v>
      </c>
      <c r="E7" s="8">
        <v>16.753202135999999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56.193821798400023</v>
      </c>
      <c r="M7" s="8">
        <v>50.919955970400011</v>
      </c>
      <c r="N7" s="8">
        <v>62.022256956</v>
      </c>
      <c r="O7" s="8">
        <v>48.321416840399984</v>
      </c>
      <c r="P7" s="8">
        <v>57.345070780800022</v>
      </c>
      <c r="Q7" s="8">
        <v>57.603911270400019</v>
      </c>
      <c r="R7" s="8">
        <v>41.006286287999977</v>
      </c>
      <c r="S7" s="8">
        <v>48.268521496799998</v>
      </c>
      <c r="T7" s="8">
        <v>38.739784129200004</v>
      </c>
      <c r="U7" s="8">
        <v>47.77693731359998</v>
      </c>
      <c r="V7" s="8">
        <v>47.93962737959999</v>
      </c>
      <c r="W7" s="8">
        <v>20.515756377599999</v>
      </c>
      <c r="X7" s="8">
        <v>11.362531910400001</v>
      </c>
      <c r="Y7" s="8">
        <v>11.455803453599998</v>
      </c>
      <c r="Z7" s="8">
        <v>15.768865490399998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6.2539945775999985</v>
      </c>
      <c r="D11" s="19">
        <f t="shared" si="8"/>
        <v>9.3809918664000023</v>
      </c>
      <c r="E11" s="19">
        <f t="shared" si="8"/>
        <v>6.2539945775999985</v>
      </c>
      <c r="F11" s="19">
        <f t="shared" si="8"/>
        <v>6.2539945775999985</v>
      </c>
      <c r="G11" s="19">
        <f t="shared" si="8"/>
        <v>6.2539945775999985</v>
      </c>
      <c r="H11" s="19">
        <f t="shared" si="8"/>
        <v>6.2539945775999985</v>
      </c>
      <c r="I11" s="19">
        <f t="shared" si="8"/>
        <v>6.2539945775999985</v>
      </c>
      <c r="J11" s="19">
        <f t="shared" si="8"/>
        <v>3.1269972887999997</v>
      </c>
      <c r="K11" s="19">
        <f t="shared" si="8"/>
        <v>3.1269972887999997</v>
      </c>
      <c r="L11" s="19">
        <f t="shared" si="8"/>
        <v>3.1269972887999997</v>
      </c>
      <c r="M11" s="19">
        <f t="shared" si="8"/>
        <v>3.1269972887999997</v>
      </c>
      <c r="N11" s="19">
        <f t="shared" si="8"/>
        <v>3.1163612436000001</v>
      </c>
      <c r="O11" s="19">
        <f t="shared" si="8"/>
        <v>3.1163612436000001</v>
      </c>
      <c r="P11" s="19">
        <f t="shared" si="8"/>
        <v>3.1163612436000001</v>
      </c>
      <c r="Q11" s="19">
        <f t="shared" si="8"/>
        <v>3.1163612436000001</v>
      </c>
      <c r="R11" s="19">
        <f t="shared" si="8"/>
        <v>3.1057251983999996</v>
      </c>
      <c r="S11" s="19">
        <f t="shared" si="8"/>
        <v>3.1057251983999996</v>
      </c>
      <c r="T11" s="19">
        <f t="shared" si="8"/>
        <v>3.1057251983999996</v>
      </c>
      <c r="U11" s="19">
        <f t="shared" si="8"/>
        <v>0</v>
      </c>
      <c r="V11" s="19">
        <f t="shared" si="8"/>
        <v>3.1057251983999996</v>
      </c>
      <c r="W11" s="19">
        <f t="shared" si="8"/>
        <v>3.1057251983999996</v>
      </c>
      <c r="X11" s="19">
        <f t="shared" si="8"/>
        <v>3.1057251983999996</v>
      </c>
      <c r="Y11" s="19">
        <f t="shared" ref="Y11:Z11" si="9">SUM(Y12:Y16)</f>
        <v>0</v>
      </c>
      <c r="Z11" s="19">
        <f t="shared" si="9"/>
        <v>3.1057251983999996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6.2539945775999985</v>
      </c>
      <c r="D13" s="8">
        <v>9.3809918664000023</v>
      </c>
      <c r="E13" s="8">
        <v>6.2539945775999985</v>
      </c>
      <c r="F13" s="8">
        <v>6.2539945775999985</v>
      </c>
      <c r="G13" s="8">
        <v>6.2539945775999985</v>
      </c>
      <c r="H13" s="8">
        <v>6.2539945775999985</v>
      </c>
      <c r="I13" s="8">
        <v>6.2539945775999985</v>
      </c>
      <c r="J13" s="8">
        <v>3.1269972887999997</v>
      </c>
      <c r="K13" s="8">
        <v>3.1269972887999997</v>
      </c>
      <c r="L13" s="8">
        <v>3.1269972887999997</v>
      </c>
      <c r="M13" s="8">
        <v>3.1269972887999997</v>
      </c>
      <c r="N13" s="8">
        <v>3.1163612436000001</v>
      </c>
      <c r="O13" s="8">
        <v>3.1163612436000001</v>
      </c>
      <c r="P13" s="8">
        <v>3.1163612436000001</v>
      </c>
      <c r="Q13" s="8">
        <v>3.1163612436000001</v>
      </c>
      <c r="R13" s="8">
        <v>3.1057251983999996</v>
      </c>
      <c r="S13" s="8">
        <v>3.1057251983999996</v>
      </c>
      <c r="T13" s="8">
        <v>3.1057251983999996</v>
      </c>
      <c r="U13" s="8">
        <v>0</v>
      </c>
      <c r="V13" s="8">
        <v>3.1057251983999996</v>
      </c>
      <c r="W13" s="8">
        <v>3.1057251983999996</v>
      </c>
      <c r="X13" s="8">
        <v>3.1057251983999996</v>
      </c>
      <c r="Y13" s="8">
        <v>0</v>
      </c>
      <c r="Z13" s="8">
        <v>3.1057251983999996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94.860005644800012</v>
      </c>
      <c r="D22" s="27">
        <f t="shared" si="12"/>
        <v>91.569880511999983</v>
      </c>
      <c r="E22" s="27">
        <f t="shared" si="12"/>
        <v>72.331568179200005</v>
      </c>
      <c r="F22" s="27">
        <f t="shared" si="12"/>
        <v>56.100735820800011</v>
      </c>
      <c r="G22" s="27">
        <f t="shared" si="12"/>
        <v>51.436526169600015</v>
      </c>
      <c r="H22" s="27">
        <f t="shared" si="12"/>
        <v>52.245696729599999</v>
      </c>
      <c r="I22" s="27">
        <f t="shared" si="12"/>
        <v>48.762123379199991</v>
      </c>
      <c r="J22" s="27">
        <f t="shared" si="12"/>
        <v>48.220920000000007</v>
      </c>
      <c r="K22" s="27">
        <f t="shared" si="12"/>
        <v>44.798693068799977</v>
      </c>
      <c r="L22" s="27">
        <f t="shared" si="12"/>
        <v>42.400160985599996</v>
      </c>
      <c r="M22" s="27">
        <f t="shared" si="12"/>
        <v>73.949156582399993</v>
      </c>
      <c r="N22" s="27">
        <f t="shared" si="12"/>
        <v>71.959777045199985</v>
      </c>
      <c r="O22" s="27">
        <f t="shared" si="12"/>
        <v>66.326535989999982</v>
      </c>
      <c r="P22" s="27">
        <f t="shared" si="12"/>
        <v>35.755715476799992</v>
      </c>
      <c r="Q22" s="27">
        <f t="shared" si="12"/>
        <v>42.194214532799997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1.0952290799999997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94.860005644800012</v>
      </c>
      <c r="D23" s="8">
        <v>91.569880511999983</v>
      </c>
      <c r="E23" s="8">
        <v>72.331568179200005</v>
      </c>
      <c r="F23" s="8">
        <v>56.100735820800011</v>
      </c>
      <c r="G23" s="8">
        <v>51.436526169600015</v>
      </c>
      <c r="H23" s="8">
        <v>52.245696729599999</v>
      </c>
      <c r="I23" s="8">
        <v>48.762123379199991</v>
      </c>
      <c r="J23" s="8">
        <v>48.220920000000007</v>
      </c>
      <c r="K23" s="8">
        <v>44.798693068799977</v>
      </c>
      <c r="L23" s="8">
        <v>42.400160985599996</v>
      </c>
      <c r="M23" s="8">
        <v>73.949156582399993</v>
      </c>
      <c r="N23" s="8">
        <v>71.959777045199985</v>
      </c>
      <c r="O23" s="8">
        <v>66.326535989999982</v>
      </c>
      <c r="P23" s="8">
        <v>35.755715476799992</v>
      </c>
      <c r="Q23" s="8">
        <v>42.194214532799997</v>
      </c>
      <c r="R23" s="8">
        <v>0</v>
      </c>
      <c r="S23" s="8">
        <v>0</v>
      </c>
      <c r="T23" s="8">
        <v>0</v>
      </c>
      <c r="U23" s="8">
        <v>0</v>
      </c>
      <c r="V23" s="8">
        <v>1.0952290799999997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271.86610103999999</v>
      </c>
      <c r="D26" s="27">
        <f t="shared" si="14"/>
        <v>233.65120824000005</v>
      </c>
      <c r="E26" s="27">
        <f t="shared" si="14"/>
        <v>224.37909216</v>
      </c>
      <c r="F26" s="27">
        <f t="shared" si="14"/>
        <v>227.58093143999997</v>
      </c>
      <c r="G26" s="27">
        <f t="shared" si="14"/>
        <v>199.08715139999998</v>
      </c>
      <c r="H26" s="27">
        <f t="shared" si="14"/>
        <v>192.73468751999997</v>
      </c>
      <c r="I26" s="27">
        <f t="shared" si="14"/>
        <v>188.96976503999997</v>
      </c>
      <c r="J26" s="27">
        <f t="shared" si="14"/>
        <v>179.12030831999999</v>
      </c>
      <c r="K26" s="27">
        <f t="shared" si="14"/>
        <v>197.37559979999997</v>
      </c>
      <c r="L26" s="27">
        <f t="shared" si="14"/>
        <v>156.17926547999997</v>
      </c>
      <c r="M26" s="27">
        <f t="shared" si="14"/>
        <v>181.27954836000001</v>
      </c>
      <c r="N26" s="27">
        <f t="shared" si="14"/>
        <v>174.96385416000004</v>
      </c>
      <c r="O26" s="27">
        <f t="shared" si="14"/>
        <v>175.58047008</v>
      </c>
      <c r="P26" s="27">
        <f t="shared" si="14"/>
        <v>159.19423811999997</v>
      </c>
      <c r="Q26" s="27">
        <f t="shared" si="14"/>
        <v>149.82246035999998</v>
      </c>
      <c r="R26" s="27">
        <f t="shared" si="14"/>
        <v>136.04118300000002</v>
      </c>
      <c r="S26" s="27">
        <f t="shared" si="14"/>
        <v>116.89024284000003</v>
      </c>
      <c r="T26" s="27">
        <f t="shared" si="14"/>
        <v>137.30056596</v>
      </c>
      <c r="U26" s="27">
        <f t="shared" si="14"/>
        <v>101.14321536</v>
      </c>
      <c r="V26" s="27">
        <f t="shared" si="14"/>
        <v>88.942248000000006</v>
      </c>
      <c r="W26" s="27">
        <f t="shared" si="14"/>
        <v>122.80892940000001</v>
      </c>
      <c r="X26" s="27">
        <f t="shared" si="14"/>
        <v>97.128794880000015</v>
      </c>
      <c r="Y26" s="27">
        <f t="shared" ref="Y26:Z26" si="15">SUM(Y27,Y33)</f>
        <v>103.10326524000001</v>
      </c>
      <c r="Z26" s="27">
        <f t="shared" si="15"/>
        <v>98.986507560000007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271.86610103999999</v>
      </c>
      <c r="D33" s="19">
        <f t="shared" si="18"/>
        <v>233.65120824000005</v>
      </c>
      <c r="E33" s="19">
        <f t="shared" si="18"/>
        <v>224.37909216</v>
      </c>
      <c r="F33" s="19">
        <f t="shared" si="18"/>
        <v>227.58093143999997</v>
      </c>
      <c r="G33" s="19">
        <f t="shared" si="18"/>
        <v>199.08715139999998</v>
      </c>
      <c r="H33" s="19">
        <f t="shared" si="18"/>
        <v>192.73468751999997</v>
      </c>
      <c r="I33" s="19">
        <f t="shared" si="18"/>
        <v>188.96976503999997</v>
      </c>
      <c r="J33" s="19">
        <f t="shared" si="18"/>
        <v>179.12030831999999</v>
      </c>
      <c r="K33" s="19">
        <f t="shared" si="18"/>
        <v>197.37559979999997</v>
      </c>
      <c r="L33" s="19">
        <f t="shared" si="18"/>
        <v>156.17926547999997</v>
      </c>
      <c r="M33" s="19">
        <f t="shared" si="18"/>
        <v>181.27954836000001</v>
      </c>
      <c r="N33" s="19">
        <f t="shared" si="18"/>
        <v>174.96385416000004</v>
      </c>
      <c r="O33" s="19">
        <f t="shared" si="18"/>
        <v>175.58047008</v>
      </c>
      <c r="P33" s="19">
        <f t="shared" si="18"/>
        <v>159.19423811999997</v>
      </c>
      <c r="Q33" s="19">
        <f t="shared" si="18"/>
        <v>149.82246035999998</v>
      </c>
      <c r="R33" s="19">
        <f t="shared" si="18"/>
        <v>136.04118300000002</v>
      </c>
      <c r="S33" s="19">
        <f t="shared" si="18"/>
        <v>116.89024284000003</v>
      </c>
      <c r="T33" s="19">
        <f t="shared" si="18"/>
        <v>137.30056596</v>
      </c>
      <c r="U33" s="19">
        <f t="shared" si="18"/>
        <v>101.14321536</v>
      </c>
      <c r="V33" s="19">
        <f t="shared" si="18"/>
        <v>88.942248000000006</v>
      </c>
      <c r="W33" s="19">
        <f t="shared" si="18"/>
        <v>122.80892940000001</v>
      </c>
      <c r="X33" s="19">
        <f t="shared" si="18"/>
        <v>97.128794880000015</v>
      </c>
      <c r="Y33" s="19">
        <f t="shared" ref="Y33:Z33" si="19">SUM(Y34:Y50)</f>
        <v>103.10326524000001</v>
      </c>
      <c r="Z33" s="19">
        <f t="shared" si="19"/>
        <v>98.986507560000007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20.406464280000002</v>
      </c>
      <c r="D36" s="8">
        <v>20.406464280000002</v>
      </c>
      <c r="E36" s="8">
        <v>17.491320000000002</v>
      </c>
      <c r="F36" s="8">
        <v>17.491320000000002</v>
      </c>
      <c r="G36" s="8">
        <v>11.660804280000001</v>
      </c>
      <c r="H36" s="8">
        <v>11.660804280000001</v>
      </c>
      <c r="I36" s="8">
        <v>17.491320000000002</v>
      </c>
      <c r="J36" s="8">
        <v>20.406464280000002</v>
      </c>
      <c r="K36" s="8">
        <v>26.236979999999999</v>
      </c>
      <c r="L36" s="8">
        <v>26.236979999999999</v>
      </c>
      <c r="M36" s="8">
        <v>29.152124280000013</v>
      </c>
      <c r="N36" s="8">
        <v>29.152124280000013</v>
      </c>
      <c r="O36" s="8">
        <v>23.321835720000003</v>
      </c>
      <c r="P36" s="8">
        <v>23.372265240000001</v>
      </c>
      <c r="Q36" s="8">
        <v>23.372265240000001</v>
      </c>
      <c r="R36" s="8">
        <v>35.058284280000009</v>
      </c>
      <c r="S36" s="8">
        <v>37.979789040000007</v>
      </c>
      <c r="T36" s="8">
        <v>58.430549519999992</v>
      </c>
      <c r="U36" s="8">
        <v>37.979789040000007</v>
      </c>
      <c r="V36" s="8">
        <v>32.136779520000012</v>
      </c>
      <c r="W36" s="8">
        <v>43.823025720000011</v>
      </c>
      <c r="X36" s="8">
        <v>35.058284280000009</v>
      </c>
      <c r="Y36" s="8">
        <v>32.136779520000012</v>
      </c>
      <c r="Z36" s="8">
        <v>46.744530480000009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92.402729640000004</v>
      </c>
      <c r="D43" s="8">
        <v>66.912211080000006</v>
      </c>
      <c r="E43" s="8">
        <v>70.098659279999993</v>
      </c>
      <c r="F43" s="8">
        <v>82.843918559999992</v>
      </c>
      <c r="G43" s="8">
        <v>85.629959999999997</v>
      </c>
      <c r="H43" s="8">
        <v>82.458450359999986</v>
      </c>
      <c r="I43" s="8">
        <v>82.406432159999994</v>
      </c>
      <c r="J43" s="8">
        <v>95.091136919999997</v>
      </c>
      <c r="K43" s="8">
        <v>104.60273147999999</v>
      </c>
      <c r="L43" s="8">
        <v>72.911643479999981</v>
      </c>
      <c r="M43" s="8">
        <v>69.749737199999998</v>
      </c>
      <c r="N43" s="8">
        <v>63.40004892000001</v>
      </c>
      <c r="O43" s="8">
        <v>72.910042919999995</v>
      </c>
      <c r="P43" s="8">
        <v>60.82127999999998</v>
      </c>
      <c r="Q43" s="8">
        <v>60.82127999999998</v>
      </c>
      <c r="R43" s="8">
        <v>44.757526320000004</v>
      </c>
      <c r="S43" s="8">
        <v>35.134159320000009</v>
      </c>
      <c r="T43" s="8">
        <v>38.219505480000002</v>
      </c>
      <c r="U43" s="8">
        <v>35.020786319999999</v>
      </c>
      <c r="V43" s="8">
        <v>28.662828479999998</v>
      </c>
      <c r="W43" s="8">
        <v>44.589467519999992</v>
      </c>
      <c r="X43" s="8">
        <v>33.927870600000013</v>
      </c>
      <c r="Y43" s="8">
        <v>45.950743799999991</v>
      </c>
      <c r="Z43" s="8">
        <v>36.607208040000003</v>
      </c>
    </row>
    <row r="44" spans="1:26" ht="11.25" customHeight="1" x14ac:dyDescent="0.2">
      <c r="A44" s="28" t="s">
        <v>74</v>
      </c>
      <c r="B44" s="7" t="s">
        <v>75</v>
      </c>
      <c r="C44" s="8">
        <v>159.05690712000001</v>
      </c>
      <c r="D44" s="8">
        <v>146.33253288000003</v>
      </c>
      <c r="E44" s="8">
        <v>136.78911288</v>
      </c>
      <c r="F44" s="8">
        <v>127.24569287999999</v>
      </c>
      <c r="G44" s="8">
        <v>101.79638712000001</v>
      </c>
      <c r="H44" s="8">
        <v>98.61543288</v>
      </c>
      <c r="I44" s="8">
        <v>89.072012879999988</v>
      </c>
      <c r="J44" s="8">
        <v>63.622707120000008</v>
      </c>
      <c r="K44" s="8">
        <v>66.535888320000012</v>
      </c>
      <c r="L44" s="8">
        <v>57.030641999999993</v>
      </c>
      <c r="M44" s="8">
        <v>82.377686879999999</v>
      </c>
      <c r="N44" s="8">
        <v>82.411680959999998</v>
      </c>
      <c r="O44" s="8">
        <v>79.348591440000007</v>
      </c>
      <c r="P44" s="8">
        <v>75.000692880000003</v>
      </c>
      <c r="Q44" s="8">
        <v>65.628915120000002</v>
      </c>
      <c r="R44" s="8">
        <v>56.225372399999991</v>
      </c>
      <c r="S44" s="8">
        <v>43.776294480000004</v>
      </c>
      <c r="T44" s="8">
        <v>40.650510959999998</v>
      </c>
      <c r="U44" s="8">
        <v>28.14264</v>
      </c>
      <c r="V44" s="8">
        <v>28.14264</v>
      </c>
      <c r="W44" s="8">
        <v>34.396436160000007</v>
      </c>
      <c r="X44" s="8">
        <v>28.14264</v>
      </c>
      <c r="Y44" s="8">
        <v>25.015741920000004</v>
      </c>
      <c r="Z44" s="8">
        <v>15.634769040000002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52.05519000000001</v>
      </c>
      <c r="D51" s="27">
        <v>48.672360000000012</v>
      </c>
      <c r="E51" s="27">
        <v>48.823830000000001</v>
      </c>
      <c r="F51" s="27">
        <v>47.056680000000007</v>
      </c>
      <c r="G51" s="27">
        <v>44.330220000000011</v>
      </c>
      <c r="H51" s="27">
        <v>31.303799999999995</v>
      </c>
      <c r="I51" s="27">
        <v>34.939080000000011</v>
      </c>
      <c r="J51" s="27">
        <v>35.44357608</v>
      </c>
      <c r="K51" s="27">
        <v>34.585246079999997</v>
      </c>
      <c r="L51" s="27">
        <v>35.343201960000009</v>
      </c>
      <c r="M51" s="27">
        <v>44.17854804000001</v>
      </c>
      <c r="N51" s="27">
        <v>49.328192739926372</v>
      </c>
      <c r="O51" s="27">
        <v>58.963474488229927</v>
      </c>
      <c r="P51" s="27">
        <v>49.681005182851393</v>
      </c>
      <c r="Q51" s="27">
        <v>42.00696594565818</v>
      </c>
      <c r="R51" s="27">
        <v>41.925923997188825</v>
      </c>
      <c r="S51" s="27">
        <v>37.673695584358882</v>
      </c>
      <c r="T51" s="27">
        <v>38.40662712989517</v>
      </c>
      <c r="U51" s="27">
        <v>37.951914182746108</v>
      </c>
      <c r="V51" s="27">
        <v>38.259138644018918</v>
      </c>
      <c r="W51" s="27">
        <v>38.907595304700116</v>
      </c>
      <c r="X51" s="27">
        <v>52.597529668092051</v>
      </c>
      <c r="Y51" s="27">
        <v>25.732385786994218</v>
      </c>
      <c r="Z51" s="27">
        <v>45.824956886738981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39.246157440000005</v>
      </c>
      <c r="D61" s="49">
        <f t="shared" si="22"/>
        <v>34.036621919999995</v>
      </c>
      <c r="E61" s="49">
        <f t="shared" si="22"/>
        <v>28.436577120000003</v>
      </c>
      <c r="F61" s="49">
        <f t="shared" si="22"/>
        <v>31.012621919999997</v>
      </c>
      <c r="G61" s="49">
        <f t="shared" si="22"/>
        <v>33.471179279999994</v>
      </c>
      <c r="H61" s="49">
        <f t="shared" si="22"/>
        <v>28.879134480000005</v>
      </c>
      <c r="I61" s="49">
        <f t="shared" si="22"/>
        <v>39.909688559999999</v>
      </c>
      <c r="J61" s="49">
        <f t="shared" si="22"/>
        <v>32.012421839999995</v>
      </c>
      <c r="K61" s="49">
        <f t="shared" si="22"/>
        <v>30.499020719999997</v>
      </c>
      <c r="L61" s="49">
        <f t="shared" si="22"/>
        <v>26.688201119999999</v>
      </c>
      <c r="M61" s="49">
        <f t="shared" si="22"/>
        <v>26.131155119999999</v>
      </c>
      <c r="N61" s="49">
        <f t="shared" si="22"/>
        <v>29.99714129483101</v>
      </c>
      <c r="O61" s="49">
        <f t="shared" si="22"/>
        <v>28.212816920760176</v>
      </c>
      <c r="P61" s="49">
        <f t="shared" si="22"/>
        <v>26.453851219684758</v>
      </c>
      <c r="Q61" s="49">
        <f t="shared" si="22"/>
        <v>33.725784401979737</v>
      </c>
      <c r="R61" s="49">
        <f t="shared" si="22"/>
        <v>16.312598573431206</v>
      </c>
      <c r="S61" s="49">
        <f t="shared" si="22"/>
        <v>19.030143359394025</v>
      </c>
      <c r="T61" s="49">
        <f t="shared" si="22"/>
        <v>34.871097154005767</v>
      </c>
      <c r="U61" s="49">
        <f t="shared" si="22"/>
        <v>39.932721280963676</v>
      </c>
      <c r="V61" s="49">
        <f t="shared" si="22"/>
        <v>49.588794977478919</v>
      </c>
      <c r="W61" s="49">
        <f t="shared" si="22"/>
        <v>49.662339290184903</v>
      </c>
      <c r="X61" s="49">
        <f t="shared" si="22"/>
        <v>53.331127072552107</v>
      </c>
      <c r="Y61" s="49">
        <f t="shared" ref="Y61:Z61" si="23">SUM(Y62:Y72)</f>
        <v>53.234156798540369</v>
      </c>
      <c r="Z61" s="49">
        <f t="shared" si="23"/>
        <v>57.268738220179159</v>
      </c>
    </row>
    <row r="62" spans="1:26" ht="11.25" customHeight="1" x14ac:dyDescent="0.2">
      <c r="A62" s="50" t="s">
        <v>92</v>
      </c>
      <c r="B62" s="51" t="s">
        <v>93</v>
      </c>
      <c r="C62" s="52">
        <v>38.864044800000002</v>
      </c>
      <c r="D62" s="52">
        <v>33.599865599999994</v>
      </c>
      <c r="E62" s="52">
        <v>27.999820800000002</v>
      </c>
      <c r="F62" s="52">
        <v>30.575865599999997</v>
      </c>
      <c r="G62" s="52">
        <v>32.816044799999993</v>
      </c>
      <c r="H62" s="52">
        <v>28.224000000000004</v>
      </c>
      <c r="I62" s="52">
        <v>39.1999104</v>
      </c>
      <c r="J62" s="52">
        <v>31.247999999999998</v>
      </c>
      <c r="K62" s="52">
        <v>29.679955199999998</v>
      </c>
      <c r="L62" s="52">
        <v>25.760044799999999</v>
      </c>
      <c r="M62" s="52">
        <v>25.3120896</v>
      </c>
      <c r="N62" s="52">
        <v>29.231999999999996</v>
      </c>
      <c r="O62" s="52">
        <v>27.440179199999996</v>
      </c>
      <c r="P62" s="52">
        <v>25.3120896</v>
      </c>
      <c r="Q62" s="52">
        <v>32.256</v>
      </c>
      <c r="R62" s="52">
        <v>13.999910400000001</v>
      </c>
      <c r="S62" s="52">
        <v>15.232089600000002</v>
      </c>
      <c r="T62" s="52">
        <v>31.247999999999998</v>
      </c>
      <c r="U62" s="52">
        <v>35.615865599999992</v>
      </c>
      <c r="V62" s="52">
        <v>46.368000000000002</v>
      </c>
      <c r="W62" s="52">
        <v>46.815955199999998</v>
      </c>
      <c r="X62" s="52">
        <v>49.167820799999994</v>
      </c>
      <c r="Y62" s="52">
        <v>48.159820799999977</v>
      </c>
      <c r="Z62" s="52">
        <v>49.391999999999989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0.38211263999999989</v>
      </c>
      <c r="D64" s="52">
        <v>0.4367563200000002</v>
      </c>
      <c r="E64" s="52">
        <v>0.4367563200000002</v>
      </c>
      <c r="F64" s="52">
        <v>0.4367563200000002</v>
      </c>
      <c r="G64" s="52">
        <v>0.65513447999999996</v>
      </c>
      <c r="H64" s="52">
        <v>0.65513447999999996</v>
      </c>
      <c r="I64" s="52">
        <v>0.70977816000000005</v>
      </c>
      <c r="J64" s="52">
        <v>0.76442184000000002</v>
      </c>
      <c r="K64" s="52">
        <v>0.81906551999999999</v>
      </c>
      <c r="L64" s="52">
        <v>0.92815632000000003</v>
      </c>
      <c r="M64" s="52">
        <v>0.81906551999999999</v>
      </c>
      <c r="N64" s="52">
        <v>0.76514129483101501</v>
      </c>
      <c r="O64" s="52">
        <v>0.77263772076018089</v>
      </c>
      <c r="P64" s="52">
        <v>1.141761619684756</v>
      </c>
      <c r="Q64" s="52">
        <v>1.4697844019797397</v>
      </c>
      <c r="R64" s="52">
        <v>2.3126881734312046</v>
      </c>
      <c r="S64" s="52">
        <v>3.7980537593940236</v>
      </c>
      <c r="T64" s="52">
        <v>3.6230971540057695</v>
      </c>
      <c r="U64" s="52">
        <v>4.3168556809636804</v>
      </c>
      <c r="V64" s="52">
        <v>3.2207949774789175</v>
      </c>
      <c r="W64" s="52">
        <v>2.8463840901849045</v>
      </c>
      <c r="X64" s="52">
        <v>2.9369245125521113</v>
      </c>
      <c r="Y64" s="52">
        <v>3.3184676785403964</v>
      </c>
      <c r="Z64" s="52">
        <v>6.3535753401791695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1.0659081600000002</v>
      </c>
      <c r="Y69" s="52">
        <v>1.75586832</v>
      </c>
      <c r="Z69" s="52">
        <v>1.5231628800000001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0.16047359999999999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142.10306964</v>
      </c>
      <c r="D2" s="21">
        <f t="shared" ref="D2:X2" si="0">SUM(D3,D17,D22,D25,D26,D51,D52)</f>
        <v>173.94011748</v>
      </c>
      <c r="E2" s="21">
        <f t="shared" si="0"/>
        <v>143.60237856000001</v>
      </c>
      <c r="F2" s="21">
        <f t="shared" si="0"/>
        <v>148.21280676000001</v>
      </c>
      <c r="G2" s="21">
        <f t="shared" si="0"/>
        <v>110.05298855999999</v>
      </c>
      <c r="H2" s="21">
        <f t="shared" si="0"/>
        <v>100.48067747999998</v>
      </c>
      <c r="I2" s="21">
        <f t="shared" si="0"/>
        <v>82.276847639999986</v>
      </c>
      <c r="J2" s="21">
        <f t="shared" si="0"/>
        <v>82.733925239999976</v>
      </c>
      <c r="K2" s="21">
        <f t="shared" si="0"/>
        <v>58.052553840000002</v>
      </c>
      <c r="L2" s="21">
        <f t="shared" si="0"/>
        <v>50.25182616</v>
      </c>
      <c r="M2" s="21">
        <f t="shared" si="0"/>
        <v>37.728514439999998</v>
      </c>
      <c r="N2" s="21">
        <f t="shared" si="0"/>
        <v>40.901047053522845</v>
      </c>
      <c r="O2" s="21">
        <f t="shared" si="0"/>
        <v>40.813518905120567</v>
      </c>
      <c r="P2" s="21">
        <f t="shared" si="0"/>
        <v>41.054577909566646</v>
      </c>
      <c r="Q2" s="21">
        <f t="shared" si="0"/>
        <v>28.47752403746426</v>
      </c>
      <c r="R2" s="21">
        <f t="shared" si="0"/>
        <v>28.701394219397155</v>
      </c>
      <c r="S2" s="21">
        <f t="shared" si="0"/>
        <v>34.752349457615288</v>
      </c>
      <c r="T2" s="21">
        <f t="shared" si="0"/>
        <v>32.604337315290273</v>
      </c>
      <c r="U2" s="21">
        <f t="shared" si="0"/>
        <v>35.10013128981393</v>
      </c>
      <c r="V2" s="21">
        <f t="shared" si="0"/>
        <v>26.396252117626013</v>
      </c>
      <c r="W2" s="21">
        <f t="shared" si="0"/>
        <v>24.777915505809052</v>
      </c>
      <c r="X2" s="21">
        <f t="shared" si="0"/>
        <v>17.806150088995008</v>
      </c>
      <c r="Y2" s="21">
        <f t="shared" ref="Y2:Z2" si="1">SUM(Y3,Y17,Y22,Y25,Y26,Y51,Y52)</f>
        <v>16.502534246468045</v>
      </c>
      <c r="Z2" s="21">
        <f t="shared" si="1"/>
        <v>26.51194830178439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139.27562964000001</v>
      </c>
      <c r="D26" s="27">
        <f t="shared" si="14"/>
        <v>171.11267748</v>
      </c>
      <c r="E26" s="27">
        <f t="shared" si="14"/>
        <v>139.26023856</v>
      </c>
      <c r="F26" s="27">
        <f t="shared" si="14"/>
        <v>145.63781676000002</v>
      </c>
      <c r="G26" s="27">
        <f t="shared" si="14"/>
        <v>107.22554855999999</v>
      </c>
      <c r="H26" s="27">
        <f t="shared" si="14"/>
        <v>97.653237479999987</v>
      </c>
      <c r="I26" s="27">
        <f t="shared" si="14"/>
        <v>81.771947639999979</v>
      </c>
      <c r="J26" s="27">
        <f t="shared" si="14"/>
        <v>81.774615239999974</v>
      </c>
      <c r="K26" s="27">
        <f t="shared" si="14"/>
        <v>56.79030384</v>
      </c>
      <c r="L26" s="27">
        <f t="shared" si="14"/>
        <v>50.201336159999997</v>
      </c>
      <c r="M26" s="27">
        <f t="shared" si="14"/>
        <v>37.526554439999998</v>
      </c>
      <c r="N26" s="27">
        <f t="shared" si="14"/>
        <v>40.699090080000005</v>
      </c>
      <c r="O26" s="27">
        <f t="shared" si="14"/>
        <v>40.712553360000001</v>
      </c>
      <c r="P26" s="27">
        <f t="shared" si="14"/>
        <v>40.903263359999997</v>
      </c>
      <c r="Q26" s="27">
        <f t="shared" si="14"/>
        <v>28.17495576</v>
      </c>
      <c r="R26" s="27">
        <f t="shared" si="14"/>
        <v>27.946425599999998</v>
      </c>
      <c r="S26" s="27">
        <f t="shared" si="14"/>
        <v>34.249368240000003</v>
      </c>
      <c r="T26" s="27">
        <f t="shared" si="14"/>
        <v>31.264641360000002</v>
      </c>
      <c r="U26" s="27">
        <f t="shared" si="14"/>
        <v>33.391009440000005</v>
      </c>
      <c r="V26" s="27">
        <f t="shared" si="14"/>
        <v>21.972107519999998</v>
      </c>
      <c r="W26" s="27">
        <f t="shared" si="14"/>
        <v>18.84627648</v>
      </c>
      <c r="X26" s="27">
        <f t="shared" si="14"/>
        <v>12.174342120000002</v>
      </c>
      <c r="Y26" s="27">
        <f t="shared" ref="Y26:Z26" si="15">SUM(Y27,Y33)</f>
        <v>12.255487919999998</v>
      </c>
      <c r="Z26" s="27">
        <f t="shared" si="15"/>
        <v>21.353604480000001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139.27562964000001</v>
      </c>
      <c r="D33" s="19">
        <f t="shared" si="18"/>
        <v>171.11267748</v>
      </c>
      <c r="E33" s="19">
        <f t="shared" si="18"/>
        <v>139.26023856</v>
      </c>
      <c r="F33" s="19">
        <f t="shared" si="18"/>
        <v>145.63781676000002</v>
      </c>
      <c r="G33" s="19">
        <f t="shared" si="18"/>
        <v>107.22554855999999</v>
      </c>
      <c r="H33" s="19">
        <f t="shared" si="18"/>
        <v>97.653237479999987</v>
      </c>
      <c r="I33" s="19">
        <f t="shared" si="18"/>
        <v>81.771947639999979</v>
      </c>
      <c r="J33" s="19">
        <f t="shared" si="18"/>
        <v>81.774615239999974</v>
      </c>
      <c r="K33" s="19">
        <f t="shared" si="18"/>
        <v>56.79030384</v>
      </c>
      <c r="L33" s="19">
        <f t="shared" si="18"/>
        <v>50.201336159999997</v>
      </c>
      <c r="M33" s="19">
        <f t="shared" si="18"/>
        <v>37.526554439999998</v>
      </c>
      <c r="N33" s="19">
        <f t="shared" si="18"/>
        <v>40.699090080000005</v>
      </c>
      <c r="O33" s="19">
        <f t="shared" si="18"/>
        <v>40.712553360000001</v>
      </c>
      <c r="P33" s="19">
        <f t="shared" si="18"/>
        <v>40.903263359999997</v>
      </c>
      <c r="Q33" s="19">
        <f t="shared" si="18"/>
        <v>28.17495576</v>
      </c>
      <c r="R33" s="19">
        <f t="shared" si="18"/>
        <v>27.946425599999998</v>
      </c>
      <c r="S33" s="19">
        <f t="shared" si="18"/>
        <v>34.249368240000003</v>
      </c>
      <c r="T33" s="19">
        <f t="shared" si="18"/>
        <v>31.264641360000002</v>
      </c>
      <c r="U33" s="19">
        <f t="shared" si="18"/>
        <v>33.391009440000005</v>
      </c>
      <c r="V33" s="19">
        <f t="shared" si="18"/>
        <v>21.972107519999998</v>
      </c>
      <c r="W33" s="19">
        <f t="shared" si="18"/>
        <v>18.84627648</v>
      </c>
      <c r="X33" s="19">
        <f t="shared" si="18"/>
        <v>12.174342120000002</v>
      </c>
      <c r="Y33" s="19">
        <f t="shared" ref="Y33:Z33" si="19">SUM(Y34:Y50)</f>
        <v>12.255487919999998</v>
      </c>
      <c r="Z33" s="19">
        <f t="shared" si="19"/>
        <v>21.353604480000001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8.7456599999999991</v>
      </c>
      <c r="D36" s="8">
        <v>8.7456599999999991</v>
      </c>
      <c r="E36" s="8">
        <v>8.7456599999999991</v>
      </c>
      <c r="F36" s="8">
        <v>8.7456599999999991</v>
      </c>
      <c r="G36" s="8">
        <v>8.7456599999999991</v>
      </c>
      <c r="H36" s="8">
        <v>8.7456599999999991</v>
      </c>
      <c r="I36" s="8">
        <v>8.7456599999999991</v>
      </c>
      <c r="J36" s="8">
        <v>8.7456599999999991</v>
      </c>
      <c r="K36" s="8">
        <v>2.9151442800000007</v>
      </c>
      <c r="L36" s="8">
        <v>5.8305157200000011</v>
      </c>
      <c r="M36" s="8">
        <v>5.8305157200000011</v>
      </c>
      <c r="N36" s="8">
        <v>5.8305157200000011</v>
      </c>
      <c r="O36" s="8">
        <v>5.8305157200000011</v>
      </c>
      <c r="P36" s="8">
        <v>5.8430095200000007</v>
      </c>
      <c r="Q36" s="8">
        <v>5.8430095200000007</v>
      </c>
      <c r="R36" s="8">
        <v>8.7645142800000002</v>
      </c>
      <c r="S36" s="8">
        <v>8.7645142800000002</v>
      </c>
      <c r="T36" s="8">
        <v>5.8430095200000007</v>
      </c>
      <c r="U36" s="8">
        <v>17.529255720000002</v>
      </c>
      <c r="V36" s="8">
        <v>2.9215047600000004</v>
      </c>
      <c r="W36" s="8">
        <v>2.9215047600000004</v>
      </c>
      <c r="X36" s="8">
        <v>2.9215047600000004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63.726029640000014</v>
      </c>
      <c r="D43" s="8">
        <v>79.657470360000005</v>
      </c>
      <c r="E43" s="8">
        <v>54.167218559999995</v>
      </c>
      <c r="F43" s="8">
        <v>63.726029640000014</v>
      </c>
      <c r="G43" s="8">
        <v>44.400601439999981</v>
      </c>
      <c r="H43" s="8">
        <v>53.915130359999999</v>
      </c>
      <c r="I43" s="8">
        <v>38.033840519999984</v>
      </c>
      <c r="J43" s="8">
        <v>38.036508119999986</v>
      </c>
      <c r="K43" s="8">
        <v>28.528114679999998</v>
      </c>
      <c r="L43" s="8">
        <v>25.360606439999998</v>
      </c>
      <c r="M43" s="8">
        <v>19.0226556</v>
      </c>
      <c r="N43" s="8">
        <v>22.189897080000001</v>
      </c>
      <c r="O43" s="8">
        <v>25.360072919999997</v>
      </c>
      <c r="P43" s="8">
        <v>28.810079999999996</v>
      </c>
      <c r="Q43" s="8">
        <v>19.206720000000001</v>
      </c>
      <c r="R43" s="8">
        <v>19.181911319999998</v>
      </c>
      <c r="S43" s="8">
        <v>22.357955880000002</v>
      </c>
      <c r="T43" s="8">
        <v>22.29473376</v>
      </c>
      <c r="U43" s="8">
        <v>12.734855639999999</v>
      </c>
      <c r="V43" s="8">
        <v>15.923704679999998</v>
      </c>
      <c r="W43" s="8">
        <v>15.924771720000001</v>
      </c>
      <c r="X43" s="8">
        <v>9.2528373600000009</v>
      </c>
      <c r="Y43" s="8">
        <v>12.255487919999998</v>
      </c>
      <c r="Z43" s="8">
        <v>21.353604480000001</v>
      </c>
    </row>
    <row r="44" spans="1:26" ht="11.25" customHeight="1" x14ac:dyDescent="0.2">
      <c r="A44" s="28" t="s">
        <v>74</v>
      </c>
      <c r="B44" s="7" t="s">
        <v>75</v>
      </c>
      <c r="C44" s="8">
        <v>66.803939999999997</v>
      </c>
      <c r="D44" s="8">
        <v>82.709547120000011</v>
      </c>
      <c r="E44" s="8">
        <v>76.347360000000009</v>
      </c>
      <c r="F44" s="8">
        <v>73.166127120000027</v>
      </c>
      <c r="G44" s="8">
        <v>54.079287120000018</v>
      </c>
      <c r="H44" s="8">
        <v>34.992447119999987</v>
      </c>
      <c r="I44" s="8">
        <v>34.992447119999987</v>
      </c>
      <c r="J44" s="8">
        <v>34.992447119999987</v>
      </c>
      <c r="K44" s="8">
        <v>25.347044880000002</v>
      </c>
      <c r="L44" s="8">
        <v>19.010214000000001</v>
      </c>
      <c r="M44" s="8">
        <v>12.67338312</v>
      </c>
      <c r="N44" s="8">
        <v>12.67867728</v>
      </c>
      <c r="O44" s="8">
        <v>9.5219647200000033</v>
      </c>
      <c r="P44" s="8">
        <v>6.2501738400000013</v>
      </c>
      <c r="Q44" s="8">
        <v>3.1252262399999999</v>
      </c>
      <c r="R44" s="8">
        <v>0</v>
      </c>
      <c r="S44" s="8">
        <v>3.1268980800000001</v>
      </c>
      <c r="T44" s="8">
        <v>3.1268980800000001</v>
      </c>
      <c r="U44" s="8">
        <v>3.1268980800000001</v>
      </c>
      <c r="V44" s="8">
        <v>3.1268980800000001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2.8274400000000015</v>
      </c>
      <c r="D51" s="27">
        <v>2.8274400000000015</v>
      </c>
      <c r="E51" s="27">
        <v>4.3421399999999997</v>
      </c>
      <c r="F51" s="27">
        <v>2.5749899999999992</v>
      </c>
      <c r="G51" s="27">
        <v>2.8274400000000015</v>
      </c>
      <c r="H51" s="27">
        <v>2.8274400000000015</v>
      </c>
      <c r="I51" s="27">
        <v>0.5048999999999999</v>
      </c>
      <c r="J51" s="27">
        <v>0.95931000000000022</v>
      </c>
      <c r="K51" s="27">
        <v>1.2622500000000001</v>
      </c>
      <c r="L51" s="27">
        <v>5.0489999999999993E-2</v>
      </c>
      <c r="M51" s="27">
        <v>0.20196000000000003</v>
      </c>
      <c r="N51" s="27">
        <v>0.20195697352283667</v>
      </c>
      <c r="O51" s="27">
        <v>0.10096554512056577</v>
      </c>
      <c r="P51" s="27">
        <v>0.15131454956664869</v>
      </c>
      <c r="Q51" s="27">
        <v>0.30256827746426096</v>
      </c>
      <c r="R51" s="27">
        <v>0.75496861939715754</v>
      </c>
      <c r="S51" s="27">
        <v>0.50298121761528425</v>
      </c>
      <c r="T51" s="27">
        <v>1.3396959552902703</v>
      </c>
      <c r="U51" s="27">
        <v>1.709121849813924</v>
      </c>
      <c r="V51" s="27">
        <v>4.4241445976260136</v>
      </c>
      <c r="W51" s="27">
        <v>5.9316390258090514</v>
      </c>
      <c r="X51" s="27">
        <v>5.6318079689950062</v>
      </c>
      <c r="Y51" s="27">
        <v>4.2470463264680482</v>
      </c>
      <c r="Z51" s="27">
        <v>5.1583438217843884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2.9455553140621613E-6</v>
      </c>
      <c r="O61" s="49">
        <f t="shared" si="22"/>
        <v>0.23785886838533168</v>
      </c>
      <c r="P61" s="49">
        <f t="shared" si="22"/>
        <v>0.26550585400465204</v>
      </c>
      <c r="Q61" s="49">
        <f t="shared" si="22"/>
        <v>0.3141449834305054</v>
      </c>
      <c r="R61" s="49">
        <f t="shared" si="22"/>
        <v>0.28056746732469151</v>
      </c>
      <c r="S61" s="49">
        <f t="shared" si="22"/>
        <v>0.30734043804287831</v>
      </c>
      <c r="T61" s="49">
        <f t="shared" si="22"/>
        <v>0.18663999217738411</v>
      </c>
      <c r="U61" s="49">
        <f t="shared" si="22"/>
        <v>0.21070419536826621</v>
      </c>
      <c r="V61" s="49">
        <f t="shared" si="22"/>
        <v>0.37964019867414595</v>
      </c>
      <c r="W61" s="49">
        <f t="shared" si="22"/>
        <v>0.30030854814306129</v>
      </c>
      <c r="X61" s="49">
        <f t="shared" si="22"/>
        <v>1.2208389717802628</v>
      </c>
      <c r="Y61" s="49">
        <f t="shared" ref="Y61:Z61" si="23">SUM(Y62:Y72)</f>
        <v>1.3293195419401878</v>
      </c>
      <c r="Z61" s="49">
        <f t="shared" si="23"/>
        <v>2.5427470898141258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0.89591040000000022</v>
      </c>
      <c r="Y62" s="52">
        <v>0.67213439999999969</v>
      </c>
      <c r="Z62" s="52">
        <v>0.67213439999999969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2.9455553140621613E-6</v>
      </c>
      <c r="O64" s="52">
        <v>1.4068385331716064E-5</v>
      </c>
      <c r="P64" s="52">
        <v>1.5129400465210477E-4</v>
      </c>
      <c r="Q64" s="52">
        <v>3.6178343050539442E-4</v>
      </c>
      <c r="R64" s="52">
        <v>2.317707324691551E-3</v>
      </c>
      <c r="S64" s="52">
        <v>1.8674780428783414E-3</v>
      </c>
      <c r="T64" s="52">
        <v>6.393752177384129E-3</v>
      </c>
      <c r="U64" s="52">
        <v>7.5331553682662046E-3</v>
      </c>
      <c r="V64" s="52">
        <v>1.8861158674146151E-2</v>
      </c>
      <c r="W64" s="52">
        <v>2.6070628143061346E-2</v>
      </c>
      <c r="X64" s="52">
        <v>3.3855611780262668E-2</v>
      </c>
      <c r="Y64" s="52">
        <v>5.2059701940188018E-2</v>
      </c>
      <c r="Z64" s="52">
        <v>5.1417489814126395E-2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0.29107295999999994</v>
      </c>
      <c r="Y69" s="52">
        <v>0.46643039999999997</v>
      </c>
      <c r="Z69" s="52">
        <v>0.88902143999999994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0.23784479999999997</v>
      </c>
      <c r="P72" s="55">
        <v>0.26535455999999996</v>
      </c>
      <c r="Q72" s="55">
        <v>0.31378319999999998</v>
      </c>
      <c r="R72" s="55">
        <v>0.27824975999999996</v>
      </c>
      <c r="S72" s="55">
        <v>0.30547295999999996</v>
      </c>
      <c r="T72" s="55">
        <v>0.18024623999999997</v>
      </c>
      <c r="U72" s="55">
        <v>0.20317104</v>
      </c>
      <c r="V72" s="55">
        <v>0.36077903999999977</v>
      </c>
      <c r="W72" s="55">
        <v>0.27423791999999997</v>
      </c>
      <c r="X72" s="55">
        <v>0</v>
      </c>
      <c r="Y72" s="55">
        <v>0.13869503999999999</v>
      </c>
      <c r="Z72" s="55">
        <v>0.93017375999999974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246.62556215999999</v>
      </c>
      <c r="D2" s="21">
        <f t="shared" ref="D2:X2" si="0">SUM(D3,D17,D22,D25,D26,D51,D52)</f>
        <v>209.05429319999996</v>
      </c>
      <c r="E2" s="21">
        <f t="shared" si="0"/>
        <v>201.03691392000005</v>
      </c>
      <c r="F2" s="21">
        <f t="shared" si="0"/>
        <v>193.11727428</v>
      </c>
      <c r="G2" s="21">
        <f t="shared" si="0"/>
        <v>173.87374212000003</v>
      </c>
      <c r="H2" s="21">
        <f t="shared" si="0"/>
        <v>201.0297364848</v>
      </c>
      <c r="I2" s="21">
        <f t="shared" si="0"/>
        <v>201.64274739359999</v>
      </c>
      <c r="J2" s="21">
        <f t="shared" si="0"/>
        <v>180.34318536479998</v>
      </c>
      <c r="K2" s="21">
        <f t="shared" si="0"/>
        <v>164.33801575199999</v>
      </c>
      <c r="L2" s="21">
        <f t="shared" si="0"/>
        <v>166.04129452320001</v>
      </c>
      <c r="M2" s="21">
        <f t="shared" si="0"/>
        <v>164.91661886880001</v>
      </c>
      <c r="N2" s="21">
        <f t="shared" si="0"/>
        <v>165.37028540657616</v>
      </c>
      <c r="O2" s="21">
        <f t="shared" si="0"/>
        <v>130.06722533775866</v>
      </c>
      <c r="P2" s="21">
        <f t="shared" si="0"/>
        <v>125.10630499176533</v>
      </c>
      <c r="Q2" s="21">
        <f t="shared" si="0"/>
        <v>128.55613278111792</v>
      </c>
      <c r="R2" s="21">
        <f t="shared" si="0"/>
        <v>122.25622550173981</v>
      </c>
      <c r="S2" s="21">
        <f t="shared" si="0"/>
        <v>116.35026705276114</v>
      </c>
      <c r="T2" s="21">
        <f t="shared" si="0"/>
        <v>96.807962746577743</v>
      </c>
      <c r="U2" s="21">
        <f t="shared" si="0"/>
        <v>101.16046067342698</v>
      </c>
      <c r="V2" s="21">
        <f t="shared" si="0"/>
        <v>102.82303964322259</v>
      </c>
      <c r="W2" s="21">
        <f t="shared" si="0"/>
        <v>74.947540751756051</v>
      </c>
      <c r="X2" s="21">
        <f t="shared" si="0"/>
        <v>81.608325457684998</v>
      </c>
      <c r="Y2" s="21">
        <f t="shared" ref="Y2:Z2" si="1">SUM(Y3,Y17,Y22,Y25,Y26,Y51,Y52)</f>
        <v>81.51989048431011</v>
      </c>
      <c r="Z2" s="21">
        <f t="shared" si="1"/>
        <v>67.322840225955275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1.0244475648</v>
      </c>
      <c r="I22" s="27">
        <f t="shared" si="12"/>
        <v>1.0835358336000001</v>
      </c>
      <c r="J22" s="27">
        <f t="shared" si="12"/>
        <v>1.0714923647999999</v>
      </c>
      <c r="K22" s="27">
        <f t="shared" si="12"/>
        <v>1.0180494719999997</v>
      </c>
      <c r="L22" s="27">
        <f t="shared" si="12"/>
        <v>1.0342328832000001</v>
      </c>
      <c r="M22" s="27">
        <f t="shared" si="12"/>
        <v>1.0564380287999999</v>
      </c>
      <c r="N22" s="27">
        <f t="shared" si="12"/>
        <v>2.1166318007999996</v>
      </c>
      <c r="O22" s="27">
        <f t="shared" si="12"/>
        <v>1.0204082460000001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1.0244475648</v>
      </c>
      <c r="I23" s="8">
        <v>1.0835358336000001</v>
      </c>
      <c r="J23" s="8">
        <v>1.0714923647999999</v>
      </c>
      <c r="K23" s="8">
        <v>1.0180494719999997</v>
      </c>
      <c r="L23" s="8">
        <v>1.0342328832000001</v>
      </c>
      <c r="M23" s="8">
        <v>1.0564380287999999</v>
      </c>
      <c r="N23" s="8">
        <v>2.1166318007999996</v>
      </c>
      <c r="O23" s="8">
        <v>1.0204082460000001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223.55163216</v>
      </c>
      <c r="D26" s="27">
        <f t="shared" si="14"/>
        <v>185.92987319999997</v>
      </c>
      <c r="E26" s="27">
        <f t="shared" si="14"/>
        <v>176.90269392000002</v>
      </c>
      <c r="F26" s="27">
        <f t="shared" si="14"/>
        <v>166.81198428000002</v>
      </c>
      <c r="G26" s="27">
        <f t="shared" si="14"/>
        <v>148.27531212000002</v>
      </c>
      <c r="H26" s="27">
        <f t="shared" si="14"/>
        <v>173.14460892</v>
      </c>
      <c r="I26" s="27">
        <f t="shared" si="14"/>
        <v>173.34510155999999</v>
      </c>
      <c r="J26" s="27">
        <f t="shared" si="14"/>
        <v>151.30063691999999</v>
      </c>
      <c r="K26" s="27">
        <f t="shared" si="14"/>
        <v>136.1567502</v>
      </c>
      <c r="L26" s="27">
        <f t="shared" si="14"/>
        <v>128.80552968000001</v>
      </c>
      <c r="M26" s="27">
        <f t="shared" si="14"/>
        <v>133.76834280000003</v>
      </c>
      <c r="N26" s="27">
        <f t="shared" si="14"/>
        <v>146.44073556000001</v>
      </c>
      <c r="O26" s="27">
        <f t="shared" si="14"/>
        <v>115.01260632</v>
      </c>
      <c r="P26" s="27">
        <f t="shared" si="14"/>
        <v>109.21847903999998</v>
      </c>
      <c r="Q26" s="27">
        <f t="shared" si="14"/>
        <v>108.93942108000002</v>
      </c>
      <c r="R26" s="27">
        <f t="shared" si="14"/>
        <v>102.72770387999999</v>
      </c>
      <c r="S26" s="27">
        <f t="shared" si="14"/>
        <v>102.06539928000002</v>
      </c>
      <c r="T26" s="27">
        <f t="shared" si="14"/>
        <v>86.486716800000011</v>
      </c>
      <c r="U26" s="27">
        <f t="shared" si="14"/>
        <v>88.543397880000015</v>
      </c>
      <c r="V26" s="27">
        <f t="shared" si="14"/>
        <v>88.293659760000011</v>
      </c>
      <c r="W26" s="27">
        <f t="shared" si="14"/>
        <v>61.270211520000004</v>
      </c>
      <c r="X26" s="27">
        <f t="shared" si="14"/>
        <v>66.064650120000024</v>
      </c>
      <c r="Y26" s="27">
        <f t="shared" ref="Y26:Z26" si="15">SUM(Y27,Y33)</f>
        <v>68.899775399999996</v>
      </c>
      <c r="Z26" s="27">
        <f t="shared" si="15"/>
        <v>53.750576520000003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223.55163216</v>
      </c>
      <c r="D33" s="19">
        <f t="shared" si="18"/>
        <v>185.92987319999997</v>
      </c>
      <c r="E33" s="19">
        <f t="shared" si="18"/>
        <v>176.90269392000002</v>
      </c>
      <c r="F33" s="19">
        <f t="shared" si="18"/>
        <v>166.81198428000002</v>
      </c>
      <c r="G33" s="19">
        <f t="shared" si="18"/>
        <v>148.27531212000002</v>
      </c>
      <c r="H33" s="19">
        <f t="shared" si="18"/>
        <v>173.14460892</v>
      </c>
      <c r="I33" s="19">
        <f t="shared" si="18"/>
        <v>173.34510155999999</v>
      </c>
      <c r="J33" s="19">
        <f t="shared" si="18"/>
        <v>151.30063691999999</v>
      </c>
      <c r="K33" s="19">
        <f t="shared" si="18"/>
        <v>136.1567502</v>
      </c>
      <c r="L33" s="19">
        <f t="shared" si="18"/>
        <v>128.80552968000001</v>
      </c>
      <c r="M33" s="19">
        <f t="shared" si="18"/>
        <v>133.76834280000003</v>
      </c>
      <c r="N33" s="19">
        <f t="shared" si="18"/>
        <v>146.44073556000001</v>
      </c>
      <c r="O33" s="19">
        <f t="shared" si="18"/>
        <v>115.01260632</v>
      </c>
      <c r="P33" s="19">
        <f t="shared" si="18"/>
        <v>109.21847903999998</v>
      </c>
      <c r="Q33" s="19">
        <f t="shared" si="18"/>
        <v>108.93942108000002</v>
      </c>
      <c r="R33" s="19">
        <f t="shared" si="18"/>
        <v>102.72770387999999</v>
      </c>
      <c r="S33" s="19">
        <f t="shared" si="18"/>
        <v>102.06539928000002</v>
      </c>
      <c r="T33" s="19">
        <f t="shared" si="18"/>
        <v>86.486716800000011</v>
      </c>
      <c r="U33" s="19">
        <f t="shared" si="18"/>
        <v>88.543397880000015</v>
      </c>
      <c r="V33" s="19">
        <f t="shared" si="18"/>
        <v>88.293659760000011</v>
      </c>
      <c r="W33" s="19">
        <f t="shared" si="18"/>
        <v>61.270211520000004</v>
      </c>
      <c r="X33" s="19">
        <f t="shared" si="18"/>
        <v>66.064650120000024</v>
      </c>
      <c r="Y33" s="19">
        <f t="shared" ref="Y33:Z33" si="19">SUM(Y34:Y50)</f>
        <v>68.899775399999996</v>
      </c>
      <c r="Z33" s="19">
        <f t="shared" si="19"/>
        <v>53.750576520000003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131.1849</v>
      </c>
      <c r="D36" s="8">
        <v>90.371744280000001</v>
      </c>
      <c r="E36" s="8">
        <v>84.541455720000002</v>
      </c>
      <c r="F36" s="8">
        <v>90.371744280000001</v>
      </c>
      <c r="G36" s="8">
        <v>81.626084280000015</v>
      </c>
      <c r="H36" s="8">
        <v>87.456599999999995</v>
      </c>
      <c r="I36" s="8">
        <v>84.541455720000002</v>
      </c>
      <c r="J36" s="8">
        <v>46.643444279999997</v>
      </c>
      <c r="K36" s="8">
        <v>37.897784280000003</v>
      </c>
      <c r="L36" s="8">
        <v>49.558815719999991</v>
      </c>
      <c r="M36" s="8">
        <v>29.152124280000013</v>
      </c>
      <c r="N36" s="8">
        <v>29.152124280000013</v>
      </c>
      <c r="O36" s="8">
        <v>26.236979999999999</v>
      </c>
      <c r="P36" s="8">
        <v>26.293770000000002</v>
      </c>
      <c r="Q36" s="8">
        <v>29.21527476000001</v>
      </c>
      <c r="R36" s="8">
        <v>26.293770000000002</v>
      </c>
      <c r="S36" s="8">
        <v>35.058284280000009</v>
      </c>
      <c r="T36" s="8">
        <v>29.21527476000001</v>
      </c>
      <c r="U36" s="8">
        <v>40.901520960000013</v>
      </c>
      <c r="V36" s="8">
        <v>43.823025720000011</v>
      </c>
      <c r="W36" s="8">
        <v>26.293770000000002</v>
      </c>
      <c r="X36" s="8">
        <v>32.136779520000012</v>
      </c>
      <c r="Y36" s="8">
        <v>32.136779520000012</v>
      </c>
      <c r="Z36" s="8">
        <v>26.293770000000002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70.098659279999993</v>
      </c>
      <c r="D43" s="8">
        <v>76.471288919999992</v>
      </c>
      <c r="E43" s="8">
        <v>66.912211080000006</v>
      </c>
      <c r="F43" s="8">
        <v>57.353400000000015</v>
      </c>
      <c r="G43" s="8">
        <v>50.743620720000003</v>
      </c>
      <c r="H43" s="8">
        <v>66.601168920000006</v>
      </c>
      <c r="I43" s="8">
        <v>72.898038719999988</v>
      </c>
      <c r="J43" s="8">
        <v>88.751585519999992</v>
      </c>
      <c r="K43" s="8">
        <v>88.753719599999997</v>
      </c>
      <c r="L43" s="8">
        <v>69.74146764000001</v>
      </c>
      <c r="M43" s="8">
        <v>91.942835400000007</v>
      </c>
      <c r="N43" s="8">
        <v>104.609934</v>
      </c>
      <c r="O43" s="8">
        <v>76.079951999999992</v>
      </c>
      <c r="P43" s="8">
        <v>70.424639999999982</v>
      </c>
      <c r="Q43" s="8">
        <v>67.223519999999994</v>
      </c>
      <c r="R43" s="8">
        <v>63.939437639999987</v>
      </c>
      <c r="S43" s="8">
        <v>63.880216920000017</v>
      </c>
      <c r="T43" s="8">
        <v>54.144543959999993</v>
      </c>
      <c r="U43" s="8">
        <v>41.388080759999987</v>
      </c>
      <c r="V43" s="8">
        <v>38.216837879999993</v>
      </c>
      <c r="W43" s="8">
        <v>31.849543440000001</v>
      </c>
      <c r="X43" s="8">
        <v>33.927870600000013</v>
      </c>
      <c r="Y43" s="8">
        <v>36.762995879999984</v>
      </c>
      <c r="Z43" s="8">
        <v>27.456806520000001</v>
      </c>
    </row>
    <row r="44" spans="1:26" ht="11.25" customHeight="1" x14ac:dyDescent="0.2">
      <c r="A44" s="28" t="s">
        <v>74</v>
      </c>
      <c r="B44" s="7" t="s">
        <v>75</v>
      </c>
      <c r="C44" s="8">
        <v>22.268072880000005</v>
      </c>
      <c r="D44" s="8">
        <v>19.086840000000002</v>
      </c>
      <c r="E44" s="8">
        <v>25.44902712</v>
      </c>
      <c r="F44" s="8">
        <v>19.086840000000002</v>
      </c>
      <c r="G44" s="8">
        <v>15.905607120000001</v>
      </c>
      <c r="H44" s="8">
        <v>19.086840000000002</v>
      </c>
      <c r="I44" s="8">
        <v>15.905607120000001</v>
      </c>
      <c r="J44" s="8">
        <v>15.905607120000001</v>
      </c>
      <c r="K44" s="8">
        <v>9.505246320000003</v>
      </c>
      <c r="L44" s="8">
        <v>9.505246320000003</v>
      </c>
      <c r="M44" s="8">
        <v>12.67338312</v>
      </c>
      <c r="N44" s="8">
        <v>12.67867728</v>
      </c>
      <c r="O44" s="8">
        <v>12.695674320000002</v>
      </c>
      <c r="P44" s="8">
        <v>12.500069040000001</v>
      </c>
      <c r="Q44" s="8">
        <v>12.500626320000002</v>
      </c>
      <c r="R44" s="8">
        <v>12.49449624</v>
      </c>
      <c r="S44" s="8">
        <v>3.1268980800000001</v>
      </c>
      <c r="T44" s="8">
        <v>3.1268980800000001</v>
      </c>
      <c r="U44" s="8">
        <v>6.253796160000002</v>
      </c>
      <c r="V44" s="8">
        <v>6.253796160000002</v>
      </c>
      <c r="W44" s="8">
        <v>3.1268980800000001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23.073930000000001</v>
      </c>
      <c r="D51" s="27">
        <v>23.124420000000001</v>
      </c>
      <c r="E51" s="27">
        <v>24.134220000000017</v>
      </c>
      <c r="F51" s="27">
        <v>26.305289999999992</v>
      </c>
      <c r="G51" s="27">
        <v>25.598430000000004</v>
      </c>
      <c r="H51" s="27">
        <v>26.860679999999991</v>
      </c>
      <c r="I51" s="27">
        <v>27.214110000000009</v>
      </c>
      <c r="J51" s="27">
        <v>27.97105607999999</v>
      </c>
      <c r="K51" s="27">
        <v>27.163216079999998</v>
      </c>
      <c r="L51" s="27">
        <v>36.201531960000004</v>
      </c>
      <c r="M51" s="27">
        <v>30.091838039999988</v>
      </c>
      <c r="N51" s="27">
        <v>16.812918045776151</v>
      </c>
      <c r="O51" s="27">
        <v>14.034210771758643</v>
      </c>
      <c r="P51" s="27">
        <v>15.887825951765354</v>
      </c>
      <c r="Q51" s="27">
        <v>19.616711701117897</v>
      </c>
      <c r="R51" s="27">
        <v>19.528521621739813</v>
      </c>
      <c r="S51" s="27">
        <v>14.284867772761123</v>
      </c>
      <c r="T51" s="27">
        <v>10.321245946577728</v>
      </c>
      <c r="U51" s="27">
        <v>12.617062793426966</v>
      </c>
      <c r="V51" s="27">
        <v>14.529379883222571</v>
      </c>
      <c r="W51" s="27">
        <v>13.522158626541012</v>
      </c>
      <c r="X51" s="27">
        <v>15.387011443979905</v>
      </c>
      <c r="Y51" s="27">
        <v>12.541491502518896</v>
      </c>
      <c r="Z51" s="27">
        <v>13.572263705955271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0.15517060521503365</v>
      </c>
      <c r="X52" s="27">
        <f t="shared" si="20"/>
        <v>0.15666389370507833</v>
      </c>
      <c r="Y52" s="27">
        <f t="shared" ref="Y52:Z52" si="21">SUM(Y53:Y54)</f>
        <v>7.862358179122203E-2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0.15517060521503365</v>
      </c>
      <c r="X54" s="45">
        <v>0.15666389370507833</v>
      </c>
      <c r="Y54" s="45">
        <v>7.862358179122203E-2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2.6881344</v>
      </c>
      <c r="D61" s="49">
        <f t="shared" si="22"/>
        <v>0.78382079999999965</v>
      </c>
      <c r="E61" s="49">
        <f t="shared" si="22"/>
        <v>1.3438655999999998</v>
      </c>
      <c r="F61" s="49">
        <f t="shared" si="22"/>
        <v>0.89591040000000022</v>
      </c>
      <c r="G61" s="49">
        <f t="shared" si="22"/>
        <v>0.67213439999999969</v>
      </c>
      <c r="H61" s="49">
        <f t="shared" si="22"/>
        <v>0.56004480000000012</v>
      </c>
      <c r="I61" s="49">
        <f t="shared" si="22"/>
        <v>0.4479552</v>
      </c>
      <c r="J61" s="49">
        <f t="shared" si="22"/>
        <v>0.33586559999999993</v>
      </c>
      <c r="K61" s="49">
        <f t="shared" si="22"/>
        <v>0.22417920000000002</v>
      </c>
      <c r="L61" s="49">
        <f t="shared" si="22"/>
        <v>0.22417920000000002</v>
      </c>
      <c r="M61" s="49">
        <f t="shared" si="22"/>
        <v>0.33586559999999993</v>
      </c>
      <c r="N61" s="49">
        <f t="shared" si="22"/>
        <v>0.56029001747989582</v>
      </c>
      <c r="O61" s="49">
        <f t="shared" si="22"/>
        <v>0.67408990556110826</v>
      </c>
      <c r="P61" s="49">
        <f t="shared" si="22"/>
        <v>2.0318856687631315</v>
      </c>
      <c r="Q61" s="49">
        <f t="shared" si="22"/>
        <v>2.5995006669333862</v>
      </c>
      <c r="R61" s="49">
        <f t="shared" si="22"/>
        <v>2.3001305627986883</v>
      </c>
      <c r="S61" s="49">
        <f t="shared" si="22"/>
        <v>2.1811267234089615</v>
      </c>
      <c r="T61" s="49">
        <f t="shared" si="22"/>
        <v>5.4251241563788977</v>
      </c>
      <c r="U61" s="49">
        <f t="shared" si="22"/>
        <v>5.3197903867181386</v>
      </c>
      <c r="V61" s="49">
        <f t="shared" si="22"/>
        <v>5.8857629299117233</v>
      </c>
      <c r="W61" s="49">
        <f t="shared" si="22"/>
        <v>8.6474915369493885</v>
      </c>
      <c r="X61" s="49">
        <f t="shared" si="22"/>
        <v>11.77443277430833</v>
      </c>
      <c r="Y61" s="49">
        <f t="shared" ref="Y61:Z61" si="23">SUM(Y62:Y72)</f>
        <v>13.235881294874655</v>
      </c>
      <c r="Z61" s="49">
        <f t="shared" si="23"/>
        <v>12.826046325540858</v>
      </c>
    </row>
    <row r="62" spans="1:26" ht="11.25" customHeight="1" x14ac:dyDescent="0.2">
      <c r="A62" s="50" t="s">
        <v>92</v>
      </c>
      <c r="B62" s="51" t="s">
        <v>93</v>
      </c>
      <c r="C62" s="52">
        <v>2.6881344</v>
      </c>
      <c r="D62" s="52">
        <v>0.78382079999999965</v>
      </c>
      <c r="E62" s="52">
        <v>1.3438655999999998</v>
      </c>
      <c r="F62" s="52">
        <v>0.89591040000000022</v>
      </c>
      <c r="G62" s="52">
        <v>0.67213439999999969</v>
      </c>
      <c r="H62" s="52">
        <v>0.56004480000000012</v>
      </c>
      <c r="I62" s="52">
        <v>0.4479552</v>
      </c>
      <c r="J62" s="52">
        <v>0.33586559999999993</v>
      </c>
      <c r="K62" s="52">
        <v>0.22417920000000002</v>
      </c>
      <c r="L62" s="52">
        <v>0.22417920000000002</v>
      </c>
      <c r="M62" s="52">
        <v>0.33586559999999993</v>
      </c>
      <c r="N62" s="52">
        <v>0.56004480000000012</v>
      </c>
      <c r="O62" s="52">
        <v>0.67213439999999969</v>
      </c>
      <c r="P62" s="52">
        <v>2.016</v>
      </c>
      <c r="Q62" s="52">
        <v>2.5760447999999996</v>
      </c>
      <c r="R62" s="52">
        <v>2.2401792</v>
      </c>
      <c r="S62" s="52">
        <v>2.1280895999999996</v>
      </c>
      <c r="T62" s="52">
        <v>5.3758655999999991</v>
      </c>
      <c r="U62" s="52">
        <v>5.2641791999999983</v>
      </c>
      <c r="V62" s="52">
        <v>5.8238207999999982</v>
      </c>
      <c r="W62" s="52">
        <v>8.2881791999999983</v>
      </c>
      <c r="X62" s="52">
        <v>10.4158656</v>
      </c>
      <c r="Y62" s="52">
        <v>10.752134399999997</v>
      </c>
      <c r="Z62" s="52">
        <v>10.752134399999997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2.4521747989567495E-4</v>
      </c>
      <c r="O64" s="52">
        <v>1.9555055611085331E-3</v>
      </c>
      <c r="P64" s="52">
        <v>1.5885668763131463E-2</v>
      </c>
      <c r="Q64" s="52">
        <v>2.3455866933386738E-2</v>
      </c>
      <c r="R64" s="52">
        <v>5.9951362798688124E-2</v>
      </c>
      <c r="S64" s="52">
        <v>5.303712340896205E-2</v>
      </c>
      <c r="T64" s="52">
        <v>4.9258556378898796E-2</v>
      </c>
      <c r="U64" s="52">
        <v>5.5611186718140686E-2</v>
      </c>
      <c r="V64" s="52">
        <v>6.1942129911725256E-2</v>
      </c>
      <c r="W64" s="52">
        <v>5.9432336949390818E-2</v>
      </c>
      <c r="X64" s="52">
        <v>9.2499014308331171E-2</v>
      </c>
      <c r="Y64" s="52">
        <v>0.15373185487465782</v>
      </c>
      <c r="Z64" s="52">
        <v>0.1352860055408617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0.29987999999999992</v>
      </c>
      <c r="X65" s="52">
        <v>0.20016</v>
      </c>
      <c r="Y65" s="52">
        <v>0.10007999999999997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1.0659081600000002</v>
      </c>
      <c r="Y69" s="52">
        <v>1.4023497599999999</v>
      </c>
      <c r="Z69" s="52">
        <v>1.1408428799999999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0.82758527999999976</v>
      </c>
      <c r="Z72" s="55">
        <v>0.79778303999999989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90.447431039999998</v>
      </c>
      <c r="D2" s="21">
        <f t="shared" ref="D2:X2" si="0">SUM(D3,D17,D22,D25,D26,D51,D52)</f>
        <v>85.196386799999999</v>
      </c>
      <c r="E2" s="21">
        <f t="shared" si="0"/>
        <v>73.118502155853704</v>
      </c>
      <c r="F2" s="21">
        <f t="shared" si="0"/>
        <v>73.429793364986566</v>
      </c>
      <c r="G2" s="21">
        <f t="shared" si="0"/>
        <v>62.946741720945631</v>
      </c>
      <c r="H2" s="21">
        <f t="shared" si="0"/>
        <v>54.241751040676405</v>
      </c>
      <c r="I2" s="21">
        <f t="shared" si="0"/>
        <v>50.497479720000001</v>
      </c>
      <c r="J2" s="21">
        <f t="shared" si="0"/>
        <v>54.072356400000004</v>
      </c>
      <c r="K2" s="21">
        <f t="shared" si="0"/>
        <v>56.153755079999996</v>
      </c>
      <c r="L2" s="21">
        <f t="shared" si="0"/>
        <v>35.84262528</v>
      </c>
      <c r="M2" s="21">
        <f t="shared" si="0"/>
        <v>32.033772720000002</v>
      </c>
      <c r="N2" s="21">
        <f t="shared" si="0"/>
        <v>31.690102305461551</v>
      </c>
      <c r="O2" s="21">
        <f t="shared" si="0"/>
        <v>29.521866155340255</v>
      </c>
      <c r="P2" s="21">
        <f t="shared" si="0"/>
        <v>30.350636374332542</v>
      </c>
      <c r="Q2" s="21">
        <f t="shared" si="0"/>
        <v>34.181538770374196</v>
      </c>
      <c r="R2" s="21">
        <f t="shared" si="0"/>
        <v>24.491887142595658</v>
      </c>
      <c r="S2" s="21">
        <f t="shared" si="0"/>
        <v>17.797201852413721</v>
      </c>
      <c r="T2" s="21">
        <f t="shared" si="0"/>
        <v>14.639657760726346</v>
      </c>
      <c r="U2" s="21">
        <f t="shared" si="0"/>
        <v>9.3666560555143672</v>
      </c>
      <c r="V2" s="21">
        <f t="shared" si="0"/>
        <v>6.8372960982218611</v>
      </c>
      <c r="W2" s="21">
        <f t="shared" si="0"/>
        <v>7.1884154739781332</v>
      </c>
      <c r="X2" s="21">
        <f t="shared" si="0"/>
        <v>10.927559048290462</v>
      </c>
      <c r="Y2" s="21">
        <f t="shared" ref="Y2:Z2" si="1">SUM(Y3,Y17,Y22,Y25,Y26,Y51,Y52)</f>
        <v>12.788126376482774</v>
      </c>
      <c r="Z2" s="21">
        <f t="shared" si="1"/>
        <v>9.1100833136949237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80.904821040000002</v>
      </c>
      <c r="D26" s="27">
        <f t="shared" si="14"/>
        <v>77.723866799999996</v>
      </c>
      <c r="E26" s="27">
        <f t="shared" si="14"/>
        <v>62.334767160000006</v>
      </c>
      <c r="F26" s="27">
        <f t="shared" si="14"/>
        <v>62.339715720000008</v>
      </c>
      <c r="G26" s="27">
        <f t="shared" si="14"/>
        <v>52.682083559999995</v>
      </c>
      <c r="H26" s="27">
        <f t="shared" si="14"/>
        <v>44.192561760000004</v>
      </c>
      <c r="I26" s="27">
        <f t="shared" si="14"/>
        <v>40.752909720000005</v>
      </c>
      <c r="J26" s="27">
        <f t="shared" si="14"/>
        <v>40.743198360000001</v>
      </c>
      <c r="K26" s="27">
        <f t="shared" si="14"/>
        <v>37.775597040000001</v>
      </c>
      <c r="L26" s="27">
        <f t="shared" si="14"/>
        <v>15.84858528</v>
      </c>
      <c r="M26" s="27">
        <f t="shared" si="14"/>
        <v>21.935772719999999</v>
      </c>
      <c r="N26" s="27">
        <f t="shared" si="14"/>
        <v>18.764856000000002</v>
      </c>
      <c r="O26" s="27">
        <f t="shared" si="14"/>
        <v>18.769035600000002</v>
      </c>
      <c r="P26" s="27">
        <f t="shared" si="14"/>
        <v>18.850932359999998</v>
      </c>
      <c r="Q26" s="27">
        <f t="shared" si="14"/>
        <v>18.851210999999999</v>
      </c>
      <c r="R26" s="27">
        <f t="shared" si="14"/>
        <v>12.714376680000001</v>
      </c>
      <c r="S26" s="27">
        <f t="shared" si="14"/>
        <v>9.4477136400000017</v>
      </c>
      <c r="T26" s="27">
        <f t="shared" si="14"/>
        <v>6.253796160000002</v>
      </c>
      <c r="U26" s="27">
        <f t="shared" si="14"/>
        <v>3.1837806000000004</v>
      </c>
      <c r="V26" s="27">
        <f t="shared" si="14"/>
        <v>0</v>
      </c>
      <c r="W26" s="27">
        <f t="shared" si="14"/>
        <v>0</v>
      </c>
      <c r="X26" s="27">
        <f t="shared" si="14"/>
        <v>3.08321208</v>
      </c>
      <c r="Y26" s="27">
        <f t="shared" ref="Y26:Z26" si="15">SUM(Y27,Y33)</f>
        <v>9.190682279999999</v>
      </c>
      <c r="Z26" s="27">
        <f t="shared" si="15"/>
        <v>3.0501338399999995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80.904821040000002</v>
      </c>
      <c r="D33" s="19">
        <f t="shared" si="18"/>
        <v>77.723866799999996</v>
      </c>
      <c r="E33" s="19">
        <f t="shared" si="18"/>
        <v>62.334767160000006</v>
      </c>
      <c r="F33" s="19">
        <f t="shared" si="18"/>
        <v>62.339715720000008</v>
      </c>
      <c r="G33" s="19">
        <f t="shared" si="18"/>
        <v>52.682083559999995</v>
      </c>
      <c r="H33" s="19">
        <f t="shared" si="18"/>
        <v>44.192561760000004</v>
      </c>
      <c r="I33" s="19">
        <f t="shared" si="18"/>
        <v>40.752909720000005</v>
      </c>
      <c r="J33" s="19">
        <f t="shared" si="18"/>
        <v>40.743198360000001</v>
      </c>
      <c r="K33" s="19">
        <f t="shared" si="18"/>
        <v>37.775597040000001</v>
      </c>
      <c r="L33" s="19">
        <f t="shared" si="18"/>
        <v>15.84858528</v>
      </c>
      <c r="M33" s="19">
        <f t="shared" si="18"/>
        <v>21.935772719999999</v>
      </c>
      <c r="N33" s="19">
        <f t="shared" si="18"/>
        <v>18.764856000000002</v>
      </c>
      <c r="O33" s="19">
        <f t="shared" si="18"/>
        <v>18.769035600000002</v>
      </c>
      <c r="P33" s="19">
        <f t="shared" si="18"/>
        <v>18.850932359999998</v>
      </c>
      <c r="Q33" s="19">
        <f t="shared" si="18"/>
        <v>18.851210999999999</v>
      </c>
      <c r="R33" s="19">
        <f t="shared" si="18"/>
        <v>12.714376680000001</v>
      </c>
      <c r="S33" s="19">
        <f t="shared" si="18"/>
        <v>9.4477136400000017</v>
      </c>
      <c r="T33" s="19">
        <f t="shared" si="18"/>
        <v>6.253796160000002</v>
      </c>
      <c r="U33" s="19">
        <f t="shared" si="18"/>
        <v>3.1837806000000004</v>
      </c>
      <c r="V33" s="19">
        <f t="shared" si="18"/>
        <v>0</v>
      </c>
      <c r="W33" s="19">
        <f t="shared" si="18"/>
        <v>0</v>
      </c>
      <c r="X33" s="19">
        <f t="shared" si="18"/>
        <v>3.08321208</v>
      </c>
      <c r="Y33" s="19">
        <f t="shared" ref="Y33:Z33" si="19">SUM(Y34:Y50)</f>
        <v>9.190682279999999</v>
      </c>
      <c r="Z33" s="19">
        <f t="shared" si="19"/>
        <v>3.0501338399999995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20.406464280000002</v>
      </c>
      <c r="D36" s="8">
        <v>20.406464280000002</v>
      </c>
      <c r="E36" s="8">
        <v>14.576175720000002</v>
      </c>
      <c r="F36" s="8">
        <v>14.576175720000002</v>
      </c>
      <c r="G36" s="8">
        <v>14.576175720000002</v>
      </c>
      <c r="H36" s="8">
        <v>2.9151442800000007</v>
      </c>
      <c r="I36" s="8">
        <v>5.8305157200000011</v>
      </c>
      <c r="J36" s="8">
        <v>5.8305157200000011</v>
      </c>
      <c r="K36" s="8">
        <v>2.9151442800000007</v>
      </c>
      <c r="L36" s="8">
        <v>0</v>
      </c>
      <c r="M36" s="8">
        <v>2.9151442800000007</v>
      </c>
      <c r="N36" s="8">
        <v>2.9151442800000007</v>
      </c>
      <c r="O36" s="8">
        <v>2.9151442800000007</v>
      </c>
      <c r="P36" s="8">
        <v>2.9215047600000004</v>
      </c>
      <c r="Q36" s="8">
        <v>2.9215047600000004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35.049329639999996</v>
      </c>
      <c r="D43" s="8">
        <v>35.049329639999996</v>
      </c>
      <c r="E43" s="8">
        <v>25.490518559999998</v>
      </c>
      <c r="F43" s="8">
        <v>28.6767</v>
      </c>
      <c r="G43" s="8">
        <v>22.200300719999998</v>
      </c>
      <c r="H43" s="8">
        <v>25.371810360000001</v>
      </c>
      <c r="I43" s="8">
        <v>19.016786880000002</v>
      </c>
      <c r="J43" s="8">
        <v>22.188029759999999</v>
      </c>
      <c r="K43" s="8">
        <v>19.0186542</v>
      </c>
      <c r="L43" s="8">
        <v>12.68016984</v>
      </c>
      <c r="M43" s="8">
        <v>15.852212999999997</v>
      </c>
      <c r="N43" s="8">
        <v>12.679903080000001</v>
      </c>
      <c r="O43" s="8">
        <v>12.679903080000001</v>
      </c>
      <c r="P43" s="8">
        <v>12.80448</v>
      </c>
      <c r="Q43" s="8">
        <v>12.80448</v>
      </c>
      <c r="R43" s="8">
        <v>9.5908222799999994</v>
      </c>
      <c r="S43" s="8">
        <v>3.1939174799999996</v>
      </c>
      <c r="T43" s="8">
        <v>0</v>
      </c>
      <c r="U43" s="8">
        <v>3.1837806000000004</v>
      </c>
      <c r="V43" s="8">
        <v>0</v>
      </c>
      <c r="W43" s="8">
        <v>0</v>
      </c>
      <c r="X43" s="8">
        <v>3.08321208</v>
      </c>
      <c r="Y43" s="8">
        <v>9.190682279999999</v>
      </c>
      <c r="Z43" s="8">
        <v>3.0501338399999995</v>
      </c>
    </row>
    <row r="44" spans="1:26" ht="11.25" customHeight="1" x14ac:dyDescent="0.2">
      <c r="A44" s="28" t="s">
        <v>74</v>
      </c>
      <c r="B44" s="7" t="s">
        <v>75</v>
      </c>
      <c r="C44" s="8">
        <v>25.44902712</v>
      </c>
      <c r="D44" s="8">
        <v>22.268072880000005</v>
      </c>
      <c r="E44" s="8">
        <v>22.268072880000005</v>
      </c>
      <c r="F44" s="8">
        <v>19.086840000000002</v>
      </c>
      <c r="G44" s="8">
        <v>15.905607120000001</v>
      </c>
      <c r="H44" s="8">
        <v>15.905607120000001</v>
      </c>
      <c r="I44" s="8">
        <v>15.905607120000001</v>
      </c>
      <c r="J44" s="8">
        <v>12.724652880000001</v>
      </c>
      <c r="K44" s="8">
        <v>15.841798560000001</v>
      </c>
      <c r="L44" s="8">
        <v>3.1684154400000004</v>
      </c>
      <c r="M44" s="8">
        <v>3.1684154400000004</v>
      </c>
      <c r="N44" s="8">
        <v>3.1698086400000003</v>
      </c>
      <c r="O44" s="8">
        <v>3.1739882400000003</v>
      </c>
      <c r="P44" s="8">
        <v>3.1249476</v>
      </c>
      <c r="Q44" s="8">
        <v>3.1252262399999999</v>
      </c>
      <c r="R44" s="8">
        <v>3.1235544000000006</v>
      </c>
      <c r="S44" s="8">
        <v>6.253796160000002</v>
      </c>
      <c r="T44" s="8">
        <v>6.253796160000002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9.5426100000000016</v>
      </c>
      <c r="D51" s="27">
        <v>7.4725200000000012</v>
      </c>
      <c r="E51" s="27">
        <v>9.6940800000000014</v>
      </c>
      <c r="F51" s="27">
        <v>9.9970200000000009</v>
      </c>
      <c r="G51" s="27">
        <v>9.44163</v>
      </c>
      <c r="H51" s="27">
        <v>9.5426100000000016</v>
      </c>
      <c r="I51" s="27">
        <v>9.7445699999999995</v>
      </c>
      <c r="J51" s="27">
        <v>13.329158039999999</v>
      </c>
      <c r="K51" s="27">
        <v>18.378158039999999</v>
      </c>
      <c r="L51" s="27">
        <v>19.994040000000002</v>
      </c>
      <c r="M51" s="27">
        <v>10.098000000000001</v>
      </c>
      <c r="N51" s="27">
        <v>12.925246305461547</v>
      </c>
      <c r="O51" s="27">
        <v>10.752830555340253</v>
      </c>
      <c r="P51" s="27">
        <v>11.499704014332544</v>
      </c>
      <c r="Q51" s="27">
        <v>15.330327770374199</v>
      </c>
      <c r="R51" s="27">
        <v>11.777510462595659</v>
      </c>
      <c r="S51" s="27">
        <v>8.3494882124137195</v>
      </c>
      <c r="T51" s="27">
        <v>8.3858616007263436</v>
      </c>
      <c r="U51" s="27">
        <v>6.1828754555143668</v>
      </c>
      <c r="V51" s="27">
        <v>6.8372960982218611</v>
      </c>
      <c r="W51" s="27">
        <v>7.1884154739781332</v>
      </c>
      <c r="X51" s="27">
        <v>7.8443469682904627</v>
      </c>
      <c r="Y51" s="27">
        <v>3.5974440964827745</v>
      </c>
      <c r="Z51" s="27">
        <v>6.0599494736949238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1.0896549958536963</v>
      </c>
      <c r="F52" s="27">
        <f t="shared" si="20"/>
        <v>1.0930576449865608</v>
      </c>
      <c r="G52" s="27">
        <f t="shared" si="20"/>
        <v>0.82302816094563225</v>
      </c>
      <c r="H52" s="27">
        <f t="shared" si="20"/>
        <v>0.50657928067640101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1.0896549958536963</v>
      </c>
      <c r="F54" s="45">
        <v>1.0930576449865608</v>
      </c>
      <c r="G54" s="45">
        <v>0.82302816094563225</v>
      </c>
      <c r="H54" s="45">
        <v>0.50657928067640101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0.8999999999999998</v>
      </c>
      <c r="F61" s="49">
        <f t="shared" si="22"/>
        <v>0.8999999999999998</v>
      </c>
      <c r="G61" s="49">
        <f t="shared" si="22"/>
        <v>0.69983999999999968</v>
      </c>
      <c r="H61" s="49">
        <f t="shared" si="22"/>
        <v>0.39995999999999998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1.8851554009997832E-4</v>
      </c>
      <c r="O61" s="49">
        <f t="shared" si="22"/>
        <v>1.4982830378277604E-3</v>
      </c>
      <c r="P61" s="49">
        <f t="shared" si="22"/>
        <v>1.1498142628220426E-2</v>
      </c>
      <c r="Q61" s="49">
        <f t="shared" si="22"/>
        <v>1.8330601667893655E-2</v>
      </c>
      <c r="R61" s="49">
        <f t="shared" si="22"/>
        <v>3.6156234265188193E-2</v>
      </c>
      <c r="S61" s="49">
        <f t="shared" si="22"/>
        <v>3.1000135511780477E-2</v>
      </c>
      <c r="T61" s="49">
        <f t="shared" si="22"/>
        <v>0.15211145768879838</v>
      </c>
      <c r="U61" s="49">
        <f t="shared" si="22"/>
        <v>0.1393413500341478</v>
      </c>
      <c r="V61" s="49">
        <f t="shared" si="22"/>
        <v>0.14123858547391108</v>
      </c>
      <c r="W61" s="49">
        <f t="shared" si="22"/>
        <v>0.14368398832074755</v>
      </c>
      <c r="X61" s="49">
        <f t="shared" si="22"/>
        <v>0.36946428925741132</v>
      </c>
      <c r="Y61" s="49">
        <f t="shared" ref="Y61:Z61" si="23">SUM(Y62:Y72)</f>
        <v>0.8425121683429686</v>
      </c>
      <c r="Z61" s="49">
        <f t="shared" si="23"/>
        <v>0.63579974089584979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0.11208959999999998</v>
      </c>
      <c r="U62" s="52">
        <v>0.11208959999999998</v>
      </c>
      <c r="V62" s="52">
        <v>0.11208959999999998</v>
      </c>
      <c r="W62" s="52">
        <v>0.11208959999999998</v>
      </c>
      <c r="X62" s="52">
        <v>0.22417920000000002</v>
      </c>
      <c r="Y62" s="52">
        <v>0.4479552</v>
      </c>
      <c r="Z62" s="52">
        <v>0.4479552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1.8851554009997832E-4</v>
      </c>
      <c r="O64" s="52">
        <v>1.4982830378277604E-3</v>
      </c>
      <c r="P64" s="52">
        <v>1.1498142628220426E-2</v>
      </c>
      <c r="Q64" s="52">
        <v>1.8330601667893655E-2</v>
      </c>
      <c r="R64" s="52">
        <v>3.6156234265188193E-2</v>
      </c>
      <c r="S64" s="52">
        <v>3.1000135511780477E-2</v>
      </c>
      <c r="T64" s="52">
        <v>4.0021857688798408E-2</v>
      </c>
      <c r="U64" s="52">
        <v>2.7251750034147825E-2</v>
      </c>
      <c r="V64" s="52">
        <v>2.914898547391109E-2</v>
      </c>
      <c r="W64" s="52">
        <v>3.1594388320747568E-2</v>
      </c>
      <c r="X64" s="52">
        <v>4.7156289257411263E-2</v>
      </c>
      <c r="Y64" s="52">
        <v>4.4096968342968508E-2</v>
      </c>
      <c r="Z64" s="52">
        <v>6.0404540895849831E-2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0.8999999999999998</v>
      </c>
      <c r="F65" s="52">
        <v>0.8999999999999998</v>
      </c>
      <c r="G65" s="52">
        <v>0.69983999999999968</v>
      </c>
      <c r="H65" s="52">
        <v>0.39995999999999998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9.8128800000000016E-2</v>
      </c>
      <c r="Y69" s="52">
        <v>0.35046000000000005</v>
      </c>
      <c r="Z69" s="52">
        <v>0.12744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181.02771108000002</v>
      </c>
      <c r="D2" s="21">
        <f t="shared" ref="D2:X2" si="0">SUM(D3,D17,D22,D25,D26,D51,D52)</f>
        <v>185.5878318</v>
      </c>
      <c r="E2" s="21">
        <f t="shared" si="0"/>
        <v>149.50424962080001</v>
      </c>
      <c r="F2" s="21">
        <f t="shared" si="0"/>
        <v>131.24857688640003</v>
      </c>
      <c r="G2" s="21">
        <f t="shared" si="0"/>
        <v>129.41226360000002</v>
      </c>
      <c r="H2" s="21">
        <f t="shared" si="0"/>
        <v>122.481495</v>
      </c>
      <c r="I2" s="21">
        <f t="shared" si="0"/>
        <v>133.7234569299838</v>
      </c>
      <c r="J2" s="21">
        <f t="shared" si="0"/>
        <v>142.03055840346209</v>
      </c>
      <c r="K2" s="21">
        <f t="shared" si="0"/>
        <v>141.80035360521757</v>
      </c>
      <c r="L2" s="21">
        <f t="shared" si="0"/>
        <v>119.63789447040001</v>
      </c>
      <c r="M2" s="21">
        <f t="shared" si="0"/>
        <v>108.97240302719999</v>
      </c>
      <c r="N2" s="21">
        <f t="shared" si="0"/>
        <v>106.24747133372993</v>
      </c>
      <c r="O2" s="21">
        <f t="shared" si="0"/>
        <v>77.734072636886509</v>
      </c>
      <c r="P2" s="21">
        <f t="shared" si="0"/>
        <v>72.039147108577637</v>
      </c>
      <c r="Q2" s="21">
        <f t="shared" si="0"/>
        <v>70.816600043484485</v>
      </c>
      <c r="R2" s="21">
        <f t="shared" si="0"/>
        <v>59.136866377758857</v>
      </c>
      <c r="S2" s="21">
        <f t="shared" si="0"/>
        <v>46.345254011846109</v>
      </c>
      <c r="T2" s="21">
        <f t="shared" si="0"/>
        <v>36.455881216013431</v>
      </c>
      <c r="U2" s="21">
        <f t="shared" si="0"/>
        <v>62.577771853056881</v>
      </c>
      <c r="V2" s="21">
        <f t="shared" si="0"/>
        <v>40.884340924902808</v>
      </c>
      <c r="W2" s="21">
        <f t="shared" si="0"/>
        <v>25.734968962598057</v>
      </c>
      <c r="X2" s="21">
        <f t="shared" si="0"/>
        <v>34.571255099012177</v>
      </c>
      <c r="Y2" s="21">
        <f t="shared" ref="Y2:Z2" si="1">SUM(Y3,Y17,Y22,Y25,Y26,Y51,Y52)</f>
        <v>74.458008248400006</v>
      </c>
      <c r="Z2" s="21">
        <f t="shared" si="1"/>
        <v>34.121598840000004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1.0959556607999998</v>
      </c>
      <c r="F22" s="27">
        <f t="shared" si="12"/>
        <v>2.2001912064</v>
      </c>
      <c r="G22" s="27">
        <f t="shared" si="12"/>
        <v>0</v>
      </c>
      <c r="H22" s="27">
        <f t="shared" si="12"/>
        <v>0</v>
      </c>
      <c r="I22" s="27">
        <f t="shared" si="12"/>
        <v>34.675028467200001</v>
      </c>
      <c r="J22" s="27">
        <f t="shared" si="12"/>
        <v>53.578758182399994</v>
      </c>
      <c r="K22" s="27">
        <f t="shared" si="12"/>
        <v>67.198039603199987</v>
      </c>
      <c r="L22" s="27">
        <f t="shared" si="12"/>
        <v>32.058584870399997</v>
      </c>
      <c r="M22" s="27">
        <f t="shared" si="12"/>
        <v>31.692388147199996</v>
      </c>
      <c r="N22" s="27">
        <f t="shared" si="12"/>
        <v>41.270897606399998</v>
      </c>
      <c r="O22" s="27">
        <f t="shared" si="12"/>
        <v>18.367348427999996</v>
      </c>
      <c r="P22" s="27">
        <f t="shared" si="12"/>
        <v>15.323714524799996</v>
      </c>
      <c r="Q22" s="27">
        <f t="shared" si="12"/>
        <v>27.426087334800002</v>
      </c>
      <c r="R22" s="27">
        <f t="shared" si="12"/>
        <v>22.293844649999997</v>
      </c>
      <c r="S22" s="27">
        <f t="shared" si="12"/>
        <v>6.327834004799997</v>
      </c>
      <c r="T22" s="27">
        <f t="shared" si="12"/>
        <v>5.2574863967999992</v>
      </c>
      <c r="U22" s="27">
        <f t="shared" si="12"/>
        <v>24.708615030000001</v>
      </c>
      <c r="V22" s="27">
        <f t="shared" si="12"/>
        <v>12.047519879999998</v>
      </c>
      <c r="W22" s="27">
        <f t="shared" si="12"/>
        <v>6.5524912200000012</v>
      </c>
      <c r="X22" s="27">
        <f t="shared" si="12"/>
        <v>9.891169200000002</v>
      </c>
      <c r="Y22" s="27">
        <f t="shared" ref="Y22:Z22" si="13">SUM(Y23:Y24)</f>
        <v>56.29741836840001</v>
      </c>
      <c r="Z22" s="27">
        <f t="shared" si="13"/>
        <v>12.87145728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1.0959556607999998</v>
      </c>
      <c r="F23" s="8">
        <v>2.2001912064</v>
      </c>
      <c r="G23" s="8">
        <v>0</v>
      </c>
      <c r="H23" s="8">
        <v>0</v>
      </c>
      <c r="I23" s="8">
        <v>34.675028467200001</v>
      </c>
      <c r="J23" s="8">
        <v>53.578758182399994</v>
      </c>
      <c r="K23" s="8">
        <v>67.198039603199987</v>
      </c>
      <c r="L23" s="8">
        <v>32.058584870399997</v>
      </c>
      <c r="M23" s="8">
        <v>31.692388147199996</v>
      </c>
      <c r="N23" s="8">
        <v>41.270897606399998</v>
      </c>
      <c r="O23" s="8">
        <v>18.367348427999996</v>
      </c>
      <c r="P23" s="8">
        <v>15.323714524799996</v>
      </c>
      <c r="Q23" s="8">
        <v>27.426087334800002</v>
      </c>
      <c r="R23" s="8">
        <v>22.293844649999997</v>
      </c>
      <c r="S23" s="8">
        <v>6.327834004799997</v>
      </c>
      <c r="T23" s="8">
        <v>5.2574863967999992</v>
      </c>
      <c r="U23" s="8">
        <v>24.708615030000001</v>
      </c>
      <c r="V23" s="8">
        <v>12.047519879999998</v>
      </c>
      <c r="W23" s="8">
        <v>6.5524912200000012</v>
      </c>
      <c r="X23" s="8">
        <v>9.891169200000002</v>
      </c>
      <c r="Y23" s="8">
        <v>56.29741836840001</v>
      </c>
      <c r="Z23" s="8">
        <v>12.87145728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162.34641108000002</v>
      </c>
      <c r="D26" s="27">
        <f t="shared" si="14"/>
        <v>165.54330179999999</v>
      </c>
      <c r="E26" s="27">
        <f t="shared" si="14"/>
        <v>127.35396396000002</v>
      </c>
      <c r="F26" s="27">
        <f t="shared" si="14"/>
        <v>108.24650568000001</v>
      </c>
      <c r="G26" s="27">
        <f t="shared" si="14"/>
        <v>111.18537360000001</v>
      </c>
      <c r="H26" s="27">
        <f t="shared" si="14"/>
        <v>110.919285</v>
      </c>
      <c r="I26" s="27">
        <f t="shared" si="14"/>
        <v>91.812291119999998</v>
      </c>
      <c r="J26" s="27">
        <f t="shared" si="14"/>
        <v>79.102429920000006</v>
      </c>
      <c r="K26" s="27">
        <f t="shared" si="14"/>
        <v>66.300991200000027</v>
      </c>
      <c r="L26" s="27">
        <f t="shared" si="14"/>
        <v>80.62939080000001</v>
      </c>
      <c r="M26" s="27">
        <f t="shared" si="14"/>
        <v>71.88677208</v>
      </c>
      <c r="N26" s="27">
        <f t="shared" si="14"/>
        <v>62.124552720000004</v>
      </c>
      <c r="O26" s="27">
        <f t="shared" si="14"/>
        <v>56.060448840000006</v>
      </c>
      <c r="P26" s="27">
        <f t="shared" si="14"/>
        <v>53.275783319999988</v>
      </c>
      <c r="Q26" s="27">
        <f t="shared" si="14"/>
        <v>40.548033000000004</v>
      </c>
      <c r="R26" s="27">
        <f t="shared" si="14"/>
        <v>34.39586268</v>
      </c>
      <c r="S26" s="27">
        <f t="shared" si="14"/>
        <v>37.24222752</v>
      </c>
      <c r="T26" s="27">
        <f t="shared" si="14"/>
        <v>31.148754120000003</v>
      </c>
      <c r="U26" s="27">
        <f t="shared" si="14"/>
        <v>37.71530640000001</v>
      </c>
      <c r="V26" s="27">
        <f t="shared" si="14"/>
        <v>28.283853240000006</v>
      </c>
      <c r="W26" s="27">
        <f t="shared" si="14"/>
        <v>18.730110600000003</v>
      </c>
      <c r="X26" s="27">
        <f t="shared" si="14"/>
        <v>24.2274618</v>
      </c>
      <c r="Y26" s="27">
        <f t="shared" ref="Y26:Z26" si="15">SUM(Y27,Y33)</f>
        <v>18.16058988</v>
      </c>
      <c r="Z26" s="27">
        <f t="shared" si="15"/>
        <v>21.250141560000003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162.34641108000002</v>
      </c>
      <c r="D33" s="19">
        <f t="shared" si="18"/>
        <v>165.54330179999999</v>
      </c>
      <c r="E33" s="19">
        <f t="shared" si="18"/>
        <v>127.35396396000002</v>
      </c>
      <c r="F33" s="19">
        <f t="shared" si="18"/>
        <v>108.24650568000001</v>
      </c>
      <c r="G33" s="19">
        <f t="shared" si="18"/>
        <v>111.18537360000001</v>
      </c>
      <c r="H33" s="19">
        <f t="shared" si="18"/>
        <v>110.919285</v>
      </c>
      <c r="I33" s="19">
        <f t="shared" si="18"/>
        <v>91.812291119999998</v>
      </c>
      <c r="J33" s="19">
        <f t="shared" si="18"/>
        <v>79.102429920000006</v>
      </c>
      <c r="K33" s="19">
        <f t="shared" si="18"/>
        <v>66.300991200000027</v>
      </c>
      <c r="L33" s="19">
        <f t="shared" si="18"/>
        <v>80.62939080000001</v>
      </c>
      <c r="M33" s="19">
        <f t="shared" si="18"/>
        <v>71.88677208</v>
      </c>
      <c r="N33" s="19">
        <f t="shared" si="18"/>
        <v>62.124552720000004</v>
      </c>
      <c r="O33" s="19">
        <f t="shared" si="18"/>
        <v>56.060448840000006</v>
      </c>
      <c r="P33" s="19">
        <f t="shared" si="18"/>
        <v>53.275783319999988</v>
      </c>
      <c r="Q33" s="19">
        <f t="shared" si="18"/>
        <v>40.548033000000004</v>
      </c>
      <c r="R33" s="19">
        <f t="shared" si="18"/>
        <v>34.39586268</v>
      </c>
      <c r="S33" s="19">
        <f t="shared" si="18"/>
        <v>37.24222752</v>
      </c>
      <c r="T33" s="19">
        <f t="shared" si="18"/>
        <v>31.148754120000003</v>
      </c>
      <c r="U33" s="19">
        <f t="shared" si="18"/>
        <v>37.71530640000001</v>
      </c>
      <c r="V33" s="19">
        <f t="shared" si="18"/>
        <v>28.283853240000006</v>
      </c>
      <c r="W33" s="19">
        <f t="shared" si="18"/>
        <v>18.730110600000003</v>
      </c>
      <c r="X33" s="19">
        <f t="shared" si="18"/>
        <v>24.2274618</v>
      </c>
      <c r="Y33" s="19">
        <f t="shared" ref="Y33:Z33" si="19">SUM(Y34:Y50)</f>
        <v>18.16058988</v>
      </c>
      <c r="Z33" s="19">
        <f t="shared" si="19"/>
        <v>21.250141560000003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2.9151442800000007</v>
      </c>
      <c r="I36" s="8">
        <v>2.9151442800000007</v>
      </c>
      <c r="J36" s="8">
        <v>2.9151442800000007</v>
      </c>
      <c r="K36" s="8">
        <v>2.9151442800000007</v>
      </c>
      <c r="L36" s="8">
        <v>20.406464280000002</v>
      </c>
      <c r="M36" s="8">
        <v>11.660804280000001</v>
      </c>
      <c r="N36" s="8">
        <v>14.576175720000002</v>
      </c>
      <c r="O36" s="8">
        <v>11.660804280000001</v>
      </c>
      <c r="P36" s="8">
        <v>8.7645142800000002</v>
      </c>
      <c r="Q36" s="8">
        <v>8.7645142800000002</v>
      </c>
      <c r="R36" s="8">
        <v>5.8430095200000007</v>
      </c>
      <c r="S36" s="8">
        <v>8.7645142800000002</v>
      </c>
      <c r="T36" s="8">
        <v>5.8430095200000007</v>
      </c>
      <c r="U36" s="8">
        <v>2.9215047600000004</v>
      </c>
      <c r="V36" s="8">
        <v>2.9215047600000004</v>
      </c>
      <c r="W36" s="8">
        <v>2.9215047600000004</v>
      </c>
      <c r="X36" s="8">
        <v>8.7645142800000002</v>
      </c>
      <c r="Y36" s="8">
        <v>5.8430095200000007</v>
      </c>
      <c r="Z36" s="8">
        <v>5.8430095200000007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66.912211080000006</v>
      </c>
      <c r="D43" s="8">
        <v>76.471288919999992</v>
      </c>
      <c r="E43" s="8">
        <v>66.912211080000006</v>
      </c>
      <c r="F43" s="8">
        <v>54.167218559999995</v>
      </c>
      <c r="G43" s="8">
        <v>50.743620720000003</v>
      </c>
      <c r="H43" s="8">
        <v>50.743620720000003</v>
      </c>
      <c r="I43" s="8">
        <v>47.54223395999999</v>
      </c>
      <c r="J43" s="8">
        <v>44.37579276000001</v>
      </c>
      <c r="K43" s="8">
        <v>41.207217480000018</v>
      </c>
      <c r="L43" s="8">
        <v>44.381127960000015</v>
      </c>
      <c r="M43" s="8">
        <v>41.215753799999995</v>
      </c>
      <c r="N43" s="8">
        <v>31.69989108</v>
      </c>
      <c r="O43" s="8">
        <v>28.529982000000004</v>
      </c>
      <c r="P43" s="8">
        <v>32.011199999999988</v>
      </c>
      <c r="Q43" s="8">
        <v>22.40784</v>
      </c>
      <c r="R43" s="8">
        <v>19.181911319999998</v>
      </c>
      <c r="S43" s="8">
        <v>15.970120919999999</v>
      </c>
      <c r="T43" s="8">
        <v>15.924771720000001</v>
      </c>
      <c r="U43" s="8">
        <v>22.285930680000003</v>
      </c>
      <c r="V43" s="8">
        <v>19.108552320000001</v>
      </c>
      <c r="W43" s="8">
        <v>9.5548096799999982</v>
      </c>
      <c r="X43" s="8">
        <v>12.33604944</v>
      </c>
      <c r="Y43" s="8">
        <v>9.190682279999999</v>
      </c>
      <c r="Z43" s="8">
        <v>9.153335880000002</v>
      </c>
    </row>
    <row r="44" spans="1:26" ht="11.25" customHeight="1" x14ac:dyDescent="0.2">
      <c r="A44" s="28" t="s">
        <v>74</v>
      </c>
      <c r="B44" s="7" t="s">
        <v>75</v>
      </c>
      <c r="C44" s="8">
        <v>95.434200000000018</v>
      </c>
      <c r="D44" s="8">
        <v>89.072012879999988</v>
      </c>
      <c r="E44" s="8">
        <v>60.441752880000003</v>
      </c>
      <c r="F44" s="8">
        <v>54.079287120000018</v>
      </c>
      <c r="G44" s="8">
        <v>60.441752880000003</v>
      </c>
      <c r="H44" s="8">
        <v>57.260520000000007</v>
      </c>
      <c r="I44" s="8">
        <v>41.354912880000001</v>
      </c>
      <c r="J44" s="8">
        <v>31.811492879999999</v>
      </c>
      <c r="K44" s="8">
        <v>22.178629440000002</v>
      </c>
      <c r="L44" s="8">
        <v>15.841798560000001</v>
      </c>
      <c r="M44" s="8">
        <v>19.010214000000001</v>
      </c>
      <c r="N44" s="8">
        <v>15.848485920000003</v>
      </c>
      <c r="O44" s="8">
        <v>15.869662560000002</v>
      </c>
      <c r="P44" s="8">
        <v>12.500069040000001</v>
      </c>
      <c r="Q44" s="8">
        <v>9.3756787200000016</v>
      </c>
      <c r="R44" s="8">
        <v>9.3709418400000022</v>
      </c>
      <c r="S44" s="8">
        <v>12.507592320000001</v>
      </c>
      <c r="T44" s="8">
        <v>9.3809728800000016</v>
      </c>
      <c r="U44" s="8">
        <v>12.507870960000004</v>
      </c>
      <c r="V44" s="8">
        <v>6.253796160000002</v>
      </c>
      <c r="W44" s="8">
        <v>6.253796160000002</v>
      </c>
      <c r="X44" s="8">
        <v>3.1268980800000001</v>
      </c>
      <c r="Y44" s="8">
        <v>3.1268980800000001</v>
      </c>
      <c r="Z44" s="8">
        <v>6.253796160000002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18.6813</v>
      </c>
      <c r="D51" s="27">
        <v>20.044529999999998</v>
      </c>
      <c r="E51" s="27">
        <v>21.05433</v>
      </c>
      <c r="F51" s="27">
        <v>20.801880000000001</v>
      </c>
      <c r="G51" s="27">
        <v>18.226889999999997</v>
      </c>
      <c r="H51" s="27">
        <v>11.56221</v>
      </c>
      <c r="I51" s="27">
        <v>6.2102700000000013</v>
      </c>
      <c r="J51" s="27">
        <v>9.0879980400000004</v>
      </c>
      <c r="K51" s="27">
        <v>7.8764400000000006</v>
      </c>
      <c r="L51" s="27">
        <v>4.0896899999999992</v>
      </c>
      <c r="M51" s="27">
        <v>3.5342999999999991</v>
      </c>
      <c r="N51" s="27">
        <v>0.70684940732992829</v>
      </c>
      <c r="O51" s="27">
        <v>1.1611037688865065</v>
      </c>
      <c r="P51" s="27">
        <v>1.008763663777658</v>
      </c>
      <c r="Q51" s="27">
        <v>0.55470850868447852</v>
      </c>
      <c r="R51" s="27">
        <v>0.3019874477588631</v>
      </c>
      <c r="S51" s="27">
        <v>0.20119248704611375</v>
      </c>
      <c r="T51" s="27">
        <v>4.9640699213425864E-2</v>
      </c>
      <c r="U51" s="27">
        <v>0</v>
      </c>
      <c r="V51" s="27">
        <v>0.55296780490280617</v>
      </c>
      <c r="W51" s="27">
        <v>0.45236714259805338</v>
      </c>
      <c r="X51" s="27">
        <v>0.45262409901217965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1.0258673427837937</v>
      </c>
      <c r="J52" s="27">
        <f t="shared" si="20"/>
        <v>0.26137226106210615</v>
      </c>
      <c r="K52" s="27">
        <f t="shared" si="20"/>
        <v>0.42488280201754602</v>
      </c>
      <c r="L52" s="27">
        <f t="shared" si="20"/>
        <v>2.8602288000000007</v>
      </c>
      <c r="M52" s="27">
        <f t="shared" si="20"/>
        <v>1.8589428000000001</v>
      </c>
      <c r="N52" s="27">
        <f t="shared" si="20"/>
        <v>2.1451715999999998</v>
      </c>
      <c r="O52" s="27">
        <f t="shared" si="20"/>
        <v>2.1451715999999998</v>
      </c>
      <c r="P52" s="27">
        <f t="shared" si="20"/>
        <v>2.4308856000000003</v>
      </c>
      <c r="Q52" s="27">
        <f t="shared" si="20"/>
        <v>2.2877712000000003</v>
      </c>
      <c r="R52" s="27">
        <f t="shared" si="20"/>
        <v>2.1451715999999998</v>
      </c>
      <c r="S52" s="27">
        <f t="shared" si="20"/>
        <v>2.5740000000000003</v>
      </c>
      <c r="T52" s="27">
        <f t="shared" si="20"/>
        <v>0</v>
      </c>
      <c r="U52" s="27">
        <f t="shared" si="20"/>
        <v>0.15385042305687224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2.8602288000000007</v>
      </c>
      <c r="M53" s="8">
        <v>1.8589428000000001</v>
      </c>
      <c r="N53" s="8">
        <v>2.1451715999999998</v>
      </c>
      <c r="O53" s="8">
        <v>2.1451715999999998</v>
      </c>
      <c r="P53" s="8">
        <v>2.4308856000000003</v>
      </c>
      <c r="Q53" s="8">
        <v>2.2877712000000003</v>
      </c>
      <c r="R53" s="8">
        <v>2.1451715999999998</v>
      </c>
      <c r="S53" s="8">
        <v>2.5740000000000003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1.0258673427837937</v>
      </c>
      <c r="J54" s="45">
        <v>0.26137226106210615</v>
      </c>
      <c r="K54" s="45">
        <v>0.42488280201754602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0.15385042305687224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695.6320896000002</v>
      </c>
      <c r="D61" s="49">
        <f t="shared" si="22"/>
        <v>751.74382079999998</v>
      </c>
      <c r="E61" s="49">
        <f t="shared" si="22"/>
        <v>783.1039103999999</v>
      </c>
      <c r="F61" s="49">
        <f t="shared" si="22"/>
        <v>773.9198207999998</v>
      </c>
      <c r="G61" s="49">
        <f t="shared" si="22"/>
        <v>819.72817919999989</v>
      </c>
      <c r="H61" s="49">
        <f t="shared" si="22"/>
        <v>965.88817920000031</v>
      </c>
      <c r="I61" s="49">
        <f t="shared" si="22"/>
        <v>907.07208479999997</v>
      </c>
      <c r="J61" s="49">
        <f t="shared" si="22"/>
        <v>919.44397439999977</v>
      </c>
      <c r="K61" s="49">
        <f t="shared" si="22"/>
        <v>647.26813439999989</v>
      </c>
      <c r="L61" s="49">
        <f t="shared" si="22"/>
        <v>643.43986559999996</v>
      </c>
      <c r="M61" s="49">
        <f t="shared" si="22"/>
        <v>783.6639551999998</v>
      </c>
      <c r="N61" s="49">
        <f t="shared" si="22"/>
        <v>798.11183110944341</v>
      </c>
      <c r="O61" s="49">
        <f t="shared" si="22"/>
        <v>784.11207218643142</v>
      </c>
      <c r="P61" s="49">
        <f t="shared" si="22"/>
        <v>890.73714302669748</v>
      </c>
      <c r="Q61" s="49">
        <f t="shared" si="22"/>
        <v>948.97661846962239</v>
      </c>
      <c r="R61" s="49">
        <f t="shared" si="22"/>
        <v>941.13706148292965</v>
      </c>
      <c r="S61" s="49">
        <f t="shared" si="22"/>
        <v>1064.1128813912171</v>
      </c>
      <c r="T61" s="49">
        <f t="shared" si="22"/>
        <v>1112.8322369122095</v>
      </c>
      <c r="U61" s="49">
        <f t="shared" si="22"/>
        <v>1001.9040047999998</v>
      </c>
      <c r="V61" s="49">
        <f t="shared" si="22"/>
        <v>945.39426783052249</v>
      </c>
      <c r="W61" s="49">
        <f t="shared" si="22"/>
        <v>977.53780903554627</v>
      </c>
      <c r="X61" s="49">
        <f t="shared" si="22"/>
        <v>1106.7277126296244</v>
      </c>
      <c r="Y61" s="49">
        <f t="shared" ref="Y61:Z61" si="23">SUM(Y62:Y72)</f>
        <v>1065.6943704</v>
      </c>
      <c r="Z61" s="49">
        <f t="shared" si="23"/>
        <v>977.4671270399997</v>
      </c>
    </row>
    <row r="62" spans="1:26" ht="11.25" customHeight="1" x14ac:dyDescent="0.2">
      <c r="A62" s="50" t="s">
        <v>92</v>
      </c>
      <c r="B62" s="51" t="s">
        <v>93</v>
      </c>
      <c r="C62" s="52">
        <v>695.6320896000002</v>
      </c>
      <c r="D62" s="52">
        <v>751.74382079999998</v>
      </c>
      <c r="E62" s="52">
        <v>783.1039103999999</v>
      </c>
      <c r="F62" s="52">
        <v>773.9198207999998</v>
      </c>
      <c r="G62" s="52">
        <v>819.72817919999989</v>
      </c>
      <c r="H62" s="52">
        <v>965.88817920000031</v>
      </c>
      <c r="I62" s="52">
        <v>896.67204479999998</v>
      </c>
      <c r="J62" s="52">
        <v>916.94413439999983</v>
      </c>
      <c r="K62" s="52">
        <v>642.76813439999989</v>
      </c>
      <c r="L62" s="52">
        <v>643.43986559999996</v>
      </c>
      <c r="M62" s="52">
        <v>783.6639551999998</v>
      </c>
      <c r="N62" s="52">
        <v>798.1118207999998</v>
      </c>
      <c r="O62" s="52">
        <v>784.11191040000006</v>
      </c>
      <c r="P62" s="52">
        <v>890.73613439999986</v>
      </c>
      <c r="Q62" s="52">
        <v>948.97595519999982</v>
      </c>
      <c r="R62" s="52">
        <v>941.13613439999983</v>
      </c>
      <c r="S62" s="52">
        <v>1064.1121344000001</v>
      </c>
      <c r="T62" s="52">
        <v>1112.8320000000001</v>
      </c>
      <c r="U62" s="52">
        <v>1001.5040447999999</v>
      </c>
      <c r="V62" s="52">
        <v>945.39191040000014</v>
      </c>
      <c r="W62" s="52">
        <v>977.53582080000001</v>
      </c>
      <c r="X62" s="52">
        <v>1106.3360447999999</v>
      </c>
      <c r="Y62" s="52">
        <v>1065.3439103999999</v>
      </c>
      <c r="Z62" s="52">
        <v>977.08786559999965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1.0309443599217564E-5</v>
      </c>
      <c r="O64" s="52">
        <v>1.6178643131473471E-4</v>
      </c>
      <c r="P64" s="52">
        <v>1.0086266976806985E-3</v>
      </c>
      <c r="Q64" s="52">
        <v>6.6326962259322315E-4</v>
      </c>
      <c r="R64" s="52">
        <v>9.2708292987662034E-4</v>
      </c>
      <c r="S64" s="52">
        <v>7.4699121715133686E-4</v>
      </c>
      <c r="T64" s="52">
        <v>2.3691220939302133E-4</v>
      </c>
      <c r="U64" s="52">
        <v>0</v>
      </c>
      <c r="V64" s="52">
        <v>2.3574305224025962E-3</v>
      </c>
      <c r="W64" s="52">
        <v>1.9882355462796336E-3</v>
      </c>
      <c r="X64" s="52">
        <v>2.7209496245096695E-3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10.400039999999999</v>
      </c>
      <c r="J65" s="52">
        <v>2.4998399999999998</v>
      </c>
      <c r="K65" s="52">
        <v>4.5000000000000009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0.39995999999999998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0.38894688000000011</v>
      </c>
      <c r="Y69" s="52">
        <v>0.35046000000000005</v>
      </c>
      <c r="Z69" s="52">
        <v>0.37926144000000001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184.23485783999999</v>
      </c>
      <c r="D2" s="21">
        <f t="shared" ref="D2:X2" si="0">SUM(D3,D17,D22,D25,D26,D51,D52)</f>
        <v>155.12463288000001</v>
      </c>
      <c r="E2" s="21">
        <f t="shared" si="0"/>
        <v>158.32647215999998</v>
      </c>
      <c r="F2" s="21">
        <f t="shared" si="0"/>
        <v>241.17533928</v>
      </c>
      <c r="G2" s="21">
        <f t="shared" si="0"/>
        <v>164.22996996000001</v>
      </c>
      <c r="H2" s="21">
        <f t="shared" si="0"/>
        <v>141.9910668</v>
      </c>
      <c r="I2" s="21">
        <f t="shared" si="0"/>
        <v>141.95920248000002</v>
      </c>
      <c r="J2" s="21">
        <f t="shared" si="0"/>
        <v>170.34015528000003</v>
      </c>
      <c r="K2" s="21">
        <f t="shared" si="0"/>
        <v>177.60852</v>
      </c>
      <c r="L2" s="21">
        <f t="shared" si="0"/>
        <v>129.19829976</v>
      </c>
      <c r="M2" s="21">
        <f t="shared" si="0"/>
        <v>147.97334016000002</v>
      </c>
      <c r="N2" s="21">
        <f t="shared" si="0"/>
        <v>182.83787748</v>
      </c>
      <c r="O2" s="21">
        <f t="shared" si="0"/>
        <v>192.13178616000002</v>
      </c>
      <c r="P2" s="21">
        <f t="shared" si="0"/>
        <v>190.21287384000001</v>
      </c>
      <c r="Q2" s="21">
        <f t="shared" si="0"/>
        <v>177.20550828</v>
      </c>
      <c r="R2" s="21">
        <f t="shared" si="0"/>
        <v>173.61207288</v>
      </c>
      <c r="S2" s="21">
        <f t="shared" si="0"/>
        <v>170.77861188000003</v>
      </c>
      <c r="T2" s="21">
        <f t="shared" si="0"/>
        <v>125.4050777968537</v>
      </c>
      <c r="U2" s="21">
        <f t="shared" si="0"/>
        <v>100.5986404259186</v>
      </c>
      <c r="V2" s="21">
        <f t="shared" si="0"/>
        <v>109.65873708133714</v>
      </c>
      <c r="W2" s="21">
        <f t="shared" si="0"/>
        <v>69.452137934286512</v>
      </c>
      <c r="X2" s="21">
        <f t="shared" si="0"/>
        <v>67.427149652601031</v>
      </c>
      <c r="Y2" s="21">
        <f t="shared" ref="Y2:Z2" si="1">SUM(Y3,Y17,Y22,Y25,Y26,Y51,Y52)</f>
        <v>67.142647060157088</v>
      </c>
      <c r="Z2" s="21">
        <f t="shared" si="1"/>
        <v>54.646919559433229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183.78044783999999</v>
      </c>
      <c r="D26" s="27">
        <f t="shared" si="14"/>
        <v>155.12463288000001</v>
      </c>
      <c r="E26" s="27">
        <f t="shared" si="14"/>
        <v>158.32647215999998</v>
      </c>
      <c r="F26" s="27">
        <f t="shared" si="14"/>
        <v>241.17533928</v>
      </c>
      <c r="G26" s="27">
        <f t="shared" si="14"/>
        <v>164.22996996000001</v>
      </c>
      <c r="H26" s="27">
        <f t="shared" si="14"/>
        <v>141.9910668</v>
      </c>
      <c r="I26" s="27">
        <f t="shared" si="14"/>
        <v>141.95920248000002</v>
      </c>
      <c r="J26" s="27">
        <f t="shared" si="14"/>
        <v>170.34015528000003</v>
      </c>
      <c r="K26" s="27">
        <f t="shared" si="14"/>
        <v>177.60852</v>
      </c>
      <c r="L26" s="27">
        <f t="shared" si="14"/>
        <v>129.19829976</v>
      </c>
      <c r="M26" s="27">
        <f t="shared" si="14"/>
        <v>147.97334016000002</v>
      </c>
      <c r="N26" s="27">
        <f t="shared" si="14"/>
        <v>182.83787748</v>
      </c>
      <c r="O26" s="27">
        <f t="shared" si="14"/>
        <v>192.13178616000002</v>
      </c>
      <c r="P26" s="27">
        <f t="shared" si="14"/>
        <v>190.21287384000001</v>
      </c>
      <c r="Q26" s="27">
        <f t="shared" si="14"/>
        <v>177.20550828</v>
      </c>
      <c r="R26" s="27">
        <f t="shared" si="14"/>
        <v>173.61207288</v>
      </c>
      <c r="S26" s="27">
        <f t="shared" si="14"/>
        <v>170.77861188000003</v>
      </c>
      <c r="T26" s="27">
        <f t="shared" si="14"/>
        <v>125.206515</v>
      </c>
      <c r="U26" s="27">
        <f t="shared" si="14"/>
        <v>100.39759092000001</v>
      </c>
      <c r="V26" s="27">
        <f t="shared" si="14"/>
        <v>109.50792768000001</v>
      </c>
      <c r="W26" s="27">
        <f t="shared" si="14"/>
        <v>68.899244760000002</v>
      </c>
      <c r="X26" s="27">
        <f t="shared" si="14"/>
        <v>67.125467160000014</v>
      </c>
      <c r="Y26" s="27">
        <f t="shared" ref="Y26:Z26" si="15">SUM(Y27,Y33)</f>
        <v>66.892738680000022</v>
      </c>
      <c r="Z26" s="27">
        <f t="shared" si="15"/>
        <v>54.396429119999993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183.78044783999999</v>
      </c>
      <c r="D33" s="19">
        <f t="shared" si="18"/>
        <v>155.12463288000001</v>
      </c>
      <c r="E33" s="19">
        <f t="shared" si="18"/>
        <v>158.32647215999998</v>
      </c>
      <c r="F33" s="19">
        <f t="shared" si="18"/>
        <v>241.17533928</v>
      </c>
      <c r="G33" s="19">
        <f t="shared" si="18"/>
        <v>164.22996996000001</v>
      </c>
      <c r="H33" s="19">
        <f t="shared" si="18"/>
        <v>141.9910668</v>
      </c>
      <c r="I33" s="19">
        <f t="shared" si="18"/>
        <v>141.95920248000002</v>
      </c>
      <c r="J33" s="19">
        <f t="shared" si="18"/>
        <v>170.34015528000003</v>
      </c>
      <c r="K33" s="19">
        <f t="shared" si="18"/>
        <v>177.60852</v>
      </c>
      <c r="L33" s="19">
        <f t="shared" si="18"/>
        <v>129.19829976</v>
      </c>
      <c r="M33" s="19">
        <f t="shared" si="18"/>
        <v>147.97334016000002</v>
      </c>
      <c r="N33" s="19">
        <f t="shared" si="18"/>
        <v>182.83787748</v>
      </c>
      <c r="O33" s="19">
        <f t="shared" si="18"/>
        <v>192.13178616000002</v>
      </c>
      <c r="P33" s="19">
        <f t="shared" si="18"/>
        <v>190.21287384000001</v>
      </c>
      <c r="Q33" s="19">
        <f t="shared" si="18"/>
        <v>177.20550828</v>
      </c>
      <c r="R33" s="19">
        <f t="shared" si="18"/>
        <v>173.61207288</v>
      </c>
      <c r="S33" s="19">
        <f t="shared" si="18"/>
        <v>170.77861188000003</v>
      </c>
      <c r="T33" s="19">
        <f t="shared" si="18"/>
        <v>125.206515</v>
      </c>
      <c r="U33" s="19">
        <f t="shared" si="18"/>
        <v>100.39759092000001</v>
      </c>
      <c r="V33" s="19">
        <f t="shared" si="18"/>
        <v>109.50792768000001</v>
      </c>
      <c r="W33" s="19">
        <f t="shared" si="18"/>
        <v>68.899244760000002</v>
      </c>
      <c r="X33" s="19">
        <f t="shared" si="18"/>
        <v>67.125467160000014</v>
      </c>
      <c r="Y33" s="19">
        <f t="shared" ref="Y33:Z33" si="19">SUM(Y34:Y50)</f>
        <v>66.892738680000022</v>
      </c>
      <c r="Z33" s="19">
        <f t="shared" si="19"/>
        <v>54.396429119999993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8.7456599999999991</v>
      </c>
      <c r="D36" s="8">
        <v>8.7456599999999991</v>
      </c>
      <c r="E36" s="8">
        <v>8.7456599999999991</v>
      </c>
      <c r="F36" s="8">
        <v>8.7456599999999991</v>
      </c>
      <c r="G36" s="8">
        <v>11.660804280000001</v>
      </c>
      <c r="H36" s="8">
        <v>11.660804280000001</v>
      </c>
      <c r="I36" s="8">
        <v>11.660804280000001</v>
      </c>
      <c r="J36" s="8">
        <v>11.660804280000001</v>
      </c>
      <c r="K36" s="8">
        <v>34.982639999999996</v>
      </c>
      <c r="L36" s="8">
        <v>8.7456599999999991</v>
      </c>
      <c r="M36" s="8">
        <v>11.660804280000001</v>
      </c>
      <c r="N36" s="8">
        <v>11.660804280000001</v>
      </c>
      <c r="O36" s="8">
        <v>14.576175720000002</v>
      </c>
      <c r="P36" s="8">
        <v>14.607750960000001</v>
      </c>
      <c r="Q36" s="8">
        <v>17.529255720000002</v>
      </c>
      <c r="R36" s="8">
        <v>20.450760480000003</v>
      </c>
      <c r="S36" s="8">
        <v>14.607750960000001</v>
      </c>
      <c r="T36" s="8">
        <v>20.450760480000003</v>
      </c>
      <c r="U36" s="8">
        <v>14.607750960000001</v>
      </c>
      <c r="V36" s="8">
        <v>20.450760480000003</v>
      </c>
      <c r="W36" s="8">
        <v>11.686019040000001</v>
      </c>
      <c r="X36" s="8">
        <v>14.607750960000001</v>
      </c>
      <c r="Y36" s="8">
        <v>11.686019040000001</v>
      </c>
      <c r="Z36" s="8">
        <v>11.686019040000001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44.608140720000016</v>
      </c>
      <c r="D43" s="8">
        <v>28.6767</v>
      </c>
      <c r="E43" s="8">
        <v>41.421959279999996</v>
      </c>
      <c r="F43" s="8">
        <v>127.45205928</v>
      </c>
      <c r="G43" s="8">
        <v>41.229358559999987</v>
      </c>
      <c r="H43" s="8">
        <v>31.714829639999998</v>
      </c>
      <c r="I43" s="8">
        <v>34.864198200000004</v>
      </c>
      <c r="J43" s="8">
        <v>104.60006387999999</v>
      </c>
      <c r="K43" s="8">
        <v>110.94228288000001</v>
      </c>
      <c r="L43" s="8">
        <v>101.44242575999999</v>
      </c>
      <c r="M43" s="8">
        <v>110.96549100000001</v>
      </c>
      <c r="N43" s="8">
        <v>142.64991000000001</v>
      </c>
      <c r="O43" s="8">
        <v>148.98999492000002</v>
      </c>
      <c r="P43" s="8">
        <v>156.85488000000001</v>
      </c>
      <c r="Q43" s="8">
        <v>144.0504</v>
      </c>
      <c r="R43" s="8">
        <v>140.66681616</v>
      </c>
      <c r="S43" s="8">
        <v>140.53637052000002</v>
      </c>
      <c r="T43" s="8">
        <v>85.994087399999998</v>
      </c>
      <c r="U43" s="8">
        <v>76.408867080000007</v>
      </c>
      <c r="V43" s="8">
        <v>82.803371040000002</v>
      </c>
      <c r="W43" s="8">
        <v>50.95942955999999</v>
      </c>
      <c r="X43" s="8">
        <v>46.263920040000009</v>
      </c>
      <c r="Y43" s="8">
        <v>52.079821560000013</v>
      </c>
      <c r="Z43" s="8">
        <v>42.710410079999996</v>
      </c>
    </row>
    <row r="44" spans="1:26" ht="11.25" customHeight="1" x14ac:dyDescent="0.2">
      <c r="A44" s="28" t="s">
        <v>74</v>
      </c>
      <c r="B44" s="7" t="s">
        <v>75</v>
      </c>
      <c r="C44" s="8">
        <v>130.42664711999998</v>
      </c>
      <c r="D44" s="8">
        <v>117.70227288000001</v>
      </c>
      <c r="E44" s="8">
        <v>108.15885287999998</v>
      </c>
      <c r="F44" s="8">
        <v>104.97762</v>
      </c>
      <c r="G44" s="8">
        <v>111.33980712000002</v>
      </c>
      <c r="H44" s="8">
        <v>98.61543288</v>
      </c>
      <c r="I44" s="8">
        <v>95.434200000000018</v>
      </c>
      <c r="J44" s="8">
        <v>54.079287120000018</v>
      </c>
      <c r="K44" s="8">
        <v>31.683597120000002</v>
      </c>
      <c r="L44" s="8">
        <v>19.010214000000001</v>
      </c>
      <c r="M44" s="8">
        <v>25.347044880000002</v>
      </c>
      <c r="N44" s="8">
        <v>28.5271632</v>
      </c>
      <c r="O44" s="8">
        <v>28.565615520000001</v>
      </c>
      <c r="P44" s="8">
        <v>18.750242880000002</v>
      </c>
      <c r="Q44" s="8">
        <v>15.62585256</v>
      </c>
      <c r="R44" s="8">
        <v>12.49449624</v>
      </c>
      <c r="S44" s="8">
        <v>15.634490400000001</v>
      </c>
      <c r="T44" s="8">
        <v>18.761667120000002</v>
      </c>
      <c r="U44" s="8">
        <v>9.3809728800000016</v>
      </c>
      <c r="V44" s="8">
        <v>6.253796160000002</v>
      </c>
      <c r="W44" s="8">
        <v>6.253796160000002</v>
      </c>
      <c r="X44" s="8">
        <v>6.253796160000002</v>
      </c>
      <c r="Y44" s="8">
        <v>3.1268980800000001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0.45441000000000004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0.1985627968537034</v>
      </c>
      <c r="U51" s="27">
        <v>0.20104950591858892</v>
      </c>
      <c r="V51" s="27">
        <v>0.15080940133712897</v>
      </c>
      <c r="W51" s="27">
        <v>0.55289317428650975</v>
      </c>
      <c r="X51" s="27">
        <v>0.30168249260102264</v>
      </c>
      <c r="Y51" s="27">
        <v>0.24990838015706149</v>
      </c>
      <c r="Z51" s="27">
        <v>0.25049043943323795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0.76442184000000002</v>
      </c>
      <c r="O61" s="49">
        <f t="shared" si="22"/>
        <v>4.1789311199999997</v>
      </c>
      <c r="P61" s="49">
        <f t="shared" si="22"/>
        <v>4.8945103199999993</v>
      </c>
      <c r="Q61" s="49">
        <f t="shared" si="22"/>
        <v>3.7996207200000001</v>
      </c>
      <c r="R61" s="49">
        <f t="shared" si="22"/>
        <v>5.197933439999999</v>
      </c>
      <c r="S61" s="49">
        <f t="shared" si="22"/>
        <v>5.1380884799999995</v>
      </c>
      <c r="T61" s="49">
        <f t="shared" si="22"/>
        <v>0.38306028883757198</v>
      </c>
      <c r="U61" s="49">
        <f t="shared" si="22"/>
        <v>7.1003309493198756</v>
      </c>
      <c r="V61" s="49">
        <f t="shared" si="22"/>
        <v>8.8372648555970166</v>
      </c>
      <c r="W61" s="49">
        <f t="shared" si="22"/>
        <v>11.699317505667674</v>
      </c>
      <c r="X61" s="49">
        <f t="shared" si="22"/>
        <v>17.857690444206487</v>
      </c>
      <c r="Y61" s="49">
        <f t="shared" ref="Y61:Z61" si="23">SUM(Y62:Y72)</f>
        <v>19.738307262093127</v>
      </c>
      <c r="Z61" s="49">
        <f t="shared" si="23"/>
        <v>20.525388365899204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3.3598656</v>
      </c>
      <c r="P62" s="52">
        <v>3.5840447999999991</v>
      </c>
      <c r="Q62" s="52">
        <v>3.4719552</v>
      </c>
      <c r="R62" s="52">
        <v>4.8158207999999991</v>
      </c>
      <c r="S62" s="52">
        <v>4.5920447999999991</v>
      </c>
      <c r="T62" s="52">
        <v>0</v>
      </c>
      <c r="U62" s="52">
        <v>6.6080447999999992</v>
      </c>
      <c r="V62" s="52">
        <v>8.3998655999999983</v>
      </c>
      <c r="W62" s="52">
        <v>11.423865599999999</v>
      </c>
      <c r="X62" s="52">
        <v>16.127999999999997</v>
      </c>
      <c r="Y62" s="52">
        <v>17.583955199999998</v>
      </c>
      <c r="Z62" s="52">
        <v>18.4798656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0.76442184000000002</v>
      </c>
      <c r="O64" s="52">
        <v>0.81906551999999999</v>
      </c>
      <c r="P64" s="52">
        <v>1.3104655200000002</v>
      </c>
      <c r="Q64" s="52">
        <v>0.32766551999999988</v>
      </c>
      <c r="R64" s="52">
        <v>0.38211263999999989</v>
      </c>
      <c r="S64" s="52">
        <v>0.54604368000000003</v>
      </c>
      <c r="T64" s="52">
        <v>0.38306028883757198</v>
      </c>
      <c r="U64" s="52">
        <v>0.49228614931987602</v>
      </c>
      <c r="V64" s="52">
        <v>0.43739925559701903</v>
      </c>
      <c r="W64" s="52">
        <v>0.27545190566767519</v>
      </c>
      <c r="X64" s="52">
        <v>0.27483540420649144</v>
      </c>
      <c r="Y64" s="52">
        <v>0.16679782209312743</v>
      </c>
      <c r="Z64" s="52">
        <v>0.11178420589920168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1.4548550399999998</v>
      </c>
      <c r="Y69" s="52">
        <v>1.9875542399999999</v>
      </c>
      <c r="Z69" s="52">
        <v>1.7749843199999999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0.15875423999999999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939.33927611999991</v>
      </c>
      <c r="D2" s="21">
        <f t="shared" ref="D2:X2" si="0">SUM(D3,D17,D22,D25,D26,D51,D52)</f>
        <v>961.64334647999999</v>
      </c>
      <c r="E2" s="21">
        <f t="shared" si="0"/>
        <v>964.82952792000015</v>
      </c>
      <c r="F2" s="21">
        <f t="shared" si="0"/>
        <v>964.82952792000015</v>
      </c>
      <c r="G2" s="21">
        <f t="shared" si="0"/>
        <v>954.05241204000015</v>
      </c>
      <c r="H2" s="21">
        <f t="shared" si="0"/>
        <v>960.38370575999977</v>
      </c>
      <c r="I2" s="21">
        <f t="shared" si="0"/>
        <v>985.14129635999996</v>
      </c>
      <c r="J2" s="21">
        <f t="shared" si="0"/>
        <v>1029.5873927999999</v>
      </c>
      <c r="K2" s="21">
        <f t="shared" si="0"/>
        <v>1051.9858087200003</v>
      </c>
      <c r="L2" s="21">
        <f t="shared" si="0"/>
        <v>1055.2536187199998</v>
      </c>
      <c r="M2" s="21">
        <f t="shared" si="0"/>
        <v>1036.3536727199998</v>
      </c>
      <c r="N2" s="21">
        <f t="shared" si="0"/>
        <v>1029.86927064</v>
      </c>
      <c r="O2" s="21">
        <f t="shared" si="0"/>
        <v>1033.0391797199998</v>
      </c>
      <c r="P2" s="21">
        <f t="shared" si="0"/>
        <v>1081.5915322800001</v>
      </c>
      <c r="Q2" s="21">
        <f t="shared" si="0"/>
        <v>1052.7814522799997</v>
      </c>
      <c r="R2" s="21">
        <f t="shared" si="0"/>
        <v>923.54583563999995</v>
      </c>
      <c r="S2" s="21">
        <f t="shared" si="0"/>
        <v>929.08297295999989</v>
      </c>
      <c r="T2" s="21">
        <f t="shared" si="0"/>
        <v>1076.1637665599999</v>
      </c>
      <c r="U2" s="21">
        <f t="shared" si="0"/>
        <v>1113.9449853600004</v>
      </c>
      <c r="V2" s="21">
        <f t="shared" si="0"/>
        <v>1114.3061783999999</v>
      </c>
      <c r="W2" s="21">
        <f t="shared" si="0"/>
        <v>1152.6030442800002</v>
      </c>
      <c r="X2" s="21">
        <f t="shared" si="0"/>
        <v>1128.7074837599998</v>
      </c>
      <c r="Y2" s="21">
        <f t="shared" ref="Y2:Z2" si="1">SUM(Y3,Y17,Y22,Y25,Y26,Y51,Y52)</f>
        <v>1111.93041384</v>
      </c>
      <c r="Z2" s="21">
        <f t="shared" si="1"/>
        <v>1088.9973233999999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939.33927611999991</v>
      </c>
      <c r="D26" s="27">
        <f t="shared" si="14"/>
        <v>961.64334647999999</v>
      </c>
      <c r="E26" s="27">
        <f t="shared" si="14"/>
        <v>964.82952792000015</v>
      </c>
      <c r="F26" s="27">
        <f t="shared" si="14"/>
        <v>964.82952792000015</v>
      </c>
      <c r="G26" s="27">
        <f t="shared" si="14"/>
        <v>954.05241204000015</v>
      </c>
      <c r="H26" s="27">
        <f t="shared" si="14"/>
        <v>960.38370575999977</v>
      </c>
      <c r="I26" s="27">
        <f t="shared" si="14"/>
        <v>985.14129635999996</v>
      </c>
      <c r="J26" s="27">
        <f t="shared" si="14"/>
        <v>1029.5873927999999</v>
      </c>
      <c r="K26" s="27">
        <f t="shared" si="14"/>
        <v>1051.9858087200003</v>
      </c>
      <c r="L26" s="27">
        <f t="shared" si="14"/>
        <v>1055.2536187199998</v>
      </c>
      <c r="M26" s="27">
        <f t="shared" si="14"/>
        <v>1036.3536727199998</v>
      </c>
      <c r="N26" s="27">
        <f t="shared" si="14"/>
        <v>1029.86927064</v>
      </c>
      <c r="O26" s="27">
        <f t="shared" si="14"/>
        <v>1033.0391797199998</v>
      </c>
      <c r="P26" s="27">
        <f t="shared" si="14"/>
        <v>1081.5915322800001</v>
      </c>
      <c r="Q26" s="27">
        <f t="shared" si="14"/>
        <v>1052.7814522799997</v>
      </c>
      <c r="R26" s="27">
        <f t="shared" si="14"/>
        <v>923.54583563999995</v>
      </c>
      <c r="S26" s="27">
        <f t="shared" si="14"/>
        <v>929.08297295999989</v>
      </c>
      <c r="T26" s="27">
        <f t="shared" si="14"/>
        <v>1076.1637665599999</v>
      </c>
      <c r="U26" s="27">
        <f t="shared" si="14"/>
        <v>1113.9449853600004</v>
      </c>
      <c r="V26" s="27">
        <f t="shared" si="14"/>
        <v>1114.3061783999999</v>
      </c>
      <c r="W26" s="27">
        <f t="shared" si="14"/>
        <v>1152.6030442800002</v>
      </c>
      <c r="X26" s="27">
        <f t="shared" si="14"/>
        <v>1128.7074837599998</v>
      </c>
      <c r="Y26" s="27">
        <f t="shared" ref="Y26:Z26" si="15">SUM(Y27,Y33)</f>
        <v>1111.93041384</v>
      </c>
      <c r="Z26" s="27">
        <f t="shared" si="15"/>
        <v>1088.9973233999999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939.33927611999991</v>
      </c>
      <c r="D33" s="19">
        <f t="shared" si="18"/>
        <v>961.64334647999999</v>
      </c>
      <c r="E33" s="19">
        <f t="shared" si="18"/>
        <v>964.82952792000015</v>
      </c>
      <c r="F33" s="19">
        <f t="shared" si="18"/>
        <v>964.82952792000015</v>
      </c>
      <c r="G33" s="19">
        <f t="shared" si="18"/>
        <v>954.05241204000015</v>
      </c>
      <c r="H33" s="19">
        <f t="shared" si="18"/>
        <v>960.38370575999977</v>
      </c>
      <c r="I33" s="19">
        <f t="shared" si="18"/>
        <v>985.14129635999996</v>
      </c>
      <c r="J33" s="19">
        <f t="shared" si="18"/>
        <v>1029.5873927999999</v>
      </c>
      <c r="K33" s="19">
        <f t="shared" si="18"/>
        <v>1051.9858087200003</v>
      </c>
      <c r="L33" s="19">
        <f t="shared" si="18"/>
        <v>1055.2536187199998</v>
      </c>
      <c r="M33" s="19">
        <f t="shared" si="18"/>
        <v>1036.3536727199998</v>
      </c>
      <c r="N33" s="19">
        <f t="shared" si="18"/>
        <v>1029.86927064</v>
      </c>
      <c r="O33" s="19">
        <f t="shared" si="18"/>
        <v>1033.0391797199998</v>
      </c>
      <c r="P33" s="19">
        <f t="shared" si="18"/>
        <v>1081.5915322800001</v>
      </c>
      <c r="Q33" s="19">
        <f t="shared" si="18"/>
        <v>1052.7814522799997</v>
      </c>
      <c r="R33" s="19">
        <f t="shared" si="18"/>
        <v>923.54583563999995</v>
      </c>
      <c r="S33" s="19">
        <f t="shared" si="18"/>
        <v>929.08297295999989</v>
      </c>
      <c r="T33" s="19">
        <f t="shared" si="18"/>
        <v>1076.1637665599999</v>
      </c>
      <c r="U33" s="19">
        <f t="shared" si="18"/>
        <v>1113.9449853600004</v>
      </c>
      <c r="V33" s="19">
        <f t="shared" si="18"/>
        <v>1114.3061783999999</v>
      </c>
      <c r="W33" s="19">
        <f t="shared" si="18"/>
        <v>1152.6030442800002</v>
      </c>
      <c r="X33" s="19">
        <f t="shared" si="18"/>
        <v>1128.7074837599998</v>
      </c>
      <c r="Y33" s="19">
        <f t="shared" ref="Y33:Z33" si="19">SUM(Y34:Y50)</f>
        <v>1111.93041384</v>
      </c>
      <c r="Z33" s="19">
        <f t="shared" si="19"/>
        <v>1088.9973233999999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8.9396168399999993</v>
      </c>
      <c r="D37" s="8">
        <v>8.9396168399999993</v>
      </c>
      <c r="E37" s="8">
        <v>8.9396168399999993</v>
      </c>
      <c r="F37" s="8">
        <v>8.9396168399999993</v>
      </c>
      <c r="G37" s="8">
        <v>8.9513423999999997</v>
      </c>
      <c r="H37" s="8">
        <v>8.9396168399999993</v>
      </c>
      <c r="I37" s="8">
        <v>8.9416126799999986</v>
      </c>
      <c r="J37" s="8">
        <v>8.9433590399999972</v>
      </c>
      <c r="K37" s="8">
        <v>5.9598277199999998</v>
      </c>
      <c r="L37" s="8">
        <v>5.9598277199999998</v>
      </c>
      <c r="M37" s="8">
        <v>5.9598277199999998</v>
      </c>
      <c r="N37" s="8">
        <v>5.9598277199999998</v>
      </c>
      <c r="O37" s="8">
        <v>5.9598277199999998</v>
      </c>
      <c r="P37" s="8">
        <v>6.015212280000001</v>
      </c>
      <c r="Q37" s="8">
        <v>6.015212280000001</v>
      </c>
      <c r="R37" s="8">
        <v>6.015212280000001</v>
      </c>
      <c r="S37" s="8">
        <v>6.015212280000001</v>
      </c>
      <c r="T37" s="8">
        <v>6.015212280000001</v>
      </c>
      <c r="U37" s="8">
        <v>6.015212280000001</v>
      </c>
      <c r="V37" s="8">
        <v>6.015212280000001</v>
      </c>
      <c r="W37" s="8">
        <v>6.015212280000001</v>
      </c>
      <c r="X37" s="8">
        <v>6.015212280000001</v>
      </c>
      <c r="Y37" s="8">
        <v>6.015212280000001</v>
      </c>
      <c r="Z37" s="8">
        <v>6.015212280000001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930.39965927999992</v>
      </c>
      <c r="D43" s="8">
        <v>952.70372964000001</v>
      </c>
      <c r="E43" s="8">
        <v>955.88991108000016</v>
      </c>
      <c r="F43" s="8">
        <v>955.88991108000016</v>
      </c>
      <c r="G43" s="8">
        <v>945.10106964000011</v>
      </c>
      <c r="H43" s="8">
        <v>951.44408891999979</v>
      </c>
      <c r="I43" s="8">
        <v>976.19968367999991</v>
      </c>
      <c r="J43" s="8">
        <v>1020.64403376</v>
      </c>
      <c r="K43" s="8">
        <v>1046.0259810000002</v>
      </c>
      <c r="L43" s="8">
        <v>1049.2937909999998</v>
      </c>
      <c r="M43" s="8">
        <v>1030.3938449999998</v>
      </c>
      <c r="N43" s="8">
        <v>1023.9094429199999</v>
      </c>
      <c r="O43" s="8">
        <v>1027.0793519999997</v>
      </c>
      <c r="P43" s="8">
        <v>1075.5763200000001</v>
      </c>
      <c r="Q43" s="8">
        <v>1046.7662399999997</v>
      </c>
      <c r="R43" s="8">
        <v>917.53062335999994</v>
      </c>
      <c r="S43" s="8">
        <v>923.06776067999988</v>
      </c>
      <c r="T43" s="8">
        <v>1070.1485542799999</v>
      </c>
      <c r="U43" s="8">
        <v>1107.9297730800004</v>
      </c>
      <c r="V43" s="8">
        <v>1108.2909661199999</v>
      </c>
      <c r="W43" s="8">
        <v>1146.5878320000002</v>
      </c>
      <c r="X43" s="8">
        <v>1122.6922714799998</v>
      </c>
      <c r="Y43" s="8">
        <v>1105.91520156</v>
      </c>
      <c r="Z43" s="8">
        <v>1082.9821111199999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14.838649919999998</v>
      </c>
      <c r="M61" s="49">
        <f t="shared" si="22"/>
        <v>24.528676319999995</v>
      </c>
      <c r="N61" s="49">
        <f t="shared" si="22"/>
        <v>19.725644159999998</v>
      </c>
      <c r="O61" s="49">
        <f t="shared" si="22"/>
        <v>7.4846606400000004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35.279724960000003</v>
      </c>
      <c r="Y61" s="49">
        <f t="shared" ref="Y61:Z61" si="23">SUM(Y62:Y72)</f>
        <v>42.223930559999992</v>
      </c>
      <c r="Z61" s="49">
        <f t="shared" si="23"/>
        <v>45.037550880000012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35.279724960000003</v>
      </c>
      <c r="Y69" s="52">
        <v>42.223930559999992</v>
      </c>
      <c r="Z69" s="52">
        <v>45.037550880000012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14.838649919999998</v>
      </c>
      <c r="M72" s="55">
        <v>24.528676319999995</v>
      </c>
      <c r="N72" s="55">
        <v>19.725644159999998</v>
      </c>
      <c r="O72" s="55">
        <v>7.4846606400000004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462.96457608900153</v>
      </c>
      <c r="D2" s="21">
        <f t="shared" ref="D2:X2" si="0">SUM(D3,D17,D22,D25,D26,D51,D52)</f>
        <v>586.98453416115183</v>
      </c>
      <c r="E2" s="21">
        <f t="shared" si="0"/>
        <v>535.24416060127021</v>
      </c>
      <c r="F2" s="21">
        <f t="shared" si="0"/>
        <v>417.0246194952523</v>
      </c>
      <c r="G2" s="21">
        <f t="shared" si="0"/>
        <v>657.81348820120013</v>
      </c>
      <c r="H2" s="21">
        <f t="shared" si="0"/>
        <v>505.23475650245729</v>
      </c>
      <c r="I2" s="21">
        <f t="shared" si="0"/>
        <v>409.94567202512258</v>
      </c>
      <c r="J2" s="21">
        <f t="shared" si="0"/>
        <v>426.72206411091111</v>
      </c>
      <c r="K2" s="21">
        <f t="shared" si="0"/>
        <v>245.17904983200006</v>
      </c>
      <c r="L2" s="21">
        <f t="shared" si="0"/>
        <v>196.26160684319996</v>
      </c>
      <c r="M2" s="21">
        <f t="shared" si="0"/>
        <v>330.40121110454561</v>
      </c>
      <c r="N2" s="21">
        <f t="shared" si="0"/>
        <v>176.04089649941292</v>
      </c>
      <c r="O2" s="21">
        <f t="shared" si="0"/>
        <v>184.60918728295172</v>
      </c>
      <c r="P2" s="21">
        <f t="shared" si="0"/>
        <v>172.56410422724122</v>
      </c>
      <c r="Q2" s="21">
        <f t="shared" si="0"/>
        <v>216.85190883830495</v>
      </c>
      <c r="R2" s="21">
        <f t="shared" si="0"/>
        <v>225.18692652387026</v>
      </c>
      <c r="S2" s="21">
        <f t="shared" si="0"/>
        <v>219.53485989359936</v>
      </c>
      <c r="T2" s="21">
        <f t="shared" si="0"/>
        <v>206.25644759032676</v>
      </c>
      <c r="U2" s="21">
        <f t="shared" si="0"/>
        <v>178.19276725349113</v>
      </c>
      <c r="V2" s="21">
        <f t="shared" si="0"/>
        <v>234.89797136500542</v>
      </c>
      <c r="W2" s="21">
        <f t="shared" si="0"/>
        <v>162.92032196850269</v>
      </c>
      <c r="X2" s="21">
        <f t="shared" si="0"/>
        <v>213.0407150300245</v>
      </c>
      <c r="Y2" s="21">
        <f t="shared" ref="Y2:Z2" si="1">SUM(Y3,Y17,Y22,Y25,Y26,Y51,Y52)</f>
        <v>228.79141142307842</v>
      </c>
      <c r="Z2" s="21">
        <f t="shared" si="1"/>
        <v>112.59336416386985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1.0778904575999999</v>
      </c>
      <c r="D22" s="27">
        <f t="shared" si="12"/>
        <v>1.1031064704</v>
      </c>
      <c r="E22" s="27">
        <f t="shared" si="12"/>
        <v>2.1919113215999997</v>
      </c>
      <c r="F22" s="27">
        <f t="shared" si="12"/>
        <v>2.2001912064</v>
      </c>
      <c r="G22" s="27">
        <f t="shared" si="12"/>
        <v>1.0496635775999998</v>
      </c>
      <c r="H22" s="27">
        <f t="shared" si="12"/>
        <v>2.0488951296</v>
      </c>
      <c r="I22" s="27">
        <f t="shared" si="12"/>
        <v>1.0835358336000001</v>
      </c>
      <c r="J22" s="27">
        <f t="shared" si="12"/>
        <v>1.0714923647999999</v>
      </c>
      <c r="K22" s="27">
        <f t="shared" si="12"/>
        <v>1.0180494719999997</v>
      </c>
      <c r="L22" s="27">
        <f t="shared" si="12"/>
        <v>1.0342328832000001</v>
      </c>
      <c r="M22" s="27">
        <f t="shared" si="12"/>
        <v>1.0564380287999999</v>
      </c>
      <c r="N22" s="27">
        <f t="shared" si="12"/>
        <v>1.0583159003999998</v>
      </c>
      <c r="O22" s="27">
        <f t="shared" si="12"/>
        <v>1.0204082460000001</v>
      </c>
      <c r="P22" s="27">
        <f t="shared" si="12"/>
        <v>1.0215046512000001</v>
      </c>
      <c r="Q22" s="27">
        <f t="shared" si="12"/>
        <v>1.0548933911999998</v>
      </c>
      <c r="R22" s="27">
        <f t="shared" si="12"/>
        <v>2.1230965403999997</v>
      </c>
      <c r="S22" s="27">
        <f t="shared" si="12"/>
        <v>2.1094051967999992</v>
      </c>
      <c r="T22" s="27">
        <f t="shared" si="12"/>
        <v>1.0516499135999997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1.0778904575999999</v>
      </c>
      <c r="D23" s="8">
        <v>1.1031064704</v>
      </c>
      <c r="E23" s="8">
        <v>2.1919113215999997</v>
      </c>
      <c r="F23" s="8">
        <v>2.2001912064</v>
      </c>
      <c r="G23" s="8">
        <v>1.0496635775999998</v>
      </c>
      <c r="H23" s="8">
        <v>2.0488951296</v>
      </c>
      <c r="I23" s="8">
        <v>1.0835358336000001</v>
      </c>
      <c r="J23" s="8">
        <v>1.0714923647999999</v>
      </c>
      <c r="K23" s="8">
        <v>1.0180494719999997</v>
      </c>
      <c r="L23" s="8">
        <v>1.0342328832000001</v>
      </c>
      <c r="M23" s="8">
        <v>1.0564380287999999</v>
      </c>
      <c r="N23" s="8">
        <v>1.0583159003999998</v>
      </c>
      <c r="O23" s="8">
        <v>1.0204082460000001</v>
      </c>
      <c r="P23" s="8">
        <v>1.0215046512000001</v>
      </c>
      <c r="Q23" s="8">
        <v>1.0548933911999998</v>
      </c>
      <c r="R23" s="8">
        <v>2.1230965403999997</v>
      </c>
      <c r="S23" s="8">
        <v>2.1094051967999992</v>
      </c>
      <c r="T23" s="8">
        <v>1.0516499135999997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391.56241320000004</v>
      </c>
      <c r="D26" s="27">
        <f t="shared" si="14"/>
        <v>518.27620752000007</v>
      </c>
      <c r="E26" s="27">
        <f t="shared" si="14"/>
        <v>490.54180284000006</v>
      </c>
      <c r="F26" s="27">
        <f t="shared" si="14"/>
        <v>350.98465392000008</v>
      </c>
      <c r="G26" s="27">
        <f t="shared" si="14"/>
        <v>608.59386395999991</v>
      </c>
      <c r="H26" s="27">
        <f t="shared" si="14"/>
        <v>452.16180324000004</v>
      </c>
      <c r="I26" s="27">
        <f t="shared" si="14"/>
        <v>342.83491812</v>
      </c>
      <c r="J26" s="27">
        <f t="shared" si="14"/>
        <v>386.23064004000003</v>
      </c>
      <c r="K26" s="27">
        <f t="shared" si="14"/>
        <v>228.15587232000007</v>
      </c>
      <c r="L26" s="27">
        <f t="shared" si="14"/>
        <v>167.45787395999997</v>
      </c>
      <c r="M26" s="27">
        <f t="shared" si="14"/>
        <v>259.10240400000004</v>
      </c>
      <c r="N26" s="27">
        <f t="shared" si="14"/>
        <v>133.7326668</v>
      </c>
      <c r="O26" s="27">
        <f t="shared" si="14"/>
        <v>147.54428135999999</v>
      </c>
      <c r="P26" s="27">
        <f t="shared" si="14"/>
        <v>134.82400572</v>
      </c>
      <c r="Q26" s="27">
        <f t="shared" si="14"/>
        <v>183.37157999999999</v>
      </c>
      <c r="R26" s="27">
        <f t="shared" si="14"/>
        <v>195.68363471999999</v>
      </c>
      <c r="S26" s="27">
        <f t="shared" si="14"/>
        <v>201.88313388000003</v>
      </c>
      <c r="T26" s="27">
        <f t="shared" si="14"/>
        <v>188.82979811999999</v>
      </c>
      <c r="U26" s="27">
        <f t="shared" si="14"/>
        <v>170.70286896000002</v>
      </c>
      <c r="V26" s="27">
        <f t="shared" si="14"/>
        <v>220.16751228000001</v>
      </c>
      <c r="W26" s="27">
        <f t="shared" si="14"/>
        <v>150.05178360000002</v>
      </c>
      <c r="X26" s="27">
        <f t="shared" si="14"/>
        <v>204.99524640000001</v>
      </c>
      <c r="Y26" s="27">
        <f t="shared" ref="Y26:Z26" si="15">SUM(Y27,Y33)</f>
        <v>219.39780815999998</v>
      </c>
      <c r="Z26" s="27">
        <f t="shared" si="15"/>
        <v>96.667329960000018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391.56241320000004</v>
      </c>
      <c r="D33" s="19">
        <f t="shared" si="18"/>
        <v>518.27620752000007</v>
      </c>
      <c r="E33" s="19">
        <f t="shared" si="18"/>
        <v>490.54180284000006</v>
      </c>
      <c r="F33" s="19">
        <f t="shared" si="18"/>
        <v>350.98465392000008</v>
      </c>
      <c r="G33" s="19">
        <f t="shared" si="18"/>
        <v>608.59386395999991</v>
      </c>
      <c r="H33" s="19">
        <f t="shared" si="18"/>
        <v>452.16180324000004</v>
      </c>
      <c r="I33" s="19">
        <f t="shared" si="18"/>
        <v>342.83491812</v>
      </c>
      <c r="J33" s="19">
        <f t="shared" si="18"/>
        <v>386.23064004000003</v>
      </c>
      <c r="K33" s="19">
        <f t="shared" si="18"/>
        <v>228.15587232000007</v>
      </c>
      <c r="L33" s="19">
        <f t="shared" si="18"/>
        <v>167.45787395999997</v>
      </c>
      <c r="M33" s="19">
        <f t="shared" si="18"/>
        <v>259.10240400000004</v>
      </c>
      <c r="N33" s="19">
        <f t="shared" si="18"/>
        <v>133.7326668</v>
      </c>
      <c r="O33" s="19">
        <f t="shared" si="18"/>
        <v>147.54428135999999</v>
      </c>
      <c r="P33" s="19">
        <f t="shared" si="18"/>
        <v>134.82400572</v>
      </c>
      <c r="Q33" s="19">
        <f t="shared" si="18"/>
        <v>183.37157999999999</v>
      </c>
      <c r="R33" s="19">
        <f t="shared" si="18"/>
        <v>195.68363471999999</v>
      </c>
      <c r="S33" s="19">
        <f t="shared" si="18"/>
        <v>201.88313388000003</v>
      </c>
      <c r="T33" s="19">
        <f t="shared" si="18"/>
        <v>188.82979811999999</v>
      </c>
      <c r="U33" s="19">
        <f t="shared" si="18"/>
        <v>170.70286896000002</v>
      </c>
      <c r="V33" s="19">
        <f t="shared" si="18"/>
        <v>220.16751228000001</v>
      </c>
      <c r="W33" s="19">
        <f t="shared" si="18"/>
        <v>150.05178360000002</v>
      </c>
      <c r="X33" s="19">
        <f t="shared" si="18"/>
        <v>204.99524640000001</v>
      </c>
      <c r="Y33" s="19">
        <f t="shared" ref="Y33:Z33" si="19">SUM(Y34:Y50)</f>
        <v>219.39780815999998</v>
      </c>
      <c r="Z33" s="19">
        <f t="shared" si="19"/>
        <v>96.667329960000018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67.05013572</v>
      </c>
      <c r="D36" s="8">
        <v>72.880424280000028</v>
      </c>
      <c r="E36" s="8">
        <v>64.134764279999999</v>
      </c>
      <c r="F36" s="8">
        <v>58.304475720000013</v>
      </c>
      <c r="G36" s="8">
        <v>52.473959999999998</v>
      </c>
      <c r="H36" s="8">
        <v>61.219619999999992</v>
      </c>
      <c r="I36" s="8">
        <v>40.813155719999997</v>
      </c>
      <c r="J36" s="8">
        <v>52.473959999999998</v>
      </c>
      <c r="K36" s="8">
        <v>72.880424280000028</v>
      </c>
      <c r="L36" s="8">
        <v>78.710940000000008</v>
      </c>
      <c r="M36" s="8">
        <v>154.50673572000002</v>
      </c>
      <c r="N36" s="8">
        <v>102.03277571999999</v>
      </c>
      <c r="O36" s="8">
        <v>125.35438427999999</v>
      </c>
      <c r="P36" s="8">
        <v>96.410565719999994</v>
      </c>
      <c r="Q36" s="8">
        <v>157.76262</v>
      </c>
      <c r="R36" s="8">
        <v>128.54734524</v>
      </c>
      <c r="S36" s="8">
        <v>122.70433572000002</v>
      </c>
      <c r="T36" s="8">
        <v>128.54734524</v>
      </c>
      <c r="U36" s="8">
        <v>154.84111524000002</v>
      </c>
      <c r="V36" s="8">
        <v>207.42865524000001</v>
      </c>
      <c r="W36" s="8">
        <v>137.31185952000001</v>
      </c>
      <c r="X36" s="8">
        <v>195.74240904000001</v>
      </c>
      <c r="Y36" s="8">
        <v>213.27166475999999</v>
      </c>
      <c r="Z36" s="8">
        <v>90.567329040000018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22.304070360000001</v>
      </c>
      <c r="D43" s="8">
        <v>22.304070360000001</v>
      </c>
      <c r="E43" s="8">
        <v>82.843918559999992</v>
      </c>
      <c r="F43" s="8">
        <v>9.5588110799999999</v>
      </c>
      <c r="G43" s="8">
        <v>190.28871107999998</v>
      </c>
      <c r="H43" s="8">
        <v>111.00177035999998</v>
      </c>
      <c r="I43" s="8">
        <v>50.711609519999996</v>
      </c>
      <c r="J43" s="8">
        <v>72.903107160000019</v>
      </c>
      <c r="K43" s="8">
        <v>57.055962600000001</v>
      </c>
      <c r="L43" s="8">
        <v>60.231473639999983</v>
      </c>
      <c r="M43" s="8">
        <v>60.238409400000009</v>
      </c>
      <c r="N43" s="8">
        <v>31.69989108</v>
      </c>
      <c r="O43" s="8">
        <v>22.189897080000001</v>
      </c>
      <c r="P43" s="8">
        <v>38.413440000000001</v>
      </c>
      <c r="Q43" s="8">
        <v>25.60896</v>
      </c>
      <c r="R43" s="8">
        <v>67.136289479999988</v>
      </c>
      <c r="S43" s="8">
        <v>47.91009600000001</v>
      </c>
      <c r="T43" s="8">
        <v>47.774581919999996</v>
      </c>
      <c r="U43" s="8">
        <v>12.734855639999999</v>
      </c>
      <c r="V43" s="8">
        <v>12.738857039999999</v>
      </c>
      <c r="W43" s="8">
        <v>12.739924080000002</v>
      </c>
      <c r="X43" s="8">
        <v>9.2528373600000009</v>
      </c>
      <c r="Y43" s="8">
        <v>6.126143400000001</v>
      </c>
      <c r="Z43" s="8">
        <v>6.1000009200000003</v>
      </c>
    </row>
    <row r="44" spans="1:26" ht="11.25" customHeight="1" x14ac:dyDescent="0.2">
      <c r="A44" s="28" t="s">
        <v>74</v>
      </c>
      <c r="B44" s="7" t="s">
        <v>75</v>
      </c>
      <c r="C44" s="8">
        <v>302.20820712000005</v>
      </c>
      <c r="D44" s="8">
        <v>423.0917128800001</v>
      </c>
      <c r="E44" s="8">
        <v>343.56312000000008</v>
      </c>
      <c r="F44" s="8">
        <v>283.12136712000006</v>
      </c>
      <c r="G44" s="8">
        <v>365.83119287999989</v>
      </c>
      <c r="H44" s="8">
        <v>279.94041288000005</v>
      </c>
      <c r="I44" s="8">
        <v>251.31015288000003</v>
      </c>
      <c r="J44" s="8">
        <v>260.85357288</v>
      </c>
      <c r="K44" s="8">
        <v>98.219485440000014</v>
      </c>
      <c r="L44" s="8">
        <v>28.515460319999999</v>
      </c>
      <c r="M44" s="8">
        <v>44.357258880000003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31.268702160000004</v>
      </c>
      <c r="T44" s="8">
        <v>12.507870960000004</v>
      </c>
      <c r="U44" s="8">
        <v>3.1268980800000001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36.908190000000005</v>
      </c>
      <c r="D51" s="27">
        <v>35.443979999999996</v>
      </c>
      <c r="E51" s="27">
        <v>17.116110000000003</v>
      </c>
      <c r="F51" s="27">
        <v>30.647429999999996</v>
      </c>
      <c r="G51" s="27">
        <v>10.098000000000001</v>
      </c>
      <c r="H51" s="27">
        <v>18.428850000000001</v>
      </c>
      <c r="I51" s="27">
        <v>24.336179999999992</v>
      </c>
      <c r="J51" s="27">
        <v>22.01343804</v>
      </c>
      <c r="K51" s="27">
        <v>16.005128039999999</v>
      </c>
      <c r="L51" s="27">
        <v>27.769500000000004</v>
      </c>
      <c r="M51" s="27">
        <v>48.62166804000001</v>
      </c>
      <c r="N51" s="27">
        <v>41.249913799012909</v>
      </c>
      <c r="O51" s="27">
        <v>36.044497676951735</v>
      </c>
      <c r="P51" s="27">
        <v>36.718593856041231</v>
      </c>
      <c r="Q51" s="27">
        <v>32.42543544710496</v>
      </c>
      <c r="R51" s="27">
        <v>27.380195263470249</v>
      </c>
      <c r="S51" s="27">
        <v>15.542320816799334</v>
      </c>
      <c r="T51" s="27">
        <v>16.374999556726767</v>
      </c>
      <c r="U51" s="27">
        <v>7.4898982934911116</v>
      </c>
      <c r="V51" s="27">
        <v>14.730459085005409</v>
      </c>
      <c r="W51" s="27">
        <v>12.868538368502668</v>
      </c>
      <c r="X51" s="27">
        <v>8.0454686300244784</v>
      </c>
      <c r="Y51" s="27">
        <v>9.3936032630784325</v>
      </c>
      <c r="Z51" s="27">
        <v>15.926034203869829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33.41608243140147</v>
      </c>
      <c r="D52" s="27">
        <f t="shared" si="20"/>
        <v>32.161240170751753</v>
      </c>
      <c r="E52" s="27">
        <f t="shared" si="20"/>
        <v>25.394336439670138</v>
      </c>
      <c r="F52" s="27">
        <f t="shared" si="20"/>
        <v>33.192344368852226</v>
      </c>
      <c r="G52" s="27">
        <f t="shared" si="20"/>
        <v>38.071960663600308</v>
      </c>
      <c r="H52" s="27">
        <f t="shared" si="20"/>
        <v>32.595208132857238</v>
      </c>
      <c r="I52" s="27">
        <f t="shared" si="20"/>
        <v>41.691038071522527</v>
      </c>
      <c r="J52" s="27">
        <f t="shared" si="20"/>
        <v>17.406493666111082</v>
      </c>
      <c r="K52" s="27">
        <f t="shared" si="20"/>
        <v>0</v>
      </c>
      <c r="L52" s="27">
        <f t="shared" si="20"/>
        <v>0</v>
      </c>
      <c r="M52" s="27">
        <f t="shared" si="20"/>
        <v>21.620701035745498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29.457885600000004</v>
      </c>
      <c r="D53" s="8">
        <v>28.457114399999998</v>
      </c>
      <c r="E53" s="8">
        <v>22.879771200000004</v>
      </c>
      <c r="F53" s="8">
        <v>31.174228799999998</v>
      </c>
      <c r="G53" s="8">
        <v>36.179114400000003</v>
      </c>
      <c r="H53" s="8">
        <v>30.316057200000003</v>
      </c>
      <c r="I53" s="8">
        <v>39.468171600000005</v>
      </c>
      <c r="J53" s="8">
        <v>14.4432288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3.9581968314014691</v>
      </c>
      <c r="D54" s="45">
        <v>3.7041257707517534</v>
      </c>
      <c r="E54" s="45">
        <v>2.5145652396701332</v>
      </c>
      <c r="F54" s="45">
        <v>2.0181155688522296</v>
      </c>
      <c r="G54" s="45">
        <v>1.8928462636003041</v>
      </c>
      <c r="H54" s="45">
        <v>2.2791509328572341</v>
      </c>
      <c r="I54" s="45">
        <v>2.2228664715225199</v>
      </c>
      <c r="J54" s="45">
        <v>2.9632648661110812</v>
      </c>
      <c r="K54" s="45">
        <v>0</v>
      </c>
      <c r="L54" s="45">
        <v>0</v>
      </c>
      <c r="M54" s="45">
        <v>21.620701035745498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17.596118879999999</v>
      </c>
      <c r="D61" s="49">
        <f t="shared" si="22"/>
        <v>21.204182879999998</v>
      </c>
      <c r="E61" s="49">
        <f t="shared" si="22"/>
        <v>20.019998879999999</v>
      </c>
      <c r="F61" s="49">
        <f t="shared" si="22"/>
        <v>19.796222879999995</v>
      </c>
      <c r="G61" s="49">
        <f t="shared" si="22"/>
        <v>22.312262879999999</v>
      </c>
      <c r="H61" s="49">
        <f t="shared" si="22"/>
        <v>22.960018079999998</v>
      </c>
      <c r="I61" s="49">
        <f t="shared" si="22"/>
        <v>23.379864480000002</v>
      </c>
      <c r="J61" s="49">
        <f t="shared" si="22"/>
        <v>23.60323296</v>
      </c>
      <c r="K61" s="49">
        <f t="shared" si="22"/>
        <v>56.360802239999991</v>
      </c>
      <c r="L61" s="49">
        <f t="shared" si="22"/>
        <v>37.414104480000006</v>
      </c>
      <c r="M61" s="49">
        <f t="shared" si="22"/>
        <v>48.940522559999991</v>
      </c>
      <c r="N61" s="49">
        <f t="shared" si="22"/>
        <v>22.07735899261845</v>
      </c>
      <c r="O61" s="49">
        <f t="shared" si="22"/>
        <v>27.487089025426648</v>
      </c>
      <c r="P61" s="49">
        <f t="shared" si="22"/>
        <v>30.752958328344896</v>
      </c>
      <c r="Q61" s="49">
        <f t="shared" si="22"/>
        <v>19.134570325491445</v>
      </c>
      <c r="R61" s="49">
        <f t="shared" si="22"/>
        <v>13.37003479897548</v>
      </c>
      <c r="S61" s="49">
        <f t="shared" si="22"/>
        <v>13.059660938516155</v>
      </c>
      <c r="T61" s="49">
        <f t="shared" si="22"/>
        <v>13.314883776019935</v>
      </c>
      <c r="U61" s="49">
        <f t="shared" si="22"/>
        <v>10.448878206762663</v>
      </c>
      <c r="V61" s="49">
        <f t="shared" si="22"/>
        <v>11.038709777374418</v>
      </c>
      <c r="W61" s="49">
        <f t="shared" si="22"/>
        <v>12.824693957500079</v>
      </c>
      <c r="X61" s="49">
        <f t="shared" si="22"/>
        <v>8.851393492061737</v>
      </c>
      <c r="Y61" s="49">
        <f t="shared" ref="Y61:Z61" si="23">SUM(Y62:Y72)</f>
        <v>8.6380691595707209</v>
      </c>
      <c r="Z61" s="49">
        <f t="shared" si="23"/>
        <v>10.493627987677492</v>
      </c>
    </row>
    <row r="62" spans="1:26" ht="11.25" customHeight="1" x14ac:dyDescent="0.2">
      <c r="A62" s="50" t="s">
        <v>92</v>
      </c>
      <c r="B62" s="51" t="s">
        <v>93</v>
      </c>
      <c r="C62" s="52">
        <v>11.5359552</v>
      </c>
      <c r="D62" s="52">
        <v>15.344179199999997</v>
      </c>
      <c r="E62" s="52">
        <v>14.559955199999999</v>
      </c>
      <c r="F62" s="52">
        <v>14.336179199999997</v>
      </c>
      <c r="G62" s="52">
        <v>16.352179200000002</v>
      </c>
      <c r="H62" s="52">
        <v>16.800134400000001</v>
      </c>
      <c r="I62" s="52">
        <v>17.919820800000004</v>
      </c>
      <c r="J62" s="52">
        <v>18.4798656</v>
      </c>
      <c r="K62" s="52">
        <v>18.256089599999996</v>
      </c>
      <c r="L62" s="52">
        <v>17.919820800000004</v>
      </c>
      <c r="M62" s="52">
        <v>19.599955199999993</v>
      </c>
      <c r="N62" s="52">
        <v>20.384179199999998</v>
      </c>
      <c r="O62" s="52">
        <v>24.752044799999997</v>
      </c>
      <c r="P62" s="52">
        <v>27.440179199999996</v>
      </c>
      <c r="Q62" s="52">
        <v>16.911820799999997</v>
      </c>
      <c r="R62" s="52">
        <v>11.648044799999999</v>
      </c>
      <c r="S62" s="52">
        <v>11.200089599999997</v>
      </c>
      <c r="T62" s="52">
        <v>11.871820799999997</v>
      </c>
      <c r="U62" s="52">
        <v>10.4158656</v>
      </c>
      <c r="V62" s="52">
        <v>10.9759104</v>
      </c>
      <c r="W62" s="52">
        <v>12.768134400000001</v>
      </c>
      <c r="X62" s="52">
        <v>8.5119551999999992</v>
      </c>
      <c r="Y62" s="52">
        <v>8.2881791999999983</v>
      </c>
      <c r="Z62" s="52">
        <v>10.079999999999998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5.4600436799999992</v>
      </c>
      <c r="D64" s="52">
        <v>5.4600436799999992</v>
      </c>
      <c r="E64" s="52">
        <v>5.4600436799999992</v>
      </c>
      <c r="F64" s="52">
        <v>5.4600436799999992</v>
      </c>
      <c r="G64" s="52">
        <v>5.4600436799999992</v>
      </c>
      <c r="H64" s="52">
        <v>5.4600436799999992</v>
      </c>
      <c r="I64" s="52">
        <v>5.4600436799999992</v>
      </c>
      <c r="J64" s="52">
        <v>5.0232873600000003</v>
      </c>
      <c r="K64" s="52">
        <v>4.8047126399999982</v>
      </c>
      <c r="L64" s="52">
        <v>3.4944436799999998</v>
      </c>
      <c r="M64" s="52">
        <v>4.0404873600000002</v>
      </c>
      <c r="N64" s="52">
        <v>1.6931797926184526</v>
      </c>
      <c r="O64" s="52">
        <v>2.7350442254266527</v>
      </c>
      <c r="P64" s="52">
        <v>3.3127791283448991</v>
      </c>
      <c r="Q64" s="52">
        <v>2.2227495254914489</v>
      </c>
      <c r="R64" s="52">
        <v>1.7219899989754803</v>
      </c>
      <c r="S64" s="52">
        <v>1.8595713385161579</v>
      </c>
      <c r="T64" s="52">
        <v>1.4430629760199378</v>
      </c>
      <c r="U64" s="52">
        <v>3.3012606762661947E-2</v>
      </c>
      <c r="V64" s="52">
        <v>6.2799377374417098E-2</v>
      </c>
      <c r="W64" s="52">
        <v>5.6559557500077441E-2</v>
      </c>
      <c r="X64" s="52">
        <v>4.836533206173884E-2</v>
      </c>
      <c r="Y64" s="52">
        <v>0.11514547957072301</v>
      </c>
      <c r="Z64" s="52">
        <v>0.15874798767749404</v>
      </c>
    </row>
    <row r="65" spans="1:26" ht="11.25" customHeight="1" x14ac:dyDescent="0.2">
      <c r="A65" s="50" t="s">
        <v>98</v>
      </c>
      <c r="B65" s="51" t="s">
        <v>99</v>
      </c>
      <c r="C65" s="52">
        <v>0.60011999999999965</v>
      </c>
      <c r="D65" s="52">
        <v>0.39995999999999998</v>
      </c>
      <c r="E65" s="52">
        <v>0</v>
      </c>
      <c r="F65" s="52">
        <v>0</v>
      </c>
      <c r="G65" s="52">
        <v>0.50004000000000004</v>
      </c>
      <c r="H65" s="52">
        <v>0.69983999999999968</v>
      </c>
      <c r="I65" s="52">
        <v>0</v>
      </c>
      <c r="J65" s="52">
        <v>0.10007999999999997</v>
      </c>
      <c r="K65" s="52">
        <v>33.299999999999997</v>
      </c>
      <c r="L65" s="52">
        <v>15.999840000000003</v>
      </c>
      <c r="M65" s="52">
        <v>25.300079999999998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0.29107295999999994</v>
      </c>
      <c r="Y69" s="52">
        <v>0.23474448000000001</v>
      </c>
      <c r="Z69" s="52">
        <v>0.25488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11694.531931560001</v>
      </c>
      <c r="D2" s="21">
        <f t="shared" ref="D2:X2" si="0">SUM(D3,D17,D22,D25,D26,D51,D52)</f>
        <v>11831.58726516</v>
      </c>
      <c r="E2" s="21">
        <f t="shared" si="0"/>
        <v>12014.451307440004</v>
      </c>
      <c r="F2" s="21">
        <f t="shared" si="0"/>
        <v>12213.506547720001</v>
      </c>
      <c r="G2" s="21">
        <f t="shared" si="0"/>
        <v>12525.773096519999</v>
      </c>
      <c r="H2" s="21">
        <f t="shared" si="0"/>
        <v>12542.024063519999</v>
      </c>
      <c r="I2" s="21">
        <f t="shared" si="0"/>
        <v>12722.552481959998</v>
      </c>
      <c r="J2" s="21">
        <f t="shared" si="0"/>
        <v>13065.042116159999</v>
      </c>
      <c r="K2" s="21">
        <f t="shared" si="0"/>
        <v>12453.750144000001</v>
      </c>
      <c r="L2" s="21">
        <f t="shared" si="0"/>
        <v>11890.842456239996</v>
      </c>
      <c r="M2" s="21">
        <f t="shared" si="0"/>
        <v>12402.154386719998</v>
      </c>
      <c r="N2" s="21">
        <f t="shared" si="0"/>
        <v>12234.939226954943</v>
      </c>
      <c r="O2" s="21">
        <f t="shared" si="0"/>
        <v>11933.71031613068</v>
      </c>
      <c r="P2" s="21">
        <f t="shared" si="0"/>
        <v>11881.242917064861</v>
      </c>
      <c r="Q2" s="21">
        <f t="shared" si="0"/>
        <v>10743.830528115761</v>
      </c>
      <c r="R2" s="21">
        <f t="shared" si="0"/>
        <v>10726.945689284756</v>
      </c>
      <c r="S2" s="21">
        <f t="shared" si="0"/>
        <v>11949.437550888288</v>
      </c>
      <c r="T2" s="21">
        <f t="shared" si="0"/>
        <v>11321.194257240229</v>
      </c>
      <c r="U2" s="21">
        <f t="shared" si="0"/>
        <v>11523.960492578164</v>
      </c>
      <c r="V2" s="21">
        <f t="shared" si="0"/>
        <v>11130.662125431394</v>
      </c>
      <c r="W2" s="21">
        <f t="shared" si="0"/>
        <v>10339.182310347276</v>
      </c>
      <c r="X2" s="21">
        <f t="shared" si="0"/>
        <v>9881.2035013552486</v>
      </c>
      <c r="Y2" s="21">
        <f t="shared" ref="Y2:Z2" si="1">SUM(Y3,Y17,Y22,Y25,Y26,Y51,Y52)</f>
        <v>9713.0521903785302</v>
      </c>
      <c r="Z2" s="21">
        <f t="shared" si="1"/>
        <v>9329.2697176331294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  <c r="Y5" s="8">
        <f>FC_TRA_RAIL_E!Y5+FC_TRA_ROAD_E!Y5+FC_TRA_DAVI_E!Y5+FC_TRA_DNAVI_E!Y5+FC_TRA_PIPE_E!Y5</f>
        <v>0</v>
      </c>
      <c r="Z5" s="8">
        <f>FC_TRA_RAIL_E!Z5+FC_TRA_ROAD_E!Z5+FC_TRA_DAVI_E!Z5+FC_TRA_DNAVI_E!Z5+FC_TRA_PIPE_E!Z5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  <c r="Y6" s="8">
        <f>FC_TRA_RAIL_E!Y6+FC_TRA_ROAD_E!Y6+FC_TRA_DAVI_E!Y6+FC_TRA_DNAVI_E!Y6+FC_TRA_PIPE_E!Y6</f>
        <v>0</v>
      </c>
      <c r="Z6" s="8">
        <f>FC_TRA_RAIL_E!Z6+FC_TRA_ROAD_E!Z6+FC_TRA_DAVI_E!Z6+FC_TRA_DNAVI_E!Z6+FC_TRA_PIPE_E!Z6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  <c r="Y7" s="8">
        <f>FC_TRA_RAIL_E!Y7+FC_TRA_ROAD_E!Y7+FC_TRA_DAVI_E!Y7+FC_TRA_DNAVI_E!Y7+FC_TRA_PIPE_E!Y7</f>
        <v>0</v>
      </c>
      <c r="Z7" s="8">
        <f>FC_TRA_RAIL_E!Z7+FC_TRA_ROAD_E!Z7+FC_TRA_DAVI_E!Z7+FC_TRA_DNAVI_E!Z7+FC_TRA_PIPE_E!Z7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  <c r="Y9" s="8">
        <f>FC_TRA_RAIL_E!Y9+FC_TRA_ROAD_E!Y9+FC_TRA_DAVI_E!Y9+FC_TRA_DNAVI_E!Y9+FC_TRA_PIPE_E!Y9</f>
        <v>0</v>
      </c>
      <c r="Z9" s="8">
        <f>FC_TRA_RAIL_E!Z9+FC_TRA_ROAD_E!Z9+FC_TRA_DAVI_E!Z9+FC_TRA_DNAVI_E!Z9+FC_TRA_PIPE_E!Z9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  <c r="Y10" s="8">
        <f>FC_TRA_RAIL_E!Y10+FC_TRA_ROAD_E!Y10+FC_TRA_DAVI_E!Y10+FC_TRA_DNAVI_E!Y10+FC_TRA_PIPE_E!Y10</f>
        <v>0</v>
      </c>
      <c r="Z10" s="8">
        <f>FC_TRA_RAIL_E!Z10+FC_TRA_ROAD_E!Z10+FC_TRA_DAVI_E!Z10+FC_TRA_DNAVI_E!Z10+FC_TRA_PIPE_E!Z10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  <c r="Y12" s="8">
        <f>FC_TRA_RAIL_E!Y12+FC_TRA_ROAD_E!Y12+FC_TRA_DAVI_E!Y12+FC_TRA_DNAVI_E!Y12+FC_TRA_PIPE_E!Y12</f>
        <v>0</v>
      </c>
      <c r="Z12" s="8">
        <f>FC_TRA_RAIL_E!Z12+FC_TRA_ROAD_E!Z12+FC_TRA_DAVI_E!Z12+FC_TRA_DNAVI_E!Z12+FC_TRA_PIPE_E!Z12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  <c r="Y13" s="8">
        <f>FC_TRA_RAIL_E!Y13+FC_TRA_ROAD_E!Y13+FC_TRA_DAVI_E!Y13+FC_TRA_DNAVI_E!Y13+FC_TRA_PIPE_E!Y13</f>
        <v>0</v>
      </c>
      <c r="Z13" s="8">
        <f>FC_TRA_RAIL_E!Z13+FC_TRA_ROAD_E!Z13+FC_TRA_DAVI_E!Z13+FC_TRA_DNAVI_E!Z13+FC_TRA_PIPE_E!Z13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  <c r="Y14" s="8">
        <f>FC_TRA_RAIL_E!Y14+FC_TRA_ROAD_E!Y14+FC_TRA_DAVI_E!Y14+FC_TRA_DNAVI_E!Y14+FC_TRA_PIPE_E!Y14</f>
        <v>0</v>
      </c>
      <c r="Z14" s="8">
        <f>FC_TRA_RAIL_E!Z14+FC_TRA_ROAD_E!Z14+FC_TRA_DAVI_E!Z14+FC_TRA_DNAVI_E!Z14+FC_TRA_PIPE_E!Z14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  <c r="Y15" s="8">
        <f>FC_TRA_RAIL_E!Y15+FC_TRA_ROAD_E!Y15+FC_TRA_DAVI_E!Y15+FC_TRA_DNAVI_E!Y15+FC_TRA_PIPE_E!Y15</f>
        <v>0</v>
      </c>
      <c r="Z15" s="8">
        <f>FC_TRA_RAIL_E!Z15+FC_TRA_ROAD_E!Z15+FC_TRA_DAVI_E!Z15+FC_TRA_DNAVI_E!Z15+FC_TRA_PIPE_E!Z15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  <c r="Y16" s="8">
        <f>FC_TRA_RAIL_E!Y16+FC_TRA_ROAD_E!Y16+FC_TRA_DAVI_E!Y16+FC_TRA_DNAVI_E!Y16+FC_TRA_PIPE_E!Y16</f>
        <v>0</v>
      </c>
      <c r="Z16" s="8">
        <f>FC_TRA_RAIL_E!Z16+FC_TRA_ROAD_E!Z16+FC_TRA_DAVI_E!Z16+FC_TRA_DNAVI_E!Z16+FC_TRA_PIPE_E!Z16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  <c r="Y18" s="8">
        <f>FC_TRA_RAIL_E!Y18+FC_TRA_ROAD_E!Y18+FC_TRA_DAVI_E!Y18+FC_TRA_DNAVI_E!Y18+FC_TRA_PIPE_E!Y18</f>
        <v>0</v>
      </c>
      <c r="Z18" s="8">
        <f>FC_TRA_RAIL_E!Z18+FC_TRA_ROAD_E!Z18+FC_TRA_DAVI_E!Z18+FC_TRA_DNAVI_E!Z18+FC_TRA_PIPE_E!Z18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  <c r="Y19" s="8">
        <f>FC_TRA_RAIL_E!Y19+FC_TRA_ROAD_E!Y19+FC_TRA_DAVI_E!Y19+FC_TRA_DNAVI_E!Y19+FC_TRA_PIPE_E!Y19</f>
        <v>0</v>
      </c>
      <c r="Z19" s="8">
        <f>FC_TRA_RAIL_E!Z19+FC_TRA_ROAD_E!Z19+FC_TRA_DAVI_E!Z19+FC_TRA_DNAVI_E!Z19+FC_TRA_PIPE_E!Z19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  <c r="Y20" s="8">
        <f>FC_TRA_RAIL_E!Y20+FC_TRA_ROAD_E!Y20+FC_TRA_DAVI_E!Y20+FC_TRA_DNAVI_E!Y20+FC_TRA_PIPE_E!Y20</f>
        <v>0</v>
      </c>
      <c r="Z20" s="8">
        <f>FC_TRA_RAIL_E!Z20+FC_TRA_ROAD_E!Z20+FC_TRA_DAVI_E!Z20+FC_TRA_DNAVI_E!Z20+FC_TRA_PIPE_E!Z20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  <c r="Y21" s="8">
        <f>FC_TRA_RAIL_E!Y21+FC_TRA_ROAD_E!Y21+FC_TRA_DAVI_E!Y21+FC_TRA_DNAVI_E!Y21+FC_TRA_PIPE_E!Y21</f>
        <v>0</v>
      </c>
      <c r="Z21" s="8">
        <f>FC_TRA_RAIL_E!Z21+FC_TRA_ROAD_E!Z21+FC_TRA_DAVI_E!Z21+FC_TRA_DNAVI_E!Z21+FC_TRA_PIPE_E!Z21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  <c r="Y23" s="8">
        <f>FC_TRA_RAIL_E!Y23+FC_TRA_ROAD_E!Y23+FC_TRA_DAVI_E!Y23+FC_TRA_DNAVI_E!Y23+FC_TRA_PIPE_E!Y23</f>
        <v>0</v>
      </c>
      <c r="Z23" s="8">
        <f>FC_TRA_RAIL_E!Z23+FC_TRA_ROAD_E!Z23+FC_TRA_DAVI_E!Z23+FC_TRA_DNAVI_E!Z23+FC_TRA_PIPE_E!Z23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  <c r="Y24" s="8">
        <f>FC_TRA_RAIL_E!Y24+FC_TRA_ROAD_E!Y24+FC_TRA_DAVI_E!Y24+FC_TRA_DNAVI_E!Y24+FC_TRA_PIPE_E!Y24</f>
        <v>0</v>
      </c>
      <c r="Z24" s="8">
        <f>FC_TRA_RAIL_E!Z24+FC_TRA_ROAD_E!Z24+FC_TRA_DAVI_E!Z24+FC_TRA_DNAVI_E!Z24+FC_TRA_PIPE_E!Z24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  <c r="Y25" s="27">
        <f>FC_TRA_RAIL_E!Y25+FC_TRA_ROAD_E!Y25+FC_TRA_DAVI_E!Y25+FC_TRA_DNAVI_E!Y25+FC_TRA_PIPE_E!Y25</f>
        <v>0</v>
      </c>
      <c r="Z25" s="27">
        <f>FC_TRA_RAIL_E!Z25+FC_TRA_ROAD_E!Z25+FC_TRA_DAVI_E!Z25+FC_TRA_DNAVI_E!Z25+FC_TRA_PIPE_E!Z25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11658.280111560001</v>
      </c>
      <c r="D26" s="27">
        <f t="shared" si="20"/>
        <v>11781.19824516</v>
      </c>
      <c r="E26" s="27">
        <f t="shared" si="20"/>
        <v>11964.062287440003</v>
      </c>
      <c r="F26" s="27">
        <f t="shared" si="20"/>
        <v>12151.05041772</v>
      </c>
      <c r="G26" s="27">
        <f t="shared" si="20"/>
        <v>12471.243896519998</v>
      </c>
      <c r="H26" s="27">
        <f t="shared" si="20"/>
        <v>12493.553663519999</v>
      </c>
      <c r="I26" s="27">
        <f t="shared" si="20"/>
        <v>12674.183061959997</v>
      </c>
      <c r="J26" s="27">
        <f t="shared" si="20"/>
        <v>13028.740210079999</v>
      </c>
      <c r="K26" s="27">
        <f t="shared" si="20"/>
        <v>12421.487437920001</v>
      </c>
      <c r="L26" s="27">
        <f t="shared" si="20"/>
        <v>11856.509256239997</v>
      </c>
      <c r="M26" s="27">
        <f t="shared" si="20"/>
        <v>12367.821388679999</v>
      </c>
      <c r="N26" s="27">
        <f t="shared" si="20"/>
        <v>12208.68461844</v>
      </c>
      <c r="O26" s="27">
        <f t="shared" si="20"/>
        <v>11902.916026799998</v>
      </c>
      <c r="P26" s="27">
        <f t="shared" si="20"/>
        <v>11859.453823679996</v>
      </c>
      <c r="Q26" s="27">
        <f t="shared" si="20"/>
        <v>10721.18813364</v>
      </c>
      <c r="R26" s="27">
        <f t="shared" si="20"/>
        <v>10711.192010760002</v>
      </c>
      <c r="S26" s="27">
        <f t="shared" si="20"/>
        <v>11929.569591599997</v>
      </c>
      <c r="T26" s="27">
        <f t="shared" si="20"/>
        <v>11301.69309948</v>
      </c>
      <c r="U26" s="27">
        <f t="shared" si="20"/>
        <v>11495.760484679999</v>
      </c>
      <c r="V26" s="27">
        <f t="shared" si="20"/>
        <v>11089.135047600001</v>
      </c>
      <c r="W26" s="27">
        <f t="shared" ref="W26:X26" si="21">SUM(W27,W33)</f>
        <v>10295.901430560001</v>
      </c>
      <c r="X26" s="27">
        <f t="shared" si="21"/>
        <v>9827.8012843199995</v>
      </c>
      <c r="Y26" s="27">
        <f t="shared" ref="Y26:Z26" si="22">SUM(Y27,Y33)</f>
        <v>9659.2889797200005</v>
      </c>
      <c r="Z26" s="27">
        <f t="shared" si="22"/>
        <v>9270.4734342000011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  <c r="Y28" s="8">
        <f>FC_TRA_RAIL_E!Y28+FC_TRA_ROAD_E!Y28+FC_TRA_DAVI_E!Y28+FC_TRA_DNAVI_E!Y28+FC_TRA_PIPE_E!Y28</f>
        <v>0</v>
      </c>
      <c r="Z28" s="8">
        <f>FC_TRA_RAIL_E!Z28+FC_TRA_ROAD_E!Z28+FC_TRA_DAVI_E!Z28+FC_TRA_DNAVI_E!Z28+FC_TRA_PIPE_E!Z28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  <c r="Y29" s="8">
        <f>FC_TRA_RAIL_E!Y29+FC_TRA_ROAD_E!Y29+FC_TRA_DAVI_E!Y29+FC_TRA_DNAVI_E!Y29+FC_TRA_PIPE_E!Y29</f>
        <v>0</v>
      </c>
      <c r="Z29" s="8">
        <f>FC_TRA_RAIL_E!Z29+FC_TRA_ROAD_E!Z29+FC_TRA_DAVI_E!Z29+FC_TRA_DNAVI_E!Z29+FC_TRA_PIPE_E!Z29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  <c r="Y30" s="8">
        <f>FC_TRA_RAIL_E!Y30+FC_TRA_ROAD_E!Y30+FC_TRA_DAVI_E!Y30+FC_TRA_DNAVI_E!Y30+FC_TRA_PIPE_E!Y30</f>
        <v>0</v>
      </c>
      <c r="Z30" s="8">
        <f>FC_TRA_RAIL_E!Z30+FC_TRA_ROAD_E!Z30+FC_TRA_DAVI_E!Z30+FC_TRA_DNAVI_E!Z30+FC_TRA_PIPE_E!Z30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  <c r="Y31" s="8">
        <f>FC_TRA_RAIL_E!Y31+FC_TRA_ROAD_E!Y31+FC_TRA_DAVI_E!Y31+FC_TRA_DNAVI_E!Y31+FC_TRA_PIPE_E!Y31</f>
        <v>0</v>
      </c>
      <c r="Z31" s="8">
        <f>FC_TRA_RAIL_E!Z31+FC_TRA_ROAD_E!Z31+FC_TRA_DAVI_E!Z31+FC_TRA_DNAVI_E!Z31+FC_TRA_PIPE_E!Z31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  <c r="Y32" s="8">
        <f>FC_TRA_RAIL_E!Y32+FC_TRA_ROAD_E!Y32+FC_TRA_DAVI_E!Y32+FC_TRA_DNAVI_E!Y32+FC_TRA_PIPE_E!Y32</f>
        <v>0</v>
      </c>
      <c r="Z32" s="8">
        <f>FC_TRA_RAIL_E!Z32+FC_TRA_ROAD_E!Z32+FC_TRA_DAVI_E!Z32+FC_TRA_DNAVI_E!Z32+FC_TRA_PIPE_E!Z32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11658.280111560001</v>
      </c>
      <c r="D33" s="19">
        <f t="shared" si="26"/>
        <v>11781.19824516</v>
      </c>
      <c r="E33" s="19">
        <f t="shared" si="26"/>
        <v>11964.062287440003</v>
      </c>
      <c r="F33" s="19">
        <f t="shared" si="26"/>
        <v>12151.05041772</v>
      </c>
      <c r="G33" s="19">
        <f t="shared" si="26"/>
        <v>12471.243896519998</v>
      </c>
      <c r="H33" s="19">
        <f t="shared" si="26"/>
        <v>12493.553663519999</v>
      </c>
      <c r="I33" s="19">
        <f t="shared" si="26"/>
        <v>12674.183061959997</v>
      </c>
      <c r="J33" s="19">
        <f t="shared" si="26"/>
        <v>13028.740210079999</v>
      </c>
      <c r="K33" s="19">
        <f t="shared" si="26"/>
        <v>12421.487437920001</v>
      </c>
      <c r="L33" s="19">
        <f t="shared" si="26"/>
        <v>11856.509256239997</v>
      </c>
      <c r="M33" s="19">
        <f t="shared" si="26"/>
        <v>12367.821388679999</v>
      </c>
      <c r="N33" s="19">
        <f t="shared" si="26"/>
        <v>12208.68461844</v>
      </c>
      <c r="O33" s="19">
        <f t="shared" si="26"/>
        <v>11902.916026799998</v>
      </c>
      <c r="P33" s="19">
        <f t="shared" si="26"/>
        <v>11859.453823679996</v>
      </c>
      <c r="Q33" s="19">
        <f t="shared" si="26"/>
        <v>10721.18813364</v>
      </c>
      <c r="R33" s="19">
        <f t="shared" si="26"/>
        <v>10711.192010760002</v>
      </c>
      <c r="S33" s="19">
        <f t="shared" si="26"/>
        <v>11929.569591599997</v>
      </c>
      <c r="T33" s="19">
        <f t="shared" si="26"/>
        <v>11301.69309948</v>
      </c>
      <c r="U33" s="19">
        <f t="shared" si="26"/>
        <v>11495.760484679999</v>
      </c>
      <c r="V33" s="19">
        <f t="shared" si="26"/>
        <v>11089.135047600001</v>
      </c>
      <c r="W33" s="19">
        <f t="shared" ref="W33:X33" si="27">SUM(W34:W50)</f>
        <v>10295.901430560001</v>
      </c>
      <c r="X33" s="19">
        <f t="shared" si="27"/>
        <v>9827.8012843199995</v>
      </c>
      <c r="Y33" s="19">
        <f t="shared" ref="Y33:Z33" si="28">SUM(Y34:Y50)</f>
        <v>9659.2889797200005</v>
      </c>
      <c r="Z33" s="19">
        <f t="shared" si="28"/>
        <v>9270.4734342000011</v>
      </c>
    </row>
    <row r="34" spans="1:26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  <c r="Y34" s="8">
        <f>FC_TRA_RAIL_E!Y34+FC_TRA_ROAD_E!Y34+FC_TRA_DAVI_E!Y34+FC_TRA_DNAVI_E!Y34+FC_TRA_PIPE_E!Y34</f>
        <v>0</v>
      </c>
      <c r="Z34" s="8">
        <f>FC_TRA_RAIL_E!Z34+FC_TRA_ROAD_E!Z34+FC_TRA_DAVI_E!Z34+FC_TRA_DNAVI_E!Z34+FC_TRA_PIPE_E!Z34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  <c r="Y35" s="8">
        <f>FC_TRA_RAIL_E!Y35+FC_TRA_ROAD_E!Y35+FC_TRA_DAVI_E!Y35+FC_TRA_DNAVI_E!Y35+FC_TRA_PIPE_E!Y35</f>
        <v>0</v>
      </c>
      <c r="Z35" s="8">
        <f>FC_TRA_RAIL_E!Z35+FC_TRA_ROAD_E!Z35+FC_TRA_DAVI_E!Z35+FC_TRA_DNAVI_E!Z35+FC_TRA_PIPE_E!Z35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0</v>
      </c>
      <c r="J36" s="8">
        <f>FC_TRA_RAIL_E!J36+FC_TRA_ROAD_E!J36+FC_TRA_DAVI_E!J36+FC_TRA_DNAVI_E!J36+FC_TRA_PIPE_E!J36</f>
        <v>0</v>
      </c>
      <c r="K36" s="8">
        <f>FC_TRA_RAIL_E!K36+FC_TRA_ROAD_E!K36+FC_TRA_DAVI_E!K36+FC_TRA_DNAVI_E!K36+FC_TRA_PIPE_E!K36</f>
        <v>0</v>
      </c>
      <c r="L36" s="8">
        <f>FC_TRA_RAIL_E!L36+FC_TRA_ROAD_E!L36+FC_TRA_DAVI_E!L36+FC_TRA_DNAVI_E!L36+FC_TRA_PIPE_E!L36</f>
        <v>0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0</v>
      </c>
      <c r="T36" s="8">
        <f>FC_TRA_RAIL_E!T36+FC_TRA_ROAD_E!T36+FC_TRA_DAVI_E!T36+FC_TRA_DNAVI_E!T36+FC_TRA_PIPE_E!T36</f>
        <v>0</v>
      </c>
      <c r="U36" s="8">
        <f>FC_TRA_RAIL_E!U36+FC_TRA_ROAD_E!U36+FC_TRA_DAVI_E!U36+FC_TRA_DNAVI_E!U36+FC_TRA_PIPE_E!U36</f>
        <v>0</v>
      </c>
      <c r="V36" s="8">
        <f>FC_TRA_RAIL_E!V36+FC_TRA_ROAD_E!V36+FC_TRA_DAVI_E!V36+FC_TRA_DNAVI_E!V36+FC_TRA_PIPE_E!V36</f>
        <v>0</v>
      </c>
      <c r="W36" s="8">
        <f>FC_TRA_RAIL_E!W36+FC_TRA_ROAD_E!W36+FC_TRA_DAVI_E!W36+FC_TRA_DNAVI_E!W36+FC_TRA_PIPE_E!W36</f>
        <v>0</v>
      </c>
      <c r="X36" s="8">
        <f>FC_TRA_RAIL_E!X36+FC_TRA_ROAD_E!X36+FC_TRA_DAVI_E!X36+FC_TRA_DNAVI_E!X36+FC_TRA_PIPE_E!X36</f>
        <v>0</v>
      </c>
      <c r="Y36" s="8">
        <f>FC_TRA_RAIL_E!Y36+FC_TRA_ROAD_E!Y36+FC_TRA_DAVI_E!Y36+FC_TRA_DNAVI_E!Y36+FC_TRA_PIPE_E!Y36</f>
        <v>0</v>
      </c>
      <c r="Z36" s="8">
        <f>FC_TRA_RAIL_E!Z36+FC_TRA_ROAD_E!Z36+FC_TRA_DAVI_E!Z36+FC_TRA_DNAVI_E!Z36+FC_TRA_PIPE_E!Z36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5071.7896891200007</v>
      </c>
      <c r="D37" s="8">
        <f>FC_TRA_RAIL_E!D37+FC_TRA_ROAD_E!D37+FC_TRA_DAVI_E!D37+FC_TRA_DNAVI_E!D37+FC_TRA_PIPE_E!D37</f>
        <v>5140.3275831599985</v>
      </c>
      <c r="E37" s="8">
        <f>FC_TRA_RAIL_E!E37+FC_TRA_ROAD_E!E37+FC_TRA_DAVI_E!E37+FC_TRA_DNAVI_E!E37+FC_TRA_PIPE_E!E37</f>
        <v>5229.7245000000021</v>
      </c>
      <c r="F37" s="8">
        <f>FC_TRA_RAIL_E!F37+FC_TRA_ROAD_E!F37+FC_TRA_DAVI_E!F37+FC_TRA_DNAVI_E!F37+FC_TRA_PIPE_E!F37</f>
        <v>5244.6239445600013</v>
      </c>
      <c r="G37" s="8">
        <f>FC_TRA_RAIL_E!G37+FC_TRA_ROAD_E!G37+FC_TRA_DAVI_E!G37+FC_TRA_DNAVI_E!G37+FC_TRA_PIPE_E!G37</f>
        <v>5337.9838511999997</v>
      </c>
      <c r="H37" s="8">
        <f>FC_TRA_RAIL_E!H37+FC_TRA_ROAD_E!H37+FC_TRA_DAVI_E!H37+FC_TRA_DNAVI_E!H37+FC_TRA_PIPE_E!H37</f>
        <v>5325.0812445599995</v>
      </c>
      <c r="I37" s="8">
        <f>FC_TRA_RAIL_E!I37+FC_TRA_ROAD_E!I37+FC_TRA_DAVI_E!I37+FC_TRA_DNAVI_E!I37+FC_TRA_PIPE_E!I37</f>
        <v>5281.4878577999989</v>
      </c>
      <c r="J37" s="8">
        <f>FC_TRA_RAIL_E!J37+FC_TRA_ROAD_E!J37+FC_TRA_DAVI_E!J37+FC_TRA_DNAVI_E!J37+FC_TRA_PIPE_E!J37</f>
        <v>5270.6686586399983</v>
      </c>
      <c r="K37" s="8">
        <f>FC_TRA_RAIL_E!K37+FC_TRA_ROAD_E!K37+FC_TRA_DAVI_E!K37+FC_TRA_DNAVI_E!K37+FC_TRA_PIPE_E!K37</f>
        <v>4711.2217336799995</v>
      </c>
      <c r="L37" s="8">
        <f>FC_TRA_RAIL_E!L37+FC_TRA_ROAD_E!L37+FC_TRA_DAVI_E!L37+FC_TRA_DNAVI_E!L37+FC_TRA_PIPE_E!L37</f>
        <v>4541.3675168399986</v>
      </c>
      <c r="M37" s="8">
        <f>FC_TRA_RAIL_E!M37+FC_TRA_ROAD_E!M37+FC_TRA_DAVI_E!M37+FC_TRA_DNAVI_E!M37+FC_TRA_PIPE_E!M37</f>
        <v>4443.030983159998</v>
      </c>
      <c r="N37" s="8">
        <f>FC_TRA_RAIL_E!N37+FC_TRA_ROAD_E!N37+FC_TRA_DAVI_E!N37+FC_TRA_DNAVI_E!N37+FC_TRA_PIPE_E!N37</f>
        <v>4180.7998108800002</v>
      </c>
      <c r="O37" s="8">
        <f>FC_TRA_RAIL_E!O37+FC_TRA_ROAD_E!O37+FC_TRA_DAVI_E!O37+FC_TRA_DNAVI_E!O37+FC_TRA_PIPE_E!O37</f>
        <v>4019.8852108799983</v>
      </c>
      <c r="P37" s="8">
        <f>FC_TRA_RAIL_E!P37+FC_TRA_ROAD_E!P37+FC_TRA_DAVI_E!P37+FC_TRA_DNAVI_E!P37+FC_TRA_PIPE_E!P37</f>
        <v>4120.4393722799996</v>
      </c>
      <c r="Q37" s="8">
        <f>FC_TRA_RAIL_E!Q37+FC_TRA_ROAD_E!Q37+FC_TRA_DAVI_E!Q37+FC_TRA_DNAVI_E!Q37+FC_TRA_PIPE_E!Q37</f>
        <v>3967.0508354400004</v>
      </c>
      <c r="R37" s="8">
        <f>FC_TRA_RAIL_E!R37+FC_TRA_ROAD_E!R37+FC_TRA_DAVI_E!R37+FC_TRA_DNAVI_E!R37+FC_TRA_PIPE_E!R37</f>
        <v>3949.0049491200016</v>
      </c>
      <c r="S37" s="8">
        <f>FC_TRA_RAIL_E!S37+FC_TRA_ROAD_E!S37+FC_TRA_DAVI_E!S37+FC_TRA_DNAVI_E!S37+FC_TRA_PIPE_E!S37</f>
        <v>3930.9593122799988</v>
      </c>
      <c r="T37" s="8">
        <f>FC_TRA_RAIL_E!T37+FC_TRA_ROAD_E!T37+FC_TRA_DAVI_E!T37+FC_TRA_DNAVI_E!T37+FC_TRA_PIPE_E!T37</f>
        <v>3777.5707754400009</v>
      </c>
      <c r="U37" s="8">
        <f>FC_TRA_RAIL_E!U37+FC_TRA_ROAD_E!U37+FC_TRA_DAVI_E!U37+FC_TRA_DNAVI_E!U37+FC_TRA_PIPE_E!U37</f>
        <v>3723.4336154399998</v>
      </c>
      <c r="V37" s="8">
        <f>FC_TRA_RAIL_E!V37+FC_TRA_ROAD_E!V37+FC_TRA_DAVI_E!V37+FC_TRA_DNAVI_E!V37+FC_TRA_PIPE_E!V37</f>
        <v>3642.2278754400004</v>
      </c>
      <c r="W37" s="8">
        <f>FC_TRA_RAIL_E!W37+FC_TRA_ROAD_E!W37+FC_TRA_DAVI_E!W37+FC_TRA_DNAVI_E!W37+FC_TRA_PIPE_E!W37</f>
        <v>3380.5647691199997</v>
      </c>
      <c r="X37" s="8">
        <f>FC_TRA_RAIL_E!X37+FC_TRA_ROAD_E!X37+FC_TRA_DAVI_E!X37+FC_TRA_DNAVI_E!X37+FC_TRA_PIPE_E!X37</f>
        <v>3416.6562922799994</v>
      </c>
      <c r="Y37" s="8">
        <f>FC_TRA_RAIL_E!Y37+FC_TRA_ROAD_E!Y37+FC_TRA_DAVI_E!Y37+FC_TRA_DNAVI_E!Y37+FC_TRA_PIPE_E!Y37</f>
        <v>3161.0086477200002</v>
      </c>
      <c r="Z37" s="8">
        <f>FC_TRA_RAIL_E!Z37+FC_TRA_ROAD_E!Z37+FC_TRA_DAVI_E!Z37+FC_TRA_DNAVI_E!Z37+FC_TRA_PIPE_E!Z37</f>
        <v>3154.9934354400011</v>
      </c>
    </row>
    <row r="38" spans="1:26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6.118056000000001</v>
      </c>
      <c r="D38" s="8">
        <f>FC_TRA_RAIL_E!D38+FC_TRA_ROAD_E!D38+FC_TRA_DAVI_E!D38+FC_TRA_DNAVI_E!D38+FC_TRA_PIPE_E!D38</f>
        <v>6.1180560000000019</v>
      </c>
      <c r="E38" s="8">
        <f>FC_TRA_RAIL_E!E38+FC_TRA_ROAD_E!E38+FC_TRA_DAVI_E!E38+FC_TRA_DNAVI_E!E38+FC_TRA_PIPE_E!E38</f>
        <v>6.1180560000000002</v>
      </c>
      <c r="F38" s="8">
        <f>FC_TRA_RAIL_E!F38+FC_TRA_ROAD_E!F38+FC_TRA_DAVI_E!F38+FC_TRA_DNAVI_E!F38+FC_TRA_PIPE_E!F38</f>
        <v>3.0590279999999992</v>
      </c>
      <c r="G38" s="8">
        <f>FC_TRA_RAIL_E!G38+FC_TRA_ROAD_E!G38+FC_TRA_DAVI_E!G38+FC_TRA_DNAVI_E!G38+FC_TRA_PIPE_E!G38</f>
        <v>3.0590279999999996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3.0590279999999996</v>
      </c>
      <c r="J38" s="8">
        <f>FC_TRA_RAIL_E!J38+FC_TRA_ROAD_E!J38+FC_TRA_DAVI_E!J38+FC_TRA_DNAVI_E!J38+FC_TRA_PIPE_E!J38</f>
        <v>3.0590279999999996</v>
      </c>
      <c r="K38" s="8">
        <f>FC_TRA_RAIL_E!K38+FC_TRA_ROAD_E!K38+FC_TRA_DAVI_E!K38+FC_TRA_DNAVI_E!K38+FC_TRA_PIPE_E!K38</f>
        <v>3.0590279999999992</v>
      </c>
      <c r="L38" s="8">
        <f>FC_TRA_RAIL_E!L38+FC_TRA_ROAD_E!L38+FC_TRA_DAVI_E!L38+FC_TRA_DNAVI_E!L38+FC_TRA_PIPE_E!L38</f>
        <v>3.0590280000000001</v>
      </c>
      <c r="M38" s="8">
        <f>FC_TRA_RAIL_E!M38+FC_TRA_ROAD_E!M38+FC_TRA_DAVI_E!M38+FC_TRA_DNAVI_E!M38+FC_TRA_PIPE_E!M38</f>
        <v>3.0590280000000001</v>
      </c>
      <c r="N38" s="8">
        <f>FC_TRA_RAIL_E!N38+FC_TRA_ROAD_E!N38+FC_TRA_DAVI_E!N38+FC_TRA_DNAVI_E!N38+FC_TRA_PIPE_E!N38</f>
        <v>3.0590279999999996</v>
      </c>
      <c r="O38" s="8">
        <f>FC_TRA_RAIL_E!O38+FC_TRA_ROAD_E!O38+FC_TRA_DAVI_E!O38+FC_TRA_DNAVI_E!O38+FC_TRA_PIPE_E!O38</f>
        <v>3.0590279999999992</v>
      </c>
      <c r="P38" s="8">
        <f>FC_TRA_RAIL_E!P38+FC_TRA_ROAD_E!P38+FC_TRA_DAVI_E!P38+FC_TRA_DNAVI_E!P38+FC_TRA_PIPE_E!P38</f>
        <v>3.0590280000000001</v>
      </c>
      <c r="Q38" s="8">
        <f>FC_TRA_RAIL_E!Q38+FC_TRA_ROAD_E!Q38+FC_TRA_DAVI_E!Q38+FC_TRA_DNAVI_E!Q38+FC_TRA_PIPE_E!Q38</f>
        <v>3.0590280000000001</v>
      </c>
      <c r="R38" s="8">
        <f>FC_TRA_RAIL_E!R38+FC_TRA_ROAD_E!R38+FC_TRA_DAVI_E!R38+FC_TRA_DNAVI_E!R38+FC_TRA_PIPE_E!R38</f>
        <v>3.0590279999999992</v>
      </c>
      <c r="S38" s="8">
        <f>FC_TRA_RAIL_E!S38+FC_TRA_ROAD_E!S38+FC_TRA_DAVI_E!S38+FC_TRA_DNAVI_E!S38+FC_TRA_PIPE_E!S38</f>
        <v>3.0590279999999992</v>
      </c>
      <c r="T38" s="8">
        <f>FC_TRA_RAIL_E!T38+FC_TRA_ROAD_E!T38+FC_TRA_DAVI_E!T38+FC_TRA_DNAVI_E!T38+FC_TRA_PIPE_E!T38</f>
        <v>3.0590279999999996</v>
      </c>
      <c r="U38" s="8">
        <f>FC_TRA_RAIL_E!U38+FC_TRA_ROAD_E!U38+FC_TRA_DAVI_E!U38+FC_TRA_DNAVI_E!U38+FC_TRA_PIPE_E!U38</f>
        <v>3.0590279999999996</v>
      </c>
      <c r="V38" s="8">
        <f>FC_TRA_RAIL_E!V38+FC_TRA_ROAD_E!V38+FC_TRA_DAVI_E!V38+FC_TRA_DNAVI_E!V38+FC_TRA_PIPE_E!V38</f>
        <v>3.0590279999999992</v>
      </c>
      <c r="W38" s="8">
        <f>FC_TRA_RAIL_E!W38+FC_TRA_ROAD_E!W38+FC_TRA_DAVI_E!W38+FC_TRA_DNAVI_E!W38+FC_TRA_PIPE_E!W38</f>
        <v>3.0590279999999992</v>
      </c>
      <c r="X38" s="8">
        <f>FC_TRA_RAIL_E!X38+FC_TRA_ROAD_E!X38+FC_TRA_DAVI_E!X38+FC_TRA_DNAVI_E!X38+FC_TRA_PIPE_E!X38</f>
        <v>3.0590279999999992</v>
      </c>
      <c r="Y38" s="8">
        <f>FC_TRA_RAIL_E!Y38+FC_TRA_ROAD_E!Y38+FC_TRA_DAVI_E!Y38+FC_TRA_DNAVI_E!Y38+FC_TRA_PIPE_E!Y38</f>
        <v>3.0590279999999992</v>
      </c>
      <c r="Z38" s="8">
        <f>FC_TRA_RAIL_E!Z38+FC_TRA_ROAD_E!Z38+FC_TRA_DAVI_E!Z38+FC_TRA_DNAVI_E!Z38+FC_TRA_PIPE_E!Z38</f>
        <v>3.0590279999999992</v>
      </c>
    </row>
    <row r="39" spans="1:26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  <c r="Y39" s="8">
        <f>FC_TRA_RAIL_E!Y39+FC_TRA_ROAD_E!Y39+FC_TRA_DAVI_E!Y39+FC_TRA_DNAVI_E!Y39+FC_TRA_PIPE_E!Y39</f>
        <v>0</v>
      </c>
      <c r="Z39" s="8">
        <f>FC_TRA_RAIL_E!Z39+FC_TRA_ROAD_E!Z39+FC_TRA_DAVI_E!Z39+FC_TRA_DNAVI_E!Z39+FC_TRA_PIPE_E!Z39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367.36591751999998</v>
      </c>
      <c r="D40" s="8">
        <f>FC_TRA_RAIL_E!D40+FC_TRA_ROAD_E!D40+FC_TRA_DAVI_E!D40+FC_TRA_DNAVI_E!D40+FC_TRA_PIPE_E!D40</f>
        <v>361.13926248000001</v>
      </c>
      <c r="E40" s="8">
        <f>FC_TRA_RAIL_E!E40+FC_TRA_ROAD_E!E40+FC_TRA_DAVI_E!E40+FC_TRA_DNAVI_E!E40+FC_TRA_PIPE_E!E40</f>
        <v>314.44038504000014</v>
      </c>
      <c r="F40" s="8">
        <f>FC_TRA_RAIL_E!F40+FC_TRA_ROAD_E!F40+FC_TRA_DAVI_E!F40+FC_TRA_DNAVI_E!F40+FC_TRA_PIPE_E!F40</f>
        <v>317.55345372000011</v>
      </c>
      <c r="G40" s="8">
        <f>FC_TRA_RAIL_E!G40+FC_TRA_ROAD_E!G40+FC_TRA_DAVI_E!G40+FC_TRA_DNAVI_E!G40+FC_TRA_PIPE_E!G40</f>
        <v>323.78010875999991</v>
      </c>
      <c r="H40" s="8">
        <f>FC_TRA_RAIL_E!H40+FC_TRA_ROAD_E!H40+FC_TRA_DAVI_E!H40+FC_TRA_DNAVI_E!H40+FC_TRA_PIPE_E!H40</f>
        <v>311.3270575200001</v>
      </c>
      <c r="I40" s="8">
        <f>FC_TRA_RAIL_E!I40+FC_TRA_ROAD_E!I40+FC_TRA_DAVI_E!I40+FC_TRA_DNAVI_E!I40+FC_TRA_PIPE_E!I40</f>
        <v>292.64735124000003</v>
      </c>
      <c r="J40" s="8">
        <f>FC_TRA_RAIL_E!J40+FC_TRA_ROAD_E!J40+FC_TRA_DAVI_E!J40+FC_TRA_DNAVI_E!J40+FC_TRA_PIPE_E!J40</f>
        <v>273.96764496000003</v>
      </c>
      <c r="K40" s="8">
        <f>FC_TRA_RAIL_E!K40+FC_TRA_ROAD_E!K40+FC_TRA_DAVI_E!K40+FC_TRA_DNAVI_E!K40+FC_TRA_PIPE_E!K40</f>
        <v>264.62792124000003</v>
      </c>
      <c r="L40" s="8">
        <f>FC_TRA_RAIL_E!L40+FC_TRA_ROAD_E!L40+FC_TRA_DAVI_E!L40+FC_TRA_DNAVI_E!L40+FC_TRA_PIPE_E!L40</f>
        <v>239.72181876000002</v>
      </c>
      <c r="M40" s="8">
        <f>FC_TRA_RAIL_E!M40+FC_TRA_ROAD_E!M40+FC_TRA_DAVI_E!M40+FC_TRA_DNAVI_E!M40+FC_TRA_PIPE_E!M40</f>
        <v>233.49516372000005</v>
      </c>
      <c r="N40" s="8">
        <f>FC_TRA_RAIL_E!N40+FC_TRA_ROAD_E!N40+FC_TRA_DAVI_E!N40+FC_TRA_DNAVI_E!N40+FC_TRA_PIPE_E!N40</f>
        <v>261.51459371999999</v>
      </c>
      <c r="O40" s="8">
        <f>FC_TRA_RAIL_E!O40+FC_TRA_ROAD_E!O40+FC_TRA_DAVI_E!O40+FC_TRA_DNAVI_E!O40+FC_TRA_PIPE_E!O40</f>
        <v>217.92878496</v>
      </c>
      <c r="P40" s="8">
        <f>FC_TRA_RAIL_E!P40+FC_TRA_ROAD_E!P40+FC_TRA_DAVI_E!P40+FC_TRA_DNAVI_E!P40+FC_TRA_PIPE_E!P40</f>
        <v>186.79628628</v>
      </c>
      <c r="Q40" s="8">
        <f>FC_TRA_RAIL_E!Q40+FC_TRA_ROAD_E!Q40+FC_TRA_DAVI_E!Q40+FC_TRA_DNAVI_E!Q40+FC_TRA_PIPE_E!Q40</f>
        <v>186.79628628</v>
      </c>
      <c r="R40" s="8">
        <f>FC_TRA_RAIL_E!R40+FC_TRA_ROAD_E!R40+FC_TRA_DAVI_E!R40+FC_TRA_DNAVI_E!R40+FC_TRA_PIPE_E!R40</f>
        <v>180.56963124000001</v>
      </c>
      <c r="S40" s="8">
        <f>FC_TRA_RAIL_E!S40+FC_TRA_ROAD_E!S40+FC_TRA_DAVI_E!S40+FC_TRA_DNAVI_E!S40+FC_TRA_PIPE_E!S40</f>
        <v>183.68295876000002</v>
      </c>
      <c r="T40" s="8">
        <f>FC_TRA_RAIL_E!T40+FC_TRA_ROAD_E!T40+FC_TRA_DAVI_E!T40+FC_TRA_DNAVI_E!T40+FC_TRA_PIPE_E!T40</f>
        <v>189.90935496</v>
      </c>
      <c r="U40" s="8">
        <f>FC_TRA_RAIL_E!U40+FC_TRA_ROAD_E!U40+FC_TRA_DAVI_E!U40+FC_TRA_DNAVI_E!U40+FC_TRA_PIPE_E!U40</f>
        <v>208.58906124000004</v>
      </c>
      <c r="V40" s="8">
        <f>FC_TRA_RAIL_E!V40+FC_TRA_ROAD_E!V40+FC_TRA_DAVI_E!V40+FC_TRA_DNAVI_E!V40+FC_TRA_PIPE_E!V40</f>
        <v>199.24933752000001</v>
      </c>
      <c r="W40" s="8">
        <f>FC_TRA_RAIL_E!W40+FC_TRA_ROAD_E!W40+FC_TRA_DAVI_E!W40+FC_TRA_DNAVI_E!W40+FC_TRA_PIPE_E!W40</f>
        <v>84.058290000000014</v>
      </c>
      <c r="X40" s="8">
        <f>FC_TRA_RAIL_E!X40+FC_TRA_ROAD_E!X40+FC_TRA_DAVI_E!X40+FC_TRA_DNAVI_E!X40+FC_TRA_PIPE_E!X40</f>
        <v>74.718566280000005</v>
      </c>
      <c r="Y40" s="8">
        <f>FC_TRA_RAIL_E!Y40+FC_TRA_ROAD_E!Y40+FC_TRA_DAVI_E!Y40+FC_TRA_DNAVI_E!Y40+FC_TRA_PIPE_E!Y40</f>
        <v>130.75742628</v>
      </c>
      <c r="Z40" s="8">
        <f>FC_TRA_RAIL_E!Z40+FC_TRA_ROAD_E!Z40+FC_TRA_DAVI_E!Z40+FC_TRA_DNAVI_E!Z40+FC_TRA_PIPE_E!Z40</f>
        <v>130.75742628</v>
      </c>
    </row>
    <row r="41" spans="1:26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  <c r="Y41" s="8">
        <f>FC_TRA_RAIL_E!Y41+FC_TRA_ROAD_E!Y41+FC_TRA_DAVI_E!Y41+FC_TRA_DNAVI_E!Y41+FC_TRA_PIPE_E!Y41</f>
        <v>0</v>
      </c>
      <c r="Z41" s="8">
        <f>FC_TRA_RAIL_E!Z41+FC_TRA_ROAD_E!Z41+FC_TRA_DAVI_E!Z41+FC_TRA_DNAVI_E!Z41+FC_TRA_PIPE_E!Z41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  <c r="Y42" s="8">
        <f>FC_TRA_RAIL_E!Y42+FC_TRA_ROAD_E!Y42+FC_TRA_DAVI_E!Y42+FC_TRA_DNAVI_E!Y42+FC_TRA_PIPE_E!Y42</f>
        <v>0</v>
      </c>
      <c r="Z42" s="8">
        <f>FC_TRA_RAIL_E!Z42+FC_TRA_ROAD_E!Z42+FC_TRA_DAVI_E!Z42+FC_TRA_DNAVI_E!Z42+FC_TRA_PIPE_E!Z42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6041.22488892</v>
      </c>
      <c r="D43" s="8">
        <f>FC_TRA_RAIL_E!D43+FC_TRA_ROAD_E!D43+FC_TRA_DAVI_E!D43+FC_TRA_DNAVI_E!D43+FC_TRA_PIPE_E!D43</f>
        <v>6143.186696400001</v>
      </c>
      <c r="E43" s="8">
        <f>FC_TRA_RAIL_E!E43+FC_TRA_ROAD_E!E43+FC_TRA_DAVI_E!E43+FC_TRA_DNAVI_E!E43+FC_TRA_PIPE_E!E43</f>
        <v>6264.2658592799999</v>
      </c>
      <c r="F43" s="8">
        <f>FC_TRA_RAIL_E!F43+FC_TRA_ROAD_E!F43+FC_TRA_DAVI_E!F43+FC_TRA_DNAVI_E!F43+FC_TRA_PIPE_E!F43</f>
        <v>6420.3946185599998</v>
      </c>
      <c r="G43" s="8">
        <f>FC_TRA_RAIL_E!G43+FC_TRA_ROAD_E!G43+FC_TRA_DAVI_E!G43+FC_TRA_DNAVI_E!G43+FC_TRA_PIPE_E!G43</f>
        <v>6666.4508414399988</v>
      </c>
      <c r="H43" s="8">
        <f>FC_TRA_RAIL_E!H43+FC_TRA_ROAD_E!H43+FC_TRA_DAVI_E!H43+FC_TRA_DNAVI_E!H43+FC_TRA_PIPE_E!H43</f>
        <v>6723.5374814399993</v>
      </c>
      <c r="I43" s="8">
        <f>FC_TRA_RAIL_E!I43+FC_TRA_ROAD_E!I43+FC_TRA_DAVI_E!I43+FC_TRA_DNAVI_E!I43+FC_TRA_PIPE_E!I43</f>
        <v>6953.8375249199989</v>
      </c>
      <c r="J43" s="8">
        <f>FC_TRA_RAIL_E!J43+FC_TRA_ROAD_E!J43+FC_TRA_DAVI_E!J43+FC_TRA_DNAVI_E!J43+FC_TRA_PIPE_E!J43</f>
        <v>7328.3501584800015</v>
      </c>
      <c r="K43" s="8">
        <f>FC_TRA_RAIL_E!K43+FC_TRA_ROAD_E!K43+FC_TRA_DAVI_E!K43+FC_TRA_DNAVI_E!K43+FC_TRA_PIPE_E!K43</f>
        <v>7319.0122246800011</v>
      </c>
      <c r="L43" s="8">
        <f>FC_TRA_RAIL_E!L43+FC_TRA_ROAD_E!L43+FC_TRA_DAVI_E!L43+FC_TRA_DNAVI_E!L43+FC_TRA_PIPE_E!L43</f>
        <v>6942.457810079999</v>
      </c>
      <c r="M43" s="8">
        <f>FC_TRA_RAIL_E!M43+FC_TRA_ROAD_E!M43+FC_TRA_DAVI_E!M43+FC_TRA_DNAVI_E!M43+FC_TRA_PIPE_E!M43</f>
        <v>7555.1647158000014</v>
      </c>
      <c r="N43" s="8">
        <f>FC_TRA_RAIL_E!N43+FC_TRA_ROAD_E!N43+FC_TRA_DAVI_E!N43+FC_TRA_DNAVI_E!N43+FC_TRA_PIPE_E!N43</f>
        <v>7620.6753698400007</v>
      </c>
      <c r="O43" s="8">
        <f>FC_TRA_RAIL_E!O43+FC_TRA_ROAD_E!O43+FC_TRA_DAVI_E!O43+FC_TRA_DNAVI_E!O43+FC_TRA_PIPE_E!O43</f>
        <v>7535.0854238399997</v>
      </c>
      <c r="P43" s="8">
        <f>FC_TRA_RAIL_E!P43+FC_TRA_ROAD_E!P43+FC_TRA_DAVI_E!P43+FC_TRA_DNAVI_E!P43+FC_TRA_PIPE_E!P43</f>
        <v>7455.4084799999982</v>
      </c>
      <c r="Q43" s="8">
        <f>FC_TRA_RAIL_E!Q43+FC_TRA_ROAD_E!Q43+FC_TRA_DAVI_E!Q43+FC_TRA_DNAVI_E!Q43+FC_TRA_PIPE_E!Q43</f>
        <v>6514.2792000000009</v>
      </c>
      <c r="R43" s="8">
        <f>FC_TRA_RAIL_E!R43+FC_TRA_ROAD_E!R43+FC_TRA_DAVI_E!R43+FC_TRA_DNAVI_E!R43+FC_TRA_PIPE_E!R43</f>
        <v>6544.1984680799997</v>
      </c>
      <c r="S43" s="8">
        <f>FC_TRA_RAIL_E!S43+FC_TRA_ROAD_E!S43+FC_TRA_DAVI_E!S43+FC_TRA_DNAVI_E!S43+FC_TRA_PIPE_E!S43</f>
        <v>7780.5995903999992</v>
      </c>
      <c r="T43" s="8">
        <f>FC_TRA_RAIL_E!T43+FC_TRA_ROAD_E!T43+FC_TRA_DAVI_E!T43+FC_TRA_DNAVI_E!T43+FC_TRA_PIPE_E!T43</f>
        <v>7296.7575049199995</v>
      </c>
      <c r="U43" s="8">
        <f>FC_TRA_RAIL_E!U43+FC_TRA_ROAD_E!U43+FC_TRA_DAVI_E!U43+FC_TRA_DNAVI_E!U43+FC_TRA_PIPE_E!U43</f>
        <v>7526.2823438400001</v>
      </c>
      <c r="V43" s="8">
        <f>FC_TRA_RAIL_E!V43+FC_TRA_ROAD_E!V43+FC_TRA_DAVI_E!V43+FC_TRA_DNAVI_E!V43+FC_TRA_PIPE_E!V43</f>
        <v>7207.0751937599998</v>
      </c>
      <c r="W43" s="8">
        <f>FC_TRA_RAIL_E!W43+FC_TRA_ROAD_E!W43+FC_TRA_DAVI_E!W43+FC_TRA_DNAVI_E!W43+FC_TRA_PIPE_E!W43</f>
        <v>6809.4576763200012</v>
      </c>
      <c r="X43" s="8">
        <f>FC_TRA_RAIL_E!X43+FC_TRA_ROAD_E!X43+FC_TRA_DAVI_E!X43+FC_TRA_DNAVI_E!X43+FC_TRA_PIPE_E!X43</f>
        <v>6320.8595268000008</v>
      </c>
      <c r="Y43" s="8">
        <f>FC_TRA_RAIL_E!Y43+FC_TRA_ROAD_E!Y43+FC_TRA_DAVI_E!Y43+FC_TRA_DNAVI_E!Y43+FC_TRA_PIPE_E!Y43</f>
        <v>6351.9560067599996</v>
      </c>
      <c r="Z43" s="8">
        <f>FC_TRA_RAIL_E!Z43+FC_TRA_ROAD_E!Z43+FC_TRA_DAVI_E!Z43+FC_TRA_DNAVI_E!Z43+FC_TRA_PIPE_E!Z43</f>
        <v>5969.1556735199993</v>
      </c>
    </row>
    <row r="44" spans="1:26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171.78156000000001</v>
      </c>
      <c r="D44" s="8">
        <f>FC_TRA_RAIL_E!D44+FC_TRA_ROAD_E!D44+FC_TRA_DAVI_E!D44+FC_TRA_DNAVI_E!D44+FC_TRA_PIPE_E!D44</f>
        <v>130.42664711999998</v>
      </c>
      <c r="E44" s="8">
        <f>FC_TRA_RAIL_E!E44+FC_TRA_ROAD_E!E44+FC_TRA_DAVI_E!E44+FC_TRA_DNAVI_E!E44+FC_TRA_PIPE_E!E44</f>
        <v>149.51348712000001</v>
      </c>
      <c r="F44" s="8">
        <f>FC_TRA_RAIL_E!F44+FC_TRA_ROAD_E!F44+FC_TRA_DAVI_E!F44+FC_TRA_DNAVI_E!F44+FC_TRA_PIPE_E!F44</f>
        <v>165.41937288000005</v>
      </c>
      <c r="G44" s="8">
        <f>FC_TRA_RAIL_E!G44+FC_TRA_ROAD_E!G44+FC_TRA_DAVI_E!G44+FC_TRA_DNAVI_E!G44+FC_TRA_PIPE_E!G44</f>
        <v>139.97006712000001</v>
      </c>
      <c r="H44" s="8">
        <f>FC_TRA_RAIL_E!H44+FC_TRA_ROAD_E!H44+FC_TRA_DAVI_E!H44+FC_TRA_DNAVI_E!H44+FC_TRA_PIPE_E!H44</f>
        <v>133.60788000000002</v>
      </c>
      <c r="I44" s="8">
        <f>FC_TRA_RAIL_E!I44+FC_TRA_ROAD_E!I44+FC_TRA_DAVI_E!I44+FC_TRA_DNAVI_E!I44+FC_TRA_PIPE_E!I44</f>
        <v>143.15130000000002</v>
      </c>
      <c r="J44" s="8">
        <f>FC_TRA_RAIL_E!J44+FC_TRA_ROAD_E!J44+FC_TRA_DAVI_E!J44+FC_TRA_DNAVI_E!J44+FC_TRA_PIPE_E!J44</f>
        <v>152.69472000000002</v>
      </c>
      <c r="K44" s="8">
        <f>FC_TRA_RAIL_E!K44+FC_TRA_ROAD_E!K44+FC_TRA_DAVI_E!K44+FC_TRA_DNAVI_E!K44+FC_TRA_PIPE_E!K44</f>
        <v>123.56653032</v>
      </c>
      <c r="L44" s="8">
        <f>FC_TRA_RAIL_E!L44+FC_TRA_ROAD_E!L44+FC_TRA_DAVI_E!L44+FC_TRA_DNAVI_E!L44+FC_TRA_PIPE_E!L44</f>
        <v>129.90308256000003</v>
      </c>
      <c r="M44" s="8">
        <f>FC_TRA_RAIL_E!M44+FC_TRA_ROAD_E!M44+FC_TRA_DAVI_E!M44+FC_TRA_DNAVI_E!M44+FC_TRA_PIPE_E!M44</f>
        <v>133.07149799999999</v>
      </c>
      <c r="N44" s="8">
        <f>FC_TRA_RAIL_E!N44+FC_TRA_ROAD_E!N44+FC_TRA_DAVI_E!N44+FC_TRA_DNAVI_E!N44+FC_TRA_PIPE_E!N44</f>
        <v>142.63581600000001</v>
      </c>
      <c r="O44" s="8">
        <f>FC_TRA_RAIL_E!O44+FC_TRA_ROAD_E!O44+FC_TRA_DAVI_E!O44+FC_TRA_DNAVI_E!O44+FC_TRA_PIPE_E!O44</f>
        <v>126.95757912000001</v>
      </c>
      <c r="P44" s="8">
        <f>FC_TRA_RAIL_E!P44+FC_TRA_ROAD_E!P44+FC_TRA_DAVI_E!P44+FC_TRA_DNAVI_E!P44+FC_TRA_PIPE_E!P44</f>
        <v>93.75065712</v>
      </c>
      <c r="Q44" s="8">
        <f>FC_TRA_RAIL_E!Q44+FC_TRA_ROAD_E!Q44+FC_TRA_DAVI_E!Q44+FC_TRA_DNAVI_E!Q44+FC_TRA_PIPE_E!Q44</f>
        <v>50.002783920000006</v>
      </c>
      <c r="R44" s="8">
        <f>FC_TRA_RAIL_E!R44+FC_TRA_ROAD_E!R44+FC_TRA_DAVI_E!R44+FC_TRA_DNAVI_E!R44+FC_TRA_PIPE_E!R44</f>
        <v>34.359934320000015</v>
      </c>
      <c r="S44" s="8">
        <f>FC_TRA_RAIL_E!S44+FC_TRA_ROAD_E!S44+FC_TRA_DAVI_E!S44+FC_TRA_DNAVI_E!S44+FC_TRA_PIPE_E!S44</f>
        <v>31.268702160000004</v>
      </c>
      <c r="T44" s="8">
        <f>FC_TRA_RAIL_E!T44+FC_TRA_ROAD_E!T44+FC_TRA_DAVI_E!T44+FC_TRA_DNAVI_E!T44+FC_TRA_PIPE_E!T44</f>
        <v>34.396436160000007</v>
      </c>
      <c r="U44" s="8">
        <f>FC_TRA_RAIL_E!U44+FC_TRA_ROAD_E!U44+FC_TRA_DAVI_E!U44+FC_TRA_DNAVI_E!U44+FC_TRA_PIPE_E!U44</f>
        <v>34.396436160000007</v>
      </c>
      <c r="V44" s="8">
        <f>FC_TRA_RAIL_E!V44+FC_TRA_ROAD_E!V44+FC_TRA_DAVI_E!V44+FC_TRA_DNAVI_E!V44+FC_TRA_PIPE_E!V44</f>
        <v>37.523612880000016</v>
      </c>
      <c r="W44" s="8">
        <f>FC_TRA_RAIL_E!W44+FC_TRA_ROAD_E!W44+FC_TRA_DAVI_E!W44+FC_TRA_DNAVI_E!W44+FC_TRA_PIPE_E!W44</f>
        <v>18.761667120000002</v>
      </c>
      <c r="X44" s="8">
        <f>FC_TRA_RAIL_E!X44+FC_TRA_ROAD_E!X44+FC_TRA_DAVI_E!X44+FC_TRA_DNAVI_E!X44+FC_TRA_PIPE_E!X44</f>
        <v>12.507870960000004</v>
      </c>
      <c r="Y44" s="8">
        <f>FC_TRA_RAIL_E!Y44+FC_TRA_ROAD_E!Y44+FC_TRA_DAVI_E!Y44+FC_TRA_DNAVI_E!Y44+FC_TRA_PIPE_E!Y44</f>
        <v>12.507870960000004</v>
      </c>
      <c r="Z44" s="8">
        <f>FC_TRA_RAIL_E!Z44+FC_TRA_ROAD_E!Z44+FC_TRA_DAVI_E!Z44+FC_TRA_DNAVI_E!Z44+FC_TRA_PIPE_E!Z44</f>
        <v>12.507870960000005</v>
      </c>
    </row>
    <row r="45" spans="1:26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  <c r="Y45" s="8">
        <f>FC_TRA_RAIL_E!Y45+FC_TRA_ROAD_E!Y45+FC_TRA_DAVI_E!Y45+FC_TRA_DNAVI_E!Y45+FC_TRA_PIPE_E!Y45</f>
        <v>0</v>
      </c>
      <c r="Z45" s="8">
        <f>FC_TRA_RAIL_E!Z45+FC_TRA_ROAD_E!Z45+FC_TRA_DAVI_E!Z45+FC_TRA_DNAVI_E!Z45+FC_TRA_PIPE_E!Z45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  <c r="Y46" s="8">
        <f>FC_TRA_RAIL_E!Y46+FC_TRA_ROAD_E!Y46+FC_TRA_DAVI_E!Y46+FC_TRA_DNAVI_E!Y46+FC_TRA_PIPE_E!Y46</f>
        <v>0</v>
      </c>
      <c r="Z46" s="8">
        <f>FC_TRA_RAIL_E!Z46+FC_TRA_ROAD_E!Z46+FC_TRA_DAVI_E!Z46+FC_TRA_DNAVI_E!Z46+FC_TRA_PIPE_E!Z46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  <c r="Y47" s="8">
        <f>FC_TRA_RAIL_E!Y47+FC_TRA_ROAD_E!Y47+FC_TRA_DAVI_E!Y47+FC_TRA_DNAVI_E!Y47+FC_TRA_PIPE_E!Y47</f>
        <v>0</v>
      </c>
      <c r="Z47" s="8">
        <f>FC_TRA_RAIL_E!Z47+FC_TRA_ROAD_E!Z47+FC_TRA_DAVI_E!Z47+FC_TRA_DNAVI_E!Z47+FC_TRA_PIPE_E!Z47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  <c r="Y48" s="8">
        <f>FC_TRA_RAIL_E!Y48+FC_TRA_ROAD_E!Y48+FC_TRA_DAVI_E!Y48+FC_TRA_DNAVI_E!Y48+FC_TRA_PIPE_E!Y48</f>
        <v>0</v>
      </c>
      <c r="Z48" s="8">
        <f>FC_TRA_RAIL_E!Z48+FC_TRA_ROAD_E!Z48+FC_TRA_DAVI_E!Z48+FC_TRA_DNAVI_E!Z48+FC_TRA_PIPE_E!Z48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  <c r="Y49" s="8">
        <f>FC_TRA_RAIL_E!Y49+FC_TRA_ROAD_E!Y49+FC_TRA_DAVI_E!Y49+FC_TRA_DNAVI_E!Y49+FC_TRA_PIPE_E!Y49</f>
        <v>0</v>
      </c>
      <c r="Z49" s="8">
        <f>FC_TRA_RAIL_E!Z49+FC_TRA_ROAD_E!Z49+FC_TRA_DAVI_E!Z49+FC_TRA_DNAVI_E!Z49+FC_TRA_PIPE_E!Z49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  <c r="Y50" s="8">
        <f>FC_TRA_RAIL_E!Y50+FC_TRA_ROAD_E!Y50+FC_TRA_DAVI_E!Y50+FC_TRA_DNAVI_E!Y50+FC_TRA_PIPE_E!Y50</f>
        <v>0</v>
      </c>
      <c r="Z50" s="8">
        <f>FC_TRA_RAIL_E!Z50+FC_TRA_ROAD_E!Z50+FC_TRA_DAVI_E!Z50+FC_TRA_DNAVI_E!Z50+FC_TRA_PIPE_E!Z50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36.251820000000016</v>
      </c>
      <c r="D51" s="27">
        <f>FC_TRA_RAIL_E!D51+FC_TRA_ROAD_E!D51+FC_TRA_DAVI_E!D51+FC_TRA_DNAVI_E!D51+FC_TRA_PIPE_E!D51</f>
        <v>50.389019999999995</v>
      </c>
      <c r="E51" s="27">
        <f>FC_TRA_RAIL_E!E51+FC_TRA_ROAD_E!E51+FC_TRA_DAVI_E!E51+FC_TRA_DNAVI_E!E51+FC_TRA_PIPE_E!E51</f>
        <v>50.389020000000009</v>
      </c>
      <c r="F51" s="27">
        <f>FC_TRA_RAIL_E!F51+FC_TRA_ROAD_E!F51+FC_TRA_DAVI_E!F51+FC_TRA_DNAVI_E!F51+FC_TRA_PIPE_E!F51</f>
        <v>62.456129999999987</v>
      </c>
      <c r="G51" s="27">
        <f>FC_TRA_RAIL_E!G51+FC_TRA_ROAD_E!G51+FC_TRA_DAVI_E!G51+FC_TRA_DNAVI_E!G51+FC_TRA_PIPE_E!G51</f>
        <v>54.52920000000001</v>
      </c>
      <c r="H51" s="27">
        <f>FC_TRA_RAIL_E!H51+FC_TRA_ROAD_E!H51+FC_TRA_DAVI_E!H51+FC_TRA_DNAVI_E!H51+FC_TRA_PIPE_E!H51</f>
        <v>48.470399999999998</v>
      </c>
      <c r="I51" s="27">
        <f>FC_TRA_RAIL_E!I51+FC_TRA_ROAD_E!I51+FC_TRA_DAVI_E!I51+FC_TRA_DNAVI_E!I51+FC_TRA_PIPE_E!I51</f>
        <v>48.369420000000005</v>
      </c>
      <c r="J51" s="27">
        <f>FC_TRA_RAIL_E!J51+FC_TRA_ROAD_E!J51+FC_TRA_DAVI_E!J51+FC_TRA_DNAVI_E!J51+FC_TRA_PIPE_E!J51</f>
        <v>36.301906080000002</v>
      </c>
      <c r="K51" s="27">
        <f>FC_TRA_RAIL_E!K51+FC_TRA_ROAD_E!K51+FC_TRA_DAVI_E!K51+FC_TRA_DNAVI_E!K51+FC_TRA_PIPE_E!K51</f>
        <v>32.262706080000001</v>
      </c>
      <c r="L51" s="27">
        <f>FC_TRA_RAIL_E!L51+FC_TRA_ROAD_E!L51+FC_TRA_DAVI_E!L51+FC_TRA_DNAVI_E!L51+FC_TRA_PIPE_E!L51</f>
        <v>34.333200000000005</v>
      </c>
      <c r="M51" s="27">
        <f>FC_TRA_RAIL_E!M51+FC_TRA_ROAD_E!M51+FC_TRA_DAVI_E!M51+FC_TRA_DNAVI_E!M51+FC_TRA_PIPE_E!M51</f>
        <v>34.332998040000007</v>
      </c>
      <c r="N51" s="27">
        <f>FC_TRA_RAIL_E!N51+FC_TRA_ROAD_E!N51+FC_TRA_DAVI_E!N51+FC_TRA_DNAVI_E!N51+FC_TRA_PIPE_E!N51</f>
        <v>26.254608514942287</v>
      </c>
      <c r="O51" s="27">
        <f>FC_TRA_RAIL_E!O51+FC_TRA_ROAD_E!O51+FC_TRA_DAVI_E!O51+FC_TRA_DNAVI_E!O51+FC_TRA_PIPE_E!O51</f>
        <v>30.794289330682318</v>
      </c>
      <c r="P51" s="27">
        <f>FC_TRA_RAIL_E!P51+FC_TRA_ROAD_E!P51+FC_TRA_DAVI_E!P51+FC_TRA_DNAVI_E!P51+FC_TRA_PIPE_E!P51</f>
        <v>21.789093384864653</v>
      </c>
      <c r="Q51" s="27">
        <f>FC_TRA_RAIL_E!Q51+FC_TRA_ROAD_E!Q51+FC_TRA_DAVI_E!Q51+FC_TRA_DNAVI_E!Q51+FC_TRA_PIPE_E!Q51</f>
        <v>22.642394475760504</v>
      </c>
      <c r="R51" s="27">
        <f>FC_TRA_RAIL_E!R51+FC_TRA_ROAD_E!R51+FC_TRA_DAVI_E!R51+FC_TRA_DNAVI_E!R51+FC_TRA_PIPE_E!R51</f>
        <v>15.753678524754026</v>
      </c>
      <c r="S51" s="27">
        <f>FC_TRA_RAIL_E!S51+FC_TRA_ROAD_E!S51+FC_TRA_DAVI_E!S51+FC_TRA_DNAVI_E!S51+FC_TRA_PIPE_E!S51</f>
        <v>19.867959288290781</v>
      </c>
      <c r="T51" s="27">
        <f>FC_TRA_RAIL_E!T51+FC_TRA_ROAD_E!T51+FC_TRA_DAVI_E!T51+FC_TRA_DNAVI_E!T51+FC_TRA_PIPE_E!T51</f>
        <v>19.501157760228136</v>
      </c>
      <c r="U51" s="27">
        <f>FC_TRA_RAIL_E!U51+FC_TRA_ROAD_E!U51+FC_TRA_DAVI_E!U51+FC_TRA_DNAVI_E!U51+FC_TRA_PIPE_E!U51</f>
        <v>28.200007898164948</v>
      </c>
      <c r="V51" s="27">
        <f>FC_TRA_RAIL_E!V51+FC_TRA_ROAD_E!V51+FC_TRA_DAVI_E!V51+FC_TRA_DNAVI_E!V51+FC_TRA_PIPE_E!V51</f>
        <v>41.527077831393612</v>
      </c>
      <c r="W51" s="27">
        <f>FC_TRA_RAIL_E!W51+FC_TRA_ROAD_E!W51+FC_TRA_DAVI_E!W51+FC_TRA_DNAVI_E!W51+FC_TRA_PIPE_E!W51</f>
        <v>43.280879787274728</v>
      </c>
      <c r="X51" s="27">
        <f>FC_TRA_RAIL_E!X51+FC_TRA_ROAD_E!X51+FC_TRA_DAVI_E!X51+FC_TRA_DNAVI_E!X51+FC_TRA_PIPE_E!X51</f>
        <v>53.402217035249421</v>
      </c>
      <c r="Y51" s="27">
        <f>FC_TRA_RAIL_E!Y51+FC_TRA_ROAD_E!Y51+FC_TRA_DAVI_E!Y51+FC_TRA_DNAVI_E!Y51+FC_TRA_PIPE_E!Y51</f>
        <v>53.763210658529502</v>
      </c>
      <c r="Z51" s="27">
        <f>FC_TRA_RAIL_E!Z51+FC_TRA_ROAD_E!Z51+FC_TRA_DAVI_E!Z51+FC_TRA_DNAVI_E!Z51+FC_TRA_PIPE_E!Z51</f>
        <v>58.796283433128153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  <c r="Y53" s="8">
        <f>FC_TRA_RAIL_E!Y53+FC_TRA_ROAD_E!Y53+FC_TRA_DAVI_E!Y53+FC_TRA_DNAVI_E!Y53+FC_TRA_PIPE_E!Y53</f>
        <v>0</v>
      </c>
      <c r="Z53" s="8">
        <f>FC_TRA_RAIL_E!Z53+FC_TRA_ROAD_E!Z53+FC_TRA_DAVI_E!Z53+FC_TRA_DNAVI_E!Z53+FC_TRA_PIPE_E!Z53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  <c r="Y54" s="45">
        <f>FC_TRA_RAIL_E!Y54+FC_TRA_ROAD_E!Y54+FC_TRA_DAVI_E!Y54+FC_TRA_DNAVI_E!Y54+FC_TRA_PIPE_E!Y54</f>
        <v>0</v>
      </c>
      <c r="Z54" s="45">
        <f>FC_TRA_RAIL_E!Z54+FC_TRA_ROAD_E!Z54+FC_TRA_DAVI_E!Z54+FC_TRA_DNAVI_E!Z54+FC_TRA_PIPE_E!Z54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1.9503417600000001</v>
      </c>
      <c r="F61" s="49">
        <f t="shared" si="32"/>
        <v>11.702305439999998</v>
      </c>
      <c r="G61" s="49">
        <f t="shared" si="32"/>
        <v>13.652902080000004</v>
      </c>
      <c r="H61" s="49">
        <f t="shared" si="32"/>
        <v>0</v>
      </c>
      <c r="I61" s="49">
        <f t="shared" si="32"/>
        <v>2.0533132799999998</v>
      </c>
      <c r="J61" s="49">
        <f t="shared" si="32"/>
        <v>4.1063716799999996</v>
      </c>
      <c r="K61" s="49">
        <f t="shared" si="32"/>
        <v>214.19834831999998</v>
      </c>
      <c r="L61" s="49">
        <f t="shared" si="32"/>
        <v>391.90384224000002</v>
      </c>
      <c r="M61" s="49">
        <f t="shared" si="32"/>
        <v>415.72273247999999</v>
      </c>
      <c r="N61" s="49">
        <f t="shared" si="32"/>
        <v>584.89273644513639</v>
      </c>
      <c r="O61" s="49">
        <f t="shared" si="32"/>
        <v>576.04185826938942</v>
      </c>
      <c r="P61" s="49">
        <f t="shared" si="32"/>
        <v>658.98950365494454</v>
      </c>
      <c r="Q61" s="49">
        <f t="shared" si="32"/>
        <v>1471.2350071412384</v>
      </c>
      <c r="R61" s="49">
        <f t="shared" si="32"/>
        <v>1470.2783217061753</v>
      </c>
      <c r="S61" s="49">
        <f t="shared" si="32"/>
        <v>523.66013348968488</v>
      </c>
      <c r="T61" s="49">
        <f t="shared" si="32"/>
        <v>1159.4127477302591</v>
      </c>
      <c r="U61" s="49">
        <f t="shared" si="32"/>
        <v>1086.8462213282028</v>
      </c>
      <c r="V61" s="49">
        <f t="shared" si="32"/>
        <v>1271.4656028032425</v>
      </c>
      <c r="W61" s="49">
        <f t="shared" si="32"/>
        <v>1180.2992461877857</v>
      </c>
      <c r="X61" s="49">
        <f t="shared" si="32"/>
        <v>2001.1993116503991</v>
      </c>
      <c r="Y61" s="49">
        <f t="shared" ref="Y61:Z61" si="33">SUM(Y62:Y72)</f>
        <v>1637.2016649030356</v>
      </c>
      <c r="Z61" s="49">
        <f t="shared" si="33"/>
        <v>1697.783665626795</v>
      </c>
    </row>
    <row r="62" spans="1:26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  <c r="Y62" s="52">
        <f>FC_TRA_RAIL_E!Y62+FC_TRA_ROAD_E!Y62+FC_TRA_DAVI_E!Y62+FC_TRA_DNAVI_E!Y62+FC_TRA_PIPE_E!Y62</f>
        <v>0</v>
      </c>
      <c r="Z62" s="52">
        <f>FC_TRA_RAIL_E!Z62+FC_TRA_ROAD_E!Z62+FC_TRA_DAVI_E!Z62+FC_TRA_DNAVI_E!Z62+FC_TRA_PIPE_E!Z62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  <c r="Y63" s="52">
        <f>FC_TRA_RAIL_E!Y63+FC_TRA_ROAD_E!Y63+FC_TRA_DAVI_E!Y63+FC_TRA_DNAVI_E!Y63+FC_TRA_PIPE_E!Y63</f>
        <v>0</v>
      </c>
      <c r="Z63" s="52">
        <f>FC_TRA_RAIL_E!Z63+FC_TRA_ROAD_E!Z63+FC_TRA_DAVI_E!Z63+FC_TRA_DNAVI_E!Z63+FC_TRA_PIPE_E!Z63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5.4643679999999993E-2</v>
      </c>
      <c r="M64" s="52">
        <f>FC_TRA_RAIL_E!M64+FC_TRA_ROAD_E!M64+FC_TRA_DAVI_E!M64+FC_TRA_DNAVI_E!M64+FC_TRA_PIPE_E!M64</f>
        <v>0.10928736000000003</v>
      </c>
      <c r="N64" s="52">
        <f>FC_TRA_RAIL_E!N64+FC_TRA_ROAD_E!N64+FC_TRA_DAVI_E!N64+FC_TRA_DNAVI_E!N64+FC_TRA_PIPE_E!N64</f>
        <v>0.16411740513638337</v>
      </c>
      <c r="O64" s="52">
        <f>FC_TRA_RAIL_E!O64+FC_TRA_ROAD_E!O64+FC_TRA_DAVI_E!O64+FC_TRA_DNAVI_E!O64+FC_TRA_PIPE_E!O64</f>
        <v>0.16802530938940269</v>
      </c>
      <c r="P64" s="52">
        <f>FC_TRA_RAIL_E!P64+FC_TRA_ROAD_E!P64+FC_TRA_DAVI_E!P64+FC_TRA_DNAVI_E!P64+FC_TRA_PIPE_E!P64</f>
        <v>0.24016429494456357</v>
      </c>
      <c r="Q64" s="52">
        <f>FC_TRA_RAIL_E!Q64+FC_TRA_ROAD_E!Q64+FC_TRA_DAVI_E!Q64+FC_TRA_DNAVI_E!Q64+FC_TRA_PIPE_E!Q64</f>
        <v>0.40918634123844061</v>
      </c>
      <c r="R64" s="52">
        <f>FC_TRA_RAIL_E!R64+FC_TRA_ROAD_E!R64+FC_TRA_DAVI_E!R64+FC_TRA_DNAVI_E!R64+FC_TRA_PIPE_E!R64</f>
        <v>0.43047546617523025</v>
      </c>
      <c r="S64" s="52">
        <f>FC_TRA_RAIL_E!S64+FC_TRA_ROAD_E!S64+FC_TRA_DAVI_E!S64+FC_TRA_DNAVI_E!S64+FC_TRA_PIPE_E!S64</f>
        <v>0.51052244968491178</v>
      </c>
      <c r="T64" s="52">
        <f>FC_TRA_RAIL_E!T64+FC_TRA_ROAD_E!T64+FC_TRA_DAVI_E!T64+FC_TRA_DNAVI_E!T64+FC_TRA_PIPE_E!T64</f>
        <v>0.85749189025924299</v>
      </c>
      <c r="U64" s="52">
        <f>FC_TRA_RAIL_E!U64+FC_TRA_ROAD_E!U64+FC_TRA_DAVI_E!U64+FC_TRA_DNAVI_E!U64+FC_TRA_PIPE_E!U64</f>
        <v>2.3629166882030925</v>
      </c>
      <c r="V64" s="52">
        <f>FC_TRA_RAIL_E!V64+FC_TRA_ROAD_E!V64+FC_TRA_DAVI_E!V64+FC_TRA_DNAVI_E!V64+FC_TRA_PIPE_E!V64</f>
        <v>3.7261269632425851</v>
      </c>
      <c r="W64" s="52">
        <f>FC_TRA_RAIL_E!W64+FC_TRA_ROAD_E!W64+FC_TRA_DAVI_E!W64+FC_TRA_DNAVI_E!W64+FC_TRA_PIPE_E!W64</f>
        <v>9.5268273077860908</v>
      </c>
      <c r="X64" s="52">
        <f>FC_TRA_RAIL_E!X64+FC_TRA_ROAD_E!X64+FC_TRA_DAVI_E!X64+FC_TRA_DNAVI_E!X64+FC_TRA_PIPE_E!X64</f>
        <v>12.442292930398963</v>
      </c>
      <c r="Y64" s="52">
        <f>FC_TRA_RAIL_E!Y64+FC_TRA_ROAD_E!Y64+FC_TRA_DAVI_E!Y64+FC_TRA_DNAVI_E!Y64+FC_TRA_PIPE_E!Y64</f>
        <v>20.096643783035461</v>
      </c>
      <c r="Z64" s="52">
        <f>FC_TRA_RAIL_E!Z64+FC_TRA_ROAD_E!Z64+FC_TRA_DAVI_E!Z64+FC_TRA_DNAVI_E!Z64+FC_TRA_PIPE_E!Z64</f>
        <v>20.951849466795053</v>
      </c>
    </row>
    <row r="65" spans="1:26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  <c r="Y65" s="52">
        <f>FC_TRA_RAIL_E!Y65+FC_TRA_ROAD_E!Y65+FC_TRA_DAVI_E!Y65+FC_TRA_DNAVI_E!Y65+FC_TRA_PIPE_E!Y65</f>
        <v>0</v>
      </c>
      <c r="Z65" s="52">
        <f>FC_TRA_RAIL_E!Z65+FC_TRA_ROAD_E!Z65+FC_TRA_DAVI_E!Z65+FC_TRA_DNAVI_E!Z65+FC_TRA_PIPE_E!Z65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  <c r="Y66" s="52">
        <f>FC_TRA_RAIL_E!Y66+FC_TRA_ROAD_E!Y66+FC_TRA_DAVI_E!Y66+FC_TRA_DNAVI_E!Y66+FC_TRA_PIPE_E!Y66</f>
        <v>0</v>
      </c>
      <c r="Z66" s="52">
        <f>FC_TRA_RAIL_E!Z66+FC_TRA_ROAD_E!Z66+FC_TRA_DAVI_E!Z66+FC_TRA_DNAVI_E!Z66+FC_TRA_PIPE_E!Z66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1.9503417600000001</v>
      </c>
      <c r="F67" s="52">
        <f>FC_TRA_RAIL_E!F67+FC_TRA_ROAD_E!F67+FC_TRA_DAVI_E!F67+FC_TRA_DNAVI_E!F67+FC_TRA_PIPE_E!F67</f>
        <v>11.702305439999998</v>
      </c>
      <c r="G67" s="52">
        <f>FC_TRA_RAIL_E!G67+FC_TRA_ROAD_E!G67+FC_TRA_DAVI_E!G67+FC_TRA_DNAVI_E!G67+FC_TRA_PIPE_E!G67</f>
        <v>13.652902080000004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2.0533132799999998</v>
      </c>
      <c r="J67" s="52">
        <f>FC_TRA_RAIL_E!J67+FC_TRA_ROAD_E!J67+FC_TRA_DAVI_E!J67+FC_TRA_DNAVI_E!J67+FC_TRA_PIPE_E!J67</f>
        <v>4.1063716799999996</v>
      </c>
      <c r="K67" s="52">
        <f>FC_TRA_RAIL_E!K67+FC_TRA_ROAD_E!K67+FC_TRA_DAVI_E!K67+FC_TRA_DNAVI_E!K67+FC_TRA_PIPE_E!K67</f>
        <v>181.05732143999998</v>
      </c>
      <c r="L67" s="52">
        <f>FC_TRA_RAIL_E!L67+FC_TRA_ROAD_E!L67+FC_TRA_DAVI_E!L67+FC_TRA_DNAVI_E!L67+FC_TRA_PIPE_E!L67</f>
        <v>217.8102528</v>
      </c>
      <c r="M67" s="52">
        <f>FC_TRA_RAIL_E!M67+FC_TRA_ROAD_E!M67+FC_TRA_DAVI_E!M67+FC_TRA_DNAVI_E!M67+FC_TRA_PIPE_E!M67</f>
        <v>230.08196016000002</v>
      </c>
      <c r="N67" s="52">
        <f>FC_TRA_RAIL_E!N67+FC_TRA_ROAD_E!N67+FC_TRA_DAVI_E!N67+FC_TRA_DNAVI_E!N67+FC_TRA_PIPE_E!N67</f>
        <v>260.86636656000007</v>
      </c>
      <c r="O67" s="52">
        <f>FC_TRA_RAIL_E!O67+FC_TRA_ROAD_E!O67+FC_TRA_DAVI_E!O67+FC_TRA_DNAVI_E!O67+FC_TRA_PIPE_E!O67</f>
        <v>270.93820463999998</v>
      </c>
      <c r="P67" s="52">
        <f>FC_TRA_RAIL_E!P67+FC_TRA_ROAD_E!P67+FC_TRA_DAVI_E!P67+FC_TRA_DNAVI_E!P67+FC_TRA_PIPE_E!P67</f>
        <v>196.42556591999997</v>
      </c>
      <c r="Q67" s="52">
        <f>FC_TRA_RAIL_E!Q67+FC_TRA_ROAD_E!Q67+FC_TRA_DAVI_E!Q67+FC_TRA_DNAVI_E!Q67+FC_TRA_PIPE_E!Q67</f>
        <v>207.36527039999996</v>
      </c>
      <c r="R67" s="52">
        <f>FC_TRA_RAIL_E!R67+FC_TRA_ROAD_E!R67+FC_TRA_DAVI_E!R67+FC_TRA_DNAVI_E!R67+FC_TRA_PIPE_E!R67</f>
        <v>194.39442720000008</v>
      </c>
      <c r="S67" s="52">
        <f>FC_TRA_RAIL_E!S67+FC_TRA_ROAD_E!S67+FC_TRA_DAVI_E!S67+FC_TRA_DNAVI_E!S67+FC_TRA_PIPE_E!S67</f>
        <v>200.46184560000003</v>
      </c>
      <c r="T67" s="52">
        <f>FC_TRA_RAIL_E!T67+FC_TRA_ROAD_E!T67+FC_TRA_DAVI_E!T67+FC_TRA_DNAVI_E!T67+FC_TRA_PIPE_E!T67</f>
        <v>239.28797088000005</v>
      </c>
      <c r="U67" s="52">
        <f>FC_TRA_RAIL_E!U67+FC_TRA_ROAD_E!U67+FC_TRA_DAVI_E!U67+FC_TRA_DNAVI_E!U67+FC_TRA_PIPE_E!U67</f>
        <v>250.14968207999993</v>
      </c>
      <c r="V67" s="52">
        <f>FC_TRA_RAIL_E!V67+FC_TRA_ROAD_E!V67+FC_TRA_DAVI_E!V67+FC_TRA_DNAVI_E!V67+FC_TRA_PIPE_E!V67</f>
        <v>264.2848171199999</v>
      </c>
      <c r="W67" s="52">
        <f>FC_TRA_RAIL_E!W67+FC_TRA_ROAD_E!W67+FC_TRA_DAVI_E!W67+FC_TRA_DNAVI_E!W67+FC_TRA_PIPE_E!W67</f>
        <v>277.07826383999998</v>
      </c>
      <c r="X67" s="52">
        <f>FC_TRA_RAIL_E!X67+FC_TRA_ROAD_E!X67+FC_TRA_DAVI_E!X67+FC_TRA_DNAVI_E!X67+FC_TRA_PIPE_E!X67</f>
        <v>336.41024975999989</v>
      </c>
      <c r="Y67" s="52">
        <f>FC_TRA_RAIL_E!Y67+FC_TRA_ROAD_E!Y67+FC_TRA_DAVI_E!Y67+FC_TRA_DNAVI_E!Y67+FC_TRA_PIPE_E!Y67</f>
        <v>351.67501296000012</v>
      </c>
      <c r="Z67" s="52">
        <f>FC_TRA_RAIL_E!Z67+FC_TRA_ROAD_E!Z67+FC_TRA_DAVI_E!Z67+FC_TRA_DNAVI_E!Z67+FC_TRA_PIPE_E!Z67</f>
        <v>405.02037743999995</v>
      </c>
    </row>
    <row r="68" spans="1:26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  <c r="Y68" s="52">
        <f>FC_TRA_RAIL_E!Y68+FC_TRA_ROAD_E!Y68+FC_TRA_DAVI_E!Y68+FC_TRA_DNAVI_E!Y68+FC_TRA_PIPE_E!Y68</f>
        <v>0</v>
      </c>
      <c r="Z68" s="52">
        <f>FC_TRA_RAIL_E!Z68+FC_TRA_ROAD_E!Z68+FC_TRA_DAVI_E!Z68+FC_TRA_DNAVI_E!Z68+FC_TRA_PIPE_E!Z68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33.141026879999984</v>
      </c>
      <c r="L69" s="52">
        <f>FC_TRA_RAIL_E!L69+FC_TRA_ROAD_E!L69+FC_TRA_DAVI_E!L69+FC_TRA_DNAVI_E!L69+FC_TRA_PIPE_E!L69</f>
        <v>174.03894575999999</v>
      </c>
      <c r="M69" s="52">
        <f>FC_TRA_RAIL_E!M69+FC_TRA_ROAD_E!M69+FC_TRA_DAVI_E!M69+FC_TRA_DNAVI_E!M69+FC_TRA_PIPE_E!M69</f>
        <v>185.53148496</v>
      </c>
      <c r="N69" s="52">
        <f>FC_TRA_RAIL_E!N69+FC_TRA_ROAD_E!N69+FC_TRA_DAVI_E!N69+FC_TRA_DNAVI_E!N69+FC_TRA_PIPE_E!N69</f>
        <v>323.86225247999994</v>
      </c>
      <c r="O69" s="52">
        <f>FC_TRA_RAIL_E!O69+FC_TRA_ROAD_E!O69+FC_TRA_DAVI_E!O69+FC_TRA_DNAVI_E!O69+FC_TRA_PIPE_E!O69</f>
        <v>304.93562832000009</v>
      </c>
      <c r="P69" s="52">
        <f>FC_TRA_RAIL_E!P69+FC_TRA_ROAD_E!P69+FC_TRA_DAVI_E!P69+FC_TRA_DNAVI_E!P69+FC_TRA_PIPE_E!P69</f>
        <v>462.32377343999997</v>
      </c>
      <c r="Q69" s="52">
        <f>FC_TRA_RAIL_E!Q69+FC_TRA_ROAD_E!Q69+FC_TRA_DAVI_E!Q69+FC_TRA_DNAVI_E!Q69+FC_TRA_PIPE_E!Q69</f>
        <v>1263.4605503999999</v>
      </c>
      <c r="R69" s="52">
        <f>FC_TRA_RAIL_E!R69+FC_TRA_ROAD_E!R69+FC_TRA_DAVI_E!R69+FC_TRA_DNAVI_E!R69+FC_TRA_PIPE_E!R69</f>
        <v>1275.45341904</v>
      </c>
      <c r="S69" s="52">
        <f>FC_TRA_RAIL_E!S69+FC_TRA_ROAD_E!S69+FC_TRA_DAVI_E!S69+FC_TRA_DNAVI_E!S69+FC_TRA_PIPE_E!S69</f>
        <v>322.68776543999996</v>
      </c>
      <c r="T69" s="52">
        <f>FC_TRA_RAIL_E!T69+FC_TRA_ROAD_E!T69+FC_TRA_DAVI_E!T69+FC_TRA_DNAVI_E!T69+FC_TRA_PIPE_E!T69</f>
        <v>919.26728495999987</v>
      </c>
      <c r="U69" s="52">
        <f>FC_TRA_RAIL_E!U69+FC_TRA_ROAD_E!U69+FC_TRA_DAVI_E!U69+FC_TRA_DNAVI_E!U69+FC_TRA_PIPE_E!U69</f>
        <v>834.33362255999987</v>
      </c>
      <c r="V69" s="52">
        <f>FC_TRA_RAIL_E!V69+FC_TRA_ROAD_E!V69+FC_TRA_DAVI_E!V69+FC_TRA_DNAVI_E!V69+FC_TRA_PIPE_E!V69</f>
        <v>1003.45465872</v>
      </c>
      <c r="W69" s="52">
        <f>FC_TRA_RAIL_E!W69+FC_TRA_ROAD_E!W69+FC_TRA_DAVI_E!W69+FC_TRA_DNAVI_E!W69+FC_TRA_PIPE_E!W69</f>
        <v>893.69415503999971</v>
      </c>
      <c r="X69" s="52">
        <f>FC_TRA_RAIL_E!X69+FC_TRA_ROAD_E!X69+FC_TRA_DAVI_E!X69+FC_TRA_DNAVI_E!X69+FC_TRA_PIPE_E!X69</f>
        <v>1652.3467689600002</v>
      </c>
      <c r="Y69" s="52">
        <f>FC_TRA_RAIL_E!Y69+FC_TRA_ROAD_E!Y69+FC_TRA_DAVI_E!Y69+FC_TRA_DNAVI_E!Y69+FC_TRA_PIPE_E!Y69</f>
        <v>1265.4300081599999</v>
      </c>
      <c r="Z69" s="52">
        <f>FC_TRA_RAIL_E!Z69+FC_TRA_ROAD_E!Z69+FC_TRA_DAVI_E!Z69+FC_TRA_DNAVI_E!Z69+FC_TRA_PIPE_E!Z69</f>
        <v>1259.5489070400001</v>
      </c>
    </row>
    <row r="70" spans="1:26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  <c r="Y70" s="52">
        <f>FC_TRA_RAIL_E!Y70+FC_TRA_ROAD_E!Y70+FC_TRA_DAVI_E!Y70+FC_TRA_DNAVI_E!Y70+FC_TRA_PIPE_E!Y70</f>
        <v>0</v>
      </c>
      <c r="Z70" s="52">
        <f>FC_TRA_RAIL_E!Z70+FC_TRA_ROAD_E!Z70+FC_TRA_DAVI_E!Z70+FC_TRA_DNAVI_E!Z70+FC_TRA_PIPE_E!Z70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  <c r="Y71" s="52">
        <f>FC_TRA_RAIL_E!Y71+FC_TRA_ROAD_E!Y71+FC_TRA_DAVI_E!Y71+FC_TRA_DNAVI_E!Y71+FC_TRA_PIPE_E!Y71</f>
        <v>0</v>
      </c>
      <c r="Z71" s="52">
        <f>FC_TRA_RAIL_E!Z71+FC_TRA_ROAD_E!Z71+FC_TRA_DAVI_E!Z71+FC_TRA_DNAVI_E!Z71+FC_TRA_PIPE_E!Z71</f>
        <v>12.262531679999997</v>
      </c>
    </row>
    <row r="72" spans="1:26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  <c r="Y72" s="55">
        <f>FC_TRA_RAIL_E!Y72+FC_TRA_ROAD_E!Y72+FC_TRA_DAVI_E!Y72+FC_TRA_DNAVI_E!Y72+FC_TRA_PIPE_E!Y72</f>
        <v>0</v>
      </c>
      <c r="Z72" s="55">
        <f>FC_TRA_RAIL_E!Z72+FC_TRA_ROAD_E!Z72+FC_TRA_DAVI_E!Z72+FC_TRA_DNAVI_E!Z72+FC_TRA_PIPE_E!Z72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149.75612963999998</v>
      </c>
      <c r="D2" s="21">
        <f t="shared" ref="D2:X2" si="0">SUM(D3,D17,D22,D25,D26,D51,D52)</f>
        <v>140.19731855999999</v>
      </c>
      <c r="E2" s="21">
        <f t="shared" si="0"/>
        <v>133.82468892000003</v>
      </c>
      <c r="F2" s="21">
        <f t="shared" si="0"/>
        <v>133.82468892000003</v>
      </c>
      <c r="G2" s="21">
        <f t="shared" si="0"/>
        <v>136.37358072000001</v>
      </c>
      <c r="H2" s="21">
        <f t="shared" si="0"/>
        <v>130.03056144000001</v>
      </c>
      <c r="I2" s="21">
        <f t="shared" si="0"/>
        <v>136.28768399999998</v>
      </c>
      <c r="J2" s="21">
        <f t="shared" si="0"/>
        <v>110.93961528</v>
      </c>
      <c r="K2" s="21">
        <f t="shared" si="0"/>
        <v>114.11192519999999</v>
      </c>
      <c r="L2" s="21">
        <f t="shared" si="0"/>
        <v>95.102074079999994</v>
      </c>
      <c r="M2" s="21">
        <f t="shared" si="0"/>
        <v>98.283720600000009</v>
      </c>
      <c r="N2" s="21">
        <f t="shared" si="0"/>
        <v>101.44002491999997</v>
      </c>
      <c r="O2" s="21">
        <f t="shared" si="0"/>
        <v>101.44002491999994</v>
      </c>
      <c r="P2" s="21">
        <f t="shared" si="0"/>
        <v>92.832480000000004</v>
      </c>
      <c r="Q2" s="21">
        <f t="shared" si="0"/>
        <v>86.430240000000026</v>
      </c>
      <c r="R2" s="21">
        <f t="shared" si="0"/>
        <v>70.333408080000012</v>
      </c>
      <c r="S2" s="21">
        <f t="shared" si="0"/>
        <v>67.074134400000005</v>
      </c>
      <c r="T2" s="21">
        <f t="shared" si="0"/>
        <v>66.884201280000013</v>
      </c>
      <c r="U2" s="21">
        <f t="shared" si="0"/>
        <v>73.225353240000004</v>
      </c>
      <c r="V2" s="21">
        <f t="shared" si="0"/>
        <v>70.064247239999986</v>
      </c>
      <c r="W2" s="21">
        <f t="shared" si="0"/>
        <v>63.699353639999984</v>
      </c>
      <c r="X2" s="21">
        <f t="shared" si="0"/>
        <v>70.938953279999978</v>
      </c>
      <c r="Y2" s="21">
        <f t="shared" ref="Y2:Z2" si="1">SUM(Y3,Y17,Y22,Y25,Y26,Y51,Y52)</f>
        <v>58.205964960000017</v>
      </c>
      <c r="Z2" s="21">
        <f t="shared" si="1"/>
        <v>54.91067867999999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  <c r="Y5" s="8">
        <f>FC_TRA_RAIL_MTU_E!Y5+FC_TRA_RAIL_CPT_E!Y5+FC_TRA_RAIL_HST_E!Y5+FC_TRA_RAIL_FRT_E!Y5</f>
        <v>0</v>
      </c>
      <c r="Z5" s="8">
        <f>FC_TRA_RAIL_MTU_E!Z5+FC_TRA_RAIL_CPT_E!Z5+FC_TRA_RAIL_HST_E!Z5+FC_TRA_RAIL_FRT_E!Z5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  <c r="Y6" s="8">
        <f>FC_TRA_RAIL_MTU_E!Y6+FC_TRA_RAIL_CPT_E!Y6+FC_TRA_RAIL_HST_E!Y6+FC_TRA_RAIL_FRT_E!Y6</f>
        <v>0</v>
      </c>
      <c r="Z6" s="8">
        <f>FC_TRA_RAIL_MTU_E!Z6+FC_TRA_RAIL_CPT_E!Z6+FC_TRA_RAIL_HST_E!Z6+FC_TRA_RAIL_FRT_E!Z6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  <c r="Y7" s="8">
        <f>FC_TRA_RAIL_MTU_E!Y7+FC_TRA_RAIL_CPT_E!Y7+FC_TRA_RAIL_HST_E!Y7+FC_TRA_RAIL_FRT_E!Y7</f>
        <v>0</v>
      </c>
      <c r="Z7" s="8">
        <f>FC_TRA_RAIL_MTU_E!Z7+FC_TRA_RAIL_CPT_E!Z7+FC_TRA_RAIL_HST_E!Z7+FC_TRA_RAIL_FRT_E!Z7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  <c r="Y9" s="8">
        <f>FC_TRA_RAIL_MTU_E!Y9+FC_TRA_RAIL_CPT_E!Y9+FC_TRA_RAIL_HST_E!Y9+FC_TRA_RAIL_FRT_E!Y9</f>
        <v>0</v>
      </c>
      <c r="Z9" s="8">
        <f>FC_TRA_RAIL_MTU_E!Z9+FC_TRA_RAIL_CPT_E!Z9+FC_TRA_RAIL_HST_E!Z9+FC_TRA_RAIL_FRT_E!Z9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  <c r="Y10" s="8">
        <f>FC_TRA_RAIL_MTU_E!Y10+FC_TRA_RAIL_CPT_E!Y10+FC_TRA_RAIL_HST_E!Y10+FC_TRA_RAIL_FRT_E!Y10</f>
        <v>0</v>
      </c>
      <c r="Z10" s="8">
        <f>FC_TRA_RAIL_MTU_E!Z10+FC_TRA_RAIL_CPT_E!Z10+FC_TRA_RAIL_HST_E!Z10+FC_TRA_RAIL_FRT_E!Z10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  <c r="Y12" s="8">
        <f>FC_TRA_RAIL_MTU_E!Y12+FC_TRA_RAIL_CPT_E!Y12+FC_TRA_RAIL_HST_E!Y12+FC_TRA_RAIL_FRT_E!Y12</f>
        <v>0</v>
      </c>
      <c r="Z12" s="8">
        <f>FC_TRA_RAIL_MTU_E!Z12+FC_TRA_RAIL_CPT_E!Z12+FC_TRA_RAIL_HST_E!Z12+FC_TRA_RAIL_FRT_E!Z12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  <c r="Y13" s="8">
        <f>FC_TRA_RAIL_MTU_E!Y13+FC_TRA_RAIL_CPT_E!Y13+FC_TRA_RAIL_HST_E!Y13+FC_TRA_RAIL_FRT_E!Y13</f>
        <v>0</v>
      </c>
      <c r="Z13" s="8">
        <f>FC_TRA_RAIL_MTU_E!Z13+FC_TRA_RAIL_CPT_E!Z13+FC_TRA_RAIL_HST_E!Z13+FC_TRA_RAIL_FRT_E!Z13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  <c r="Y14" s="8">
        <f>FC_TRA_RAIL_MTU_E!Y14+FC_TRA_RAIL_CPT_E!Y14+FC_TRA_RAIL_HST_E!Y14+FC_TRA_RAIL_FRT_E!Y14</f>
        <v>0</v>
      </c>
      <c r="Z14" s="8">
        <f>FC_TRA_RAIL_MTU_E!Z14+FC_TRA_RAIL_CPT_E!Z14+FC_TRA_RAIL_HST_E!Z14+FC_TRA_RAIL_FRT_E!Z14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  <c r="Y15" s="8">
        <f>FC_TRA_RAIL_MTU_E!Y15+FC_TRA_RAIL_CPT_E!Y15+FC_TRA_RAIL_HST_E!Y15+FC_TRA_RAIL_FRT_E!Y15</f>
        <v>0</v>
      </c>
      <c r="Z15" s="8">
        <f>FC_TRA_RAIL_MTU_E!Z15+FC_TRA_RAIL_CPT_E!Z15+FC_TRA_RAIL_HST_E!Z15+FC_TRA_RAIL_FRT_E!Z15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  <c r="Y16" s="8">
        <f>FC_TRA_RAIL_MTU_E!Y16+FC_TRA_RAIL_CPT_E!Y16+FC_TRA_RAIL_HST_E!Y16+FC_TRA_RAIL_FRT_E!Y16</f>
        <v>0</v>
      </c>
      <c r="Z16" s="8">
        <f>FC_TRA_RAIL_MTU_E!Z16+FC_TRA_RAIL_CPT_E!Z16+FC_TRA_RAIL_HST_E!Z16+FC_TRA_RAIL_FRT_E!Z16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  <c r="Y18" s="8">
        <f>FC_TRA_RAIL_MTU_E!Y18+FC_TRA_RAIL_CPT_E!Y18+FC_TRA_RAIL_HST_E!Y18+FC_TRA_RAIL_FRT_E!Y18</f>
        <v>0</v>
      </c>
      <c r="Z18" s="8">
        <f>FC_TRA_RAIL_MTU_E!Z18+FC_TRA_RAIL_CPT_E!Z18+FC_TRA_RAIL_HST_E!Z18+FC_TRA_RAIL_FRT_E!Z18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  <c r="Y19" s="8">
        <f>FC_TRA_RAIL_MTU_E!Y19+FC_TRA_RAIL_CPT_E!Y19+FC_TRA_RAIL_HST_E!Y19+FC_TRA_RAIL_FRT_E!Y19</f>
        <v>0</v>
      </c>
      <c r="Z19" s="8">
        <f>FC_TRA_RAIL_MTU_E!Z19+FC_TRA_RAIL_CPT_E!Z19+FC_TRA_RAIL_HST_E!Z19+FC_TRA_RAIL_FRT_E!Z19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  <c r="Y20" s="8">
        <f>FC_TRA_RAIL_MTU_E!Y20+FC_TRA_RAIL_CPT_E!Y20+FC_TRA_RAIL_HST_E!Y20+FC_TRA_RAIL_FRT_E!Y20</f>
        <v>0</v>
      </c>
      <c r="Z20" s="8">
        <f>FC_TRA_RAIL_MTU_E!Z20+FC_TRA_RAIL_CPT_E!Z20+FC_TRA_RAIL_HST_E!Z20+FC_TRA_RAIL_FRT_E!Z20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  <c r="Y21" s="8">
        <f>FC_TRA_RAIL_MTU_E!Y21+FC_TRA_RAIL_CPT_E!Y21+FC_TRA_RAIL_HST_E!Y21+FC_TRA_RAIL_FRT_E!Y21</f>
        <v>0</v>
      </c>
      <c r="Z21" s="8">
        <f>FC_TRA_RAIL_MTU_E!Z21+FC_TRA_RAIL_CPT_E!Z21+FC_TRA_RAIL_HST_E!Z21+FC_TRA_RAIL_FRT_E!Z21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  <c r="Y23" s="8">
        <f>FC_TRA_RAIL_MTU_E!Y23+FC_TRA_RAIL_CPT_E!Y23+FC_TRA_RAIL_HST_E!Y23+FC_TRA_RAIL_FRT_E!Y23</f>
        <v>0</v>
      </c>
      <c r="Z23" s="8">
        <f>FC_TRA_RAIL_MTU_E!Z23+FC_TRA_RAIL_CPT_E!Z23+FC_TRA_RAIL_HST_E!Z23+FC_TRA_RAIL_FRT_E!Z23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  <c r="Y24" s="8">
        <f>FC_TRA_RAIL_MTU_E!Y24+FC_TRA_RAIL_CPT_E!Y24+FC_TRA_RAIL_HST_E!Y24+FC_TRA_RAIL_FRT_E!Y24</f>
        <v>0</v>
      </c>
      <c r="Z24" s="8">
        <f>FC_TRA_RAIL_MTU_E!Z24+FC_TRA_RAIL_CPT_E!Z24+FC_TRA_RAIL_HST_E!Z24+FC_TRA_RAIL_FRT_E!Z24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  <c r="Y25" s="27">
        <f>FC_TRA_RAIL_MTU_E!Y25+FC_TRA_RAIL_CPT_E!Y25+FC_TRA_RAIL_HST_E!Y25+FC_TRA_RAIL_FRT_E!Y25</f>
        <v>0</v>
      </c>
      <c r="Z25" s="27">
        <f>FC_TRA_RAIL_MTU_E!Z25+FC_TRA_RAIL_CPT_E!Z25+FC_TRA_RAIL_HST_E!Z25+FC_TRA_RAIL_FRT_E!Z25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149.75612963999998</v>
      </c>
      <c r="D26" s="27">
        <f t="shared" ref="D26:W26" si="21">SUM(D27,D33)</f>
        <v>140.19731855999999</v>
      </c>
      <c r="E26" s="27">
        <f t="shared" si="21"/>
        <v>133.82468892000003</v>
      </c>
      <c r="F26" s="27">
        <f t="shared" si="21"/>
        <v>133.82468892000003</v>
      </c>
      <c r="G26" s="27">
        <f t="shared" si="21"/>
        <v>136.37358072000001</v>
      </c>
      <c r="H26" s="27">
        <f t="shared" si="21"/>
        <v>130.03056144000001</v>
      </c>
      <c r="I26" s="27">
        <f t="shared" si="21"/>
        <v>136.28768399999998</v>
      </c>
      <c r="J26" s="27">
        <f t="shared" si="21"/>
        <v>110.93961528</v>
      </c>
      <c r="K26" s="27">
        <f t="shared" si="21"/>
        <v>114.11192519999999</v>
      </c>
      <c r="L26" s="27">
        <f t="shared" si="21"/>
        <v>95.102074079999994</v>
      </c>
      <c r="M26" s="27">
        <f t="shared" si="21"/>
        <v>98.283720600000009</v>
      </c>
      <c r="N26" s="27">
        <f t="shared" si="21"/>
        <v>101.44002491999997</v>
      </c>
      <c r="O26" s="27">
        <f t="shared" si="21"/>
        <v>101.44002491999994</v>
      </c>
      <c r="P26" s="27">
        <f t="shared" si="21"/>
        <v>92.832480000000004</v>
      </c>
      <c r="Q26" s="27">
        <f t="shared" si="21"/>
        <v>86.430240000000026</v>
      </c>
      <c r="R26" s="27">
        <f t="shared" si="21"/>
        <v>70.333408080000012</v>
      </c>
      <c r="S26" s="27">
        <f t="shared" si="21"/>
        <v>67.074134400000005</v>
      </c>
      <c r="T26" s="27">
        <f t="shared" si="21"/>
        <v>66.884201280000013</v>
      </c>
      <c r="U26" s="27">
        <f t="shared" si="21"/>
        <v>73.225353240000004</v>
      </c>
      <c r="V26" s="27">
        <f t="shared" si="21"/>
        <v>70.064247239999986</v>
      </c>
      <c r="W26" s="27">
        <f t="shared" si="21"/>
        <v>63.699353639999984</v>
      </c>
      <c r="X26" s="27">
        <f t="shared" ref="X26:Z26" si="22">SUM(X27,X33)</f>
        <v>70.938953279999978</v>
      </c>
      <c r="Y26" s="27">
        <f t="shared" si="22"/>
        <v>58.205964960000017</v>
      </c>
      <c r="Z26" s="27">
        <f t="shared" si="22"/>
        <v>54.91067867999999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  <c r="Y28" s="8">
        <f>FC_TRA_RAIL_MTU_E!Y28+FC_TRA_RAIL_CPT_E!Y28+FC_TRA_RAIL_HST_E!Y28+FC_TRA_RAIL_FRT_E!Y28</f>
        <v>0</v>
      </c>
      <c r="Z28" s="8">
        <f>FC_TRA_RAIL_MTU_E!Z28+FC_TRA_RAIL_CPT_E!Z28+FC_TRA_RAIL_HST_E!Z28+FC_TRA_RAIL_FRT_E!Z28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  <c r="Y29" s="8">
        <f>FC_TRA_RAIL_MTU_E!Y29+FC_TRA_RAIL_CPT_E!Y29+FC_TRA_RAIL_HST_E!Y29+FC_TRA_RAIL_FRT_E!Y29</f>
        <v>0</v>
      </c>
      <c r="Z29" s="8">
        <f>FC_TRA_RAIL_MTU_E!Z29+FC_TRA_RAIL_CPT_E!Z29+FC_TRA_RAIL_HST_E!Z29+FC_TRA_RAIL_FRT_E!Z29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  <c r="Y30" s="8">
        <f>FC_TRA_RAIL_MTU_E!Y30+FC_TRA_RAIL_CPT_E!Y30+FC_TRA_RAIL_HST_E!Y30+FC_TRA_RAIL_FRT_E!Y30</f>
        <v>0</v>
      </c>
      <c r="Z30" s="8">
        <f>FC_TRA_RAIL_MTU_E!Z30+FC_TRA_RAIL_CPT_E!Z30+FC_TRA_RAIL_HST_E!Z30+FC_TRA_RAIL_FRT_E!Z30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  <c r="Y31" s="8">
        <f>FC_TRA_RAIL_MTU_E!Y31+FC_TRA_RAIL_CPT_E!Y31+FC_TRA_RAIL_HST_E!Y31+FC_TRA_RAIL_FRT_E!Y31</f>
        <v>0</v>
      </c>
      <c r="Z31" s="8">
        <f>FC_TRA_RAIL_MTU_E!Z31+FC_TRA_RAIL_CPT_E!Z31+FC_TRA_RAIL_HST_E!Z31+FC_TRA_RAIL_FRT_E!Z31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  <c r="Y32" s="8">
        <f>FC_TRA_RAIL_MTU_E!Y32+FC_TRA_RAIL_CPT_E!Y32+FC_TRA_RAIL_HST_E!Y32+FC_TRA_RAIL_FRT_E!Y32</f>
        <v>0</v>
      </c>
      <c r="Z32" s="8">
        <f>FC_TRA_RAIL_MTU_E!Z32+FC_TRA_RAIL_CPT_E!Z32+FC_TRA_RAIL_HST_E!Z32+FC_TRA_RAIL_FRT_E!Z32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149.75612963999998</v>
      </c>
      <c r="D33" s="19">
        <f t="shared" ref="D33:W33" si="27">SUM(D34:D50)</f>
        <v>140.19731855999999</v>
      </c>
      <c r="E33" s="19">
        <f t="shared" si="27"/>
        <v>133.82468892000003</v>
      </c>
      <c r="F33" s="19">
        <f t="shared" si="27"/>
        <v>133.82468892000003</v>
      </c>
      <c r="G33" s="19">
        <f t="shared" si="27"/>
        <v>136.37358072000001</v>
      </c>
      <c r="H33" s="19">
        <f t="shared" si="27"/>
        <v>130.03056144000001</v>
      </c>
      <c r="I33" s="19">
        <f t="shared" si="27"/>
        <v>136.28768399999998</v>
      </c>
      <c r="J33" s="19">
        <f t="shared" si="27"/>
        <v>110.93961528</v>
      </c>
      <c r="K33" s="19">
        <f t="shared" si="27"/>
        <v>114.11192519999999</v>
      </c>
      <c r="L33" s="19">
        <f t="shared" si="27"/>
        <v>95.102074079999994</v>
      </c>
      <c r="M33" s="19">
        <f t="shared" si="27"/>
        <v>98.283720600000009</v>
      </c>
      <c r="N33" s="19">
        <f t="shared" si="27"/>
        <v>101.44002491999997</v>
      </c>
      <c r="O33" s="19">
        <f t="shared" si="27"/>
        <v>101.44002491999994</v>
      </c>
      <c r="P33" s="19">
        <f t="shared" si="27"/>
        <v>92.832480000000004</v>
      </c>
      <c r="Q33" s="19">
        <f t="shared" si="27"/>
        <v>86.430240000000026</v>
      </c>
      <c r="R33" s="19">
        <f t="shared" si="27"/>
        <v>70.333408080000012</v>
      </c>
      <c r="S33" s="19">
        <f t="shared" si="27"/>
        <v>67.074134400000005</v>
      </c>
      <c r="T33" s="19">
        <f t="shared" si="27"/>
        <v>66.884201280000013</v>
      </c>
      <c r="U33" s="19">
        <f t="shared" si="27"/>
        <v>73.225353240000004</v>
      </c>
      <c r="V33" s="19">
        <f t="shared" si="27"/>
        <v>70.064247239999986</v>
      </c>
      <c r="W33" s="19">
        <f t="shared" si="27"/>
        <v>63.699353639999984</v>
      </c>
      <c r="X33" s="19">
        <f t="shared" ref="X33:Z33" si="28">SUM(X34:X50)</f>
        <v>70.938953279999978</v>
      </c>
      <c r="Y33" s="19">
        <f t="shared" si="28"/>
        <v>58.205964960000017</v>
      </c>
      <c r="Z33" s="19">
        <f t="shared" si="28"/>
        <v>54.91067867999999</v>
      </c>
    </row>
    <row r="34" spans="1:26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  <c r="Y34" s="8">
        <f>FC_TRA_RAIL_MTU_E!Y34+FC_TRA_RAIL_CPT_E!Y34+FC_TRA_RAIL_HST_E!Y34+FC_TRA_RAIL_FRT_E!Y34</f>
        <v>0</v>
      </c>
      <c r="Z34" s="8">
        <f>FC_TRA_RAIL_MTU_E!Z34+FC_TRA_RAIL_CPT_E!Z34+FC_TRA_RAIL_HST_E!Z34+FC_TRA_RAIL_FRT_E!Z34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  <c r="Y35" s="8">
        <f>FC_TRA_RAIL_MTU_E!Y35+FC_TRA_RAIL_CPT_E!Y35+FC_TRA_RAIL_HST_E!Y35+FC_TRA_RAIL_FRT_E!Y35</f>
        <v>0</v>
      </c>
      <c r="Z35" s="8">
        <f>FC_TRA_RAIL_MTU_E!Z35+FC_TRA_RAIL_CPT_E!Z35+FC_TRA_RAIL_HST_E!Z35+FC_TRA_RAIL_FRT_E!Z35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  <c r="Y36" s="8">
        <f>FC_TRA_RAIL_MTU_E!Y36+FC_TRA_RAIL_CPT_E!Y36+FC_TRA_RAIL_HST_E!Y36+FC_TRA_RAIL_FRT_E!Y36</f>
        <v>0</v>
      </c>
      <c r="Z36" s="8">
        <f>FC_TRA_RAIL_MTU_E!Z36+FC_TRA_RAIL_CPT_E!Z36+FC_TRA_RAIL_HST_E!Z36+FC_TRA_RAIL_FRT_E!Z36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  <c r="Y37" s="8">
        <f>FC_TRA_RAIL_MTU_E!Y37+FC_TRA_RAIL_CPT_E!Y37+FC_TRA_RAIL_HST_E!Y37+FC_TRA_RAIL_FRT_E!Y37</f>
        <v>0</v>
      </c>
      <c r="Z37" s="8">
        <f>FC_TRA_RAIL_MTU_E!Z37+FC_TRA_RAIL_CPT_E!Z37+FC_TRA_RAIL_HST_E!Z37+FC_TRA_RAIL_FRT_E!Z37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  <c r="Y38" s="8">
        <f>FC_TRA_RAIL_MTU_E!Y38+FC_TRA_RAIL_CPT_E!Y38+FC_TRA_RAIL_HST_E!Y38+FC_TRA_RAIL_FRT_E!Y38</f>
        <v>0</v>
      </c>
      <c r="Z38" s="8">
        <f>FC_TRA_RAIL_MTU_E!Z38+FC_TRA_RAIL_CPT_E!Z38+FC_TRA_RAIL_HST_E!Z38+FC_TRA_RAIL_FRT_E!Z38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  <c r="Y39" s="8">
        <f>FC_TRA_RAIL_MTU_E!Y39+FC_TRA_RAIL_CPT_E!Y39+FC_TRA_RAIL_HST_E!Y39+FC_TRA_RAIL_FRT_E!Y39</f>
        <v>0</v>
      </c>
      <c r="Z39" s="8">
        <f>FC_TRA_RAIL_MTU_E!Z39+FC_TRA_RAIL_CPT_E!Z39+FC_TRA_RAIL_HST_E!Z39+FC_TRA_RAIL_FRT_E!Z39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  <c r="Y40" s="8">
        <f>FC_TRA_RAIL_MTU_E!Y40+FC_TRA_RAIL_CPT_E!Y40+FC_TRA_RAIL_HST_E!Y40+FC_TRA_RAIL_FRT_E!Y40</f>
        <v>0</v>
      </c>
      <c r="Z40" s="8">
        <f>FC_TRA_RAIL_MTU_E!Z40+FC_TRA_RAIL_CPT_E!Z40+FC_TRA_RAIL_HST_E!Z40+FC_TRA_RAIL_FRT_E!Z40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  <c r="Y41" s="8">
        <f>FC_TRA_RAIL_MTU_E!Y41+FC_TRA_RAIL_CPT_E!Y41+FC_TRA_RAIL_HST_E!Y41+FC_TRA_RAIL_FRT_E!Y41</f>
        <v>0</v>
      </c>
      <c r="Z41" s="8">
        <f>FC_TRA_RAIL_MTU_E!Z41+FC_TRA_RAIL_CPT_E!Z41+FC_TRA_RAIL_HST_E!Z41+FC_TRA_RAIL_FRT_E!Z41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  <c r="Y42" s="8">
        <f>FC_TRA_RAIL_MTU_E!Y42+FC_TRA_RAIL_CPT_E!Y42+FC_TRA_RAIL_HST_E!Y42+FC_TRA_RAIL_FRT_E!Y42</f>
        <v>0</v>
      </c>
      <c r="Z42" s="8">
        <f>FC_TRA_RAIL_MTU_E!Z42+FC_TRA_RAIL_CPT_E!Z42+FC_TRA_RAIL_HST_E!Z42+FC_TRA_RAIL_FRT_E!Z42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149.75612963999998</v>
      </c>
      <c r="D43" s="8">
        <f>FC_TRA_RAIL_MTU_E!D43+FC_TRA_RAIL_CPT_E!D43+FC_TRA_RAIL_HST_E!D43+FC_TRA_RAIL_FRT_E!D43</f>
        <v>140.19731855999999</v>
      </c>
      <c r="E43" s="8">
        <f>FC_TRA_RAIL_MTU_E!E43+FC_TRA_RAIL_CPT_E!E43+FC_TRA_RAIL_HST_E!E43+FC_TRA_RAIL_FRT_E!E43</f>
        <v>133.82468892000003</v>
      </c>
      <c r="F43" s="8">
        <f>FC_TRA_RAIL_MTU_E!F43+FC_TRA_RAIL_CPT_E!F43+FC_TRA_RAIL_HST_E!F43+FC_TRA_RAIL_FRT_E!F43</f>
        <v>133.82468892000003</v>
      </c>
      <c r="G43" s="8">
        <f>FC_TRA_RAIL_MTU_E!G43+FC_TRA_RAIL_CPT_E!G43+FC_TRA_RAIL_HST_E!G43+FC_TRA_RAIL_FRT_E!G43</f>
        <v>136.37358072000001</v>
      </c>
      <c r="H43" s="8">
        <f>FC_TRA_RAIL_MTU_E!H43+FC_TRA_RAIL_CPT_E!H43+FC_TRA_RAIL_HST_E!H43+FC_TRA_RAIL_FRT_E!H43</f>
        <v>130.03056144000001</v>
      </c>
      <c r="I43" s="8">
        <f>FC_TRA_RAIL_MTU_E!I43+FC_TRA_RAIL_CPT_E!I43+FC_TRA_RAIL_HST_E!I43+FC_TRA_RAIL_FRT_E!I43</f>
        <v>136.28768399999998</v>
      </c>
      <c r="J43" s="8">
        <f>FC_TRA_RAIL_MTU_E!J43+FC_TRA_RAIL_CPT_E!J43+FC_TRA_RAIL_HST_E!J43+FC_TRA_RAIL_FRT_E!J43</f>
        <v>110.93961528</v>
      </c>
      <c r="K43" s="8">
        <f>FC_TRA_RAIL_MTU_E!K43+FC_TRA_RAIL_CPT_E!K43+FC_TRA_RAIL_HST_E!K43+FC_TRA_RAIL_FRT_E!K43</f>
        <v>114.11192519999999</v>
      </c>
      <c r="L43" s="8">
        <f>FC_TRA_RAIL_MTU_E!L43+FC_TRA_RAIL_CPT_E!L43+FC_TRA_RAIL_HST_E!L43+FC_TRA_RAIL_FRT_E!L43</f>
        <v>95.102074079999994</v>
      </c>
      <c r="M43" s="8">
        <f>FC_TRA_RAIL_MTU_E!M43+FC_TRA_RAIL_CPT_E!M43+FC_TRA_RAIL_HST_E!M43+FC_TRA_RAIL_FRT_E!M43</f>
        <v>98.283720600000009</v>
      </c>
      <c r="N43" s="8">
        <f>FC_TRA_RAIL_MTU_E!N43+FC_TRA_RAIL_CPT_E!N43+FC_TRA_RAIL_HST_E!N43+FC_TRA_RAIL_FRT_E!N43</f>
        <v>101.44002491999997</v>
      </c>
      <c r="O43" s="8">
        <f>FC_TRA_RAIL_MTU_E!O43+FC_TRA_RAIL_CPT_E!O43+FC_TRA_RAIL_HST_E!O43+FC_TRA_RAIL_FRT_E!O43</f>
        <v>101.44002491999994</v>
      </c>
      <c r="P43" s="8">
        <f>FC_TRA_RAIL_MTU_E!P43+FC_TRA_RAIL_CPT_E!P43+FC_TRA_RAIL_HST_E!P43+FC_TRA_RAIL_FRT_E!P43</f>
        <v>92.832480000000004</v>
      </c>
      <c r="Q43" s="8">
        <f>FC_TRA_RAIL_MTU_E!Q43+FC_TRA_RAIL_CPT_E!Q43+FC_TRA_RAIL_HST_E!Q43+FC_TRA_RAIL_FRT_E!Q43</f>
        <v>86.430240000000026</v>
      </c>
      <c r="R43" s="8">
        <f>FC_TRA_RAIL_MTU_E!R43+FC_TRA_RAIL_CPT_E!R43+FC_TRA_RAIL_HST_E!R43+FC_TRA_RAIL_FRT_E!R43</f>
        <v>70.333408080000012</v>
      </c>
      <c r="S43" s="8">
        <f>FC_TRA_RAIL_MTU_E!S43+FC_TRA_RAIL_CPT_E!S43+FC_TRA_RAIL_HST_E!S43+FC_TRA_RAIL_FRT_E!S43</f>
        <v>67.074134400000005</v>
      </c>
      <c r="T43" s="8">
        <f>FC_TRA_RAIL_MTU_E!T43+FC_TRA_RAIL_CPT_E!T43+FC_TRA_RAIL_HST_E!T43+FC_TRA_RAIL_FRT_E!T43</f>
        <v>66.884201280000013</v>
      </c>
      <c r="U43" s="8">
        <f>FC_TRA_RAIL_MTU_E!U43+FC_TRA_RAIL_CPT_E!U43+FC_TRA_RAIL_HST_E!U43+FC_TRA_RAIL_FRT_E!U43</f>
        <v>73.225353240000004</v>
      </c>
      <c r="V43" s="8">
        <f>FC_TRA_RAIL_MTU_E!V43+FC_TRA_RAIL_CPT_E!V43+FC_TRA_RAIL_HST_E!V43+FC_TRA_RAIL_FRT_E!V43</f>
        <v>70.064247239999986</v>
      </c>
      <c r="W43" s="8">
        <f>FC_TRA_RAIL_MTU_E!W43+FC_TRA_RAIL_CPT_E!W43+FC_TRA_RAIL_HST_E!W43+FC_TRA_RAIL_FRT_E!W43</f>
        <v>63.699353639999984</v>
      </c>
      <c r="X43" s="8">
        <f>FC_TRA_RAIL_MTU_E!X43+FC_TRA_RAIL_CPT_E!X43+FC_TRA_RAIL_HST_E!X43+FC_TRA_RAIL_FRT_E!X43</f>
        <v>70.938953279999978</v>
      </c>
      <c r="Y43" s="8">
        <f>FC_TRA_RAIL_MTU_E!Y43+FC_TRA_RAIL_CPT_E!Y43+FC_TRA_RAIL_HST_E!Y43+FC_TRA_RAIL_FRT_E!Y43</f>
        <v>58.205964960000017</v>
      </c>
      <c r="Z43" s="8">
        <f>FC_TRA_RAIL_MTU_E!Z43+FC_TRA_RAIL_CPT_E!Z43+FC_TRA_RAIL_HST_E!Z43+FC_TRA_RAIL_FRT_E!Z43</f>
        <v>54.91067867999999</v>
      </c>
    </row>
    <row r="44" spans="1:26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  <c r="Y44" s="8">
        <f>FC_TRA_RAIL_MTU_E!Y44+FC_TRA_RAIL_CPT_E!Y44+FC_TRA_RAIL_HST_E!Y44+FC_TRA_RAIL_FRT_E!Y44</f>
        <v>0</v>
      </c>
      <c r="Z44" s="8">
        <f>FC_TRA_RAIL_MTU_E!Z44+FC_TRA_RAIL_CPT_E!Z44+FC_TRA_RAIL_HST_E!Z44+FC_TRA_RAIL_FRT_E!Z44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  <c r="Y45" s="8">
        <f>FC_TRA_RAIL_MTU_E!Y45+FC_TRA_RAIL_CPT_E!Y45+FC_TRA_RAIL_HST_E!Y45+FC_TRA_RAIL_FRT_E!Y45</f>
        <v>0</v>
      </c>
      <c r="Z45" s="8">
        <f>FC_TRA_RAIL_MTU_E!Z45+FC_TRA_RAIL_CPT_E!Z45+FC_TRA_RAIL_HST_E!Z45+FC_TRA_RAIL_FRT_E!Z45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  <c r="Y46" s="8">
        <f>FC_TRA_RAIL_MTU_E!Y46+FC_TRA_RAIL_CPT_E!Y46+FC_TRA_RAIL_HST_E!Y46+FC_TRA_RAIL_FRT_E!Y46</f>
        <v>0</v>
      </c>
      <c r="Z46" s="8">
        <f>FC_TRA_RAIL_MTU_E!Z46+FC_TRA_RAIL_CPT_E!Z46+FC_TRA_RAIL_HST_E!Z46+FC_TRA_RAIL_FRT_E!Z46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  <c r="Y47" s="8">
        <f>FC_TRA_RAIL_MTU_E!Y47+FC_TRA_RAIL_CPT_E!Y47+FC_TRA_RAIL_HST_E!Y47+FC_TRA_RAIL_FRT_E!Y47</f>
        <v>0</v>
      </c>
      <c r="Z47" s="8">
        <f>FC_TRA_RAIL_MTU_E!Z47+FC_TRA_RAIL_CPT_E!Z47+FC_TRA_RAIL_HST_E!Z47+FC_TRA_RAIL_FRT_E!Z47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  <c r="Y48" s="8">
        <f>FC_TRA_RAIL_MTU_E!Y48+FC_TRA_RAIL_CPT_E!Y48+FC_TRA_RAIL_HST_E!Y48+FC_TRA_RAIL_FRT_E!Y48</f>
        <v>0</v>
      </c>
      <c r="Z48" s="8">
        <f>FC_TRA_RAIL_MTU_E!Z48+FC_TRA_RAIL_CPT_E!Z48+FC_TRA_RAIL_HST_E!Z48+FC_TRA_RAIL_FRT_E!Z48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  <c r="Y49" s="8">
        <f>FC_TRA_RAIL_MTU_E!Y49+FC_TRA_RAIL_CPT_E!Y49+FC_TRA_RAIL_HST_E!Y49+FC_TRA_RAIL_FRT_E!Y49</f>
        <v>0</v>
      </c>
      <c r="Z49" s="8">
        <f>FC_TRA_RAIL_MTU_E!Z49+FC_TRA_RAIL_CPT_E!Z49+FC_TRA_RAIL_HST_E!Z49+FC_TRA_RAIL_FRT_E!Z49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  <c r="Y50" s="8">
        <f>FC_TRA_RAIL_MTU_E!Y50+FC_TRA_RAIL_CPT_E!Y50+FC_TRA_RAIL_HST_E!Y50+FC_TRA_RAIL_FRT_E!Y50</f>
        <v>0</v>
      </c>
      <c r="Z50" s="8">
        <f>FC_TRA_RAIL_MTU_E!Z50+FC_TRA_RAIL_CPT_E!Z50+FC_TRA_RAIL_HST_E!Z50+FC_TRA_RAIL_FRT_E!Z50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  <c r="Y51" s="27">
        <f>FC_TRA_RAIL_MTU_E!Y51+FC_TRA_RAIL_CPT_E!Y51+FC_TRA_RAIL_HST_E!Y51+FC_TRA_RAIL_FRT_E!Y51</f>
        <v>0</v>
      </c>
      <c r="Z51" s="27">
        <f>FC_TRA_RAIL_MTU_E!Z51+FC_TRA_RAIL_CPT_E!Z51+FC_TRA_RAIL_HST_E!Z51+FC_TRA_RAIL_FRT_E!Z51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  <c r="Y53" s="8">
        <f>FC_TRA_RAIL_MTU_E!Y53+FC_TRA_RAIL_CPT_E!Y53+FC_TRA_RAIL_HST_E!Y53+FC_TRA_RAIL_FRT_E!Y53</f>
        <v>0</v>
      </c>
      <c r="Z53" s="8">
        <f>FC_TRA_RAIL_MTU_E!Z53+FC_TRA_RAIL_CPT_E!Z53+FC_TRA_RAIL_HST_E!Z53+FC_TRA_RAIL_FRT_E!Z53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  <c r="Y54" s="45">
        <f>FC_TRA_RAIL_MTU_E!Y54+FC_TRA_RAIL_CPT_E!Y54+FC_TRA_RAIL_HST_E!Y54+FC_TRA_RAIL_FRT_E!Y54</f>
        <v>0</v>
      </c>
      <c r="Z54" s="45">
        <f>FC_TRA_RAIL_MTU_E!Z54+FC_TRA_RAIL_CPT_E!Z54+FC_TRA_RAIL_HST_E!Z54+FC_TRA_RAIL_FRT_E!Z54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2.2296902399999996</v>
      </c>
      <c r="Y61" s="49">
        <f t="shared" ref="Y61:Z61" si="33">SUM(Y62:Y72)</f>
        <v>2.2222987199999999</v>
      </c>
      <c r="Z61" s="49">
        <f t="shared" si="33"/>
        <v>2.2847443200000002</v>
      </c>
    </row>
    <row r="62" spans="1:26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  <c r="Y62" s="52">
        <f>FC_TRA_RAIL_MTU_E!Y62+FC_TRA_RAIL_CPT_E!Y62+FC_TRA_RAIL_HST_E!Y62+FC_TRA_RAIL_FRT_E!Y62</f>
        <v>0</v>
      </c>
      <c r="Z62" s="52">
        <f>FC_TRA_RAIL_MTU_E!Z62+FC_TRA_RAIL_CPT_E!Z62+FC_TRA_RAIL_HST_E!Z62+FC_TRA_RAIL_FRT_E!Z62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  <c r="Y63" s="52">
        <f>FC_TRA_RAIL_MTU_E!Y63+FC_TRA_RAIL_CPT_E!Y63+FC_TRA_RAIL_HST_E!Y63+FC_TRA_RAIL_FRT_E!Y63</f>
        <v>0</v>
      </c>
      <c r="Z63" s="52">
        <f>FC_TRA_RAIL_MTU_E!Z63+FC_TRA_RAIL_CPT_E!Z63+FC_TRA_RAIL_HST_E!Z63+FC_TRA_RAIL_FRT_E!Z63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  <c r="Y64" s="52">
        <f>FC_TRA_RAIL_MTU_E!Y64+FC_TRA_RAIL_CPT_E!Y64+FC_TRA_RAIL_HST_E!Y64+FC_TRA_RAIL_FRT_E!Y64</f>
        <v>0</v>
      </c>
      <c r="Z64" s="52">
        <f>FC_TRA_RAIL_MTU_E!Z64+FC_TRA_RAIL_CPT_E!Z64+FC_TRA_RAIL_HST_E!Z64+FC_TRA_RAIL_FRT_E!Z64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  <c r="Y65" s="52">
        <f>FC_TRA_RAIL_MTU_E!Y65+FC_TRA_RAIL_CPT_E!Y65+FC_TRA_RAIL_HST_E!Y65+FC_TRA_RAIL_FRT_E!Y65</f>
        <v>0</v>
      </c>
      <c r="Z65" s="52">
        <f>FC_TRA_RAIL_MTU_E!Z65+FC_TRA_RAIL_CPT_E!Z65+FC_TRA_RAIL_HST_E!Z65+FC_TRA_RAIL_FRT_E!Z65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  <c r="Y66" s="52">
        <f>FC_TRA_RAIL_MTU_E!Y66+FC_TRA_RAIL_CPT_E!Y66+FC_TRA_RAIL_HST_E!Y66+FC_TRA_RAIL_FRT_E!Y66</f>
        <v>0</v>
      </c>
      <c r="Z66" s="52">
        <f>FC_TRA_RAIL_MTU_E!Z66+FC_TRA_RAIL_CPT_E!Z66+FC_TRA_RAIL_HST_E!Z66+FC_TRA_RAIL_FRT_E!Z66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  <c r="Y67" s="52">
        <f>FC_TRA_RAIL_MTU_E!Y67+FC_TRA_RAIL_CPT_E!Y67+FC_TRA_RAIL_HST_E!Y67+FC_TRA_RAIL_FRT_E!Y67</f>
        <v>0</v>
      </c>
      <c r="Z67" s="52">
        <f>FC_TRA_RAIL_MTU_E!Z67+FC_TRA_RAIL_CPT_E!Z67+FC_TRA_RAIL_HST_E!Z67+FC_TRA_RAIL_FRT_E!Z67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  <c r="Y68" s="52">
        <f>FC_TRA_RAIL_MTU_E!Y68+FC_TRA_RAIL_CPT_E!Y68+FC_TRA_RAIL_HST_E!Y68+FC_TRA_RAIL_FRT_E!Y68</f>
        <v>0</v>
      </c>
      <c r="Z68" s="52">
        <f>FC_TRA_RAIL_MTU_E!Z68+FC_TRA_RAIL_CPT_E!Z68+FC_TRA_RAIL_HST_E!Z68+FC_TRA_RAIL_FRT_E!Z68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2.2296902399999996</v>
      </c>
      <c r="Y69" s="52">
        <f>FC_TRA_RAIL_MTU_E!Y69+FC_TRA_RAIL_CPT_E!Y69+FC_TRA_RAIL_HST_E!Y69+FC_TRA_RAIL_FRT_E!Y69</f>
        <v>2.2222987199999999</v>
      </c>
      <c r="Z69" s="52">
        <f>FC_TRA_RAIL_MTU_E!Z69+FC_TRA_RAIL_CPT_E!Z69+FC_TRA_RAIL_HST_E!Z69+FC_TRA_RAIL_FRT_E!Z69</f>
        <v>2.2847443200000002</v>
      </c>
    </row>
    <row r="70" spans="1:26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  <c r="Y70" s="52">
        <f>FC_TRA_RAIL_MTU_E!Y70+FC_TRA_RAIL_CPT_E!Y70+FC_TRA_RAIL_HST_E!Y70+FC_TRA_RAIL_FRT_E!Y70</f>
        <v>0</v>
      </c>
      <c r="Z70" s="52">
        <f>FC_TRA_RAIL_MTU_E!Z70+FC_TRA_RAIL_CPT_E!Z70+FC_TRA_RAIL_HST_E!Z70+FC_TRA_RAIL_FRT_E!Z70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  <c r="Y71" s="52">
        <f>FC_TRA_RAIL_MTU_E!Y71+FC_TRA_RAIL_CPT_E!Y71+FC_TRA_RAIL_HST_E!Y71+FC_TRA_RAIL_FRT_E!Y71</f>
        <v>0</v>
      </c>
      <c r="Z71" s="52">
        <f>FC_TRA_RAIL_MTU_E!Z71+FC_TRA_RAIL_CPT_E!Z71+FC_TRA_RAIL_HST_E!Z71+FC_TRA_RAIL_FRT_E!Z71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  <c r="Y72" s="55">
        <f>FC_TRA_RAIL_MTU_E!Y72+FC_TRA_RAIL_CPT_E!Y72+FC_TRA_RAIL_HST_E!Y72+FC_TRA_RAIL_FRT_E!Y72</f>
        <v>0</v>
      </c>
      <c r="Z72" s="55">
        <f>FC_TRA_RAIL_MTU_E!Z72+FC_TRA_RAIL_CPT_E!Z72+FC_TRA_RAIL_HST_E!Z72+FC_TRA_RAIL_FRT_E!Z72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W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ref="X22:Z22" si="19">SUM(X23:X24)</f>
        <v>0</v>
      </c>
      <c r="Y22" s="27">
        <f t="shared" si="19"/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0</v>
      </c>
      <c r="D26" s="27">
        <f t="shared" ref="D26:W26" si="21">SUM(D27,D33)</f>
        <v>0</v>
      </c>
      <c r="E26" s="27">
        <f t="shared" si="21"/>
        <v>0</v>
      </c>
      <c r="F26" s="27">
        <f t="shared" si="21"/>
        <v>0</v>
      </c>
      <c r="G26" s="27">
        <f t="shared" si="21"/>
        <v>0</v>
      </c>
      <c r="H26" s="27">
        <f t="shared" si="21"/>
        <v>0</v>
      </c>
      <c r="I26" s="27">
        <f t="shared" si="21"/>
        <v>0</v>
      </c>
      <c r="J26" s="27">
        <f t="shared" si="21"/>
        <v>0</v>
      </c>
      <c r="K26" s="27">
        <f t="shared" si="21"/>
        <v>0</v>
      </c>
      <c r="L26" s="27">
        <f t="shared" si="21"/>
        <v>0</v>
      </c>
      <c r="M26" s="27">
        <f t="shared" si="21"/>
        <v>0</v>
      </c>
      <c r="N26" s="27">
        <f t="shared" si="21"/>
        <v>0</v>
      </c>
      <c r="O26" s="27">
        <f t="shared" si="21"/>
        <v>0</v>
      </c>
      <c r="P26" s="27">
        <f t="shared" si="21"/>
        <v>0</v>
      </c>
      <c r="Q26" s="27">
        <f t="shared" si="21"/>
        <v>0</v>
      </c>
      <c r="R26" s="27">
        <f t="shared" si="21"/>
        <v>0</v>
      </c>
      <c r="S26" s="27">
        <f t="shared" si="21"/>
        <v>0</v>
      </c>
      <c r="T26" s="27">
        <f t="shared" si="21"/>
        <v>0</v>
      </c>
      <c r="U26" s="27">
        <f t="shared" si="21"/>
        <v>0</v>
      </c>
      <c r="V26" s="27">
        <f t="shared" si="21"/>
        <v>0</v>
      </c>
      <c r="W26" s="27">
        <f t="shared" si="21"/>
        <v>0</v>
      </c>
      <c r="X26" s="27">
        <f t="shared" ref="X26:Z26" si="22">SUM(X27,X33)</f>
        <v>0</v>
      </c>
      <c r="Y26" s="27">
        <f t="shared" si="22"/>
        <v>0</v>
      </c>
      <c r="Z26" s="27">
        <f t="shared" si="22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0</v>
      </c>
      <c r="D33" s="19">
        <f t="shared" ref="D33:W33" si="27">SUM(D34:D50)</f>
        <v>0</v>
      </c>
      <c r="E33" s="19">
        <f t="shared" si="27"/>
        <v>0</v>
      </c>
      <c r="F33" s="19">
        <f t="shared" si="27"/>
        <v>0</v>
      </c>
      <c r="G33" s="19">
        <f t="shared" si="27"/>
        <v>0</v>
      </c>
      <c r="H33" s="19">
        <f t="shared" si="27"/>
        <v>0</v>
      </c>
      <c r="I33" s="19">
        <f t="shared" si="27"/>
        <v>0</v>
      </c>
      <c r="J33" s="19">
        <f t="shared" si="27"/>
        <v>0</v>
      </c>
      <c r="K33" s="19">
        <f t="shared" si="27"/>
        <v>0</v>
      </c>
      <c r="L33" s="19">
        <f t="shared" si="27"/>
        <v>0</v>
      </c>
      <c r="M33" s="19">
        <f t="shared" si="27"/>
        <v>0</v>
      </c>
      <c r="N33" s="19">
        <f t="shared" si="27"/>
        <v>0</v>
      </c>
      <c r="O33" s="19">
        <f t="shared" si="27"/>
        <v>0</v>
      </c>
      <c r="P33" s="19">
        <f t="shared" si="27"/>
        <v>0</v>
      </c>
      <c r="Q33" s="19">
        <f t="shared" si="27"/>
        <v>0</v>
      </c>
      <c r="R33" s="19">
        <f t="shared" si="27"/>
        <v>0</v>
      </c>
      <c r="S33" s="19">
        <f t="shared" si="27"/>
        <v>0</v>
      </c>
      <c r="T33" s="19">
        <f t="shared" si="27"/>
        <v>0</v>
      </c>
      <c r="U33" s="19">
        <f t="shared" si="27"/>
        <v>0</v>
      </c>
      <c r="V33" s="19">
        <f t="shared" si="27"/>
        <v>0</v>
      </c>
      <c r="W33" s="19">
        <f t="shared" si="27"/>
        <v>0</v>
      </c>
      <c r="X33" s="19">
        <f t="shared" ref="X33:Z33" si="28">SUM(X34:X50)</f>
        <v>0</v>
      </c>
      <c r="Y33" s="19">
        <f t="shared" si="28"/>
        <v>0</v>
      </c>
      <c r="Z33" s="19">
        <f t="shared" si="28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0</v>
      </c>
      <c r="L52" s="27">
        <f t="shared" si="30"/>
        <v>0</v>
      </c>
      <c r="M52" s="27">
        <f t="shared" si="30"/>
        <v>0</v>
      </c>
      <c r="N52" s="27">
        <f t="shared" si="30"/>
        <v>0</v>
      </c>
      <c r="O52" s="27">
        <f t="shared" si="30"/>
        <v>0</v>
      </c>
      <c r="P52" s="27">
        <f t="shared" si="30"/>
        <v>0</v>
      </c>
      <c r="Q52" s="27">
        <f t="shared" si="30"/>
        <v>0</v>
      </c>
      <c r="R52" s="27">
        <f t="shared" si="30"/>
        <v>0</v>
      </c>
      <c r="S52" s="27">
        <f t="shared" si="30"/>
        <v>0</v>
      </c>
      <c r="T52" s="27">
        <f t="shared" si="30"/>
        <v>0</v>
      </c>
      <c r="U52" s="27">
        <f t="shared" si="30"/>
        <v>0</v>
      </c>
      <c r="V52" s="27">
        <f t="shared" si="30"/>
        <v>0</v>
      </c>
      <c r="W52" s="27">
        <f t="shared" si="30"/>
        <v>0</v>
      </c>
      <c r="X52" s="27">
        <f t="shared" ref="X52:Z52" si="31">SUM(X53:X54)</f>
        <v>0</v>
      </c>
      <c r="Y52" s="27">
        <f t="shared" si="31"/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0</v>
      </c>
      <c r="L61" s="49">
        <f t="shared" si="32"/>
        <v>0</v>
      </c>
      <c r="M61" s="49">
        <f t="shared" si="32"/>
        <v>0</v>
      </c>
      <c r="N61" s="49">
        <f t="shared" si="32"/>
        <v>0</v>
      </c>
      <c r="O61" s="49">
        <f t="shared" si="32"/>
        <v>0</v>
      </c>
      <c r="P61" s="49">
        <f t="shared" si="32"/>
        <v>0</v>
      </c>
      <c r="Q61" s="49">
        <f t="shared" si="32"/>
        <v>0</v>
      </c>
      <c r="R61" s="49">
        <f t="shared" si="32"/>
        <v>0</v>
      </c>
      <c r="S61" s="49">
        <f t="shared" si="32"/>
        <v>0</v>
      </c>
      <c r="T61" s="49">
        <f t="shared" si="32"/>
        <v>0</v>
      </c>
      <c r="U61" s="49">
        <f t="shared" si="32"/>
        <v>0</v>
      </c>
      <c r="V61" s="49">
        <f t="shared" si="32"/>
        <v>0</v>
      </c>
      <c r="W61" s="49">
        <f t="shared" si="32"/>
        <v>0</v>
      </c>
      <c r="X61" s="49">
        <f t="shared" si="32"/>
        <v>0</v>
      </c>
      <c r="Y61" s="49">
        <f t="shared" ref="Y61:Z61" si="33">SUM(Y62:Y72)</f>
        <v>0</v>
      </c>
      <c r="Z61" s="49">
        <f t="shared" si="3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51.194780438794844</v>
      </c>
      <c r="D2" s="21">
        <f t="shared" ref="D2:X2" si="0">SUM(D3,D17,D22,D25,D26,D51,D52)</f>
        <v>44.621513432695352</v>
      </c>
      <c r="E2" s="21">
        <f t="shared" si="0"/>
        <v>44.946994974599392</v>
      </c>
      <c r="F2" s="21">
        <f t="shared" si="0"/>
        <v>46.358012161476466</v>
      </c>
      <c r="G2" s="21">
        <f t="shared" si="0"/>
        <v>44.765425804411592</v>
      </c>
      <c r="H2" s="21">
        <f t="shared" si="0"/>
        <v>38.780858708289408</v>
      </c>
      <c r="I2" s="21">
        <f t="shared" si="0"/>
        <v>39.795382926260018</v>
      </c>
      <c r="J2" s="21">
        <f t="shared" si="0"/>
        <v>32.38263480602005</v>
      </c>
      <c r="K2" s="21">
        <f t="shared" si="0"/>
        <v>33.269349442003929</v>
      </c>
      <c r="L2" s="21">
        <f t="shared" si="0"/>
        <v>27.699296929915214</v>
      </c>
      <c r="M2" s="21">
        <f t="shared" si="0"/>
        <v>30.855555528028603</v>
      </c>
      <c r="N2" s="21">
        <f t="shared" si="0"/>
        <v>34.091543492487702</v>
      </c>
      <c r="O2" s="21">
        <f t="shared" si="0"/>
        <v>29.942662018845414</v>
      </c>
      <c r="P2" s="21">
        <f t="shared" si="0"/>
        <v>25.042097930748586</v>
      </c>
      <c r="Q2" s="21">
        <f t="shared" si="0"/>
        <v>28.673989108585189</v>
      </c>
      <c r="R2" s="21">
        <f t="shared" si="0"/>
        <v>29.281351167788657</v>
      </c>
      <c r="S2" s="21">
        <f t="shared" si="0"/>
        <v>25.181516932829865</v>
      </c>
      <c r="T2" s="21">
        <f t="shared" si="0"/>
        <v>27.118373372949243</v>
      </c>
      <c r="U2" s="21">
        <f t="shared" si="0"/>
        <v>20.564677724409357</v>
      </c>
      <c r="V2" s="21">
        <f t="shared" si="0"/>
        <v>14.486374707287638</v>
      </c>
      <c r="W2" s="21">
        <f t="shared" si="0"/>
        <v>13.131395812024918</v>
      </c>
      <c r="X2" s="21">
        <f t="shared" si="0"/>
        <v>11.718366157885148</v>
      </c>
      <c r="Y2" s="21">
        <f t="shared" ref="Y2:Z2" si="1">SUM(Y3,Y17,Y22,Y25,Y26,Y51,Y52)</f>
        <v>14.155601818257871</v>
      </c>
      <c r="Z2" s="21">
        <f t="shared" si="1"/>
        <v>14.905860902799889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51.194780438794844</v>
      </c>
      <c r="D26" s="27">
        <f t="shared" si="14"/>
        <v>44.621513432695352</v>
      </c>
      <c r="E26" s="27">
        <f t="shared" si="14"/>
        <v>44.946994974599392</v>
      </c>
      <c r="F26" s="27">
        <f t="shared" si="14"/>
        <v>46.358012161476466</v>
      </c>
      <c r="G26" s="27">
        <f t="shared" si="14"/>
        <v>44.765425804411592</v>
      </c>
      <c r="H26" s="27">
        <f t="shared" si="14"/>
        <v>38.780858708289408</v>
      </c>
      <c r="I26" s="27">
        <f t="shared" si="14"/>
        <v>39.795382926260018</v>
      </c>
      <c r="J26" s="27">
        <f t="shared" si="14"/>
        <v>32.38263480602005</v>
      </c>
      <c r="K26" s="27">
        <f t="shared" si="14"/>
        <v>33.269349442003929</v>
      </c>
      <c r="L26" s="27">
        <f t="shared" si="14"/>
        <v>27.699296929915214</v>
      </c>
      <c r="M26" s="27">
        <f t="shared" si="14"/>
        <v>30.855555528028603</v>
      </c>
      <c r="N26" s="27">
        <f t="shared" si="14"/>
        <v>34.091543492487702</v>
      </c>
      <c r="O26" s="27">
        <f t="shared" si="14"/>
        <v>29.942662018845414</v>
      </c>
      <c r="P26" s="27">
        <f t="shared" si="14"/>
        <v>25.042097930748586</v>
      </c>
      <c r="Q26" s="27">
        <f t="shared" si="14"/>
        <v>28.673989108585189</v>
      </c>
      <c r="R26" s="27">
        <f t="shared" si="14"/>
        <v>29.281351167788657</v>
      </c>
      <c r="S26" s="27">
        <f t="shared" si="14"/>
        <v>25.181516932829865</v>
      </c>
      <c r="T26" s="27">
        <f t="shared" si="14"/>
        <v>27.118373372949243</v>
      </c>
      <c r="U26" s="27">
        <f t="shared" si="14"/>
        <v>20.564677724409357</v>
      </c>
      <c r="V26" s="27">
        <f t="shared" si="14"/>
        <v>14.486374707287638</v>
      </c>
      <c r="W26" s="27">
        <f t="shared" si="14"/>
        <v>13.131395812024918</v>
      </c>
      <c r="X26" s="27">
        <f t="shared" si="14"/>
        <v>11.718366157885148</v>
      </c>
      <c r="Y26" s="27">
        <f t="shared" ref="Y26:Z26" si="15">SUM(Y27,Y33)</f>
        <v>14.155601818257871</v>
      </c>
      <c r="Z26" s="27">
        <f t="shared" si="15"/>
        <v>14.905860902799889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51.194780438794844</v>
      </c>
      <c r="D33" s="19">
        <f t="shared" si="18"/>
        <v>44.621513432695352</v>
      </c>
      <c r="E33" s="19">
        <f t="shared" si="18"/>
        <v>44.946994974599392</v>
      </c>
      <c r="F33" s="19">
        <f t="shared" si="18"/>
        <v>46.358012161476466</v>
      </c>
      <c r="G33" s="19">
        <f t="shared" si="18"/>
        <v>44.765425804411592</v>
      </c>
      <c r="H33" s="19">
        <f t="shared" si="18"/>
        <v>38.780858708289408</v>
      </c>
      <c r="I33" s="19">
        <f t="shared" si="18"/>
        <v>39.795382926260018</v>
      </c>
      <c r="J33" s="19">
        <f t="shared" si="18"/>
        <v>32.38263480602005</v>
      </c>
      <c r="K33" s="19">
        <f t="shared" si="18"/>
        <v>33.269349442003929</v>
      </c>
      <c r="L33" s="19">
        <f t="shared" si="18"/>
        <v>27.699296929915214</v>
      </c>
      <c r="M33" s="19">
        <f t="shared" si="18"/>
        <v>30.855555528028603</v>
      </c>
      <c r="N33" s="19">
        <f t="shared" si="18"/>
        <v>34.091543492487702</v>
      </c>
      <c r="O33" s="19">
        <f t="shared" si="18"/>
        <v>29.942662018845414</v>
      </c>
      <c r="P33" s="19">
        <f t="shared" si="18"/>
        <v>25.042097930748586</v>
      </c>
      <c r="Q33" s="19">
        <f t="shared" si="18"/>
        <v>28.673989108585189</v>
      </c>
      <c r="R33" s="19">
        <f t="shared" si="18"/>
        <v>29.281351167788657</v>
      </c>
      <c r="S33" s="19">
        <f t="shared" si="18"/>
        <v>25.181516932829865</v>
      </c>
      <c r="T33" s="19">
        <f t="shared" si="18"/>
        <v>27.118373372949243</v>
      </c>
      <c r="U33" s="19">
        <f t="shared" si="18"/>
        <v>20.564677724409357</v>
      </c>
      <c r="V33" s="19">
        <f t="shared" si="18"/>
        <v>14.486374707287638</v>
      </c>
      <c r="W33" s="19">
        <f t="shared" si="18"/>
        <v>13.131395812024918</v>
      </c>
      <c r="X33" s="19">
        <f t="shared" si="18"/>
        <v>11.718366157885148</v>
      </c>
      <c r="Y33" s="19">
        <f t="shared" ref="Y33:Z33" si="19">SUM(Y34:Y50)</f>
        <v>14.155601818257871</v>
      </c>
      <c r="Z33" s="19">
        <f t="shared" si="19"/>
        <v>14.905860902799889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51.194780438794844</v>
      </c>
      <c r="D43" s="8">
        <v>44.621513432695352</v>
      </c>
      <c r="E43" s="8">
        <v>44.946994974599392</v>
      </c>
      <c r="F43" s="8">
        <v>46.358012161476466</v>
      </c>
      <c r="G43" s="8">
        <v>44.765425804411592</v>
      </c>
      <c r="H43" s="8">
        <v>38.780858708289408</v>
      </c>
      <c r="I43" s="8">
        <v>39.795382926260018</v>
      </c>
      <c r="J43" s="8">
        <v>32.38263480602005</v>
      </c>
      <c r="K43" s="8">
        <v>33.269349442003929</v>
      </c>
      <c r="L43" s="8">
        <v>27.699296929915214</v>
      </c>
      <c r="M43" s="8">
        <v>30.855555528028603</v>
      </c>
      <c r="N43" s="8">
        <v>34.091543492487702</v>
      </c>
      <c r="O43" s="8">
        <v>29.942662018845414</v>
      </c>
      <c r="P43" s="8">
        <v>25.042097930748586</v>
      </c>
      <c r="Q43" s="8">
        <v>28.673989108585189</v>
      </c>
      <c r="R43" s="8">
        <v>29.281351167788657</v>
      </c>
      <c r="S43" s="8">
        <v>25.181516932829865</v>
      </c>
      <c r="T43" s="8">
        <v>27.118373372949243</v>
      </c>
      <c r="U43" s="8">
        <v>20.564677724409357</v>
      </c>
      <c r="V43" s="8">
        <v>14.486374707287638</v>
      </c>
      <c r="W43" s="8">
        <v>13.131395812024918</v>
      </c>
      <c r="X43" s="8">
        <v>11.718366157885148</v>
      </c>
      <c r="Y43" s="8">
        <v>14.155601818257871</v>
      </c>
      <c r="Z43" s="8">
        <v>14.905860902799889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0.36832128813421955</v>
      </c>
      <c r="Y61" s="49">
        <f t="shared" ref="Y61:Z61" si="23">SUM(Y62:Y72)</f>
        <v>0.54045965603632762</v>
      </c>
      <c r="Z61" s="49">
        <f t="shared" si="23"/>
        <v>0.62020870714144527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0.36832128813421955</v>
      </c>
      <c r="Y69" s="52">
        <v>0.54045965603632762</v>
      </c>
      <c r="Z69" s="52">
        <v>0.62020870714144527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ref="X26:Z26" si="15">SUM(X27,X33)</f>
        <v>0</v>
      </c>
      <c r="Y26" s="27">
        <f t="shared" si="15"/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ref="X33:Z33" si="19">SUM(X34:X50)</f>
        <v>0</v>
      </c>
      <c r="Y33" s="19">
        <f t="shared" si="19"/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:Z22 X33:Z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98.561349201205147</v>
      </c>
      <c r="D2" s="21">
        <f t="shared" ref="D2:X2" si="0">SUM(D3,D17,D22,D25,D26,D51,D52)</f>
        <v>95.575805127304648</v>
      </c>
      <c r="E2" s="21">
        <f t="shared" si="0"/>
        <v>88.877693945400623</v>
      </c>
      <c r="F2" s="21">
        <f t="shared" si="0"/>
        <v>87.466676758523548</v>
      </c>
      <c r="G2" s="21">
        <f t="shared" si="0"/>
        <v>91.608154915588415</v>
      </c>
      <c r="H2" s="21">
        <f t="shared" si="0"/>
        <v>91.249702731710599</v>
      </c>
      <c r="I2" s="21">
        <f t="shared" si="0"/>
        <v>96.492301073739966</v>
      </c>
      <c r="J2" s="21">
        <f t="shared" si="0"/>
        <v>78.556980473979948</v>
      </c>
      <c r="K2" s="21">
        <f t="shared" si="0"/>
        <v>80.842575757996059</v>
      </c>
      <c r="L2" s="21">
        <f t="shared" si="0"/>
        <v>67.402777150084773</v>
      </c>
      <c r="M2" s="21">
        <f t="shared" si="0"/>
        <v>67.428165071971407</v>
      </c>
      <c r="N2" s="21">
        <f t="shared" si="0"/>
        <v>67.348481427512269</v>
      </c>
      <c r="O2" s="21">
        <f t="shared" si="0"/>
        <v>71.497362901154531</v>
      </c>
      <c r="P2" s="21">
        <f t="shared" si="0"/>
        <v>67.790382069251422</v>
      </c>
      <c r="Q2" s="21">
        <f t="shared" si="0"/>
        <v>57.756250891414837</v>
      </c>
      <c r="R2" s="21">
        <f t="shared" si="0"/>
        <v>41.052056912211356</v>
      </c>
      <c r="S2" s="21">
        <f t="shared" si="0"/>
        <v>41.89261746717014</v>
      </c>
      <c r="T2" s="21">
        <f t="shared" si="0"/>
        <v>39.765827907050763</v>
      </c>
      <c r="U2" s="21">
        <f t="shared" si="0"/>
        <v>52.66067551559064</v>
      </c>
      <c r="V2" s="21">
        <f t="shared" si="0"/>
        <v>55.577872532712348</v>
      </c>
      <c r="W2" s="21">
        <f t="shared" si="0"/>
        <v>50.567957827975064</v>
      </c>
      <c r="X2" s="21">
        <f t="shared" si="0"/>
        <v>59.220587122114829</v>
      </c>
      <c r="Y2" s="21">
        <f t="shared" ref="Y2:Z2" si="1">SUM(Y3,Y17,Y22,Y25,Y26,Y51,Y52)</f>
        <v>44.050363141742146</v>
      </c>
      <c r="Z2" s="21">
        <f t="shared" si="1"/>
        <v>40.004817777200103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98.561349201205147</v>
      </c>
      <c r="D26" s="27">
        <f t="shared" si="14"/>
        <v>95.575805127304648</v>
      </c>
      <c r="E26" s="27">
        <f t="shared" si="14"/>
        <v>88.877693945400623</v>
      </c>
      <c r="F26" s="27">
        <f t="shared" si="14"/>
        <v>87.466676758523548</v>
      </c>
      <c r="G26" s="27">
        <f t="shared" si="14"/>
        <v>91.608154915588415</v>
      </c>
      <c r="H26" s="27">
        <f t="shared" si="14"/>
        <v>91.249702731710599</v>
      </c>
      <c r="I26" s="27">
        <f t="shared" si="14"/>
        <v>96.492301073739966</v>
      </c>
      <c r="J26" s="27">
        <f t="shared" si="14"/>
        <v>78.556980473979948</v>
      </c>
      <c r="K26" s="27">
        <f t="shared" si="14"/>
        <v>80.842575757996059</v>
      </c>
      <c r="L26" s="27">
        <f t="shared" si="14"/>
        <v>67.402777150084773</v>
      </c>
      <c r="M26" s="27">
        <f t="shared" si="14"/>
        <v>67.428165071971407</v>
      </c>
      <c r="N26" s="27">
        <f t="shared" si="14"/>
        <v>67.348481427512269</v>
      </c>
      <c r="O26" s="27">
        <f t="shared" si="14"/>
        <v>71.497362901154531</v>
      </c>
      <c r="P26" s="27">
        <f t="shared" si="14"/>
        <v>67.790382069251422</v>
      </c>
      <c r="Q26" s="27">
        <f t="shared" si="14"/>
        <v>57.756250891414837</v>
      </c>
      <c r="R26" s="27">
        <f t="shared" si="14"/>
        <v>41.052056912211356</v>
      </c>
      <c r="S26" s="27">
        <f t="shared" si="14"/>
        <v>41.89261746717014</v>
      </c>
      <c r="T26" s="27">
        <f t="shared" si="14"/>
        <v>39.765827907050763</v>
      </c>
      <c r="U26" s="27">
        <f t="shared" si="14"/>
        <v>52.66067551559064</v>
      </c>
      <c r="V26" s="27">
        <f t="shared" si="14"/>
        <v>55.577872532712348</v>
      </c>
      <c r="W26" s="27">
        <f t="shared" si="14"/>
        <v>50.567957827975064</v>
      </c>
      <c r="X26" s="27">
        <f t="shared" si="14"/>
        <v>59.220587122114829</v>
      </c>
      <c r="Y26" s="27">
        <f t="shared" ref="Y26:Z26" si="15">SUM(Y27,Y33)</f>
        <v>44.050363141742146</v>
      </c>
      <c r="Z26" s="27">
        <f t="shared" si="15"/>
        <v>40.004817777200103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98.561349201205147</v>
      </c>
      <c r="D33" s="19">
        <f t="shared" si="18"/>
        <v>95.575805127304648</v>
      </c>
      <c r="E33" s="19">
        <f t="shared" si="18"/>
        <v>88.877693945400623</v>
      </c>
      <c r="F33" s="19">
        <f t="shared" si="18"/>
        <v>87.466676758523548</v>
      </c>
      <c r="G33" s="19">
        <f t="shared" si="18"/>
        <v>91.608154915588415</v>
      </c>
      <c r="H33" s="19">
        <f t="shared" si="18"/>
        <v>91.249702731710599</v>
      </c>
      <c r="I33" s="19">
        <f t="shared" si="18"/>
        <v>96.492301073739966</v>
      </c>
      <c r="J33" s="19">
        <f t="shared" si="18"/>
        <v>78.556980473979948</v>
      </c>
      <c r="K33" s="19">
        <f t="shared" si="18"/>
        <v>80.842575757996059</v>
      </c>
      <c r="L33" s="19">
        <f t="shared" si="18"/>
        <v>67.402777150084773</v>
      </c>
      <c r="M33" s="19">
        <f t="shared" si="18"/>
        <v>67.428165071971407</v>
      </c>
      <c r="N33" s="19">
        <f t="shared" si="18"/>
        <v>67.348481427512269</v>
      </c>
      <c r="O33" s="19">
        <f t="shared" si="18"/>
        <v>71.497362901154531</v>
      </c>
      <c r="P33" s="19">
        <f t="shared" si="18"/>
        <v>67.790382069251422</v>
      </c>
      <c r="Q33" s="19">
        <f t="shared" si="18"/>
        <v>57.756250891414837</v>
      </c>
      <c r="R33" s="19">
        <f t="shared" si="18"/>
        <v>41.052056912211356</v>
      </c>
      <c r="S33" s="19">
        <f t="shared" si="18"/>
        <v>41.89261746717014</v>
      </c>
      <c r="T33" s="19">
        <f t="shared" si="18"/>
        <v>39.765827907050763</v>
      </c>
      <c r="U33" s="19">
        <f t="shared" si="18"/>
        <v>52.66067551559064</v>
      </c>
      <c r="V33" s="19">
        <f t="shared" si="18"/>
        <v>55.577872532712348</v>
      </c>
      <c r="W33" s="19">
        <f t="shared" si="18"/>
        <v>50.567957827975064</v>
      </c>
      <c r="X33" s="19">
        <f t="shared" si="18"/>
        <v>59.220587122114829</v>
      </c>
      <c r="Y33" s="19">
        <f t="shared" ref="Y33:Z33" si="19">SUM(Y34:Y50)</f>
        <v>44.050363141742146</v>
      </c>
      <c r="Z33" s="19">
        <f t="shared" si="19"/>
        <v>40.004817777200103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98.561349201205147</v>
      </c>
      <c r="D43" s="8">
        <v>95.575805127304648</v>
      </c>
      <c r="E43" s="8">
        <v>88.877693945400623</v>
      </c>
      <c r="F43" s="8">
        <v>87.466676758523548</v>
      </c>
      <c r="G43" s="8">
        <v>91.608154915588415</v>
      </c>
      <c r="H43" s="8">
        <v>91.249702731710599</v>
      </c>
      <c r="I43" s="8">
        <v>96.492301073739966</v>
      </c>
      <c r="J43" s="8">
        <v>78.556980473979948</v>
      </c>
      <c r="K43" s="8">
        <v>80.842575757996059</v>
      </c>
      <c r="L43" s="8">
        <v>67.402777150084773</v>
      </c>
      <c r="M43" s="8">
        <v>67.428165071971407</v>
      </c>
      <c r="N43" s="8">
        <v>67.348481427512269</v>
      </c>
      <c r="O43" s="8">
        <v>71.497362901154531</v>
      </c>
      <c r="P43" s="8">
        <v>67.790382069251422</v>
      </c>
      <c r="Q43" s="8">
        <v>57.756250891414837</v>
      </c>
      <c r="R43" s="8">
        <v>41.052056912211356</v>
      </c>
      <c r="S43" s="8">
        <v>41.89261746717014</v>
      </c>
      <c r="T43" s="8">
        <v>39.765827907050763</v>
      </c>
      <c r="U43" s="8">
        <v>52.66067551559064</v>
      </c>
      <c r="V43" s="8">
        <v>55.577872532712348</v>
      </c>
      <c r="W43" s="8">
        <v>50.567957827975064</v>
      </c>
      <c r="X43" s="8">
        <v>59.220587122114829</v>
      </c>
      <c r="Y43" s="8">
        <v>44.050363141742146</v>
      </c>
      <c r="Z43" s="8">
        <v>40.004817777200103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1.8613689518657801</v>
      </c>
      <c r="Y61" s="49">
        <f t="shared" ref="Y61:Z61" si="23">SUM(Y62:Y72)</f>
        <v>1.6818390639636724</v>
      </c>
      <c r="Z61" s="49">
        <f t="shared" si="23"/>
        <v>1.6645356128585549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1.8613689518657801</v>
      </c>
      <c r="Y69" s="52">
        <v>1.6818390639636724</v>
      </c>
      <c r="Z69" s="52">
        <v>1.6645356128585549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10638.83787804</v>
      </c>
      <c r="D2" s="21">
        <f t="shared" ref="D2:X2" si="0">SUM(D3,D17,D22,D25,D26,D51,D52)</f>
        <v>10822.082572079998</v>
      </c>
      <c r="E2" s="21">
        <f t="shared" si="0"/>
        <v>11040.950881440001</v>
      </c>
      <c r="F2" s="21">
        <f t="shared" si="0"/>
        <v>11211.979085280002</v>
      </c>
      <c r="G2" s="21">
        <f t="shared" si="0"/>
        <v>11543.218045559999</v>
      </c>
      <c r="H2" s="21">
        <f t="shared" si="0"/>
        <v>11581.233695639998</v>
      </c>
      <c r="I2" s="21">
        <f t="shared" si="0"/>
        <v>11738.640234239998</v>
      </c>
      <c r="J2" s="21">
        <f t="shared" si="0"/>
        <v>12121.48584648</v>
      </c>
      <c r="K2" s="21">
        <f t="shared" si="0"/>
        <v>11613.09799728</v>
      </c>
      <c r="L2" s="21">
        <f t="shared" si="0"/>
        <v>11081.169607319998</v>
      </c>
      <c r="M2" s="21">
        <f t="shared" si="0"/>
        <v>11529.305729639998</v>
      </c>
      <c r="N2" s="21">
        <f t="shared" si="0"/>
        <v>11358.586384100914</v>
      </c>
      <c r="O2" s="21">
        <f t="shared" si="0"/>
        <v>11135.947136935431</v>
      </c>
      <c r="P2" s="21">
        <f t="shared" si="0"/>
        <v>11132.543384750219</v>
      </c>
      <c r="Q2" s="21">
        <f t="shared" si="0"/>
        <v>10060.742427861489</v>
      </c>
      <c r="R2" s="21">
        <f t="shared" si="0"/>
        <v>10066.524383012076</v>
      </c>
      <c r="S2" s="21">
        <f t="shared" si="0"/>
        <v>11311.557346716607</v>
      </c>
      <c r="T2" s="21">
        <f t="shared" si="0"/>
        <v>10667.489669602652</v>
      </c>
      <c r="U2" s="21">
        <f t="shared" si="0"/>
        <v>10841.509912846015</v>
      </c>
      <c r="V2" s="21">
        <f t="shared" si="0"/>
        <v>10444.023931376043</v>
      </c>
      <c r="W2" s="21">
        <f t="shared" si="0"/>
        <v>9843.4488012125421</v>
      </c>
      <c r="X2" s="21">
        <f t="shared" si="0"/>
        <v>9379.7640645665924</v>
      </c>
      <c r="Y2" s="21">
        <f t="shared" ref="Y2:Z2" si="1">SUM(Y3,Y17,Y22,Y25,Y26,Y51,Y52)</f>
        <v>9184.4778962803648</v>
      </c>
      <c r="Z2" s="21">
        <f t="shared" si="1"/>
        <v>8834.8208617218697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  <c r="Y5" s="8">
        <f>FC_TRA_ROAD_P2W_E!Y5+FC_TRA_ROAD_CAR_E!Y5+FC_TRA_ROAD_BUS_E!Y5+FC_TRA_ROAD_LCV_E!Y5+FC_TRA_ROAD_HGV_E!Y5</f>
        <v>0</v>
      </c>
      <c r="Z5" s="8">
        <f>FC_TRA_ROAD_P2W_E!Z5+FC_TRA_ROAD_CAR_E!Z5+FC_TRA_ROAD_BUS_E!Z5+FC_TRA_ROAD_LCV_E!Z5+FC_TRA_ROAD_HGV_E!Z5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  <c r="Y6" s="8">
        <f>FC_TRA_ROAD_P2W_E!Y6+FC_TRA_ROAD_CAR_E!Y6+FC_TRA_ROAD_BUS_E!Y6+FC_TRA_ROAD_LCV_E!Y6+FC_TRA_ROAD_HGV_E!Y6</f>
        <v>0</v>
      </c>
      <c r="Z6" s="8">
        <f>FC_TRA_ROAD_P2W_E!Z6+FC_TRA_ROAD_CAR_E!Z6+FC_TRA_ROAD_BUS_E!Z6+FC_TRA_ROAD_LCV_E!Z6+FC_TRA_ROAD_HGV_E!Z6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  <c r="Y7" s="8">
        <f>FC_TRA_ROAD_P2W_E!Y7+FC_TRA_ROAD_CAR_E!Y7+FC_TRA_ROAD_BUS_E!Y7+FC_TRA_ROAD_LCV_E!Y7+FC_TRA_ROAD_HGV_E!Y7</f>
        <v>0</v>
      </c>
      <c r="Z7" s="8">
        <f>FC_TRA_ROAD_P2W_E!Z7+FC_TRA_ROAD_CAR_E!Z7+FC_TRA_ROAD_BUS_E!Z7+FC_TRA_ROAD_LCV_E!Z7+FC_TRA_ROAD_HGV_E!Z7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  <c r="Y9" s="8">
        <f>FC_TRA_ROAD_P2W_E!Y9+FC_TRA_ROAD_CAR_E!Y9+FC_TRA_ROAD_BUS_E!Y9+FC_TRA_ROAD_LCV_E!Y9+FC_TRA_ROAD_HGV_E!Y9</f>
        <v>0</v>
      </c>
      <c r="Z9" s="8">
        <f>FC_TRA_ROAD_P2W_E!Z9+FC_TRA_ROAD_CAR_E!Z9+FC_TRA_ROAD_BUS_E!Z9+FC_TRA_ROAD_LCV_E!Z9+FC_TRA_ROAD_HGV_E!Z9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  <c r="Y10" s="8">
        <f>FC_TRA_ROAD_P2W_E!Y10+FC_TRA_ROAD_CAR_E!Y10+FC_TRA_ROAD_BUS_E!Y10+FC_TRA_ROAD_LCV_E!Y10+FC_TRA_ROAD_HGV_E!Y10</f>
        <v>0</v>
      </c>
      <c r="Z10" s="8">
        <f>FC_TRA_ROAD_P2W_E!Z10+FC_TRA_ROAD_CAR_E!Z10+FC_TRA_ROAD_BUS_E!Z10+FC_TRA_ROAD_LCV_E!Z10+FC_TRA_ROAD_HGV_E!Z10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  <c r="Y12" s="8">
        <f>FC_TRA_ROAD_P2W_E!Y12+FC_TRA_ROAD_CAR_E!Y12+FC_TRA_ROAD_BUS_E!Y12+FC_TRA_ROAD_LCV_E!Y12+FC_TRA_ROAD_HGV_E!Y12</f>
        <v>0</v>
      </c>
      <c r="Z12" s="8">
        <f>FC_TRA_ROAD_P2W_E!Z12+FC_TRA_ROAD_CAR_E!Z12+FC_TRA_ROAD_BUS_E!Z12+FC_TRA_ROAD_LCV_E!Z12+FC_TRA_ROAD_HGV_E!Z12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  <c r="Y13" s="8">
        <f>FC_TRA_ROAD_P2W_E!Y13+FC_TRA_ROAD_CAR_E!Y13+FC_TRA_ROAD_BUS_E!Y13+FC_TRA_ROAD_LCV_E!Y13+FC_TRA_ROAD_HGV_E!Y13</f>
        <v>0</v>
      </c>
      <c r="Z13" s="8">
        <f>FC_TRA_ROAD_P2W_E!Z13+FC_TRA_ROAD_CAR_E!Z13+FC_TRA_ROAD_BUS_E!Z13+FC_TRA_ROAD_LCV_E!Z13+FC_TRA_ROAD_HGV_E!Z13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  <c r="Y14" s="8">
        <f>FC_TRA_ROAD_P2W_E!Y14+FC_TRA_ROAD_CAR_E!Y14+FC_TRA_ROAD_BUS_E!Y14+FC_TRA_ROAD_LCV_E!Y14+FC_TRA_ROAD_HGV_E!Y14</f>
        <v>0</v>
      </c>
      <c r="Z14" s="8">
        <f>FC_TRA_ROAD_P2W_E!Z14+FC_TRA_ROAD_CAR_E!Z14+FC_TRA_ROAD_BUS_E!Z14+FC_TRA_ROAD_LCV_E!Z14+FC_TRA_ROAD_HGV_E!Z14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  <c r="Y15" s="8">
        <f>FC_TRA_ROAD_P2W_E!Y15+FC_TRA_ROAD_CAR_E!Y15+FC_TRA_ROAD_BUS_E!Y15+FC_TRA_ROAD_LCV_E!Y15+FC_TRA_ROAD_HGV_E!Y15</f>
        <v>0</v>
      </c>
      <c r="Z15" s="8">
        <f>FC_TRA_ROAD_P2W_E!Z15+FC_TRA_ROAD_CAR_E!Z15+FC_TRA_ROAD_BUS_E!Z15+FC_TRA_ROAD_LCV_E!Z15+FC_TRA_ROAD_HGV_E!Z15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  <c r="Y16" s="8">
        <f>FC_TRA_ROAD_P2W_E!Y16+FC_TRA_ROAD_CAR_E!Y16+FC_TRA_ROAD_BUS_E!Y16+FC_TRA_ROAD_LCV_E!Y16+FC_TRA_ROAD_HGV_E!Y16</f>
        <v>0</v>
      </c>
      <c r="Z16" s="8">
        <f>FC_TRA_ROAD_P2W_E!Z16+FC_TRA_ROAD_CAR_E!Z16+FC_TRA_ROAD_BUS_E!Z16+FC_TRA_ROAD_LCV_E!Z16+FC_TRA_ROAD_HGV_E!Z16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  <c r="Y18" s="8">
        <f>FC_TRA_ROAD_P2W_E!Y18+FC_TRA_ROAD_CAR_E!Y18+FC_TRA_ROAD_BUS_E!Y18+FC_TRA_ROAD_LCV_E!Y18+FC_TRA_ROAD_HGV_E!Y18</f>
        <v>0</v>
      </c>
      <c r="Z18" s="8">
        <f>FC_TRA_ROAD_P2W_E!Z18+FC_TRA_ROAD_CAR_E!Z18+FC_TRA_ROAD_BUS_E!Z18+FC_TRA_ROAD_LCV_E!Z18+FC_TRA_ROAD_HGV_E!Z18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  <c r="Y19" s="8">
        <f>FC_TRA_ROAD_P2W_E!Y19+FC_TRA_ROAD_CAR_E!Y19+FC_TRA_ROAD_BUS_E!Y19+FC_TRA_ROAD_LCV_E!Y19+FC_TRA_ROAD_HGV_E!Y19</f>
        <v>0</v>
      </c>
      <c r="Z19" s="8">
        <f>FC_TRA_ROAD_P2W_E!Z19+FC_TRA_ROAD_CAR_E!Z19+FC_TRA_ROAD_BUS_E!Z19+FC_TRA_ROAD_LCV_E!Z19+FC_TRA_ROAD_HGV_E!Z19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  <c r="Y20" s="8">
        <f>FC_TRA_ROAD_P2W_E!Y20+FC_TRA_ROAD_CAR_E!Y20+FC_TRA_ROAD_BUS_E!Y20+FC_TRA_ROAD_LCV_E!Y20+FC_TRA_ROAD_HGV_E!Y20</f>
        <v>0</v>
      </c>
      <c r="Z20" s="8">
        <f>FC_TRA_ROAD_P2W_E!Z20+FC_TRA_ROAD_CAR_E!Z20+FC_TRA_ROAD_BUS_E!Z20+FC_TRA_ROAD_LCV_E!Z20+FC_TRA_ROAD_HGV_E!Z20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  <c r="Y21" s="8">
        <f>FC_TRA_ROAD_P2W_E!Y21+FC_TRA_ROAD_CAR_E!Y21+FC_TRA_ROAD_BUS_E!Y21+FC_TRA_ROAD_LCV_E!Y21+FC_TRA_ROAD_HGV_E!Y21</f>
        <v>0</v>
      </c>
      <c r="Z21" s="8">
        <f>FC_TRA_ROAD_P2W_E!Z21+FC_TRA_ROAD_CAR_E!Z21+FC_TRA_ROAD_BUS_E!Z21+FC_TRA_ROAD_LCV_E!Z21+FC_TRA_ROAD_HGV_E!Z21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:Z22" si="18">SUM(X23:X24)</f>
        <v>0</v>
      </c>
      <c r="Y22" s="27">
        <f t="shared" si="18"/>
        <v>0</v>
      </c>
      <c r="Z22" s="27">
        <f t="shared" si="18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  <c r="Y23" s="8">
        <f>FC_TRA_ROAD_P2W_E!Y23+FC_TRA_ROAD_CAR_E!Y23+FC_TRA_ROAD_BUS_E!Y23+FC_TRA_ROAD_LCV_E!Y23+FC_TRA_ROAD_HGV_E!Y23</f>
        <v>0</v>
      </c>
      <c r="Z23" s="8">
        <f>FC_TRA_ROAD_P2W_E!Z23+FC_TRA_ROAD_CAR_E!Z23+FC_TRA_ROAD_BUS_E!Z23+FC_TRA_ROAD_LCV_E!Z23+FC_TRA_ROAD_HGV_E!Z23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  <c r="Y24" s="8">
        <f>FC_TRA_ROAD_P2W_E!Y24+FC_TRA_ROAD_CAR_E!Y24+FC_TRA_ROAD_BUS_E!Y24+FC_TRA_ROAD_LCV_E!Y24+FC_TRA_ROAD_HGV_E!Y24</f>
        <v>0</v>
      </c>
      <c r="Z24" s="8">
        <f>FC_TRA_ROAD_P2W_E!Z24+FC_TRA_ROAD_CAR_E!Z24+FC_TRA_ROAD_BUS_E!Z24+FC_TRA_ROAD_LCV_E!Z24+FC_TRA_ROAD_HGV_E!Z24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  <c r="Y25" s="27">
        <f>FC_TRA_ROAD_P2W_E!Y25+FC_TRA_ROAD_CAR_E!Y25+FC_TRA_ROAD_BUS_E!Y25+FC_TRA_ROAD_LCV_E!Y25+FC_TRA_ROAD_HGV_E!Y25</f>
        <v>0</v>
      </c>
      <c r="Z25" s="27">
        <f>FC_TRA_ROAD_P2W_E!Z25+FC_TRA_ROAD_CAR_E!Z25+FC_TRA_ROAD_BUS_E!Z25+FC_TRA_ROAD_LCV_E!Z25+FC_TRA_ROAD_HGV_E!Z25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19">SUM(C27,C33)</f>
        <v>10634.798678040001</v>
      </c>
      <c r="D26" s="27">
        <f t="shared" ref="D26:W26" si="20">SUM(D27,D33)</f>
        <v>10818.043372079999</v>
      </c>
      <c r="E26" s="27">
        <f t="shared" si="20"/>
        <v>11034.892081440001</v>
      </c>
      <c r="F26" s="27">
        <f t="shared" si="20"/>
        <v>11205.920285280001</v>
      </c>
      <c r="G26" s="27">
        <f t="shared" si="20"/>
        <v>11537.159245559998</v>
      </c>
      <c r="H26" s="27">
        <f t="shared" si="20"/>
        <v>11575.174895639997</v>
      </c>
      <c r="I26" s="27">
        <f t="shared" si="20"/>
        <v>11730.561834239998</v>
      </c>
      <c r="J26" s="27">
        <f t="shared" si="20"/>
        <v>12113.40744648</v>
      </c>
      <c r="K26" s="27">
        <f t="shared" si="20"/>
        <v>11603.000199239999</v>
      </c>
      <c r="L26" s="27">
        <f t="shared" si="20"/>
        <v>11069.052007319999</v>
      </c>
      <c r="M26" s="27">
        <f t="shared" si="20"/>
        <v>11517.188129639999</v>
      </c>
      <c r="N26" s="27">
        <f t="shared" si="20"/>
        <v>11350.508105160001</v>
      </c>
      <c r="O26" s="27">
        <f t="shared" si="20"/>
        <v>11123.023547159999</v>
      </c>
      <c r="P26" s="27">
        <f t="shared" si="20"/>
        <v>11124.473275439997</v>
      </c>
      <c r="Q26" s="27">
        <f t="shared" si="20"/>
        <v>10052.169660000001</v>
      </c>
      <c r="R26" s="27">
        <f t="shared" si="20"/>
        <v>10058.270059440001</v>
      </c>
      <c r="S26" s="27">
        <f t="shared" si="20"/>
        <v>11302.302291119999</v>
      </c>
      <c r="T26" s="27">
        <f t="shared" si="20"/>
        <v>10656.225652320001</v>
      </c>
      <c r="U26" s="27">
        <f t="shared" si="20"/>
        <v>10825.374081600001</v>
      </c>
      <c r="V26" s="27">
        <f t="shared" si="20"/>
        <v>10418.48425872</v>
      </c>
      <c r="W26" s="27">
        <f t="shared" si="20"/>
        <v>9811.0259391600011</v>
      </c>
      <c r="X26" s="27">
        <f t="shared" ref="X26:Z26" si="21">SUM(X27,X33)</f>
        <v>9341.69867892</v>
      </c>
      <c r="Y26" s="27">
        <f t="shared" si="21"/>
        <v>9139.9084419600003</v>
      </c>
      <c r="Z26" s="27">
        <f t="shared" si="21"/>
        <v>8784.3883201200006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:Z27" si="24">SUM(X28:X32)</f>
        <v>0</v>
      </c>
      <c r="Y27" s="19">
        <f t="shared" si="24"/>
        <v>0</v>
      </c>
      <c r="Z27" s="19">
        <f t="shared" si="24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  <c r="Y28" s="8">
        <f>FC_TRA_ROAD_P2W_E!Y28+FC_TRA_ROAD_CAR_E!Y28+FC_TRA_ROAD_BUS_E!Y28+FC_TRA_ROAD_LCV_E!Y28+FC_TRA_ROAD_HGV_E!Y28</f>
        <v>0</v>
      </c>
      <c r="Z28" s="8">
        <f>FC_TRA_ROAD_P2W_E!Z28+FC_TRA_ROAD_CAR_E!Z28+FC_TRA_ROAD_BUS_E!Z28+FC_TRA_ROAD_LCV_E!Z28+FC_TRA_ROAD_HGV_E!Z28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  <c r="Y29" s="8">
        <f>FC_TRA_ROAD_P2W_E!Y29+FC_TRA_ROAD_CAR_E!Y29+FC_TRA_ROAD_BUS_E!Y29+FC_TRA_ROAD_LCV_E!Y29+FC_TRA_ROAD_HGV_E!Y29</f>
        <v>0</v>
      </c>
      <c r="Z29" s="8">
        <f>FC_TRA_ROAD_P2W_E!Z29+FC_TRA_ROAD_CAR_E!Z29+FC_TRA_ROAD_BUS_E!Z29+FC_TRA_ROAD_LCV_E!Z29+FC_TRA_ROAD_HGV_E!Z29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  <c r="Y30" s="8">
        <f>FC_TRA_ROAD_P2W_E!Y30+FC_TRA_ROAD_CAR_E!Y30+FC_TRA_ROAD_BUS_E!Y30+FC_TRA_ROAD_LCV_E!Y30+FC_TRA_ROAD_HGV_E!Y30</f>
        <v>0</v>
      </c>
      <c r="Z30" s="8">
        <f>FC_TRA_ROAD_P2W_E!Z30+FC_TRA_ROAD_CAR_E!Z30+FC_TRA_ROAD_BUS_E!Z30+FC_TRA_ROAD_LCV_E!Z30+FC_TRA_ROAD_HGV_E!Z30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  <c r="Y31" s="8">
        <f>FC_TRA_ROAD_P2W_E!Y31+FC_TRA_ROAD_CAR_E!Y31+FC_TRA_ROAD_BUS_E!Y31+FC_TRA_ROAD_LCV_E!Y31+FC_TRA_ROAD_HGV_E!Y31</f>
        <v>0</v>
      </c>
      <c r="Z31" s="8">
        <f>FC_TRA_ROAD_P2W_E!Z31+FC_TRA_ROAD_CAR_E!Z31+FC_TRA_ROAD_BUS_E!Z31+FC_TRA_ROAD_LCV_E!Z31+FC_TRA_ROAD_HGV_E!Z31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  <c r="Y32" s="8">
        <f>FC_TRA_ROAD_P2W_E!Y32+FC_TRA_ROAD_CAR_E!Y32+FC_TRA_ROAD_BUS_E!Y32+FC_TRA_ROAD_LCV_E!Y32+FC_TRA_ROAD_HGV_E!Y32</f>
        <v>0</v>
      </c>
      <c r="Z32" s="8">
        <f>FC_TRA_ROAD_P2W_E!Z32+FC_TRA_ROAD_CAR_E!Z32+FC_TRA_ROAD_BUS_E!Z32+FC_TRA_ROAD_LCV_E!Z32+FC_TRA_ROAD_HGV_E!Z32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5">SUM(C34:C50)</f>
        <v>10634.798678040001</v>
      </c>
      <c r="D33" s="19">
        <f t="shared" ref="D33:W33" si="26">SUM(D34:D50)</f>
        <v>10818.043372079999</v>
      </c>
      <c r="E33" s="19">
        <f t="shared" si="26"/>
        <v>11034.892081440001</v>
      </c>
      <c r="F33" s="19">
        <f t="shared" si="26"/>
        <v>11205.920285280001</v>
      </c>
      <c r="G33" s="19">
        <f t="shared" si="26"/>
        <v>11537.159245559998</v>
      </c>
      <c r="H33" s="19">
        <f t="shared" si="26"/>
        <v>11575.174895639997</v>
      </c>
      <c r="I33" s="19">
        <f t="shared" si="26"/>
        <v>11730.561834239998</v>
      </c>
      <c r="J33" s="19">
        <f t="shared" si="26"/>
        <v>12113.40744648</v>
      </c>
      <c r="K33" s="19">
        <f t="shared" si="26"/>
        <v>11603.000199239999</v>
      </c>
      <c r="L33" s="19">
        <f t="shared" si="26"/>
        <v>11069.052007319999</v>
      </c>
      <c r="M33" s="19">
        <f t="shared" si="26"/>
        <v>11517.188129639999</v>
      </c>
      <c r="N33" s="19">
        <f t="shared" si="26"/>
        <v>11350.508105160001</v>
      </c>
      <c r="O33" s="19">
        <f t="shared" si="26"/>
        <v>11123.023547159999</v>
      </c>
      <c r="P33" s="19">
        <f t="shared" si="26"/>
        <v>11124.473275439997</v>
      </c>
      <c r="Q33" s="19">
        <f t="shared" si="26"/>
        <v>10052.169660000001</v>
      </c>
      <c r="R33" s="19">
        <f t="shared" si="26"/>
        <v>10058.270059440001</v>
      </c>
      <c r="S33" s="19">
        <f t="shared" si="26"/>
        <v>11302.302291119999</v>
      </c>
      <c r="T33" s="19">
        <f t="shared" si="26"/>
        <v>10656.225652320001</v>
      </c>
      <c r="U33" s="19">
        <f t="shared" si="26"/>
        <v>10825.374081600001</v>
      </c>
      <c r="V33" s="19">
        <f t="shared" si="26"/>
        <v>10418.48425872</v>
      </c>
      <c r="W33" s="19">
        <f t="shared" si="26"/>
        <v>9811.0259391600011</v>
      </c>
      <c r="X33" s="19">
        <f t="shared" ref="X33:Z33" si="27">SUM(X34:X50)</f>
        <v>9341.69867892</v>
      </c>
      <c r="Y33" s="19">
        <f t="shared" si="27"/>
        <v>9139.9084419600003</v>
      </c>
      <c r="Z33" s="19">
        <f t="shared" si="27"/>
        <v>8784.3883201200006</v>
      </c>
    </row>
    <row r="34" spans="1:26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  <c r="Y34" s="8">
        <f>FC_TRA_ROAD_P2W_E!Y34+FC_TRA_ROAD_CAR_E!Y34+FC_TRA_ROAD_BUS_E!Y34+FC_TRA_ROAD_LCV_E!Y34+FC_TRA_ROAD_HGV_E!Y34</f>
        <v>0</v>
      </c>
      <c r="Z34" s="8">
        <f>FC_TRA_ROAD_P2W_E!Z34+FC_TRA_ROAD_CAR_E!Z34+FC_TRA_ROAD_BUS_E!Z34+FC_TRA_ROAD_LCV_E!Z34+FC_TRA_ROAD_HGV_E!Z34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  <c r="Y35" s="8">
        <f>FC_TRA_ROAD_P2W_E!Y35+FC_TRA_ROAD_CAR_E!Y35+FC_TRA_ROAD_BUS_E!Y35+FC_TRA_ROAD_LCV_E!Y35+FC_TRA_ROAD_HGV_E!Y35</f>
        <v>0</v>
      </c>
      <c r="Z35" s="8">
        <f>FC_TRA_ROAD_P2W_E!Z35+FC_TRA_ROAD_CAR_E!Z35+FC_TRA_ROAD_BUS_E!Z35+FC_TRA_ROAD_LCV_E!Z35+FC_TRA_ROAD_HGV_E!Z35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0</v>
      </c>
      <c r="J36" s="8">
        <f>FC_TRA_ROAD_P2W_E!J36+FC_TRA_ROAD_CAR_E!J36+FC_TRA_ROAD_BUS_E!J36+FC_TRA_ROAD_LCV_E!J36+FC_TRA_ROAD_HGV_E!J36</f>
        <v>0</v>
      </c>
      <c r="K36" s="8">
        <f>FC_TRA_ROAD_P2W_E!K36+FC_TRA_ROAD_CAR_E!K36+FC_TRA_ROAD_BUS_E!K36+FC_TRA_ROAD_LCV_E!K36+FC_TRA_ROAD_HGV_E!K36</f>
        <v>0</v>
      </c>
      <c r="L36" s="8">
        <f>FC_TRA_ROAD_P2W_E!L36+FC_TRA_ROAD_CAR_E!L36+FC_TRA_ROAD_BUS_E!L36+FC_TRA_ROAD_LCV_E!L36+FC_TRA_ROAD_HGV_E!L36</f>
        <v>0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0</v>
      </c>
      <c r="T36" s="8">
        <f>FC_TRA_ROAD_P2W_E!T36+FC_TRA_ROAD_CAR_E!T36+FC_TRA_ROAD_BUS_E!T36+FC_TRA_ROAD_LCV_E!T36+FC_TRA_ROAD_HGV_E!T36</f>
        <v>0</v>
      </c>
      <c r="U36" s="8">
        <f>FC_TRA_ROAD_P2W_E!U36+FC_TRA_ROAD_CAR_E!U36+FC_TRA_ROAD_BUS_E!U36+FC_TRA_ROAD_LCV_E!U36+FC_TRA_ROAD_HGV_E!U36</f>
        <v>0</v>
      </c>
      <c r="V36" s="8">
        <f>FC_TRA_ROAD_P2W_E!V36+FC_TRA_ROAD_CAR_E!V36+FC_TRA_ROAD_BUS_E!V36+FC_TRA_ROAD_LCV_E!V36+FC_TRA_ROAD_HGV_E!V36</f>
        <v>0</v>
      </c>
      <c r="W36" s="8">
        <f>FC_TRA_ROAD_P2W_E!W36+FC_TRA_ROAD_CAR_E!W36+FC_TRA_ROAD_BUS_E!W36+FC_TRA_ROAD_LCV_E!W36+FC_TRA_ROAD_HGV_E!W36</f>
        <v>0</v>
      </c>
      <c r="X36" s="8">
        <f>FC_TRA_ROAD_P2W_E!X36+FC_TRA_ROAD_CAR_E!X36+FC_TRA_ROAD_BUS_E!X36+FC_TRA_ROAD_LCV_E!X36+FC_TRA_ROAD_HGV_E!X36</f>
        <v>0</v>
      </c>
      <c r="Y36" s="8">
        <f>FC_TRA_ROAD_P2W_E!Y36+FC_TRA_ROAD_CAR_E!Y36+FC_TRA_ROAD_BUS_E!Y36+FC_TRA_ROAD_LCV_E!Y36+FC_TRA_ROAD_HGV_E!Y36</f>
        <v>0</v>
      </c>
      <c r="Z36" s="8">
        <f>FC_TRA_ROAD_P2W_E!Z36+FC_TRA_ROAD_CAR_E!Z36+FC_TRA_ROAD_BUS_E!Z36+FC_TRA_ROAD_LCV_E!Z36+FC_TRA_ROAD_HGV_E!Z36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4937.6941891200004</v>
      </c>
      <c r="D37" s="8">
        <f>FC_TRA_ROAD_P2W_E!D37+FC_TRA_ROAD_CAR_E!D37+FC_TRA_ROAD_BUS_E!D37+FC_TRA_ROAD_LCV_E!D37+FC_TRA_ROAD_HGV_E!D37</f>
        <v>5006.2320831599982</v>
      </c>
      <c r="E37" s="8">
        <f>FC_TRA_ROAD_P2W_E!E37+FC_TRA_ROAD_CAR_E!E37+FC_TRA_ROAD_BUS_E!E37+FC_TRA_ROAD_LCV_E!E37+FC_TRA_ROAD_HGV_E!E37</f>
        <v>5095.6290000000017</v>
      </c>
      <c r="F37" s="8">
        <f>FC_TRA_ROAD_P2W_E!F37+FC_TRA_ROAD_CAR_E!F37+FC_TRA_ROAD_BUS_E!F37+FC_TRA_ROAD_LCV_E!F37+FC_TRA_ROAD_HGV_E!F37</f>
        <v>5110.5284445600009</v>
      </c>
      <c r="G37" s="8">
        <f>FC_TRA_ROAD_P2W_E!G37+FC_TRA_ROAD_CAR_E!G37+FC_TRA_ROAD_BUS_E!G37+FC_TRA_ROAD_LCV_E!G37+FC_TRA_ROAD_HGV_E!G37</f>
        <v>5203.7137151999996</v>
      </c>
      <c r="H37" s="8">
        <f>FC_TRA_ROAD_P2W_E!H37+FC_TRA_ROAD_CAR_E!H37+FC_TRA_ROAD_BUS_E!H37+FC_TRA_ROAD_LCV_E!H37+FC_TRA_ROAD_HGV_E!H37</f>
        <v>5190.9857445599991</v>
      </c>
      <c r="I37" s="8">
        <f>FC_TRA_ROAD_P2W_E!I37+FC_TRA_ROAD_CAR_E!I37+FC_TRA_ROAD_BUS_E!I37+FC_TRA_ROAD_LCV_E!I37+FC_TRA_ROAD_HGV_E!I37</f>
        <v>5144.3838784799991</v>
      </c>
      <c r="J37" s="8">
        <f>FC_TRA_ROAD_P2W_E!J37+FC_TRA_ROAD_CAR_E!J37+FC_TRA_ROAD_BUS_E!J37+FC_TRA_ROAD_LCV_E!J37+FC_TRA_ROAD_HGV_E!J37</f>
        <v>5130.5547031199985</v>
      </c>
      <c r="K37" s="8">
        <f>FC_TRA_ROAD_P2W_E!K37+FC_TRA_ROAD_CAR_E!K37+FC_TRA_ROAD_BUS_E!K37+FC_TRA_ROAD_LCV_E!K37+FC_TRA_ROAD_HGV_E!K37</f>
        <v>4600.9655445599992</v>
      </c>
      <c r="L37" s="8">
        <f>FC_TRA_ROAD_P2W_E!L37+FC_TRA_ROAD_CAR_E!L37+FC_TRA_ROAD_BUS_E!L37+FC_TRA_ROAD_LCV_E!L37+FC_TRA_ROAD_HGV_E!L37</f>
        <v>4434.0911168399989</v>
      </c>
      <c r="M37" s="8">
        <f>FC_TRA_ROAD_P2W_E!M37+FC_TRA_ROAD_CAR_E!M37+FC_TRA_ROAD_BUS_E!M37+FC_TRA_ROAD_LCV_E!M37+FC_TRA_ROAD_HGV_E!M37</f>
        <v>4329.794755439998</v>
      </c>
      <c r="N37" s="8">
        <f>FC_TRA_ROAD_P2W_E!N37+FC_TRA_ROAD_CAR_E!N37+FC_TRA_ROAD_BUS_E!N37+FC_TRA_ROAD_LCV_E!N37+FC_TRA_ROAD_HGV_E!N37</f>
        <v>4094.3826831600004</v>
      </c>
      <c r="O37" s="8">
        <f>FC_TRA_ROAD_P2W_E!O37+FC_TRA_ROAD_CAR_E!O37+FC_TRA_ROAD_BUS_E!O37+FC_TRA_ROAD_LCV_E!O37+FC_TRA_ROAD_HGV_E!O37</f>
        <v>3933.4680831599985</v>
      </c>
      <c r="P37" s="8">
        <f>FC_TRA_ROAD_P2W_E!P37+FC_TRA_ROAD_CAR_E!P37+FC_TRA_ROAD_BUS_E!P37+FC_TRA_ROAD_LCV_E!P37+FC_TRA_ROAD_HGV_E!P37</f>
        <v>4021.1879954399992</v>
      </c>
      <c r="Q37" s="8">
        <f>FC_TRA_ROAD_P2W_E!Q37+FC_TRA_ROAD_CAR_E!Q37+FC_TRA_ROAD_BUS_E!Q37+FC_TRA_ROAD_LCV_E!Q37+FC_TRA_ROAD_HGV_E!Q37</f>
        <v>3870.8069400000004</v>
      </c>
      <c r="R37" s="8">
        <f>FC_TRA_ROAD_P2W_E!R37+FC_TRA_ROAD_CAR_E!R37+FC_TRA_ROAD_BUS_E!R37+FC_TRA_ROAD_LCV_E!R37+FC_TRA_ROAD_HGV_E!R37</f>
        <v>3849.7535722800017</v>
      </c>
      <c r="S37" s="8">
        <f>FC_TRA_ROAD_P2W_E!S37+FC_TRA_ROAD_CAR_E!S37+FC_TRA_ROAD_BUS_E!S37+FC_TRA_ROAD_LCV_E!S37+FC_TRA_ROAD_HGV_E!S37</f>
        <v>3834.7154168399989</v>
      </c>
      <c r="T37" s="8">
        <f>FC_TRA_ROAD_P2W_E!T37+FC_TRA_ROAD_CAR_E!T37+FC_TRA_ROAD_BUS_E!T37+FC_TRA_ROAD_LCV_E!T37+FC_TRA_ROAD_HGV_E!T37</f>
        <v>3684.334610880001</v>
      </c>
      <c r="U37" s="8">
        <f>FC_TRA_ROAD_P2W_E!U37+FC_TRA_ROAD_CAR_E!U37+FC_TRA_ROAD_BUS_E!U37+FC_TRA_ROAD_LCV_E!U37+FC_TRA_ROAD_HGV_E!U37</f>
        <v>3630.1974508799999</v>
      </c>
      <c r="V37" s="8">
        <f>FC_TRA_ROAD_P2W_E!V37+FC_TRA_ROAD_CAR_E!V37+FC_TRA_ROAD_BUS_E!V37+FC_TRA_ROAD_LCV_E!V37+FC_TRA_ROAD_HGV_E!V37</f>
        <v>3548.9917108800005</v>
      </c>
      <c r="W37" s="8">
        <f>FC_TRA_ROAD_P2W_E!W37+FC_TRA_ROAD_CAR_E!W37+FC_TRA_ROAD_BUS_E!W37+FC_TRA_ROAD_LCV_E!W37+FC_TRA_ROAD_HGV_E!W37</f>
        <v>3272.2904491199997</v>
      </c>
      <c r="X37" s="8">
        <f>FC_TRA_ROAD_P2W_E!X37+FC_TRA_ROAD_CAR_E!X37+FC_TRA_ROAD_BUS_E!X37+FC_TRA_ROAD_LCV_E!X37+FC_TRA_ROAD_HGV_E!X37</f>
        <v>3296.3515477199994</v>
      </c>
      <c r="Y37" s="8">
        <f>FC_TRA_ROAD_P2W_E!Y37+FC_TRA_ROAD_CAR_E!Y37+FC_TRA_ROAD_BUS_E!Y37+FC_TRA_ROAD_LCV_E!Y37+FC_TRA_ROAD_HGV_E!Y37</f>
        <v>3064.7647522800003</v>
      </c>
      <c r="Z37" s="8">
        <f>FC_TRA_ROAD_P2W_E!Z37+FC_TRA_ROAD_CAR_E!Z37+FC_TRA_ROAD_BUS_E!Z37+FC_TRA_ROAD_LCV_E!Z37+FC_TRA_ROAD_HGV_E!Z37</f>
        <v>3064.7647522800012</v>
      </c>
    </row>
    <row r="38" spans="1:26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  <c r="Y38" s="8">
        <f>FC_TRA_ROAD_P2W_E!Y38+FC_TRA_ROAD_CAR_E!Y38+FC_TRA_ROAD_BUS_E!Y38+FC_TRA_ROAD_LCV_E!Y38+FC_TRA_ROAD_HGV_E!Y38</f>
        <v>0</v>
      </c>
      <c r="Z38" s="8">
        <f>FC_TRA_ROAD_P2W_E!Z38+FC_TRA_ROAD_CAR_E!Z38+FC_TRA_ROAD_BUS_E!Z38+FC_TRA_ROAD_LCV_E!Z38+FC_TRA_ROAD_HGV_E!Z38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  <c r="Y39" s="8">
        <f>FC_TRA_ROAD_P2W_E!Y39+FC_TRA_ROAD_CAR_E!Y39+FC_TRA_ROAD_BUS_E!Y39+FC_TRA_ROAD_LCV_E!Y39+FC_TRA_ROAD_HGV_E!Y39</f>
        <v>0</v>
      </c>
      <c r="Z39" s="8">
        <f>FC_TRA_ROAD_P2W_E!Z39+FC_TRA_ROAD_CAR_E!Z39+FC_TRA_ROAD_BUS_E!Z39+FC_TRA_ROAD_LCV_E!Z39+FC_TRA_ROAD_HGV_E!Z39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  <c r="Y40" s="8">
        <f>FC_TRA_ROAD_P2W_E!Y40+FC_TRA_ROAD_CAR_E!Y40+FC_TRA_ROAD_BUS_E!Y40+FC_TRA_ROAD_LCV_E!Y40+FC_TRA_ROAD_HGV_E!Y40</f>
        <v>0</v>
      </c>
      <c r="Z40" s="8">
        <f>FC_TRA_ROAD_P2W_E!Z40+FC_TRA_ROAD_CAR_E!Z40+FC_TRA_ROAD_BUS_E!Z40+FC_TRA_ROAD_LCV_E!Z40+FC_TRA_ROAD_HGV_E!Z40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  <c r="Y41" s="8">
        <f>FC_TRA_ROAD_P2W_E!Y41+FC_TRA_ROAD_CAR_E!Y41+FC_TRA_ROAD_BUS_E!Y41+FC_TRA_ROAD_LCV_E!Y41+FC_TRA_ROAD_HGV_E!Y41</f>
        <v>0</v>
      </c>
      <c r="Z41" s="8">
        <f>FC_TRA_ROAD_P2W_E!Z41+FC_TRA_ROAD_CAR_E!Z41+FC_TRA_ROAD_BUS_E!Z41+FC_TRA_ROAD_LCV_E!Z41+FC_TRA_ROAD_HGV_E!Z41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  <c r="Y42" s="8">
        <f>FC_TRA_ROAD_P2W_E!Y42+FC_TRA_ROAD_CAR_E!Y42+FC_TRA_ROAD_BUS_E!Y42+FC_TRA_ROAD_LCV_E!Y42+FC_TRA_ROAD_HGV_E!Y42</f>
        <v>0</v>
      </c>
      <c r="Z42" s="8">
        <f>FC_TRA_ROAD_P2W_E!Z42+FC_TRA_ROAD_CAR_E!Z42+FC_TRA_ROAD_BUS_E!Z42+FC_TRA_ROAD_LCV_E!Z42+FC_TRA_ROAD_HGV_E!Z42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5697.1044889200002</v>
      </c>
      <c r="D43" s="8">
        <f>FC_TRA_ROAD_P2W_E!D43+FC_TRA_ROAD_CAR_E!D43+FC_TRA_ROAD_BUS_E!D43+FC_TRA_ROAD_LCV_E!D43+FC_TRA_ROAD_HGV_E!D43</f>
        <v>5811.8112889200011</v>
      </c>
      <c r="E43" s="8">
        <f>FC_TRA_ROAD_P2W_E!E43+FC_TRA_ROAD_CAR_E!E43+FC_TRA_ROAD_BUS_E!E43+FC_TRA_ROAD_LCV_E!E43+FC_TRA_ROAD_HGV_E!E43</f>
        <v>5939.26308144</v>
      </c>
      <c r="F43" s="8">
        <f>FC_TRA_ROAD_P2W_E!F43+FC_TRA_ROAD_CAR_E!F43+FC_TRA_ROAD_BUS_E!F43+FC_TRA_ROAD_LCV_E!F43+FC_TRA_ROAD_HGV_E!F43</f>
        <v>6095.3918407199999</v>
      </c>
      <c r="G43" s="8">
        <f>FC_TRA_ROAD_P2W_E!G43+FC_TRA_ROAD_CAR_E!G43+FC_TRA_ROAD_BUS_E!G43+FC_TRA_ROAD_LCV_E!G43+FC_TRA_ROAD_HGV_E!G43</f>
        <v>6333.4455303599989</v>
      </c>
      <c r="H43" s="8">
        <f>FC_TRA_ROAD_P2W_E!H43+FC_TRA_ROAD_CAR_E!H43+FC_TRA_ROAD_BUS_E!H43+FC_TRA_ROAD_LCV_E!H43+FC_TRA_ROAD_HGV_E!H43</f>
        <v>6384.1891510799987</v>
      </c>
      <c r="I43" s="8">
        <f>FC_TRA_ROAD_P2W_E!I43+FC_TRA_ROAD_CAR_E!I43+FC_TRA_ROAD_BUS_E!I43+FC_TRA_ROAD_LCV_E!I43+FC_TRA_ROAD_HGV_E!I43</f>
        <v>6586.1779557599993</v>
      </c>
      <c r="J43" s="8">
        <f>FC_TRA_ROAD_P2W_E!J43+FC_TRA_ROAD_CAR_E!J43+FC_TRA_ROAD_BUS_E!J43+FC_TRA_ROAD_LCV_E!J43+FC_TRA_ROAD_HGV_E!J43</f>
        <v>6982.8527433600011</v>
      </c>
      <c r="K43" s="8">
        <f>FC_TRA_ROAD_P2W_E!K43+FC_TRA_ROAD_CAR_E!K43+FC_TRA_ROAD_BUS_E!K43+FC_TRA_ROAD_LCV_E!K43+FC_TRA_ROAD_HGV_E!K43</f>
        <v>7002.034654680001</v>
      </c>
      <c r="L43" s="8">
        <f>FC_TRA_ROAD_P2W_E!L43+FC_TRA_ROAD_CAR_E!L43+FC_TRA_ROAD_BUS_E!L43+FC_TRA_ROAD_LCV_E!L43+FC_TRA_ROAD_HGV_E!L43</f>
        <v>6634.9608904799989</v>
      </c>
      <c r="M43" s="8">
        <f>FC_TRA_ROAD_P2W_E!M43+FC_TRA_ROAD_CAR_E!M43+FC_TRA_ROAD_BUS_E!M43+FC_TRA_ROAD_LCV_E!M43+FC_TRA_ROAD_HGV_E!M43</f>
        <v>7187.3933742000008</v>
      </c>
      <c r="N43" s="8">
        <f>FC_TRA_ROAD_P2W_E!N43+FC_TRA_ROAD_CAR_E!N43+FC_TRA_ROAD_BUS_E!N43+FC_TRA_ROAD_LCV_E!N43+FC_TRA_ROAD_HGV_E!N43</f>
        <v>7256.125422000001</v>
      </c>
      <c r="O43" s="8">
        <f>FC_TRA_ROAD_P2W_E!O43+FC_TRA_ROAD_CAR_E!O43+FC_TRA_ROAD_BUS_E!O43+FC_TRA_ROAD_LCV_E!O43+FC_TRA_ROAD_HGV_E!O43</f>
        <v>7189.555464</v>
      </c>
      <c r="P43" s="8">
        <f>FC_TRA_ROAD_P2W_E!P43+FC_TRA_ROAD_CAR_E!P43+FC_TRA_ROAD_BUS_E!P43+FC_TRA_ROAD_LCV_E!P43+FC_TRA_ROAD_HGV_E!P43</f>
        <v>7103.2852799999982</v>
      </c>
      <c r="Q43" s="8">
        <f>FC_TRA_ROAD_P2W_E!Q43+FC_TRA_ROAD_CAR_E!Q43+FC_TRA_ROAD_BUS_E!Q43+FC_TRA_ROAD_LCV_E!Q43+FC_TRA_ROAD_HGV_E!Q43</f>
        <v>6181.362720000001</v>
      </c>
      <c r="R43" s="8">
        <f>FC_TRA_ROAD_P2W_E!R43+FC_TRA_ROAD_CAR_E!R43+FC_TRA_ROAD_BUS_E!R43+FC_TRA_ROAD_LCV_E!R43+FC_TRA_ROAD_HGV_E!R43</f>
        <v>6208.51648716</v>
      </c>
      <c r="S43" s="8">
        <f>FC_TRA_ROAD_P2W_E!S43+FC_TRA_ROAD_CAR_E!S43+FC_TRA_ROAD_BUS_E!S43+FC_TRA_ROAD_LCV_E!S43+FC_TRA_ROAD_HGV_E!S43</f>
        <v>7467.5868742799994</v>
      </c>
      <c r="T43" s="8">
        <f>FC_TRA_ROAD_P2W_E!T43+FC_TRA_ROAD_CAR_E!T43+FC_TRA_ROAD_BUS_E!T43+FC_TRA_ROAD_LCV_E!T43+FC_TRA_ROAD_HGV_E!T43</f>
        <v>6971.8910414399998</v>
      </c>
      <c r="U43" s="8">
        <f>FC_TRA_ROAD_P2W_E!U43+FC_TRA_ROAD_CAR_E!U43+FC_TRA_ROAD_BUS_E!U43+FC_TRA_ROAD_LCV_E!U43+FC_TRA_ROAD_HGV_E!U43</f>
        <v>7195.1766307200005</v>
      </c>
      <c r="V43" s="8">
        <f>FC_TRA_ROAD_P2W_E!V43+FC_TRA_ROAD_CAR_E!V43+FC_TRA_ROAD_BUS_E!V43+FC_TRA_ROAD_LCV_E!V43+FC_TRA_ROAD_HGV_E!V43</f>
        <v>6869.4925478399991</v>
      </c>
      <c r="W43" s="8">
        <f>FC_TRA_ROAD_P2W_E!W43+FC_TRA_ROAD_CAR_E!W43+FC_TRA_ROAD_BUS_E!W43+FC_TRA_ROAD_LCV_E!W43+FC_TRA_ROAD_HGV_E!W43</f>
        <v>6538.7354900400014</v>
      </c>
      <c r="X43" s="8">
        <f>FC_TRA_ROAD_P2W_E!X43+FC_TRA_ROAD_CAR_E!X43+FC_TRA_ROAD_BUS_E!X43+FC_TRA_ROAD_LCV_E!X43+FC_TRA_ROAD_HGV_E!X43</f>
        <v>6045.3471312000011</v>
      </c>
      <c r="Y43" s="8">
        <f>FC_TRA_ROAD_P2W_E!Y43+FC_TRA_ROAD_CAR_E!Y43+FC_TRA_ROAD_BUS_E!Y43+FC_TRA_ROAD_LCV_E!Y43+FC_TRA_ROAD_HGV_E!Y43</f>
        <v>6075.1436896799996</v>
      </c>
      <c r="Z43" s="8">
        <f>FC_TRA_ROAD_P2W_E!Z43+FC_TRA_ROAD_CAR_E!Z43+FC_TRA_ROAD_BUS_E!Z43+FC_TRA_ROAD_LCV_E!Z43+FC_TRA_ROAD_HGV_E!Z43</f>
        <v>5719.6235678399989</v>
      </c>
    </row>
    <row r="44" spans="1:26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  <c r="Y44" s="8">
        <f>FC_TRA_ROAD_P2W_E!Y44+FC_TRA_ROAD_CAR_E!Y44+FC_TRA_ROAD_BUS_E!Y44+FC_TRA_ROAD_LCV_E!Y44+FC_TRA_ROAD_HGV_E!Y44</f>
        <v>0</v>
      </c>
      <c r="Z44" s="8">
        <f>FC_TRA_ROAD_P2W_E!Z44+FC_TRA_ROAD_CAR_E!Z44+FC_TRA_ROAD_BUS_E!Z44+FC_TRA_ROAD_LCV_E!Z44+FC_TRA_ROAD_HGV_E!Z44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  <c r="Y45" s="8">
        <f>FC_TRA_ROAD_P2W_E!Y45+FC_TRA_ROAD_CAR_E!Y45+FC_TRA_ROAD_BUS_E!Y45+FC_TRA_ROAD_LCV_E!Y45+FC_TRA_ROAD_HGV_E!Y45</f>
        <v>0</v>
      </c>
      <c r="Z45" s="8">
        <f>FC_TRA_ROAD_P2W_E!Z45+FC_TRA_ROAD_CAR_E!Z45+FC_TRA_ROAD_BUS_E!Z45+FC_TRA_ROAD_LCV_E!Z45+FC_TRA_ROAD_HGV_E!Z45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  <c r="Y46" s="8">
        <f>FC_TRA_ROAD_P2W_E!Y46+FC_TRA_ROAD_CAR_E!Y46+FC_TRA_ROAD_BUS_E!Y46+FC_TRA_ROAD_LCV_E!Y46+FC_TRA_ROAD_HGV_E!Y46</f>
        <v>0</v>
      </c>
      <c r="Z46" s="8">
        <f>FC_TRA_ROAD_P2W_E!Z46+FC_TRA_ROAD_CAR_E!Z46+FC_TRA_ROAD_BUS_E!Z46+FC_TRA_ROAD_LCV_E!Z46+FC_TRA_ROAD_HGV_E!Z46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  <c r="Y47" s="8">
        <f>FC_TRA_ROAD_P2W_E!Y47+FC_TRA_ROAD_CAR_E!Y47+FC_TRA_ROAD_BUS_E!Y47+FC_TRA_ROAD_LCV_E!Y47+FC_TRA_ROAD_HGV_E!Y47</f>
        <v>0</v>
      </c>
      <c r="Z47" s="8">
        <f>FC_TRA_ROAD_P2W_E!Z47+FC_TRA_ROAD_CAR_E!Z47+FC_TRA_ROAD_BUS_E!Z47+FC_TRA_ROAD_LCV_E!Z47+FC_TRA_ROAD_HGV_E!Z47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  <c r="Y48" s="8">
        <f>FC_TRA_ROAD_P2W_E!Y48+FC_TRA_ROAD_CAR_E!Y48+FC_TRA_ROAD_BUS_E!Y48+FC_TRA_ROAD_LCV_E!Y48+FC_TRA_ROAD_HGV_E!Y48</f>
        <v>0</v>
      </c>
      <c r="Z48" s="8">
        <f>FC_TRA_ROAD_P2W_E!Z48+FC_TRA_ROAD_CAR_E!Z48+FC_TRA_ROAD_BUS_E!Z48+FC_TRA_ROAD_LCV_E!Z48+FC_TRA_ROAD_HGV_E!Z48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  <c r="Y49" s="8">
        <f>FC_TRA_ROAD_P2W_E!Y49+FC_TRA_ROAD_CAR_E!Y49+FC_TRA_ROAD_BUS_E!Y49+FC_TRA_ROAD_LCV_E!Y49+FC_TRA_ROAD_HGV_E!Y49</f>
        <v>0</v>
      </c>
      <c r="Z49" s="8">
        <f>FC_TRA_ROAD_P2W_E!Z49+FC_TRA_ROAD_CAR_E!Z49+FC_TRA_ROAD_BUS_E!Z49+FC_TRA_ROAD_LCV_E!Z49+FC_TRA_ROAD_HGV_E!Z49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  <c r="Y50" s="8">
        <f>FC_TRA_ROAD_P2W_E!Y50+FC_TRA_ROAD_CAR_E!Y50+FC_TRA_ROAD_BUS_E!Y50+FC_TRA_ROAD_LCV_E!Y50+FC_TRA_ROAD_HGV_E!Y50</f>
        <v>0</v>
      </c>
      <c r="Z50" s="8">
        <f>FC_TRA_ROAD_P2W_E!Z50+FC_TRA_ROAD_CAR_E!Z50+FC_TRA_ROAD_BUS_E!Z50+FC_TRA_ROAD_LCV_E!Z50+FC_TRA_ROAD_HGV_E!Z50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4.039200000000001</v>
      </c>
      <c r="D51" s="27">
        <f>FC_TRA_ROAD_P2W_E!D51+FC_TRA_ROAD_CAR_E!D51+FC_TRA_ROAD_BUS_E!D51+FC_TRA_ROAD_LCV_E!D51+FC_TRA_ROAD_HGV_E!D51</f>
        <v>4.039200000000001</v>
      </c>
      <c r="E51" s="27">
        <f>FC_TRA_ROAD_P2W_E!E51+FC_TRA_ROAD_CAR_E!E51+FC_TRA_ROAD_BUS_E!E51+FC_TRA_ROAD_LCV_E!E51+FC_TRA_ROAD_HGV_E!E51</f>
        <v>6.0587999999999997</v>
      </c>
      <c r="F51" s="27">
        <f>FC_TRA_ROAD_P2W_E!F51+FC_TRA_ROAD_CAR_E!F51+FC_TRA_ROAD_BUS_E!F51+FC_TRA_ROAD_LCV_E!F51+FC_TRA_ROAD_HGV_E!F51</f>
        <v>6.0587999999999997</v>
      </c>
      <c r="G51" s="27">
        <f>FC_TRA_ROAD_P2W_E!G51+FC_TRA_ROAD_CAR_E!G51+FC_TRA_ROAD_BUS_E!G51+FC_TRA_ROAD_LCV_E!G51+FC_TRA_ROAD_HGV_E!G51</f>
        <v>6.0587999999999997</v>
      </c>
      <c r="H51" s="27">
        <f>FC_TRA_ROAD_P2W_E!H51+FC_TRA_ROAD_CAR_E!H51+FC_TRA_ROAD_BUS_E!H51+FC_TRA_ROAD_LCV_E!H51+FC_TRA_ROAD_HGV_E!H51</f>
        <v>6.0588000000000006</v>
      </c>
      <c r="I51" s="27">
        <f>FC_TRA_ROAD_P2W_E!I51+FC_TRA_ROAD_CAR_E!I51+FC_TRA_ROAD_BUS_E!I51+FC_TRA_ROAD_LCV_E!I51+FC_TRA_ROAD_HGV_E!I51</f>
        <v>8.0783999999999985</v>
      </c>
      <c r="J51" s="27">
        <f>FC_TRA_ROAD_P2W_E!J51+FC_TRA_ROAD_CAR_E!J51+FC_TRA_ROAD_BUS_E!J51+FC_TRA_ROAD_LCV_E!J51+FC_TRA_ROAD_HGV_E!J51</f>
        <v>8.0784000000000002</v>
      </c>
      <c r="K51" s="27">
        <f>FC_TRA_ROAD_P2W_E!K51+FC_TRA_ROAD_CAR_E!K51+FC_TRA_ROAD_BUS_E!K51+FC_TRA_ROAD_LCV_E!K51+FC_TRA_ROAD_HGV_E!K51</f>
        <v>10.097798040000002</v>
      </c>
      <c r="L51" s="27">
        <f>FC_TRA_ROAD_P2W_E!L51+FC_TRA_ROAD_CAR_E!L51+FC_TRA_ROAD_BUS_E!L51+FC_TRA_ROAD_LCV_E!L51+FC_TRA_ROAD_HGV_E!L51</f>
        <v>12.117599999999999</v>
      </c>
      <c r="M51" s="27">
        <f>FC_TRA_ROAD_P2W_E!M51+FC_TRA_ROAD_CAR_E!M51+FC_TRA_ROAD_BUS_E!M51+FC_TRA_ROAD_LCV_E!M51+FC_TRA_ROAD_HGV_E!M51</f>
        <v>12.117599999999999</v>
      </c>
      <c r="N51" s="27">
        <f>FC_TRA_ROAD_P2W_E!N51+FC_TRA_ROAD_CAR_E!N51+FC_TRA_ROAD_BUS_E!N51+FC_TRA_ROAD_LCV_E!N51+FC_TRA_ROAD_HGV_E!N51</f>
        <v>8.0782789409134637</v>
      </c>
      <c r="O51" s="27">
        <f>FC_TRA_ROAD_P2W_E!O51+FC_TRA_ROAD_CAR_E!O51+FC_TRA_ROAD_BUS_E!O51+FC_TRA_ROAD_LCV_E!O51+FC_TRA_ROAD_HGV_E!O51</f>
        <v>12.92358977543242</v>
      </c>
      <c r="P51" s="27">
        <f>FC_TRA_ROAD_P2W_E!P51+FC_TRA_ROAD_CAR_E!P51+FC_TRA_ROAD_BUS_E!P51+FC_TRA_ROAD_LCV_E!P51+FC_TRA_ROAD_HGV_E!P51</f>
        <v>8.0701093102212624</v>
      </c>
      <c r="Q51" s="27">
        <f>FC_TRA_ROAD_P2W_E!Q51+FC_TRA_ROAD_CAR_E!Q51+FC_TRA_ROAD_BUS_E!Q51+FC_TRA_ROAD_LCV_E!Q51+FC_TRA_ROAD_HGV_E!Q51</f>
        <v>8.5727678614873941</v>
      </c>
      <c r="R51" s="27">
        <f>FC_TRA_ROAD_P2W_E!R51+FC_TRA_ROAD_CAR_E!R51+FC_TRA_ROAD_BUS_E!R51+FC_TRA_ROAD_LCV_E!R51+FC_TRA_ROAD_HGV_E!R51</f>
        <v>8.2543235720755916</v>
      </c>
      <c r="S51" s="27">
        <f>FC_TRA_ROAD_P2W_E!S51+FC_TRA_ROAD_CAR_E!S51+FC_TRA_ROAD_BUS_E!S51+FC_TRA_ROAD_LCV_E!S51+FC_TRA_ROAD_HGV_E!S51</f>
        <v>9.2550555966082779</v>
      </c>
      <c r="T51" s="27">
        <f>FC_TRA_ROAD_P2W_E!T51+FC_TRA_ROAD_CAR_E!T51+FC_TRA_ROAD_BUS_E!T51+FC_TRA_ROAD_LCV_E!T51+FC_TRA_ROAD_HGV_E!T51</f>
        <v>11.264017282651327</v>
      </c>
      <c r="U51" s="27">
        <f>FC_TRA_ROAD_P2W_E!U51+FC_TRA_ROAD_CAR_E!U51+FC_TRA_ROAD_BUS_E!U51+FC_TRA_ROAD_LCV_E!U51+FC_TRA_ROAD_HGV_E!U51</f>
        <v>16.135831246014106</v>
      </c>
      <c r="V51" s="27">
        <f>FC_TRA_ROAD_P2W_E!V51+FC_TRA_ROAD_CAR_E!V51+FC_TRA_ROAD_BUS_E!V51+FC_TRA_ROAD_LCV_E!V51+FC_TRA_ROAD_HGV_E!V51</f>
        <v>25.539672656043678</v>
      </c>
      <c r="W51" s="27">
        <f>FC_TRA_ROAD_P2W_E!W51+FC_TRA_ROAD_CAR_E!W51+FC_TRA_ROAD_BUS_E!W51+FC_TRA_ROAD_LCV_E!W51+FC_TRA_ROAD_HGV_E!W51</f>
        <v>32.422862052541184</v>
      </c>
      <c r="X51" s="27">
        <f>FC_TRA_ROAD_P2W_E!X51+FC_TRA_ROAD_CAR_E!X51+FC_TRA_ROAD_BUS_E!X51+FC_TRA_ROAD_LCV_E!X51+FC_TRA_ROAD_HGV_E!X51</f>
        <v>38.065385646592375</v>
      </c>
      <c r="Y51" s="27">
        <f>FC_TRA_ROAD_P2W_E!Y51+FC_TRA_ROAD_CAR_E!Y51+FC_TRA_ROAD_BUS_E!Y51+FC_TRA_ROAD_LCV_E!Y51+FC_TRA_ROAD_HGV_E!Y51</f>
        <v>44.569454320365175</v>
      </c>
      <c r="Z51" s="27">
        <f>FC_TRA_ROAD_P2W_E!Z51+FC_TRA_ROAD_CAR_E!Z51+FC_TRA_ROAD_BUS_E!Z51+FC_TRA_ROAD_LCV_E!Z51+FC_TRA_ROAD_HGV_E!Z51</f>
        <v>50.432541601868479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8">SUM(C53:C54)</f>
        <v>0</v>
      </c>
      <c r="D52" s="27">
        <f t="shared" si="28"/>
        <v>0</v>
      </c>
      <c r="E52" s="27">
        <f t="shared" si="28"/>
        <v>0</v>
      </c>
      <c r="F52" s="27">
        <f t="shared" si="28"/>
        <v>0</v>
      </c>
      <c r="G52" s="27">
        <f t="shared" si="28"/>
        <v>0</v>
      </c>
      <c r="H52" s="27">
        <f t="shared" si="28"/>
        <v>0</v>
      </c>
      <c r="I52" s="27">
        <f t="shared" si="28"/>
        <v>0</v>
      </c>
      <c r="J52" s="27">
        <f t="shared" si="28"/>
        <v>0</v>
      </c>
      <c r="K52" s="27">
        <f t="shared" si="28"/>
        <v>0</v>
      </c>
      <c r="L52" s="27">
        <f t="shared" si="28"/>
        <v>0</v>
      </c>
      <c r="M52" s="27">
        <f t="shared" si="28"/>
        <v>0</v>
      </c>
      <c r="N52" s="27">
        <f t="shared" si="28"/>
        <v>0</v>
      </c>
      <c r="O52" s="27">
        <f t="shared" si="28"/>
        <v>0</v>
      </c>
      <c r="P52" s="27">
        <f t="shared" si="28"/>
        <v>0</v>
      </c>
      <c r="Q52" s="27">
        <f t="shared" si="28"/>
        <v>0</v>
      </c>
      <c r="R52" s="27">
        <f t="shared" si="28"/>
        <v>0</v>
      </c>
      <c r="S52" s="27">
        <f t="shared" si="28"/>
        <v>0</v>
      </c>
      <c r="T52" s="27">
        <f t="shared" si="28"/>
        <v>0</v>
      </c>
      <c r="U52" s="27">
        <f t="shared" si="28"/>
        <v>0</v>
      </c>
      <c r="V52" s="27">
        <f t="shared" si="28"/>
        <v>0</v>
      </c>
      <c r="W52" s="27">
        <f t="shared" si="28"/>
        <v>0</v>
      </c>
      <c r="X52" s="27">
        <f t="shared" ref="X52:Z52" si="29">SUM(X53:X54)</f>
        <v>0</v>
      </c>
      <c r="Y52" s="27">
        <f t="shared" si="29"/>
        <v>0</v>
      </c>
      <c r="Z52" s="27">
        <f t="shared" si="29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  <c r="Y53" s="8">
        <f>FC_TRA_ROAD_P2W_E!Y53+FC_TRA_ROAD_CAR_E!Y53+FC_TRA_ROAD_BUS_E!Y53+FC_TRA_ROAD_LCV_E!Y53+FC_TRA_ROAD_HGV_E!Y53</f>
        <v>0</v>
      </c>
      <c r="Z53" s="8">
        <f>FC_TRA_ROAD_P2W_E!Z53+FC_TRA_ROAD_CAR_E!Z53+FC_TRA_ROAD_BUS_E!Z53+FC_TRA_ROAD_LCV_E!Z53+FC_TRA_ROAD_HGV_E!Z53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  <c r="Y54" s="45">
        <f>FC_TRA_ROAD_P2W_E!Y54+FC_TRA_ROAD_CAR_E!Y54+FC_TRA_ROAD_BUS_E!Y54+FC_TRA_ROAD_LCV_E!Y54+FC_TRA_ROAD_HGV_E!Y54</f>
        <v>0</v>
      </c>
      <c r="Z54" s="45">
        <f>FC_TRA_ROAD_P2W_E!Z54+FC_TRA_ROAD_CAR_E!Z54+FC_TRA_ROAD_BUS_E!Z54+FC_TRA_ROAD_LCV_E!Z54+FC_TRA_ROAD_HGV_E!Z54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0">SUM(C62:C72)</f>
        <v>0</v>
      </c>
      <c r="D61" s="49">
        <f t="shared" si="30"/>
        <v>0</v>
      </c>
      <c r="E61" s="49">
        <f t="shared" si="30"/>
        <v>1.9503417600000001</v>
      </c>
      <c r="F61" s="49">
        <f t="shared" si="30"/>
        <v>11.702305439999998</v>
      </c>
      <c r="G61" s="49">
        <f t="shared" si="30"/>
        <v>13.652902080000004</v>
      </c>
      <c r="H61" s="49">
        <f t="shared" si="30"/>
        <v>0</v>
      </c>
      <c r="I61" s="49">
        <f t="shared" si="30"/>
        <v>2.0533132799999998</v>
      </c>
      <c r="J61" s="49">
        <f t="shared" si="30"/>
        <v>4.1063716799999996</v>
      </c>
      <c r="K61" s="49">
        <f t="shared" si="30"/>
        <v>210.38661791999999</v>
      </c>
      <c r="L61" s="49">
        <f t="shared" si="30"/>
        <v>386.06963903999997</v>
      </c>
      <c r="M61" s="49">
        <f t="shared" si="30"/>
        <v>409.21105824000006</v>
      </c>
      <c r="N61" s="49">
        <f t="shared" si="30"/>
        <v>579.09548062221256</v>
      </c>
      <c r="O61" s="49">
        <f t="shared" si="30"/>
        <v>570.19165635332251</v>
      </c>
      <c r="P61" s="49">
        <f t="shared" si="30"/>
        <v>655.08606285358132</v>
      </c>
      <c r="Q61" s="49">
        <f t="shared" si="30"/>
        <v>1465.3493170905308</v>
      </c>
      <c r="R61" s="49">
        <f t="shared" si="30"/>
        <v>1466.24705626675</v>
      </c>
      <c r="S61" s="49">
        <f t="shared" si="30"/>
        <v>519.40042666298018</v>
      </c>
      <c r="T61" s="49">
        <f t="shared" si="30"/>
        <v>1153.4405938900397</v>
      </c>
      <c r="U61" s="49">
        <f t="shared" si="30"/>
        <v>1080.9300424121145</v>
      </c>
      <c r="V61" s="49">
        <f t="shared" si="30"/>
        <v>1265.4806604519788</v>
      </c>
      <c r="W61" s="49">
        <f t="shared" si="30"/>
        <v>1172.1022449927136</v>
      </c>
      <c r="X61" s="49">
        <f t="shared" si="30"/>
        <v>1980.7554560534768</v>
      </c>
      <c r="Y61" s="49">
        <f t="shared" ref="Y61:Z61" si="31">SUM(Y62:Y72)</f>
        <v>1616.9575271992169</v>
      </c>
      <c r="Z61" s="49">
        <f t="shared" si="31"/>
        <v>1660.2811095973257</v>
      </c>
    </row>
    <row r="62" spans="1:26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  <c r="Y62" s="52">
        <f>FC_TRA_ROAD_P2W_E!Y62+FC_TRA_ROAD_CAR_E!Y62+FC_TRA_ROAD_BUS_E!Y62+FC_TRA_ROAD_LCV_E!Y62+FC_TRA_ROAD_HGV_E!Y62</f>
        <v>0</v>
      </c>
      <c r="Z62" s="52">
        <f>FC_TRA_ROAD_P2W_E!Z62+FC_TRA_ROAD_CAR_E!Z62+FC_TRA_ROAD_BUS_E!Z62+FC_TRA_ROAD_LCV_E!Z62+FC_TRA_ROAD_HGV_E!Z62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  <c r="Y63" s="52">
        <f>FC_TRA_ROAD_P2W_E!Y63+FC_TRA_ROAD_CAR_E!Y63+FC_TRA_ROAD_BUS_E!Y63+FC_TRA_ROAD_LCV_E!Y63+FC_TRA_ROAD_HGV_E!Y63</f>
        <v>0</v>
      </c>
      <c r="Z63" s="52">
        <f>FC_TRA_ROAD_P2W_E!Z63+FC_TRA_ROAD_CAR_E!Z63+FC_TRA_ROAD_BUS_E!Z63+FC_TRA_ROAD_LCV_E!Z63+FC_TRA_ROAD_HGV_E!Z63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5.4643679999999993E-2</v>
      </c>
      <c r="M64" s="52">
        <f>FC_TRA_ROAD_P2W_E!M64+FC_TRA_ROAD_CAR_E!M64+FC_TRA_ROAD_BUS_E!M64+FC_TRA_ROAD_LCV_E!M64+FC_TRA_ROAD_HGV_E!M64</f>
        <v>0.10928736000000003</v>
      </c>
      <c r="N64" s="52">
        <f>FC_TRA_ROAD_P2W_E!N64+FC_TRA_ROAD_CAR_E!N64+FC_TRA_ROAD_BUS_E!N64+FC_TRA_ROAD_LCV_E!N64+FC_TRA_ROAD_HGV_E!N64</f>
        <v>0.16385230221256247</v>
      </c>
      <c r="O64" s="52">
        <f>FC_TRA_ROAD_P2W_E!O64+FC_TRA_ROAD_CAR_E!O64+FC_TRA_ROAD_BUS_E!O64+FC_TRA_ROAD_LCV_E!O64+FC_TRA_ROAD_HGV_E!O64</f>
        <v>0.16553523332245962</v>
      </c>
      <c r="P64" s="52">
        <f>FC_TRA_ROAD_P2W_E!P64+FC_TRA_ROAD_CAR_E!P64+FC_TRA_ROAD_BUS_E!P64+FC_TRA_ROAD_LCV_E!P64+FC_TRA_ROAD_HGV_E!P64</f>
        <v>0.22644717358144562</v>
      </c>
      <c r="Q64" s="52">
        <f>FC_TRA_ROAD_P2W_E!Q64+FC_TRA_ROAD_CAR_E!Q64+FC_TRA_ROAD_BUS_E!Q64+FC_TRA_ROAD_LCV_E!Q64+FC_TRA_ROAD_HGV_E!Q64</f>
        <v>0.39236317053098607</v>
      </c>
      <c r="R64" s="52">
        <f>FC_TRA_ROAD_P2W_E!R64+FC_TRA_ROAD_CAR_E!R64+FC_TRA_ROAD_BUS_E!R64+FC_TRA_ROAD_LCV_E!R64+FC_TRA_ROAD_HGV_E!R64</f>
        <v>0.40745290674996082</v>
      </c>
      <c r="S64" s="52">
        <f>FC_TRA_ROAD_P2W_E!S64+FC_TRA_ROAD_CAR_E!S64+FC_TRA_ROAD_BUS_E!S64+FC_TRA_ROAD_LCV_E!S64+FC_TRA_ROAD_HGV_E!S64</f>
        <v>0.47111866298017879</v>
      </c>
      <c r="T64" s="52">
        <f>FC_TRA_ROAD_P2W_E!T64+FC_TRA_ROAD_CAR_E!T64+FC_TRA_ROAD_BUS_E!T64+FC_TRA_ROAD_LCV_E!T64+FC_TRA_ROAD_HGV_E!T64</f>
        <v>0.81817981003988116</v>
      </c>
      <c r="U64" s="52">
        <f>FC_TRA_ROAD_P2W_E!U64+FC_TRA_ROAD_CAR_E!U64+FC_TRA_ROAD_BUS_E!U64+FC_TRA_ROAD_LCV_E!U64+FC_TRA_ROAD_HGV_E!U64</f>
        <v>2.3097424121146108</v>
      </c>
      <c r="V64" s="52">
        <f>FC_TRA_ROAD_P2W_E!V64+FC_TRA_ROAD_CAR_E!V64+FC_TRA_ROAD_BUS_E!V64+FC_TRA_ROAD_LCV_E!V64+FC_TRA_ROAD_HGV_E!V64</f>
        <v>3.6579689319788811</v>
      </c>
      <c r="W64" s="52">
        <f>FC_TRA_ROAD_P2W_E!W64+FC_TRA_ROAD_CAR_E!W64+FC_TRA_ROAD_BUS_E!W64+FC_TRA_ROAD_LCV_E!W64+FC_TRA_ROAD_HGV_E!W64</f>
        <v>9.4791043527139234</v>
      </c>
      <c r="X64" s="52">
        <f>FC_TRA_ROAD_P2W_E!X64+FC_TRA_ROAD_CAR_E!X64+FC_TRA_ROAD_BUS_E!X64+FC_TRA_ROAD_LCV_E!X64+FC_TRA_ROAD_HGV_E!X64</f>
        <v>12.350095573476942</v>
      </c>
      <c r="Y64" s="52">
        <f>FC_TRA_ROAD_P2W_E!Y64+FC_TRA_ROAD_CAR_E!Y64+FC_TRA_ROAD_BUS_E!Y64+FC_TRA_ROAD_LCV_E!Y64+FC_TRA_ROAD_HGV_E!Y64</f>
        <v>19.983947999216785</v>
      </c>
      <c r="Z64" s="52">
        <f>FC_TRA_ROAD_P2W_E!Z64+FC_TRA_ROAD_CAR_E!Z64+FC_TRA_ROAD_BUS_E!Z64+FC_TRA_ROAD_LCV_E!Z64+FC_TRA_ROAD_HGV_E!Z64</f>
        <v>20.86848111732586</v>
      </c>
    </row>
    <row r="65" spans="1:26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  <c r="Y65" s="52">
        <f>FC_TRA_ROAD_P2W_E!Y65+FC_TRA_ROAD_CAR_E!Y65+FC_TRA_ROAD_BUS_E!Y65+FC_TRA_ROAD_LCV_E!Y65+FC_TRA_ROAD_HGV_E!Y65</f>
        <v>0</v>
      </c>
      <c r="Z65" s="52">
        <f>FC_TRA_ROAD_P2W_E!Z65+FC_TRA_ROAD_CAR_E!Z65+FC_TRA_ROAD_BUS_E!Z65+FC_TRA_ROAD_LCV_E!Z65+FC_TRA_ROAD_HGV_E!Z65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  <c r="Y66" s="52">
        <f>FC_TRA_ROAD_P2W_E!Y66+FC_TRA_ROAD_CAR_E!Y66+FC_TRA_ROAD_BUS_E!Y66+FC_TRA_ROAD_LCV_E!Y66+FC_TRA_ROAD_HGV_E!Y66</f>
        <v>0</v>
      </c>
      <c r="Z66" s="52">
        <f>FC_TRA_ROAD_P2W_E!Z66+FC_TRA_ROAD_CAR_E!Z66+FC_TRA_ROAD_BUS_E!Z66+FC_TRA_ROAD_LCV_E!Z66+FC_TRA_ROAD_HGV_E!Z66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1.9503417600000001</v>
      </c>
      <c r="F67" s="52">
        <f>FC_TRA_ROAD_P2W_E!F67+FC_TRA_ROAD_CAR_E!F67+FC_TRA_ROAD_BUS_E!F67+FC_TRA_ROAD_LCV_E!F67+FC_TRA_ROAD_HGV_E!F67</f>
        <v>11.702305439999998</v>
      </c>
      <c r="G67" s="52">
        <f>FC_TRA_ROAD_P2W_E!G67+FC_TRA_ROAD_CAR_E!G67+FC_TRA_ROAD_BUS_E!G67+FC_TRA_ROAD_LCV_E!G67+FC_TRA_ROAD_HGV_E!G67</f>
        <v>13.652902080000004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2.0533132799999998</v>
      </c>
      <c r="J67" s="52">
        <f>FC_TRA_ROAD_P2W_E!J67+FC_TRA_ROAD_CAR_E!J67+FC_TRA_ROAD_BUS_E!J67+FC_TRA_ROAD_LCV_E!J67+FC_TRA_ROAD_HGV_E!J67</f>
        <v>4.1063716799999996</v>
      </c>
      <c r="K67" s="52">
        <f>FC_TRA_ROAD_P2W_E!K67+FC_TRA_ROAD_CAR_E!K67+FC_TRA_ROAD_BUS_E!K67+FC_TRA_ROAD_LCV_E!K67+FC_TRA_ROAD_HGV_E!K67</f>
        <v>177.24559103999999</v>
      </c>
      <c r="L67" s="52">
        <f>FC_TRA_ROAD_P2W_E!L67+FC_TRA_ROAD_CAR_E!L67+FC_TRA_ROAD_BUS_E!L67+FC_TRA_ROAD_LCV_E!L67+FC_TRA_ROAD_HGV_E!L67</f>
        <v>211.97604960000001</v>
      </c>
      <c r="M67" s="52">
        <f>FC_TRA_ROAD_P2W_E!M67+FC_TRA_ROAD_CAR_E!M67+FC_TRA_ROAD_BUS_E!M67+FC_TRA_ROAD_LCV_E!M67+FC_TRA_ROAD_HGV_E!M67</f>
        <v>223.57028592000003</v>
      </c>
      <c r="N67" s="52">
        <f>FC_TRA_ROAD_P2W_E!N67+FC_TRA_ROAD_CAR_E!N67+FC_TRA_ROAD_BUS_E!N67+FC_TRA_ROAD_LCV_E!N67+FC_TRA_ROAD_HGV_E!N67</f>
        <v>255.06937584000005</v>
      </c>
      <c r="O67" s="52">
        <f>FC_TRA_ROAD_P2W_E!O67+FC_TRA_ROAD_CAR_E!O67+FC_TRA_ROAD_BUS_E!O67+FC_TRA_ROAD_LCV_E!O67+FC_TRA_ROAD_HGV_E!O67</f>
        <v>265.09049279999999</v>
      </c>
      <c r="P67" s="52">
        <f>FC_TRA_ROAD_P2W_E!P67+FC_TRA_ROAD_CAR_E!P67+FC_TRA_ROAD_BUS_E!P67+FC_TRA_ROAD_LCV_E!P67+FC_TRA_ROAD_HGV_E!P67</f>
        <v>192.53584223999997</v>
      </c>
      <c r="Q67" s="52">
        <f>FC_TRA_ROAD_P2W_E!Q67+FC_TRA_ROAD_CAR_E!Q67+FC_TRA_ROAD_BUS_E!Q67+FC_TRA_ROAD_LCV_E!Q67+FC_TRA_ROAD_HGV_E!Q67</f>
        <v>201.49640351999994</v>
      </c>
      <c r="R67" s="52">
        <f>FC_TRA_ROAD_P2W_E!R67+FC_TRA_ROAD_CAR_E!R67+FC_TRA_ROAD_BUS_E!R67+FC_TRA_ROAD_LCV_E!R67+FC_TRA_ROAD_HGV_E!R67</f>
        <v>190.38618432000007</v>
      </c>
      <c r="S67" s="52">
        <f>FC_TRA_ROAD_P2W_E!S67+FC_TRA_ROAD_CAR_E!S67+FC_TRA_ROAD_BUS_E!S67+FC_TRA_ROAD_LCV_E!S67+FC_TRA_ROAD_HGV_E!S67</f>
        <v>196.24154256000003</v>
      </c>
      <c r="T67" s="52">
        <f>FC_TRA_ROAD_P2W_E!T67+FC_TRA_ROAD_CAR_E!T67+FC_TRA_ROAD_BUS_E!T67+FC_TRA_ROAD_LCV_E!T67+FC_TRA_ROAD_HGV_E!T67</f>
        <v>233.35512912000004</v>
      </c>
      <c r="U67" s="52">
        <f>FC_TRA_ROAD_P2W_E!U67+FC_TRA_ROAD_CAR_E!U67+FC_TRA_ROAD_BUS_E!U67+FC_TRA_ROAD_LCV_E!U67+FC_TRA_ROAD_HGV_E!U67</f>
        <v>244.28667743999995</v>
      </c>
      <c r="V67" s="52">
        <f>FC_TRA_ROAD_P2W_E!V67+FC_TRA_ROAD_CAR_E!V67+FC_TRA_ROAD_BUS_E!V67+FC_TRA_ROAD_LCV_E!V67+FC_TRA_ROAD_HGV_E!V67</f>
        <v>258.36803279999992</v>
      </c>
      <c r="W67" s="52">
        <f>FC_TRA_ROAD_P2W_E!W67+FC_TRA_ROAD_CAR_E!W67+FC_TRA_ROAD_BUS_E!W67+FC_TRA_ROAD_LCV_E!W67+FC_TRA_ROAD_HGV_E!W67</f>
        <v>268.92898559999998</v>
      </c>
      <c r="X67" s="52">
        <f>FC_TRA_ROAD_P2W_E!X67+FC_TRA_ROAD_CAR_E!X67+FC_TRA_ROAD_BUS_E!X67+FC_TRA_ROAD_LCV_E!X67+FC_TRA_ROAD_HGV_E!X67</f>
        <v>323.71544159999991</v>
      </c>
      <c r="Y67" s="52">
        <f>FC_TRA_ROAD_P2W_E!Y67+FC_TRA_ROAD_CAR_E!Y67+FC_TRA_ROAD_BUS_E!Y67+FC_TRA_ROAD_LCV_E!Y67+FC_TRA_ROAD_HGV_E!Y67</f>
        <v>341.01822528000014</v>
      </c>
      <c r="Z67" s="52">
        <f>FC_TRA_ROAD_P2W_E!Z67+FC_TRA_ROAD_CAR_E!Z67+FC_TRA_ROAD_BUS_E!Z67+FC_TRA_ROAD_LCV_E!Z67+FC_TRA_ROAD_HGV_E!Z67</f>
        <v>393.89333615999993</v>
      </c>
    </row>
    <row r="68" spans="1:26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  <c r="Y68" s="52">
        <f>FC_TRA_ROAD_P2W_E!Y68+FC_TRA_ROAD_CAR_E!Y68+FC_TRA_ROAD_BUS_E!Y68+FC_TRA_ROAD_LCV_E!Y68+FC_TRA_ROAD_HGV_E!Y68</f>
        <v>0</v>
      </c>
      <c r="Z68" s="52">
        <f>FC_TRA_ROAD_P2W_E!Z68+FC_TRA_ROAD_CAR_E!Z68+FC_TRA_ROAD_BUS_E!Z68+FC_TRA_ROAD_LCV_E!Z68+FC_TRA_ROAD_HGV_E!Z68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33.141026879999984</v>
      </c>
      <c r="L69" s="52">
        <f>FC_TRA_ROAD_P2W_E!L69+FC_TRA_ROAD_CAR_E!L69+FC_TRA_ROAD_BUS_E!L69+FC_TRA_ROAD_LCV_E!L69+FC_TRA_ROAD_HGV_E!L69</f>
        <v>174.03894575999999</v>
      </c>
      <c r="M69" s="52">
        <f>FC_TRA_ROAD_P2W_E!M69+FC_TRA_ROAD_CAR_E!M69+FC_TRA_ROAD_BUS_E!M69+FC_TRA_ROAD_LCV_E!M69+FC_TRA_ROAD_HGV_E!M69</f>
        <v>185.53148496</v>
      </c>
      <c r="N69" s="52">
        <f>FC_TRA_ROAD_P2W_E!N69+FC_TRA_ROAD_CAR_E!N69+FC_TRA_ROAD_BUS_E!N69+FC_TRA_ROAD_LCV_E!N69+FC_TRA_ROAD_HGV_E!N69</f>
        <v>323.86225247999994</v>
      </c>
      <c r="O69" s="52">
        <f>FC_TRA_ROAD_P2W_E!O69+FC_TRA_ROAD_CAR_E!O69+FC_TRA_ROAD_BUS_E!O69+FC_TRA_ROAD_LCV_E!O69+FC_TRA_ROAD_HGV_E!O69</f>
        <v>304.93562832000009</v>
      </c>
      <c r="P69" s="52">
        <f>FC_TRA_ROAD_P2W_E!P69+FC_TRA_ROAD_CAR_E!P69+FC_TRA_ROAD_BUS_E!P69+FC_TRA_ROAD_LCV_E!P69+FC_TRA_ROAD_HGV_E!P69</f>
        <v>462.32377343999997</v>
      </c>
      <c r="Q69" s="52">
        <f>FC_TRA_ROAD_P2W_E!Q69+FC_TRA_ROAD_CAR_E!Q69+FC_TRA_ROAD_BUS_E!Q69+FC_TRA_ROAD_LCV_E!Q69+FC_TRA_ROAD_HGV_E!Q69</f>
        <v>1263.4605503999999</v>
      </c>
      <c r="R69" s="52">
        <f>FC_TRA_ROAD_P2W_E!R69+FC_TRA_ROAD_CAR_E!R69+FC_TRA_ROAD_BUS_E!R69+FC_TRA_ROAD_LCV_E!R69+FC_TRA_ROAD_HGV_E!R69</f>
        <v>1275.45341904</v>
      </c>
      <c r="S69" s="52">
        <f>FC_TRA_ROAD_P2W_E!S69+FC_TRA_ROAD_CAR_E!S69+FC_TRA_ROAD_BUS_E!S69+FC_TRA_ROAD_LCV_E!S69+FC_TRA_ROAD_HGV_E!S69</f>
        <v>322.68776543999996</v>
      </c>
      <c r="T69" s="52">
        <f>FC_TRA_ROAD_P2W_E!T69+FC_TRA_ROAD_CAR_E!T69+FC_TRA_ROAD_BUS_E!T69+FC_TRA_ROAD_LCV_E!T69+FC_TRA_ROAD_HGV_E!T69</f>
        <v>919.26728495999987</v>
      </c>
      <c r="U69" s="52">
        <f>FC_TRA_ROAD_P2W_E!U69+FC_TRA_ROAD_CAR_E!U69+FC_TRA_ROAD_BUS_E!U69+FC_TRA_ROAD_LCV_E!U69+FC_TRA_ROAD_HGV_E!U69</f>
        <v>834.33362255999987</v>
      </c>
      <c r="V69" s="52">
        <f>FC_TRA_ROAD_P2W_E!V69+FC_TRA_ROAD_CAR_E!V69+FC_TRA_ROAD_BUS_E!V69+FC_TRA_ROAD_LCV_E!V69+FC_TRA_ROAD_HGV_E!V69</f>
        <v>1003.45465872</v>
      </c>
      <c r="W69" s="52">
        <f>FC_TRA_ROAD_P2W_E!W69+FC_TRA_ROAD_CAR_E!W69+FC_TRA_ROAD_BUS_E!W69+FC_TRA_ROAD_LCV_E!W69+FC_TRA_ROAD_HGV_E!W69</f>
        <v>893.69415503999971</v>
      </c>
      <c r="X69" s="52">
        <f>FC_TRA_ROAD_P2W_E!X69+FC_TRA_ROAD_CAR_E!X69+FC_TRA_ROAD_BUS_E!X69+FC_TRA_ROAD_LCV_E!X69+FC_TRA_ROAD_HGV_E!X69</f>
        <v>1644.6899188800001</v>
      </c>
      <c r="Y69" s="52">
        <f>FC_TRA_ROAD_P2W_E!Y69+FC_TRA_ROAD_CAR_E!Y69+FC_TRA_ROAD_BUS_E!Y69+FC_TRA_ROAD_LCV_E!Y69+FC_TRA_ROAD_HGV_E!Y69</f>
        <v>1255.9553539199999</v>
      </c>
      <c r="Z69" s="52">
        <f>FC_TRA_ROAD_P2W_E!Z69+FC_TRA_ROAD_CAR_E!Z69+FC_TRA_ROAD_BUS_E!Z69+FC_TRA_ROAD_LCV_E!Z69+FC_TRA_ROAD_HGV_E!Z69</f>
        <v>1245.51929232</v>
      </c>
    </row>
    <row r="70" spans="1:26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  <c r="Y70" s="52">
        <f>FC_TRA_ROAD_P2W_E!Y70+FC_TRA_ROAD_CAR_E!Y70+FC_TRA_ROAD_BUS_E!Y70+FC_TRA_ROAD_LCV_E!Y70+FC_TRA_ROAD_HGV_E!Y70</f>
        <v>0</v>
      </c>
      <c r="Z70" s="52">
        <f>FC_TRA_ROAD_P2W_E!Z70+FC_TRA_ROAD_CAR_E!Z70+FC_TRA_ROAD_BUS_E!Z70+FC_TRA_ROAD_LCV_E!Z70+FC_TRA_ROAD_HGV_E!Z70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  <c r="Y71" s="52">
        <f>FC_TRA_ROAD_P2W_E!Y71+FC_TRA_ROAD_CAR_E!Y71+FC_TRA_ROAD_BUS_E!Y71+FC_TRA_ROAD_LCV_E!Y71+FC_TRA_ROAD_HGV_E!Y71</f>
        <v>0</v>
      </c>
      <c r="Z71" s="52">
        <f>FC_TRA_ROAD_P2W_E!Z71+FC_TRA_ROAD_CAR_E!Z71+FC_TRA_ROAD_BUS_E!Z71+FC_TRA_ROAD_LCV_E!Z71+FC_TRA_ROAD_HGV_E!Z71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  <c r="Y72" s="55">
        <f>FC_TRA_ROAD_P2W_E!Y72+FC_TRA_ROAD_CAR_E!Y72+FC_TRA_ROAD_BUS_E!Y72+FC_TRA_ROAD_LCV_E!Y72+FC_TRA_ROAD_HGV_E!Y72</f>
        <v>0</v>
      </c>
      <c r="Z72" s="55">
        <f>FC_TRA_ROAD_P2W_E!Z72+FC_TRA_ROAD_CAR_E!Z72+FC_TRA_ROAD_BUS_E!Z72+FC_TRA_ROAD_LCV_E!Z72+FC_TRA_ROAD_HGV_E!Z72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324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114.53783238478759</v>
      </c>
      <c r="D2" s="21">
        <f t="shared" ref="D2:X2" si="0">SUM(D3,D17,D22,D25,D26,D51,D52)</f>
        <v>113.04899959040307</v>
      </c>
      <c r="E2" s="21">
        <f t="shared" si="0"/>
        <v>111.37890586166816</v>
      </c>
      <c r="F2" s="21">
        <f t="shared" si="0"/>
        <v>109.47296158887876</v>
      </c>
      <c r="G2" s="21">
        <f t="shared" si="0"/>
        <v>108.02844760039748</v>
      </c>
      <c r="H2" s="21">
        <f t="shared" si="0"/>
        <v>106.95540035452095</v>
      </c>
      <c r="I2" s="21">
        <f t="shared" si="0"/>
        <v>105.74508157744442</v>
      </c>
      <c r="J2" s="21">
        <f t="shared" si="0"/>
        <v>105.04788506255139</v>
      </c>
      <c r="K2" s="21">
        <f t="shared" si="0"/>
        <v>99.756716895464436</v>
      </c>
      <c r="L2" s="21">
        <f t="shared" si="0"/>
        <v>97.512804867067317</v>
      </c>
      <c r="M2" s="21">
        <f t="shared" si="0"/>
        <v>127.43997390273732</v>
      </c>
      <c r="N2" s="21">
        <f t="shared" si="0"/>
        <v>124.20143779650051</v>
      </c>
      <c r="O2" s="21">
        <f t="shared" si="0"/>
        <v>121.8344527069258</v>
      </c>
      <c r="P2" s="21">
        <f t="shared" si="0"/>
        <v>122.94522743877765</v>
      </c>
      <c r="Q2" s="21">
        <f t="shared" si="0"/>
        <v>121.07027354406188</v>
      </c>
      <c r="R2" s="21">
        <f t="shared" si="0"/>
        <v>120.10006614530427</v>
      </c>
      <c r="S2" s="21">
        <f t="shared" si="0"/>
        <v>122.14360568152861</v>
      </c>
      <c r="T2" s="21">
        <f t="shared" si="0"/>
        <v>113.10314254722104</v>
      </c>
      <c r="U2" s="21">
        <f t="shared" si="0"/>
        <v>106.5611174378833</v>
      </c>
      <c r="V2" s="21">
        <f t="shared" si="0"/>
        <v>111.68311960153838</v>
      </c>
      <c r="W2" s="21">
        <f t="shared" si="0"/>
        <v>98.422895676511416</v>
      </c>
      <c r="X2" s="21">
        <f t="shared" si="0"/>
        <v>99.892895014253668</v>
      </c>
      <c r="Y2" s="21">
        <f t="shared" ref="Y2:Z2" si="1">SUM(Y3,Y17,Y22,Y25,Y26,Y51,Y52)</f>
        <v>99.047012577536506</v>
      </c>
      <c r="Z2" s="21">
        <f t="shared" si="1"/>
        <v>104.58738316176779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114.53783238478759</v>
      </c>
      <c r="D26" s="27">
        <f t="shared" si="16"/>
        <v>113.04899959040307</v>
      </c>
      <c r="E26" s="27">
        <f t="shared" si="16"/>
        <v>111.37890586166816</v>
      </c>
      <c r="F26" s="27">
        <f t="shared" si="16"/>
        <v>109.47296158887876</v>
      </c>
      <c r="G26" s="27">
        <f t="shared" si="16"/>
        <v>108.02844760039748</v>
      </c>
      <c r="H26" s="27">
        <f t="shared" si="16"/>
        <v>106.95540035452095</v>
      </c>
      <c r="I26" s="27">
        <f t="shared" si="16"/>
        <v>105.74508157744442</v>
      </c>
      <c r="J26" s="27">
        <f t="shared" si="16"/>
        <v>105.04788506255139</v>
      </c>
      <c r="K26" s="27">
        <f t="shared" si="16"/>
        <v>99.756716895464436</v>
      </c>
      <c r="L26" s="27">
        <f t="shared" si="16"/>
        <v>97.512804867067317</v>
      </c>
      <c r="M26" s="27">
        <f t="shared" si="16"/>
        <v>127.43997390273732</v>
      </c>
      <c r="N26" s="27">
        <f t="shared" si="16"/>
        <v>124.20143779650051</v>
      </c>
      <c r="O26" s="27">
        <f t="shared" si="16"/>
        <v>121.8344527069258</v>
      </c>
      <c r="P26" s="27">
        <f t="shared" si="16"/>
        <v>122.94522743877765</v>
      </c>
      <c r="Q26" s="27">
        <f t="shared" si="16"/>
        <v>121.07027354406188</v>
      </c>
      <c r="R26" s="27">
        <f t="shared" si="16"/>
        <v>120.10006614530427</v>
      </c>
      <c r="S26" s="27">
        <f t="shared" si="16"/>
        <v>122.14360568152861</v>
      </c>
      <c r="T26" s="27">
        <f t="shared" si="16"/>
        <v>113.10314254722104</v>
      </c>
      <c r="U26" s="27">
        <f t="shared" si="16"/>
        <v>106.5611174378833</v>
      </c>
      <c r="V26" s="27">
        <f t="shared" si="16"/>
        <v>111.68311960153838</v>
      </c>
      <c r="W26" s="27">
        <f t="shared" si="16"/>
        <v>98.422895676511416</v>
      </c>
      <c r="X26" s="27">
        <f t="shared" si="16"/>
        <v>99.892895014253668</v>
      </c>
      <c r="Y26" s="27">
        <f t="shared" ref="Y26:Z26" si="17">SUM(Y27,Y33)</f>
        <v>99.047012577536506</v>
      </c>
      <c r="Z26" s="27">
        <f t="shared" si="17"/>
        <v>104.58738316176779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114.53783238478759</v>
      </c>
      <c r="D33" s="19">
        <f t="shared" si="20"/>
        <v>113.04899959040307</v>
      </c>
      <c r="E33" s="19">
        <f t="shared" si="20"/>
        <v>111.37890586166816</v>
      </c>
      <c r="F33" s="19">
        <f t="shared" si="20"/>
        <v>109.47296158887876</v>
      </c>
      <c r="G33" s="19">
        <f t="shared" si="20"/>
        <v>108.02844760039748</v>
      </c>
      <c r="H33" s="19">
        <f t="shared" si="20"/>
        <v>106.95540035452095</v>
      </c>
      <c r="I33" s="19">
        <f t="shared" si="20"/>
        <v>105.74508157744442</v>
      </c>
      <c r="J33" s="19">
        <f t="shared" si="20"/>
        <v>105.04788506255139</v>
      </c>
      <c r="K33" s="19">
        <f t="shared" si="20"/>
        <v>99.756716895464436</v>
      </c>
      <c r="L33" s="19">
        <f t="shared" si="20"/>
        <v>97.512804867067317</v>
      </c>
      <c r="M33" s="19">
        <f t="shared" si="20"/>
        <v>127.43997390273732</v>
      </c>
      <c r="N33" s="19">
        <f t="shared" si="20"/>
        <v>124.20143779650051</v>
      </c>
      <c r="O33" s="19">
        <f t="shared" si="20"/>
        <v>121.8344527069258</v>
      </c>
      <c r="P33" s="19">
        <f t="shared" si="20"/>
        <v>122.94522743877765</v>
      </c>
      <c r="Q33" s="19">
        <f t="shared" si="20"/>
        <v>121.07027354406188</v>
      </c>
      <c r="R33" s="19">
        <f t="shared" si="20"/>
        <v>120.10006614530427</v>
      </c>
      <c r="S33" s="19">
        <f t="shared" si="20"/>
        <v>122.14360568152861</v>
      </c>
      <c r="T33" s="19">
        <f t="shared" si="20"/>
        <v>113.10314254722104</v>
      </c>
      <c r="U33" s="19">
        <f t="shared" si="20"/>
        <v>106.5611174378833</v>
      </c>
      <c r="V33" s="19">
        <f t="shared" si="20"/>
        <v>111.68311960153838</v>
      </c>
      <c r="W33" s="19">
        <f t="shared" si="20"/>
        <v>98.422895676511416</v>
      </c>
      <c r="X33" s="19">
        <f t="shared" si="20"/>
        <v>99.892895014253668</v>
      </c>
      <c r="Y33" s="19">
        <f t="shared" ref="Y33:Z33" si="21">SUM(Y34:Y50)</f>
        <v>99.047012577536506</v>
      </c>
      <c r="Z33" s="19">
        <f t="shared" si="21"/>
        <v>104.58738316176779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114.53783238478759</v>
      </c>
      <c r="D37" s="8">
        <v>113.04899959040307</v>
      </c>
      <c r="E37" s="8">
        <v>111.37890586166816</v>
      </c>
      <c r="F37" s="8">
        <v>109.47296158887876</v>
      </c>
      <c r="G37" s="8">
        <v>108.02844760039748</v>
      </c>
      <c r="H37" s="8">
        <v>106.95540035452095</v>
      </c>
      <c r="I37" s="8">
        <v>105.74508157744442</v>
      </c>
      <c r="J37" s="8">
        <v>105.04788506255139</v>
      </c>
      <c r="K37" s="8">
        <v>99.756716895464436</v>
      </c>
      <c r="L37" s="8">
        <v>97.512804867067317</v>
      </c>
      <c r="M37" s="8">
        <v>127.43997390273732</v>
      </c>
      <c r="N37" s="8">
        <v>124.20143779650051</v>
      </c>
      <c r="O37" s="8">
        <v>121.8344527069258</v>
      </c>
      <c r="P37" s="8">
        <v>122.94522743877765</v>
      </c>
      <c r="Q37" s="8">
        <v>121.07027354406188</v>
      </c>
      <c r="R37" s="8">
        <v>120.10006614530427</v>
      </c>
      <c r="S37" s="8">
        <v>122.14360568152861</v>
      </c>
      <c r="T37" s="8">
        <v>113.10314254722104</v>
      </c>
      <c r="U37" s="8">
        <v>106.5611174378833</v>
      </c>
      <c r="V37" s="8">
        <v>111.68311960153838</v>
      </c>
      <c r="W37" s="8">
        <v>98.422895676511416</v>
      </c>
      <c r="X37" s="8">
        <v>99.892895014253668</v>
      </c>
      <c r="Y37" s="8">
        <v>99.047012577536506</v>
      </c>
      <c r="Z37" s="8">
        <v>104.58738316176779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4.2630052400816486E-2</v>
      </c>
      <c r="F61" s="49">
        <f t="shared" si="24"/>
        <v>0.25067584454952468</v>
      </c>
      <c r="G61" s="49">
        <f t="shared" si="24"/>
        <v>0.28343254407606305</v>
      </c>
      <c r="H61" s="49">
        <f t="shared" si="24"/>
        <v>0</v>
      </c>
      <c r="I61" s="49">
        <f t="shared" si="24"/>
        <v>4.2206760892385876E-2</v>
      </c>
      <c r="J61" s="49">
        <f t="shared" si="24"/>
        <v>8.4077782077332394E-2</v>
      </c>
      <c r="K61" s="49">
        <f t="shared" si="24"/>
        <v>3.842984276909525</v>
      </c>
      <c r="L61" s="49">
        <f t="shared" si="24"/>
        <v>4.6616947231042776</v>
      </c>
      <c r="M61" s="49">
        <f t="shared" si="24"/>
        <v>6.5804023082791483</v>
      </c>
      <c r="N61" s="49">
        <f t="shared" si="24"/>
        <v>7.7374260465398672</v>
      </c>
      <c r="O61" s="49">
        <f t="shared" si="24"/>
        <v>8.2108598380060975</v>
      </c>
      <c r="P61" s="49">
        <f t="shared" si="24"/>
        <v>5.8866591020257149</v>
      </c>
      <c r="Q61" s="49">
        <f t="shared" si="24"/>
        <v>6.3023615154288892</v>
      </c>
      <c r="R61" s="49">
        <f t="shared" si="24"/>
        <v>5.9394433697329241</v>
      </c>
      <c r="S61" s="49">
        <f t="shared" si="24"/>
        <v>6.2506984188505363</v>
      </c>
      <c r="T61" s="49">
        <f t="shared" si="24"/>
        <v>7.1636268744549589</v>
      </c>
      <c r="U61" s="49">
        <f t="shared" si="24"/>
        <v>7.1708114160247192</v>
      </c>
      <c r="V61" s="49">
        <f t="shared" si="24"/>
        <v>8.1305763042376</v>
      </c>
      <c r="W61" s="49">
        <f t="shared" si="24"/>
        <v>8.0887592057168831</v>
      </c>
      <c r="X61" s="49">
        <f t="shared" si="24"/>
        <v>9.8098980506518245</v>
      </c>
      <c r="Y61" s="49">
        <f t="shared" ref="Y61:Z61" si="25">SUM(Y62:Y72)</f>
        <v>11.021020919582623</v>
      </c>
      <c r="Z61" s="49">
        <f t="shared" si="25"/>
        <v>13.441903899209674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4.2630052400816486E-2</v>
      </c>
      <c r="F67" s="52">
        <v>0.25067584454952468</v>
      </c>
      <c r="G67" s="52">
        <v>0.28343254407606305</v>
      </c>
      <c r="H67" s="52">
        <v>0</v>
      </c>
      <c r="I67" s="52">
        <v>4.2206760892385876E-2</v>
      </c>
      <c r="J67" s="52">
        <v>8.4077782077332394E-2</v>
      </c>
      <c r="K67" s="52">
        <v>3.842984276909525</v>
      </c>
      <c r="L67" s="52">
        <v>4.6616947231042776</v>
      </c>
      <c r="M67" s="52">
        <v>6.5804023082791483</v>
      </c>
      <c r="N67" s="52">
        <v>7.7374260465398672</v>
      </c>
      <c r="O67" s="52">
        <v>8.2108598380060975</v>
      </c>
      <c r="P67" s="52">
        <v>5.8866591020257149</v>
      </c>
      <c r="Q67" s="52">
        <v>6.3023615154288892</v>
      </c>
      <c r="R67" s="52">
        <v>5.9394433697329241</v>
      </c>
      <c r="S67" s="52">
        <v>6.2506984188505363</v>
      </c>
      <c r="T67" s="52">
        <v>7.1636268744549589</v>
      </c>
      <c r="U67" s="52">
        <v>7.1708114160247192</v>
      </c>
      <c r="V67" s="52">
        <v>8.1305763042376</v>
      </c>
      <c r="W67" s="52">
        <v>8.0887592057168831</v>
      </c>
      <c r="X67" s="52">
        <v>9.8098980506518245</v>
      </c>
      <c r="Y67" s="52">
        <v>11.021020919582623</v>
      </c>
      <c r="Z67" s="52">
        <v>13.441903899209674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6118.0519906083973</v>
      </c>
      <c r="D2" s="21">
        <f t="shared" ref="D2:X2" si="0">SUM(D3,D17,D22,D25,D26,D51,D52)</f>
        <v>6210.3833348604949</v>
      </c>
      <c r="E2" s="21">
        <f t="shared" si="0"/>
        <v>6374.8948450054695</v>
      </c>
      <c r="F2" s="21">
        <f t="shared" si="0"/>
        <v>6497.5113216944046</v>
      </c>
      <c r="G2" s="21">
        <f t="shared" si="0"/>
        <v>6652.5393106621386</v>
      </c>
      <c r="H2" s="21">
        <f t="shared" si="0"/>
        <v>6729.5479760643721</v>
      </c>
      <c r="I2" s="21">
        <f t="shared" si="0"/>
        <v>6881.7719028902548</v>
      </c>
      <c r="J2" s="21">
        <f t="shared" si="0"/>
        <v>7119.9530448411233</v>
      </c>
      <c r="K2" s="21">
        <f t="shared" si="0"/>
        <v>6754.901882751431</v>
      </c>
      <c r="L2" s="21">
        <f t="shared" si="0"/>
        <v>6697.5806116627073</v>
      </c>
      <c r="M2" s="21">
        <f t="shared" si="0"/>
        <v>6793.4664489687166</v>
      </c>
      <c r="N2" s="21">
        <f t="shared" si="0"/>
        <v>6811.6606964915027</v>
      </c>
      <c r="O2" s="21">
        <f t="shared" si="0"/>
        <v>6756.6748890335575</v>
      </c>
      <c r="P2" s="21">
        <f t="shared" si="0"/>
        <v>6765.8463414505595</v>
      </c>
      <c r="Q2" s="21">
        <f t="shared" si="0"/>
        <v>6313.0650054927464</v>
      </c>
      <c r="R2" s="21">
        <f t="shared" si="0"/>
        <v>6381.4846895213886</v>
      </c>
      <c r="S2" s="21">
        <f t="shared" si="0"/>
        <v>6692.4676713390381</v>
      </c>
      <c r="T2" s="21">
        <f t="shared" si="0"/>
        <v>6451.6472213006873</v>
      </c>
      <c r="U2" s="21">
        <f t="shared" si="0"/>
        <v>6526.8745040919657</v>
      </c>
      <c r="V2" s="21">
        <f t="shared" si="0"/>
        <v>6305.4717919249088</v>
      </c>
      <c r="W2" s="21">
        <f t="shared" si="0"/>
        <v>5885.7167567355518</v>
      </c>
      <c r="X2" s="21">
        <f t="shared" si="0"/>
        <v>5661.1604879579463</v>
      </c>
      <c r="Y2" s="21">
        <f t="shared" ref="Y2:Z2" si="1">SUM(Y3,Y17,Y22,Y25,Y26,Y51,Y52)</f>
        <v>5369.4016581523583</v>
      </c>
      <c r="Z2" s="21">
        <f t="shared" si="1"/>
        <v>5240.919305032533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6118.0519906083973</v>
      </c>
      <c r="D26" s="27">
        <f t="shared" si="16"/>
        <v>6210.3833348604949</v>
      </c>
      <c r="E26" s="27">
        <f t="shared" si="16"/>
        <v>6374.8948450054695</v>
      </c>
      <c r="F26" s="27">
        <f t="shared" si="16"/>
        <v>6497.5113216944046</v>
      </c>
      <c r="G26" s="27">
        <f t="shared" si="16"/>
        <v>6652.5393106621386</v>
      </c>
      <c r="H26" s="27">
        <f t="shared" si="16"/>
        <v>6729.5479760643721</v>
      </c>
      <c r="I26" s="27">
        <f t="shared" si="16"/>
        <v>6881.7639508964094</v>
      </c>
      <c r="J26" s="27">
        <f t="shared" si="16"/>
        <v>7119.6711706679871</v>
      </c>
      <c r="K26" s="27">
        <f t="shared" si="16"/>
        <v>6754.2936390378472</v>
      </c>
      <c r="L26" s="27">
        <f t="shared" si="16"/>
        <v>6696.4127865628234</v>
      </c>
      <c r="M26" s="27">
        <f t="shared" si="16"/>
        <v>6791.9539390562577</v>
      </c>
      <c r="N26" s="27">
        <f t="shared" si="16"/>
        <v>6810.2388347865162</v>
      </c>
      <c r="O26" s="27">
        <f t="shared" si="16"/>
        <v>6753.9345379275437</v>
      </c>
      <c r="P26" s="27">
        <f t="shared" si="16"/>
        <v>6763.6708926499832</v>
      </c>
      <c r="Q26" s="27">
        <f t="shared" si="16"/>
        <v>6310.6286308417657</v>
      </c>
      <c r="R26" s="27">
        <f t="shared" si="16"/>
        <v>6378.7323230516595</v>
      </c>
      <c r="S26" s="27">
        <f t="shared" si="16"/>
        <v>6689.6365703129823</v>
      </c>
      <c r="T26" s="27">
        <f t="shared" si="16"/>
        <v>6446.8978016182909</v>
      </c>
      <c r="U26" s="27">
        <f t="shared" si="16"/>
        <v>6518.0675295804776</v>
      </c>
      <c r="V26" s="27">
        <f t="shared" si="16"/>
        <v>6288.6509399594252</v>
      </c>
      <c r="W26" s="27">
        <f t="shared" si="16"/>
        <v>5861.3327134094479</v>
      </c>
      <c r="X26" s="27">
        <f t="shared" si="16"/>
        <v>5631.7847943755469</v>
      </c>
      <c r="Y26" s="27">
        <f t="shared" ref="Y26:Z26" si="17">SUM(Y27,Y33)</f>
        <v>5334.4885386156166</v>
      </c>
      <c r="Z26" s="27">
        <f t="shared" si="17"/>
        <v>5202.1050320844624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6118.0519906083973</v>
      </c>
      <c r="D33" s="19">
        <f t="shared" si="20"/>
        <v>6210.3833348604949</v>
      </c>
      <c r="E33" s="19">
        <f t="shared" si="20"/>
        <v>6374.8948450054695</v>
      </c>
      <c r="F33" s="19">
        <f t="shared" si="20"/>
        <v>6497.5113216944046</v>
      </c>
      <c r="G33" s="19">
        <f t="shared" si="20"/>
        <v>6652.5393106621386</v>
      </c>
      <c r="H33" s="19">
        <f t="shared" si="20"/>
        <v>6729.5479760643721</v>
      </c>
      <c r="I33" s="19">
        <f t="shared" si="20"/>
        <v>6881.7639508964094</v>
      </c>
      <c r="J33" s="19">
        <f t="shared" si="20"/>
        <v>7119.6711706679871</v>
      </c>
      <c r="K33" s="19">
        <f t="shared" si="20"/>
        <v>6754.2936390378472</v>
      </c>
      <c r="L33" s="19">
        <f t="shared" si="20"/>
        <v>6696.4127865628234</v>
      </c>
      <c r="M33" s="19">
        <f t="shared" si="20"/>
        <v>6791.9539390562577</v>
      </c>
      <c r="N33" s="19">
        <f t="shared" si="20"/>
        <v>6810.2388347865162</v>
      </c>
      <c r="O33" s="19">
        <f t="shared" si="20"/>
        <v>6753.9345379275437</v>
      </c>
      <c r="P33" s="19">
        <f t="shared" si="20"/>
        <v>6763.6708926499832</v>
      </c>
      <c r="Q33" s="19">
        <f t="shared" si="20"/>
        <v>6310.6286308417657</v>
      </c>
      <c r="R33" s="19">
        <f t="shared" si="20"/>
        <v>6378.7323230516595</v>
      </c>
      <c r="S33" s="19">
        <f t="shared" si="20"/>
        <v>6689.6365703129823</v>
      </c>
      <c r="T33" s="19">
        <f t="shared" si="20"/>
        <v>6446.8978016182909</v>
      </c>
      <c r="U33" s="19">
        <f t="shared" si="20"/>
        <v>6518.0675295804776</v>
      </c>
      <c r="V33" s="19">
        <f t="shared" si="20"/>
        <v>6288.6509399594252</v>
      </c>
      <c r="W33" s="19">
        <f t="shared" si="20"/>
        <v>5861.3327134094479</v>
      </c>
      <c r="X33" s="19">
        <f t="shared" si="20"/>
        <v>5631.7847943755469</v>
      </c>
      <c r="Y33" s="19">
        <f t="shared" ref="Y33:Z33" si="21">SUM(Y34:Y50)</f>
        <v>5334.4885386156166</v>
      </c>
      <c r="Z33" s="19">
        <f t="shared" si="21"/>
        <v>5202.1050320844624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4710.7849773418347</v>
      </c>
      <c r="D37" s="8">
        <v>4787.4113361428899</v>
      </c>
      <c r="E37" s="8">
        <v>4884.890958151178</v>
      </c>
      <c r="F37" s="8">
        <v>4909.5293595973526</v>
      </c>
      <c r="G37" s="8">
        <v>5010.4892675544352</v>
      </c>
      <c r="H37" s="8">
        <v>5002.2243178200388</v>
      </c>
      <c r="I37" s="8">
        <v>4963.9929811827733</v>
      </c>
      <c r="J37" s="8">
        <v>4955.6123729093006</v>
      </c>
      <c r="K37" s="8">
        <v>4434.3697602787433</v>
      </c>
      <c r="L37" s="8">
        <v>4273.7519619301165</v>
      </c>
      <c r="M37" s="8">
        <v>4140.6433861352552</v>
      </c>
      <c r="N37" s="8">
        <v>3910.1831148398483</v>
      </c>
      <c r="O37" s="8">
        <v>3753.7728292364322</v>
      </c>
      <c r="P37" s="8">
        <v>3841.5315495735658</v>
      </c>
      <c r="Q37" s="8">
        <v>3695.2583076829628</v>
      </c>
      <c r="R37" s="8">
        <v>3676.322903478992</v>
      </c>
      <c r="S37" s="8">
        <v>3660.5703397351008</v>
      </c>
      <c r="T37" s="8">
        <v>3520.9367051698614</v>
      </c>
      <c r="U37" s="8">
        <v>3474.6001794850054</v>
      </c>
      <c r="V37" s="8">
        <v>3389.4448674738892</v>
      </c>
      <c r="W37" s="8">
        <v>3128.3008449281656</v>
      </c>
      <c r="X37" s="8">
        <v>3151.2259040230001</v>
      </c>
      <c r="Y37" s="8">
        <v>2922.1141403374468</v>
      </c>
      <c r="Z37" s="8">
        <v>2917.581487437013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1407.2670132665628</v>
      </c>
      <c r="D43" s="8">
        <v>1422.9719987176045</v>
      </c>
      <c r="E43" s="8">
        <v>1490.0038868542913</v>
      </c>
      <c r="F43" s="8">
        <v>1587.9819620970516</v>
      </c>
      <c r="G43" s="8">
        <v>1642.0500431077037</v>
      </c>
      <c r="H43" s="8">
        <v>1727.3236582443335</v>
      </c>
      <c r="I43" s="8">
        <v>1917.7709697136363</v>
      </c>
      <c r="J43" s="8">
        <v>2164.0587977586861</v>
      </c>
      <c r="K43" s="8">
        <v>2319.9238787591044</v>
      </c>
      <c r="L43" s="8">
        <v>2422.6608246327064</v>
      </c>
      <c r="M43" s="8">
        <v>2651.3105529210025</v>
      </c>
      <c r="N43" s="8">
        <v>2900.055719946668</v>
      </c>
      <c r="O43" s="8">
        <v>3000.1617086911115</v>
      </c>
      <c r="P43" s="8">
        <v>2922.1393430764178</v>
      </c>
      <c r="Q43" s="8">
        <v>2615.3703231588033</v>
      </c>
      <c r="R43" s="8">
        <v>2702.4094195726675</v>
      </c>
      <c r="S43" s="8">
        <v>3029.0662305778815</v>
      </c>
      <c r="T43" s="8">
        <v>2925.9610964484295</v>
      </c>
      <c r="U43" s="8">
        <v>3043.4673500954727</v>
      </c>
      <c r="V43" s="8">
        <v>2899.2060724855364</v>
      </c>
      <c r="W43" s="8">
        <v>2733.0318684812823</v>
      </c>
      <c r="X43" s="8">
        <v>2480.5588903525468</v>
      </c>
      <c r="Y43" s="8">
        <v>2412.3743982781702</v>
      </c>
      <c r="Z43" s="8">
        <v>2284.5235446474499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7.9519938453028252E-3</v>
      </c>
      <c r="J51" s="27">
        <v>0.28187417313580199</v>
      </c>
      <c r="K51" s="27">
        <v>0.60824371358343177</v>
      </c>
      <c r="L51" s="27">
        <v>1.1678250998837858</v>
      </c>
      <c r="M51" s="27">
        <v>1.512509912458988</v>
      </c>
      <c r="N51" s="27">
        <v>1.4218617049862297</v>
      </c>
      <c r="O51" s="27">
        <v>2.740351106014093</v>
      </c>
      <c r="P51" s="27">
        <v>2.1754488005759782</v>
      </c>
      <c r="Q51" s="27">
        <v>2.4363746509803432</v>
      </c>
      <c r="R51" s="27">
        <v>2.7523664697287327</v>
      </c>
      <c r="S51" s="27">
        <v>2.8311010260559946</v>
      </c>
      <c r="T51" s="27">
        <v>4.7494196823959394</v>
      </c>
      <c r="U51" s="27">
        <v>8.8069745114881623</v>
      </c>
      <c r="V51" s="27">
        <v>16.820851965483932</v>
      </c>
      <c r="W51" s="27">
        <v>24.384043326103871</v>
      </c>
      <c r="X51" s="27">
        <v>29.375693582399229</v>
      </c>
      <c r="Y51" s="27">
        <v>34.913119536742045</v>
      </c>
      <c r="Z51" s="27">
        <v>38.814272948070744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1.8696821979639122</v>
      </c>
      <c r="F61" s="49">
        <f t="shared" si="24"/>
        <v>11.242049184524657</v>
      </c>
      <c r="G61" s="49">
        <f t="shared" si="24"/>
        <v>13.14594212648427</v>
      </c>
      <c r="H61" s="49">
        <f t="shared" si="24"/>
        <v>0</v>
      </c>
      <c r="I61" s="49">
        <f t="shared" si="24"/>
        <v>1.9813126218529742</v>
      </c>
      <c r="J61" s="49">
        <f t="shared" si="24"/>
        <v>3.966352077446389</v>
      </c>
      <c r="K61" s="49">
        <f t="shared" si="24"/>
        <v>181.8080588729942</v>
      </c>
      <c r="L61" s="49">
        <f t="shared" si="24"/>
        <v>267.8639715430192</v>
      </c>
      <c r="M61" s="49">
        <f t="shared" si="24"/>
        <v>282.25653440994228</v>
      </c>
      <c r="N61" s="49">
        <f t="shared" si="24"/>
        <v>373.0610919565072</v>
      </c>
      <c r="O61" s="49">
        <f t="shared" si="24"/>
        <v>380.26323719583593</v>
      </c>
      <c r="P61" s="49">
        <f t="shared" si="24"/>
        <v>374.18496681684098</v>
      </c>
      <c r="Q61" s="49">
        <f t="shared" si="24"/>
        <v>727.04712599744744</v>
      </c>
      <c r="R61" s="49">
        <f t="shared" si="24"/>
        <v>737.11764010331422</v>
      </c>
      <c r="S61" s="49">
        <f t="shared" si="24"/>
        <v>318.36514478333891</v>
      </c>
      <c r="T61" s="49">
        <f t="shared" si="24"/>
        <v>609.14877117907986</v>
      </c>
      <c r="U61" s="49">
        <f t="shared" si="24"/>
        <v>587.98915361110176</v>
      </c>
      <c r="V61" s="49">
        <f t="shared" si="24"/>
        <v>672.66095549348483</v>
      </c>
      <c r="W61" s="49">
        <f t="shared" si="24"/>
        <v>637.76661889874754</v>
      </c>
      <c r="X61" s="49">
        <f t="shared" si="24"/>
        <v>993.85216278885798</v>
      </c>
      <c r="Y61" s="49">
        <f t="shared" ref="Y61:Z61" si="25">SUM(Y62:Y72)</f>
        <v>839.52606853737393</v>
      </c>
      <c r="Z61" s="49">
        <f t="shared" si="25"/>
        <v>888.52129612816395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5.2662458782281665E-3</v>
      </c>
      <c r="M64" s="52">
        <v>1.3641167830797676E-2</v>
      </c>
      <c r="N64" s="52">
        <v>2.8839721368117181E-2</v>
      </c>
      <c r="O64" s="52">
        <v>3.5100515228503916E-2</v>
      </c>
      <c r="P64" s="52">
        <v>6.1043068095451826E-2</v>
      </c>
      <c r="Q64" s="52">
        <v>0.11150933958616646</v>
      </c>
      <c r="R64" s="52">
        <v>0.13586330954192333</v>
      </c>
      <c r="S64" s="52">
        <v>0.14411415644505776</v>
      </c>
      <c r="T64" s="52">
        <v>0.34498165228557975</v>
      </c>
      <c r="U64" s="52">
        <v>1.2606628218562606</v>
      </c>
      <c r="V64" s="52">
        <v>2.4091990029713912</v>
      </c>
      <c r="W64" s="52">
        <v>7.1288861191425976</v>
      </c>
      <c r="X64" s="52">
        <v>9.5307749315362873</v>
      </c>
      <c r="Y64" s="52">
        <v>15.654263125987852</v>
      </c>
      <c r="Z64" s="52">
        <v>16.06095779375784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1.8696821979639122</v>
      </c>
      <c r="F67" s="52">
        <v>11.242049184524657</v>
      </c>
      <c r="G67" s="52">
        <v>13.14594212648427</v>
      </c>
      <c r="H67" s="52">
        <v>0</v>
      </c>
      <c r="I67" s="52">
        <v>1.9813126218529742</v>
      </c>
      <c r="J67" s="52">
        <v>3.966352077446389</v>
      </c>
      <c r="K67" s="52">
        <v>170.82772766681811</v>
      </c>
      <c r="L67" s="52">
        <v>204.31087995003097</v>
      </c>
      <c r="M67" s="52">
        <v>213.80339670094662</v>
      </c>
      <c r="N67" s="52">
        <v>243.5942225489654</v>
      </c>
      <c r="O67" s="52">
        <v>252.98018647252351</v>
      </c>
      <c r="P67" s="52">
        <v>183.93383080507979</v>
      </c>
      <c r="Q67" s="52">
        <v>192.35814924820775</v>
      </c>
      <c r="R67" s="52">
        <v>181.8093227996055</v>
      </c>
      <c r="S67" s="52">
        <v>187.32966909731243</v>
      </c>
      <c r="T67" s="52">
        <v>223.00597699024274</v>
      </c>
      <c r="U67" s="52">
        <v>233.81607881220381</v>
      </c>
      <c r="V67" s="52">
        <v>246.75295803273164</v>
      </c>
      <c r="W67" s="52">
        <v>257.09538500911441</v>
      </c>
      <c r="X67" s="52">
        <v>309.46349936727512</v>
      </c>
      <c r="Y67" s="52">
        <v>325.14540551999551</v>
      </c>
      <c r="Z67" s="52">
        <v>374.97687375524413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10.980331206176103</v>
      </c>
      <c r="L69" s="52">
        <v>63.547825347110013</v>
      </c>
      <c r="M69" s="52">
        <v>68.439496541164843</v>
      </c>
      <c r="N69" s="52">
        <v>129.43802968617371</v>
      </c>
      <c r="O69" s="52">
        <v>127.24795020808389</v>
      </c>
      <c r="P69" s="52">
        <v>190.19009294366575</v>
      </c>
      <c r="Q69" s="52">
        <v>534.57746740965354</v>
      </c>
      <c r="R69" s="52">
        <v>555.17245399416674</v>
      </c>
      <c r="S69" s="52">
        <v>130.89136152958139</v>
      </c>
      <c r="T69" s="52">
        <v>385.79781253655148</v>
      </c>
      <c r="U69" s="52">
        <v>352.91241197704164</v>
      </c>
      <c r="V69" s="52">
        <v>423.49879845778173</v>
      </c>
      <c r="W69" s="52">
        <v>373.54234777049049</v>
      </c>
      <c r="X69" s="52">
        <v>674.85788849004655</v>
      </c>
      <c r="Y69" s="52">
        <v>498.72639989139066</v>
      </c>
      <c r="Z69" s="52">
        <v>497.48346457916199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675.05990122101537</v>
      </c>
      <c r="D2" s="21">
        <f t="shared" ref="D2:X2" si="0">SUM(D3,D17,D22,D25,D26,D51,D52)</f>
        <v>661.28123989030075</v>
      </c>
      <c r="E2" s="21">
        <f t="shared" si="0"/>
        <v>667.23708476652189</v>
      </c>
      <c r="F2" s="21">
        <f t="shared" si="0"/>
        <v>685.82333780494173</v>
      </c>
      <c r="G2" s="21">
        <f t="shared" si="0"/>
        <v>711.86849899270658</v>
      </c>
      <c r="H2" s="21">
        <f t="shared" si="0"/>
        <v>702.40953383157876</v>
      </c>
      <c r="I2" s="21">
        <f t="shared" si="0"/>
        <v>727.60025883945605</v>
      </c>
      <c r="J2" s="21">
        <f t="shared" si="0"/>
        <v>755.47325070173258</v>
      </c>
      <c r="K2" s="21">
        <f t="shared" si="0"/>
        <v>754.19583322327026</v>
      </c>
      <c r="L2" s="21">
        <f t="shared" si="0"/>
        <v>766.29800263455024</v>
      </c>
      <c r="M2" s="21">
        <f t="shared" si="0"/>
        <v>802.23275883300403</v>
      </c>
      <c r="N2" s="21">
        <f t="shared" si="0"/>
        <v>807.65487805431712</v>
      </c>
      <c r="O2" s="21">
        <f t="shared" si="0"/>
        <v>842.83163373466721</v>
      </c>
      <c r="P2" s="21">
        <f t="shared" si="0"/>
        <v>851.23325760214573</v>
      </c>
      <c r="Q2" s="21">
        <f t="shared" si="0"/>
        <v>772.69586303306278</v>
      </c>
      <c r="R2" s="21">
        <f t="shared" si="0"/>
        <v>802.35934240378685</v>
      </c>
      <c r="S2" s="21">
        <f t="shared" si="0"/>
        <v>1000.7377552332838</v>
      </c>
      <c r="T2" s="21">
        <f t="shared" si="0"/>
        <v>918.92753816917332</v>
      </c>
      <c r="U2" s="21">
        <f t="shared" si="0"/>
        <v>923.53259934973676</v>
      </c>
      <c r="V2" s="21">
        <f t="shared" si="0"/>
        <v>867.13535149890788</v>
      </c>
      <c r="W2" s="21">
        <f t="shared" si="0"/>
        <v>753.381418601885</v>
      </c>
      <c r="X2" s="21">
        <f t="shared" si="0"/>
        <v>605.82580593716625</v>
      </c>
      <c r="Y2" s="21">
        <f t="shared" ref="Y2:Z2" si="1">SUM(Y3,Y17,Y22,Y25,Y26,Y51,Y52)</f>
        <v>680.40699433843702</v>
      </c>
      <c r="Z2" s="21">
        <f t="shared" si="1"/>
        <v>694.14492882988168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671.02070122101532</v>
      </c>
      <c r="D26" s="27">
        <f t="shared" si="16"/>
        <v>657.25228009891259</v>
      </c>
      <c r="E26" s="27">
        <f t="shared" si="16"/>
        <v>661.18846753121784</v>
      </c>
      <c r="F26" s="27">
        <f t="shared" si="16"/>
        <v>679.77456831166489</v>
      </c>
      <c r="G26" s="27">
        <f t="shared" si="16"/>
        <v>705.81906412996511</v>
      </c>
      <c r="H26" s="27">
        <f t="shared" si="16"/>
        <v>696.36391265154407</v>
      </c>
      <c r="I26" s="27">
        <f t="shared" si="16"/>
        <v>719.5420858816143</v>
      </c>
      <c r="J26" s="27">
        <f t="shared" si="16"/>
        <v>747.71062364606928</v>
      </c>
      <c r="K26" s="27">
        <f t="shared" si="16"/>
        <v>744.77736133201358</v>
      </c>
      <c r="L26" s="27">
        <f t="shared" si="16"/>
        <v>755.48172595575397</v>
      </c>
      <c r="M26" s="27">
        <f t="shared" si="16"/>
        <v>791.81659957237105</v>
      </c>
      <c r="N26" s="27">
        <f t="shared" si="16"/>
        <v>801.20722619034564</v>
      </c>
      <c r="O26" s="27">
        <f t="shared" si="16"/>
        <v>833.02072737775381</v>
      </c>
      <c r="P26" s="27">
        <f t="shared" si="16"/>
        <v>845.7080494857488</v>
      </c>
      <c r="Q26" s="27">
        <f t="shared" si="16"/>
        <v>766.98501589367299</v>
      </c>
      <c r="R26" s="27">
        <f t="shared" si="16"/>
        <v>797.35790726371977</v>
      </c>
      <c r="S26" s="27">
        <f t="shared" si="16"/>
        <v>994.92498414344868</v>
      </c>
      <c r="T26" s="27">
        <f t="shared" si="16"/>
        <v>913.27927373871466</v>
      </c>
      <c r="U26" s="27">
        <f t="shared" si="16"/>
        <v>917.54908250880692</v>
      </c>
      <c r="V26" s="27">
        <f t="shared" si="16"/>
        <v>860.52317703119763</v>
      </c>
      <c r="W26" s="27">
        <f t="shared" si="16"/>
        <v>748.37926020079658</v>
      </c>
      <c r="X26" s="27">
        <f t="shared" si="16"/>
        <v>600.99653985097609</v>
      </c>
      <c r="Y26" s="27">
        <f t="shared" ref="Y26:Z26" si="17">SUM(Y27,Y33)</f>
        <v>674.57860916921516</v>
      </c>
      <c r="Z26" s="27">
        <f t="shared" si="17"/>
        <v>686.74485233736277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671.02070122101532</v>
      </c>
      <c r="D33" s="19">
        <f t="shared" si="20"/>
        <v>657.25228009891259</v>
      </c>
      <c r="E33" s="19">
        <f t="shared" si="20"/>
        <v>661.18846753121784</v>
      </c>
      <c r="F33" s="19">
        <f t="shared" si="20"/>
        <v>679.77456831166489</v>
      </c>
      <c r="G33" s="19">
        <f t="shared" si="20"/>
        <v>705.81906412996511</v>
      </c>
      <c r="H33" s="19">
        <f t="shared" si="20"/>
        <v>696.36391265154407</v>
      </c>
      <c r="I33" s="19">
        <f t="shared" si="20"/>
        <v>719.5420858816143</v>
      </c>
      <c r="J33" s="19">
        <f t="shared" si="20"/>
        <v>747.71062364606928</v>
      </c>
      <c r="K33" s="19">
        <f t="shared" si="20"/>
        <v>744.77736133201358</v>
      </c>
      <c r="L33" s="19">
        <f t="shared" si="20"/>
        <v>755.48172595575397</v>
      </c>
      <c r="M33" s="19">
        <f t="shared" si="20"/>
        <v>791.81659957237105</v>
      </c>
      <c r="N33" s="19">
        <f t="shared" si="20"/>
        <v>801.20722619034564</v>
      </c>
      <c r="O33" s="19">
        <f t="shared" si="20"/>
        <v>833.02072737775381</v>
      </c>
      <c r="P33" s="19">
        <f t="shared" si="20"/>
        <v>845.7080494857488</v>
      </c>
      <c r="Q33" s="19">
        <f t="shared" si="20"/>
        <v>766.98501589367299</v>
      </c>
      <c r="R33" s="19">
        <f t="shared" si="20"/>
        <v>797.35790726371977</v>
      </c>
      <c r="S33" s="19">
        <f t="shared" si="20"/>
        <v>994.92498414344868</v>
      </c>
      <c r="T33" s="19">
        <f t="shared" si="20"/>
        <v>913.27927373871466</v>
      </c>
      <c r="U33" s="19">
        <f t="shared" si="20"/>
        <v>917.54908250880692</v>
      </c>
      <c r="V33" s="19">
        <f t="shared" si="20"/>
        <v>860.52317703119763</v>
      </c>
      <c r="W33" s="19">
        <f t="shared" si="20"/>
        <v>748.37926020079658</v>
      </c>
      <c r="X33" s="19">
        <f t="shared" si="20"/>
        <v>600.99653985097609</v>
      </c>
      <c r="Y33" s="19">
        <f t="shared" ref="Y33:Z33" si="21">SUM(Y34:Y50)</f>
        <v>674.57860916921516</v>
      </c>
      <c r="Z33" s="19">
        <f t="shared" si="21"/>
        <v>686.74485233736277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0.25930201219557292</v>
      </c>
      <c r="D37" s="8">
        <v>0.28204259576185559</v>
      </c>
      <c r="E37" s="8">
        <v>0.27233026743070543</v>
      </c>
      <c r="F37" s="8">
        <v>0.27177885312608452</v>
      </c>
      <c r="G37" s="8">
        <v>0.27994277432997644</v>
      </c>
      <c r="H37" s="8">
        <v>0.3058405326712717</v>
      </c>
      <c r="I37" s="8">
        <v>0.28666932318589461</v>
      </c>
      <c r="J37" s="8">
        <v>0.29511216292117204</v>
      </c>
      <c r="K37" s="8">
        <v>0.27544761652617999</v>
      </c>
      <c r="L37" s="8">
        <v>0.26908806699334914</v>
      </c>
      <c r="M37" s="8">
        <v>0.27478883073161181</v>
      </c>
      <c r="N37" s="8">
        <v>0.26320503726725342</v>
      </c>
      <c r="O37" s="8">
        <v>0.26193958200972028</v>
      </c>
      <c r="P37" s="8">
        <v>0.2666784484503264</v>
      </c>
      <c r="Q37" s="8">
        <v>0.26560529172328995</v>
      </c>
      <c r="R37" s="8">
        <v>0.26620854917554759</v>
      </c>
      <c r="S37" s="8">
        <v>0.26571454955158097</v>
      </c>
      <c r="T37" s="8">
        <v>0.25974907950928194</v>
      </c>
      <c r="U37" s="8">
        <v>0.24125867264948572</v>
      </c>
      <c r="V37" s="8">
        <v>0.22219022373522199</v>
      </c>
      <c r="W37" s="8">
        <v>0.17902706640745109</v>
      </c>
      <c r="X37" s="8">
        <v>0.14994139981559257</v>
      </c>
      <c r="Y37" s="8">
        <v>0.16087982801352921</v>
      </c>
      <c r="Z37" s="8">
        <v>0.16146650819066563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670.76139920881974</v>
      </c>
      <c r="D43" s="8">
        <v>656.97023750315077</v>
      </c>
      <c r="E43" s="8">
        <v>660.91613726378716</v>
      </c>
      <c r="F43" s="8">
        <v>679.50278945853881</v>
      </c>
      <c r="G43" s="8">
        <v>705.53912135563519</v>
      </c>
      <c r="H43" s="8">
        <v>696.05807211887281</v>
      </c>
      <c r="I43" s="8">
        <v>719.25541655842835</v>
      </c>
      <c r="J43" s="8">
        <v>747.41551148314807</v>
      </c>
      <c r="K43" s="8">
        <v>744.50191371548738</v>
      </c>
      <c r="L43" s="8">
        <v>755.21263788876058</v>
      </c>
      <c r="M43" s="8">
        <v>791.54181074163944</v>
      </c>
      <c r="N43" s="8">
        <v>800.94402115307844</v>
      </c>
      <c r="O43" s="8">
        <v>832.75878779574407</v>
      </c>
      <c r="P43" s="8">
        <v>845.4413710372985</v>
      </c>
      <c r="Q43" s="8">
        <v>766.71941060194968</v>
      </c>
      <c r="R43" s="8">
        <v>797.09169871454424</v>
      </c>
      <c r="S43" s="8">
        <v>994.65926959389708</v>
      </c>
      <c r="T43" s="8">
        <v>913.01952465920533</v>
      </c>
      <c r="U43" s="8">
        <v>917.30782383615747</v>
      </c>
      <c r="V43" s="8">
        <v>860.30098680746244</v>
      </c>
      <c r="W43" s="8">
        <v>748.20023313438912</v>
      </c>
      <c r="X43" s="8">
        <v>600.8465984511605</v>
      </c>
      <c r="Y43" s="8">
        <v>674.41772934120161</v>
      </c>
      <c r="Z43" s="8">
        <v>686.58338582917213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4.039200000000001</v>
      </c>
      <c r="D51" s="27">
        <v>4.028959791388167</v>
      </c>
      <c r="E51" s="27">
        <v>6.0486172353040066</v>
      </c>
      <c r="F51" s="27">
        <v>6.0487694932768692</v>
      </c>
      <c r="G51" s="27">
        <v>6.0494348627414141</v>
      </c>
      <c r="H51" s="27">
        <v>6.0456211800346757</v>
      </c>
      <c r="I51" s="27">
        <v>8.0581729578417605</v>
      </c>
      <c r="J51" s="27">
        <v>7.7626270556633479</v>
      </c>
      <c r="K51" s="27">
        <v>9.4184718912567131</v>
      </c>
      <c r="L51" s="27">
        <v>10.816276678796219</v>
      </c>
      <c r="M51" s="27">
        <v>10.416159260632947</v>
      </c>
      <c r="N51" s="27">
        <v>6.44765186397143</v>
      </c>
      <c r="O51" s="27">
        <v>9.8109063569134261</v>
      </c>
      <c r="P51" s="27">
        <v>5.5252081163969526</v>
      </c>
      <c r="Q51" s="27">
        <v>5.7108471393897862</v>
      </c>
      <c r="R51" s="27">
        <v>5.0014351400671009</v>
      </c>
      <c r="S51" s="27">
        <v>5.8127710898350964</v>
      </c>
      <c r="T51" s="27">
        <v>5.6482644304586875</v>
      </c>
      <c r="U51" s="27">
        <v>5.9835168409298607</v>
      </c>
      <c r="V51" s="27">
        <v>6.6121744677102559</v>
      </c>
      <c r="W51" s="27">
        <v>5.0021584010884181</v>
      </c>
      <c r="X51" s="27">
        <v>4.8292660861902004</v>
      </c>
      <c r="Y51" s="27">
        <v>5.828385169221824</v>
      </c>
      <c r="Z51" s="27">
        <v>7.4000764925188873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1.0423386260696621E-4</v>
      </c>
      <c r="F61" s="49">
        <f t="shared" si="24"/>
        <v>6.2233077966718285E-4</v>
      </c>
      <c r="G61" s="49">
        <f t="shared" si="24"/>
        <v>7.344814674886108E-4</v>
      </c>
      <c r="H61" s="49">
        <f t="shared" si="24"/>
        <v>0</v>
      </c>
      <c r="I61" s="49">
        <f t="shared" si="24"/>
        <v>1.1442029641849517E-4</v>
      </c>
      <c r="J61" s="49">
        <f t="shared" si="24"/>
        <v>2.3620062514996694E-4</v>
      </c>
      <c r="K61" s="49">
        <f t="shared" si="24"/>
        <v>3.5343809781998337</v>
      </c>
      <c r="L61" s="49">
        <f t="shared" si="24"/>
        <v>19.871313309632562</v>
      </c>
      <c r="M61" s="49">
        <f t="shared" si="24"/>
        <v>20.540563214899539</v>
      </c>
      <c r="N61" s="49">
        <f t="shared" si="24"/>
        <v>35.895666229360316</v>
      </c>
      <c r="O61" s="49">
        <f t="shared" si="24"/>
        <v>35.463697697547154</v>
      </c>
      <c r="P61" s="49">
        <f t="shared" si="24"/>
        <v>55.194125368516445</v>
      </c>
      <c r="Q61" s="49">
        <f t="shared" si="24"/>
        <v>156.9914118414226</v>
      </c>
      <c r="R61" s="49">
        <f t="shared" si="24"/>
        <v>164.01145834636927</v>
      </c>
      <c r="S61" s="49">
        <f t="shared" si="24"/>
        <v>43.290494241742692</v>
      </c>
      <c r="T61" s="49">
        <f t="shared" si="24"/>
        <v>120.81141785113903</v>
      </c>
      <c r="U61" s="49">
        <f t="shared" si="24"/>
        <v>107.24132304671262</v>
      </c>
      <c r="V61" s="49">
        <f t="shared" si="24"/>
        <v>126.6308739718973</v>
      </c>
      <c r="W61" s="49">
        <f t="shared" si="24"/>
        <v>103.73883253329929</v>
      </c>
      <c r="X61" s="49">
        <f t="shared" si="24"/>
        <v>165.0471603095385</v>
      </c>
      <c r="Y61" s="49">
        <f t="shared" ref="Y61:Z61" si="25">SUM(Y62:Y72)</f>
        <v>142.05813643426725</v>
      </c>
      <c r="Z61" s="49">
        <f t="shared" si="25"/>
        <v>152.59491616491403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4.8775430912689259E-2</v>
      </c>
      <c r="M64" s="52">
        <v>9.3942244911048967E-2</v>
      </c>
      <c r="N64" s="52">
        <v>0.13077817806293493</v>
      </c>
      <c r="O64" s="52">
        <v>0.12566560074382477</v>
      </c>
      <c r="P64" s="52">
        <v>0.15503727561938674</v>
      </c>
      <c r="Q64" s="52">
        <v>0.26137720351616023</v>
      </c>
      <c r="R64" s="52">
        <v>0.24688265100677539</v>
      </c>
      <c r="S64" s="52">
        <v>0.29589286800789538</v>
      </c>
      <c r="T64" s="52">
        <v>0.41027067011743312</v>
      </c>
      <c r="U64" s="52">
        <v>0.85650267472347696</v>
      </c>
      <c r="V64" s="52">
        <v>0.947041455912493</v>
      </c>
      <c r="W64" s="52">
        <v>1.4624243040569425</v>
      </c>
      <c r="X64" s="52">
        <v>1.5668276230780553</v>
      </c>
      <c r="Y64" s="52">
        <v>2.6133177512993409</v>
      </c>
      <c r="Z64" s="52">
        <v>3.0620776119119086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1.0423386260696621E-4</v>
      </c>
      <c r="F67" s="52">
        <v>6.2233077966718285E-4</v>
      </c>
      <c r="G67" s="52">
        <v>7.344814674886108E-4</v>
      </c>
      <c r="H67" s="52">
        <v>0</v>
      </c>
      <c r="I67" s="52">
        <v>1.1442029641849517E-4</v>
      </c>
      <c r="J67" s="52">
        <v>2.3620062514996694E-4</v>
      </c>
      <c r="K67" s="52">
        <v>1.0611223909178607E-2</v>
      </c>
      <c r="L67" s="52">
        <v>1.286401743507711E-2</v>
      </c>
      <c r="M67" s="52">
        <v>1.4188805919056984E-2</v>
      </c>
      <c r="N67" s="52">
        <v>1.6396988207728495E-2</v>
      </c>
      <c r="O67" s="52">
        <v>1.765304596624543E-2</v>
      </c>
      <c r="P67" s="52">
        <v>1.2768654372256428E-2</v>
      </c>
      <c r="Q67" s="52">
        <v>1.3826189698348359E-2</v>
      </c>
      <c r="R67" s="52">
        <v>1.3165110171163275E-2</v>
      </c>
      <c r="S67" s="52">
        <v>1.3597940763908712E-2</v>
      </c>
      <c r="T67" s="52">
        <v>1.6451757614168512E-2</v>
      </c>
      <c r="U67" s="52">
        <v>1.6235006591952903E-2</v>
      </c>
      <c r="V67" s="52">
        <v>1.6175538206491525E-2</v>
      </c>
      <c r="W67" s="52">
        <v>1.4713109399212158E-2</v>
      </c>
      <c r="X67" s="52">
        <v>1.4724869527037976E-2</v>
      </c>
      <c r="Y67" s="52">
        <v>1.7901195643714788E-2</v>
      </c>
      <c r="Z67" s="52">
        <v>2.0752190373506559E-2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3.523769754290655</v>
      </c>
      <c r="L69" s="52">
        <v>19.809673861284796</v>
      </c>
      <c r="M69" s="52">
        <v>20.432432164069432</v>
      </c>
      <c r="N69" s="52">
        <v>35.748491063089652</v>
      </c>
      <c r="O69" s="52">
        <v>35.320379050837083</v>
      </c>
      <c r="P69" s="52">
        <v>55.026319438524801</v>
      </c>
      <c r="Q69" s="52">
        <v>156.71620844820811</v>
      </c>
      <c r="R69" s="52">
        <v>163.75141058519134</v>
      </c>
      <c r="S69" s="52">
        <v>42.981003432970887</v>
      </c>
      <c r="T69" s="52">
        <v>120.38469542340742</v>
      </c>
      <c r="U69" s="52">
        <v>106.36858536539719</v>
      </c>
      <c r="V69" s="52">
        <v>125.66765697777832</v>
      </c>
      <c r="W69" s="52">
        <v>102.26169511984314</v>
      </c>
      <c r="X69" s="52">
        <v>163.46560781693341</v>
      </c>
      <c r="Y69" s="52">
        <v>139.4269174873242</v>
      </c>
      <c r="Z69" s="52">
        <v>149.51208636262862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1253.1901211758955</v>
      </c>
      <c r="D2" s="21">
        <f t="shared" ref="D2:X2" si="0">SUM(D3,D17,D22,D25,D26,D51,D52)</f>
        <v>1249.079417647695</v>
      </c>
      <c r="E2" s="21">
        <f t="shared" si="0"/>
        <v>1249.2903833003982</v>
      </c>
      <c r="F2" s="21">
        <f t="shared" si="0"/>
        <v>1250.6355710597607</v>
      </c>
      <c r="G2" s="21">
        <f t="shared" si="0"/>
        <v>1334.5963313891211</v>
      </c>
      <c r="H2" s="21">
        <f t="shared" si="0"/>
        <v>1336.5792767804201</v>
      </c>
      <c r="I2" s="21">
        <f t="shared" si="0"/>
        <v>1367.2563210262761</v>
      </c>
      <c r="J2" s="21">
        <f t="shared" si="0"/>
        <v>1444.1971737967813</v>
      </c>
      <c r="K2" s="21">
        <f t="shared" si="0"/>
        <v>1473.3174869213556</v>
      </c>
      <c r="L2" s="21">
        <f t="shared" si="0"/>
        <v>1437.9155276906492</v>
      </c>
      <c r="M2" s="21">
        <f t="shared" si="0"/>
        <v>1520.7501036108481</v>
      </c>
      <c r="N2" s="21">
        <f t="shared" si="0"/>
        <v>1570.7866389590556</v>
      </c>
      <c r="O2" s="21">
        <f t="shared" si="0"/>
        <v>1594.7554846338949</v>
      </c>
      <c r="P2" s="21">
        <f t="shared" si="0"/>
        <v>1621.070495830636</v>
      </c>
      <c r="Q2" s="21">
        <f t="shared" si="0"/>
        <v>1438.3533844555052</v>
      </c>
      <c r="R2" s="21">
        <f t="shared" si="0"/>
        <v>1472.6478126756328</v>
      </c>
      <c r="S2" s="21">
        <f t="shared" si="0"/>
        <v>1768.6071871215909</v>
      </c>
      <c r="T2" s="21">
        <f t="shared" si="0"/>
        <v>1629.1654379116515</v>
      </c>
      <c r="U2" s="21">
        <f t="shared" si="0"/>
        <v>1716.4559752716798</v>
      </c>
      <c r="V2" s="21">
        <f t="shared" si="0"/>
        <v>1690.9512117736688</v>
      </c>
      <c r="W2" s="21">
        <f t="shared" si="0"/>
        <v>1705.7527169292205</v>
      </c>
      <c r="X2" s="21">
        <f t="shared" si="0"/>
        <v>1625.5283829358605</v>
      </c>
      <c r="Y2" s="21">
        <f t="shared" ref="Y2:Z2" si="1">SUM(Y3,Y17,Y22,Y25,Y26,Y51,Y52)</f>
        <v>1652.8027751075269</v>
      </c>
      <c r="Z2" s="21">
        <f t="shared" si="1"/>
        <v>1609.3147462436023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1253.1901211758955</v>
      </c>
      <c r="D26" s="27">
        <f t="shared" si="16"/>
        <v>1249.0691774390832</v>
      </c>
      <c r="E26" s="27">
        <f t="shared" si="16"/>
        <v>1249.2802005357021</v>
      </c>
      <c r="F26" s="27">
        <f t="shared" si="16"/>
        <v>1250.6255405530376</v>
      </c>
      <c r="G26" s="27">
        <f t="shared" si="16"/>
        <v>1334.5869662518626</v>
      </c>
      <c r="H26" s="27">
        <f t="shared" si="16"/>
        <v>1336.5660979604547</v>
      </c>
      <c r="I26" s="27">
        <f t="shared" si="16"/>
        <v>1367.2440459779632</v>
      </c>
      <c r="J26" s="27">
        <f t="shared" si="16"/>
        <v>1444.1632750255803</v>
      </c>
      <c r="K26" s="27">
        <f t="shared" si="16"/>
        <v>1473.2464044861956</v>
      </c>
      <c r="L26" s="27">
        <f t="shared" si="16"/>
        <v>1437.7820294693292</v>
      </c>
      <c r="M26" s="27">
        <f t="shared" si="16"/>
        <v>1520.56117278394</v>
      </c>
      <c r="N26" s="27">
        <f t="shared" si="16"/>
        <v>1570.5778735870997</v>
      </c>
      <c r="O26" s="27">
        <f t="shared" si="16"/>
        <v>1594.3831523213901</v>
      </c>
      <c r="P26" s="27">
        <f t="shared" si="16"/>
        <v>1620.7010434373876</v>
      </c>
      <c r="Q26" s="27">
        <f t="shared" si="16"/>
        <v>1437.927838384388</v>
      </c>
      <c r="R26" s="27">
        <f t="shared" si="16"/>
        <v>1472.1472907133532</v>
      </c>
      <c r="S26" s="27">
        <f t="shared" si="16"/>
        <v>1767.9960036408736</v>
      </c>
      <c r="T26" s="27">
        <f t="shared" si="16"/>
        <v>1628.2991047418548</v>
      </c>
      <c r="U26" s="27">
        <f t="shared" si="16"/>
        <v>1715.1106353780838</v>
      </c>
      <c r="V26" s="27">
        <f t="shared" si="16"/>
        <v>1688.8445655508192</v>
      </c>
      <c r="W26" s="27">
        <f t="shared" si="16"/>
        <v>1702.7160566038715</v>
      </c>
      <c r="X26" s="27">
        <f t="shared" si="16"/>
        <v>1621.6679569578575</v>
      </c>
      <c r="Y26" s="27">
        <f t="shared" ref="Y26:Z26" si="17">SUM(Y27,Y33)</f>
        <v>1648.9748254931255</v>
      </c>
      <c r="Z26" s="27">
        <f t="shared" si="17"/>
        <v>1605.0965540823233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1253.1901211758955</v>
      </c>
      <c r="D33" s="19">
        <f t="shared" si="20"/>
        <v>1249.0691774390832</v>
      </c>
      <c r="E33" s="19">
        <f t="shared" si="20"/>
        <v>1249.2802005357021</v>
      </c>
      <c r="F33" s="19">
        <f t="shared" si="20"/>
        <v>1250.6255405530376</v>
      </c>
      <c r="G33" s="19">
        <f t="shared" si="20"/>
        <v>1334.5869662518626</v>
      </c>
      <c r="H33" s="19">
        <f t="shared" si="20"/>
        <v>1336.5660979604547</v>
      </c>
      <c r="I33" s="19">
        <f t="shared" si="20"/>
        <v>1367.2440459779632</v>
      </c>
      <c r="J33" s="19">
        <f t="shared" si="20"/>
        <v>1444.1632750255803</v>
      </c>
      <c r="K33" s="19">
        <f t="shared" si="20"/>
        <v>1473.2464044861956</v>
      </c>
      <c r="L33" s="19">
        <f t="shared" si="20"/>
        <v>1437.7820294693292</v>
      </c>
      <c r="M33" s="19">
        <f t="shared" si="20"/>
        <v>1520.56117278394</v>
      </c>
      <c r="N33" s="19">
        <f t="shared" si="20"/>
        <v>1570.5778735870997</v>
      </c>
      <c r="O33" s="19">
        <f t="shared" si="20"/>
        <v>1594.3831523213901</v>
      </c>
      <c r="P33" s="19">
        <f t="shared" si="20"/>
        <v>1620.7010434373876</v>
      </c>
      <c r="Q33" s="19">
        <f t="shared" si="20"/>
        <v>1437.927838384388</v>
      </c>
      <c r="R33" s="19">
        <f t="shared" si="20"/>
        <v>1472.1472907133532</v>
      </c>
      <c r="S33" s="19">
        <f t="shared" si="20"/>
        <v>1767.9960036408736</v>
      </c>
      <c r="T33" s="19">
        <f t="shared" si="20"/>
        <v>1628.2991047418548</v>
      </c>
      <c r="U33" s="19">
        <f t="shared" si="20"/>
        <v>1715.1106353780838</v>
      </c>
      <c r="V33" s="19">
        <f t="shared" si="20"/>
        <v>1688.8445655508192</v>
      </c>
      <c r="W33" s="19">
        <f t="shared" si="20"/>
        <v>1702.7160566038715</v>
      </c>
      <c r="X33" s="19">
        <f t="shared" si="20"/>
        <v>1621.6679569578575</v>
      </c>
      <c r="Y33" s="19">
        <f t="shared" ref="Y33:Z33" si="21">SUM(Y34:Y50)</f>
        <v>1648.9748254931255</v>
      </c>
      <c r="Z33" s="19">
        <f t="shared" si="21"/>
        <v>1605.0965540823233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112.1120773811823</v>
      </c>
      <c r="D37" s="8">
        <v>105.48970483094384</v>
      </c>
      <c r="E37" s="8">
        <v>99.086805719725064</v>
      </c>
      <c r="F37" s="8">
        <v>91.254344520642817</v>
      </c>
      <c r="G37" s="8">
        <v>84.916057270836518</v>
      </c>
      <c r="H37" s="8">
        <v>81.500185852768183</v>
      </c>
      <c r="I37" s="8">
        <v>74.359146396594639</v>
      </c>
      <c r="J37" s="8">
        <v>69.599332985225672</v>
      </c>
      <c r="K37" s="8">
        <v>66.563619769265117</v>
      </c>
      <c r="L37" s="8">
        <v>62.557261975821525</v>
      </c>
      <c r="M37" s="8">
        <v>61.436606571274105</v>
      </c>
      <c r="N37" s="8">
        <v>59.734925486384455</v>
      </c>
      <c r="O37" s="8">
        <v>57.598861634630822</v>
      </c>
      <c r="P37" s="8">
        <v>56.44453997920543</v>
      </c>
      <c r="Q37" s="8">
        <v>54.21275348125269</v>
      </c>
      <c r="R37" s="8">
        <v>53.064394106529548</v>
      </c>
      <c r="S37" s="8">
        <v>51.735756873818183</v>
      </c>
      <c r="T37" s="8">
        <v>50.035014083409514</v>
      </c>
      <c r="U37" s="8">
        <v>48.794895284461759</v>
      </c>
      <c r="V37" s="8">
        <v>47.641533580837802</v>
      </c>
      <c r="W37" s="8">
        <v>45.387681448915522</v>
      </c>
      <c r="X37" s="8">
        <v>45.082807282930055</v>
      </c>
      <c r="Y37" s="8">
        <v>43.442719537003541</v>
      </c>
      <c r="Z37" s="8">
        <v>42.434415173029819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1141.078043794713</v>
      </c>
      <c r="D43" s="8">
        <v>1143.5794726081394</v>
      </c>
      <c r="E43" s="8">
        <v>1150.1933948159769</v>
      </c>
      <c r="F43" s="8">
        <v>1159.3711960323947</v>
      </c>
      <c r="G43" s="8">
        <v>1249.6709089810261</v>
      </c>
      <c r="H43" s="8">
        <v>1255.0659121076865</v>
      </c>
      <c r="I43" s="8">
        <v>1292.8848995813685</v>
      </c>
      <c r="J43" s="8">
        <v>1374.5639420403547</v>
      </c>
      <c r="K43" s="8">
        <v>1406.6827847169304</v>
      </c>
      <c r="L43" s="8">
        <v>1375.2247674935077</v>
      </c>
      <c r="M43" s="8">
        <v>1459.124566212666</v>
      </c>
      <c r="N43" s="8">
        <v>1510.8429481007151</v>
      </c>
      <c r="O43" s="8">
        <v>1536.7842906867593</v>
      </c>
      <c r="P43" s="8">
        <v>1564.2565034581821</v>
      </c>
      <c r="Q43" s="8">
        <v>1383.7150849031352</v>
      </c>
      <c r="R43" s="8">
        <v>1419.0828966068236</v>
      </c>
      <c r="S43" s="8">
        <v>1716.2602467670554</v>
      </c>
      <c r="T43" s="8">
        <v>1578.2640906584452</v>
      </c>
      <c r="U43" s="8">
        <v>1666.315740093622</v>
      </c>
      <c r="V43" s="8">
        <v>1641.2030319699813</v>
      </c>
      <c r="W43" s="8">
        <v>1657.3283751549559</v>
      </c>
      <c r="X43" s="8">
        <v>1576.5851496749274</v>
      </c>
      <c r="Y43" s="8">
        <v>1605.532105956122</v>
      </c>
      <c r="Z43" s="8">
        <v>1562.6621389092936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1.0240208611834179E-2</v>
      </c>
      <c r="E51" s="27">
        <v>1.0182764695993371E-2</v>
      </c>
      <c r="F51" s="27">
        <v>1.0030506723130422E-2</v>
      </c>
      <c r="G51" s="27">
        <v>9.3651372585859486E-3</v>
      </c>
      <c r="H51" s="27">
        <v>1.3178819965324566E-2</v>
      </c>
      <c r="I51" s="27">
        <v>1.2275048312935424E-2</v>
      </c>
      <c r="J51" s="27">
        <v>3.3898771200849324E-2</v>
      </c>
      <c r="K51" s="27">
        <v>7.1082435159857002E-2</v>
      </c>
      <c r="L51" s="27">
        <v>0.13349822131999392</v>
      </c>
      <c r="M51" s="27">
        <v>0.18893082690806551</v>
      </c>
      <c r="N51" s="27">
        <v>0.20876537195580513</v>
      </c>
      <c r="O51" s="27">
        <v>0.37233231250490079</v>
      </c>
      <c r="P51" s="27">
        <v>0.36945239324833146</v>
      </c>
      <c r="Q51" s="27">
        <v>0.42554607111726528</v>
      </c>
      <c r="R51" s="27">
        <v>0.50052196227975765</v>
      </c>
      <c r="S51" s="27">
        <v>0.61118348071718809</v>
      </c>
      <c r="T51" s="27">
        <v>0.86633316979670039</v>
      </c>
      <c r="U51" s="27">
        <v>1.345339893596085</v>
      </c>
      <c r="V51" s="27">
        <v>2.1066462228494909</v>
      </c>
      <c r="W51" s="27">
        <v>3.0366603253488922</v>
      </c>
      <c r="X51" s="27">
        <v>3.8604259780029455</v>
      </c>
      <c r="Y51" s="27">
        <v>3.8279496144013057</v>
      </c>
      <c r="Z51" s="27">
        <v>4.21819216127885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3.7925275772664489E-2</v>
      </c>
      <c r="F61" s="49">
        <f t="shared" si="24"/>
        <v>0.20895808014615097</v>
      </c>
      <c r="G61" s="49">
        <f t="shared" si="24"/>
        <v>0.22279292797218089</v>
      </c>
      <c r="H61" s="49">
        <f t="shared" si="24"/>
        <v>0</v>
      </c>
      <c r="I61" s="49">
        <f t="shared" si="24"/>
        <v>2.9679476958221235E-2</v>
      </c>
      <c r="J61" s="49">
        <f t="shared" si="24"/>
        <v>5.5705619851128201E-2</v>
      </c>
      <c r="K61" s="49">
        <f t="shared" si="24"/>
        <v>9.2221772200094527</v>
      </c>
      <c r="L61" s="49">
        <f t="shared" si="24"/>
        <v>39.064171392473327</v>
      </c>
      <c r="M61" s="49">
        <f t="shared" si="24"/>
        <v>40.839054375923823</v>
      </c>
      <c r="N61" s="49">
        <f t="shared" si="24"/>
        <v>71.15893603270645</v>
      </c>
      <c r="O61" s="49">
        <f t="shared" si="24"/>
        <v>69.067266099394033</v>
      </c>
      <c r="P61" s="49">
        <f t="shared" si="24"/>
        <v>104.52400564692711</v>
      </c>
      <c r="Q61" s="49">
        <f t="shared" si="24"/>
        <v>285.67067035595949</v>
      </c>
      <c r="R61" s="49">
        <f t="shared" si="24"/>
        <v>294.1798170153582</v>
      </c>
      <c r="S61" s="49">
        <f t="shared" si="24"/>
        <v>76.841359128499775</v>
      </c>
      <c r="T61" s="49">
        <f t="shared" si="24"/>
        <v>211.33143009943655</v>
      </c>
      <c r="U61" s="49">
        <f t="shared" si="24"/>
        <v>196.69768838380355</v>
      </c>
      <c r="V61" s="49">
        <f t="shared" si="24"/>
        <v>243.50723967880597</v>
      </c>
      <c r="W61" s="49">
        <f t="shared" si="24"/>
        <v>231.1364415908819</v>
      </c>
      <c r="X61" s="49">
        <f t="shared" si="24"/>
        <v>434.6036847991852</v>
      </c>
      <c r="Y61" s="49">
        <f t="shared" ref="Y61:Z61" si="25">SUM(Y62:Y72)</f>
        <v>338.47272575993242</v>
      </c>
      <c r="Z61" s="49">
        <f t="shared" si="25"/>
        <v>347.48840188159551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6.0200320908256793E-4</v>
      </c>
      <c r="M64" s="52">
        <v>1.7039472581533842E-3</v>
      </c>
      <c r="N64" s="52">
        <v>4.2344027815103677E-3</v>
      </c>
      <c r="O64" s="52">
        <v>4.7691173501309509E-3</v>
      </c>
      <c r="P64" s="52">
        <v>1.0366829866607053E-2</v>
      </c>
      <c r="Q64" s="52">
        <v>1.9476627428659344E-2</v>
      </c>
      <c r="R64" s="52">
        <v>2.4706946201262136E-2</v>
      </c>
      <c r="S64" s="52">
        <v>3.1111638527225659E-2</v>
      </c>
      <c r="T64" s="52">
        <v>6.2927487636868298E-2</v>
      </c>
      <c r="U64" s="52">
        <v>0.19257691553487372</v>
      </c>
      <c r="V64" s="52">
        <v>0.30172847309499656</v>
      </c>
      <c r="W64" s="52">
        <v>0.88779392951438463</v>
      </c>
      <c r="X64" s="52">
        <v>1.2524930188626007</v>
      </c>
      <c r="Y64" s="52">
        <v>1.7163671219295924</v>
      </c>
      <c r="Z64" s="52">
        <v>1.7454457116561086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3.7925275772664489E-2</v>
      </c>
      <c r="F67" s="52">
        <v>0.20895808014615097</v>
      </c>
      <c r="G67" s="52">
        <v>0.22279292797218089</v>
      </c>
      <c r="H67" s="52">
        <v>0</v>
      </c>
      <c r="I67" s="52">
        <v>2.9679476958221235E-2</v>
      </c>
      <c r="J67" s="52">
        <v>5.5705619851128201E-2</v>
      </c>
      <c r="K67" s="52">
        <v>2.564267872363192</v>
      </c>
      <c r="L67" s="52">
        <v>2.9906109094296798</v>
      </c>
      <c r="M67" s="52">
        <v>3.1722981048552028</v>
      </c>
      <c r="N67" s="52">
        <v>3.721330256287033</v>
      </c>
      <c r="O67" s="52">
        <v>3.8817934435041446</v>
      </c>
      <c r="P67" s="52">
        <v>2.7025836785222306</v>
      </c>
      <c r="Q67" s="52">
        <v>2.8220665666649793</v>
      </c>
      <c r="R67" s="52">
        <v>2.6242530404904745</v>
      </c>
      <c r="S67" s="52">
        <v>2.6475771030731527</v>
      </c>
      <c r="T67" s="52">
        <v>3.1690734976881627</v>
      </c>
      <c r="U67" s="52">
        <v>3.2835522051794599</v>
      </c>
      <c r="V67" s="52">
        <v>3.4683229248242098</v>
      </c>
      <c r="W67" s="52">
        <v>3.7301282757694376</v>
      </c>
      <c r="X67" s="52">
        <v>4.4273193125459205</v>
      </c>
      <c r="Y67" s="52">
        <v>4.833897644778264</v>
      </c>
      <c r="Z67" s="52">
        <v>5.4538063151726588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6.6579093476462612</v>
      </c>
      <c r="L69" s="52">
        <v>36.072958479834561</v>
      </c>
      <c r="M69" s="52">
        <v>37.665052323810464</v>
      </c>
      <c r="N69" s="52">
        <v>67.433371373637911</v>
      </c>
      <c r="O69" s="52">
        <v>65.18070353853976</v>
      </c>
      <c r="P69" s="52">
        <v>101.81105513853826</v>
      </c>
      <c r="Q69" s="52">
        <v>282.82912716186587</v>
      </c>
      <c r="R69" s="52">
        <v>291.53085702866645</v>
      </c>
      <c r="S69" s="52">
        <v>74.162670386899393</v>
      </c>
      <c r="T69" s="52">
        <v>208.0994291141115</v>
      </c>
      <c r="U69" s="52">
        <v>193.2215592630892</v>
      </c>
      <c r="V69" s="52">
        <v>239.73718828088676</v>
      </c>
      <c r="W69" s="52">
        <v>226.51851938559807</v>
      </c>
      <c r="X69" s="52">
        <v>428.92387246777668</v>
      </c>
      <c r="Y69" s="52">
        <v>331.92246099322455</v>
      </c>
      <c r="Z69" s="52">
        <v>340.28914985476672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2477.9980326499044</v>
      </c>
      <c r="D2" s="21">
        <f t="shared" ref="D2:X2" si="0">SUM(D3,D17,D22,D25,D26,D51,D52)</f>
        <v>2588.2895800911065</v>
      </c>
      <c r="E2" s="21">
        <f t="shared" si="0"/>
        <v>2638.1496625059444</v>
      </c>
      <c r="F2" s="21">
        <f t="shared" si="0"/>
        <v>2668.5358931320147</v>
      </c>
      <c r="G2" s="21">
        <f t="shared" si="0"/>
        <v>2736.1854569156344</v>
      </c>
      <c r="H2" s="21">
        <f t="shared" si="0"/>
        <v>2705.7415086091059</v>
      </c>
      <c r="I2" s="21">
        <f t="shared" si="0"/>
        <v>2656.2666699065658</v>
      </c>
      <c r="J2" s="21">
        <f t="shared" si="0"/>
        <v>2696.8144920778118</v>
      </c>
      <c r="K2" s="21">
        <f t="shared" si="0"/>
        <v>2530.9260774884792</v>
      </c>
      <c r="L2" s="21">
        <f t="shared" si="0"/>
        <v>2081.8626604650244</v>
      </c>
      <c r="M2" s="21">
        <f t="shared" si="0"/>
        <v>2285.4164443246932</v>
      </c>
      <c r="N2" s="21">
        <f t="shared" si="0"/>
        <v>2044.2827327995392</v>
      </c>
      <c r="O2" s="21">
        <f t="shared" si="0"/>
        <v>1819.8506768263853</v>
      </c>
      <c r="P2" s="21">
        <f t="shared" si="0"/>
        <v>1771.4480624280991</v>
      </c>
      <c r="Q2" s="21">
        <f t="shared" si="0"/>
        <v>1415.557901336113</v>
      </c>
      <c r="R2" s="21">
        <f t="shared" si="0"/>
        <v>1289.9324722659646</v>
      </c>
      <c r="S2" s="21">
        <f t="shared" si="0"/>
        <v>1727.6011273411664</v>
      </c>
      <c r="T2" s="21">
        <f t="shared" si="0"/>
        <v>1554.6463296739205</v>
      </c>
      <c r="U2" s="21">
        <f t="shared" si="0"/>
        <v>1568.0857166947487</v>
      </c>
      <c r="V2" s="21">
        <f t="shared" si="0"/>
        <v>1468.7824565770188</v>
      </c>
      <c r="W2" s="21">
        <f t="shared" si="0"/>
        <v>1400.1750132693742</v>
      </c>
      <c r="X2" s="21">
        <f t="shared" si="0"/>
        <v>1387.3564927213663</v>
      </c>
      <c r="Y2" s="21">
        <f t="shared" ref="Y2:Z2" si="1">SUM(Y3,Y17,Y22,Y25,Y26,Y51,Y52)</f>
        <v>1382.8194561045054</v>
      </c>
      <c r="Z2" s="21">
        <f t="shared" si="1"/>
        <v>1185.8544984540829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2477.9980326499044</v>
      </c>
      <c r="D26" s="27">
        <f t="shared" si="16"/>
        <v>2588.2895800911065</v>
      </c>
      <c r="E26" s="27">
        <f t="shared" si="16"/>
        <v>2638.1496625059444</v>
      </c>
      <c r="F26" s="27">
        <f t="shared" si="16"/>
        <v>2668.5358931320147</v>
      </c>
      <c r="G26" s="27">
        <f t="shared" si="16"/>
        <v>2736.1854569156344</v>
      </c>
      <c r="H26" s="27">
        <f t="shared" si="16"/>
        <v>2705.7415086091059</v>
      </c>
      <c r="I26" s="27">
        <f t="shared" si="16"/>
        <v>2656.2666699065658</v>
      </c>
      <c r="J26" s="27">
        <f t="shared" si="16"/>
        <v>2696.8144920778118</v>
      </c>
      <c r="K26" s="27">
        <f t="shared" si="16"/>
        <v>2530.9260774884792</v>
      </c>
      <c r="L26" s="27">
        <f t="shared" si="16"/>
        <v>2081.8626604650244</v>
      </c>
      <c r="M26" s="27">
        <f t="shared" si="16"/>
        <v>2285.4164443246932</v>
      </c>
      <c r="N26" s="27">
        <f t="shared" si="16"/>
        <v>2044.2827327995392</v>
      </c>
      <c r="O26" s="27">
        <f t="shared" si="16"/>
        <v>1819.8506768263853</v>
      </c>
      <c r="P26" s="27">
        <f t="shared" si="16"/>
        <v>1771.4480624280991</v>
      </c>
      <c r="Q26" s="27">
        <f t="shared" si="16"/>
        <v>1415.557901336113</v>
      </c>
      <c r="R26" s="27">
        <f t="shared" si="16"/>
        <v>1289.9324722659646</v>
      </c>
      <c r="S26" s="27">
        <f t="shared" si="16"/>
        <v>1727.6011273411664</v>
      </c>
      <c r="T26" s="27">
        <f t="shared" si="16"/>
        <v>1554.6463296739205</v>
      </c>
      <c r="U26" s="27">
        <f t="shared" si="16"/>
        <v>1568.0857166947487</v>
      </c>
      <c r="V26" s="27">
        <f t="shared" si="16"/>
        <v>1468.7824565770188</v>
      </c>
      <c r="W26" s="27">
        <f t="shared" si="16"/>
        <v>1400.1750132693742</v>
      </c>
      <c r="X26" s="27">
        <f t="shared" si="16"/>
        <v>1387.3564927213663</v>
      </c>
      <c r="Y26" s="27">
        <f t="shared" ref="Y26:Z26" si="17">SUM(Y27,Y33)</f>
        <v>1382.8194561045054</v>
      </c>
      <c r="Z26" s="27">
        <f t="shared" si="17"/>
        <v>1185.8544984540829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2477.9980326499044</v>
      </c>
      <c r="D33" s="19">
        <f t="shared" si="20"/>
        <v>2588.2895800911065</v>
      </c>
      <c r="E33" s="19">
        <f t="shared" si="20"/>
        <v>2638.1496625059444</v>
      </c>
      <c r="F33" s="19">
        <f t="shared" si="20"/>
        <v>2668.5358931320147</v>
      </c>
      <c r="G33" s="19">
        <f t="shared" si="20"/>
        <v>2736.1854569156344</v>
      </c>
      <c r="H33" s="19">
        <f t="shared" si="20"/>
        <v>2705.7415086091059</v>
      </c>
      <c r="I33" s="19">
        <f t="shared" si="20"/>
        <v>2656.2666699065658</v>
      </c>
      <c r="J33" s="19">
        <f t="shared" si="20"/>
        <v>2696.8144920778118</v>
      </c>
      <c r="K33" s="19">
        <f t="shared" si="20"/>
        <v>2530.9260774884792</v>
      </c>
      <c r="L33" s="19">
        <f t="shared" si="20"/>
        <v>2081.8626604650244</v>
      </c>
      <c r="M33" s="19">
        <f t="shared" si="20"/>
        <v>2285.4164443246932</v>
      </c>
      <c r="N33" s="19">
        <f t="shared" si="20"/>
        <v>2044.2827327995392</v>
      </c>
      <c r="O33" s="19">
        <f t="shared" si="20"/>
        <v>1819.8506768263853</v>
      </c>
      <c r="P33" s="19">
        <f t="shared" si="20"/>
        <v>1771.4480624280991</v>
      </c>
      <c r="Q33" s="19">
        <f t="shared" si="20"/>
        <v>1415.557901336113</v>
      </c>
      <c r="R33" s="19">
        <f t="shared" si="20"/>
        <v>1289.9324722659646</v>
      </c>
      <c r="S33" s="19">
        <f t="shared" si="20"/>
        <v>1727.6011273411664</v>
      </c>
      <c r="T33" s="19">
        <f t="shared" si="20"/>
        <v>1554.6463296739205</v>
      </c>
      <c r="U33" s="19">
        <f t="shared" si="20"/>
        <v>1568.0857166947487</v>
      </c>
      <c r="V33" s="19">
        <f t="shared" si="20"/>
        <v>1468.7824565770188</v>
      </c>
      <c r="W33" s="19">
        <f t="shared" si="20"/>
        <v>1400.1750132693742</v>
      </c>
      <c r="X33" s="19">
        <f t="shared" si="20"/>
        <v>1387.3564927213663</v>
      </c>
      <c r="Y33" s="19">
        <f t="shared" ref="Y33:Z33" si="21">SUM(Y34:Y50)</f>
        <v>1382.8194561045054</v>
      </c>
      <c r="Z33" s="19">
        <f t="shared" si="21"/>
        <v>1185.8544984540829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2477.9980326499044</v>
      </c>
      <c r="D43" s="8">
        <v>2588.2895800911065</v>
      </c>
      <c r="E43" s="8">
        <v>2638.1496625059444</v>
      </c>
      <c r="F43" s="8">
        <v>2668.5358931320147</v>
      </c>
      <c r="G43" s="8">
        <v>2736.1854569156344</v>
      </c>
      <c r="H43" s="8">
        <v>2705.7415086091059</v>
      </c>
      <c r="I43" s="8">
        <v>2656.2666699065658</v>
      </c>
      <c r="J43" s="8">
        <v>2696.8144920778118</v>
      </c>
      <c r="K43" s="8">
        <v>2530.9260774884792</v>
      </c>
      <c r="L43" s="8">
        <v>2081.8626604650244</v>
      </c>
      <c r="M43" s="8">
        <v>2285.4164443246932</v>
      </c>
      <c r="N43" s="8">
        <v>2044.2827327995392</v>
      </c>
      <c r="O43" s="8">
        <v>1819.8506768263853</v>
      </c>
      <c r="P43" s="8">
        <v>1771.4480624280991</v>
      </c>
      <c r="Q43" s="8">
        <v>1415.557901336113</v>
      </c>
      <c r="R43" s="8">
        <v>1289.9324722659646</v>
      </c>
      <c r="S43" s="8">
        <v>1727.6011273411664</v>
      </c>
      <c r="T43" s="8">
        <v>1554.6463296739205</v>
      </c>
      <c r="U43" s="8">
        <v>1568.0857166947487</v>
      </c>
      <c r="V43" s="8">
        <v>1468.7824565770188</v>
      </c>
      <c r="W43" s="8">
        <v>1400.1750132693742</v>
      </c>
      <c r="X43" s="8">
        <v>1387.3564927213663</v>
      </c>
      <c r="Y43" s="8">
        <v>1382.8194561045054</v>
      </c>
      <c r="Z43" s="8">
        <v>1185.8544984540829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11.979016571886969</v>
      </c>
      <c r="L61" s="49">
        <f t="shared" si="24"/>
        <v>54.608488071770623</v>
      </c>
      <c r="M61" s="49">
        <f t="shared" si="24"/>
        <v>58.994503930955268</v>
      </c>
      <c r="N61" s="49">
        <f t="shared" si="24"/>
        <v>91.242360357098647</v>
      </c>
      <c r="O61" s="49">
        <f t="shared" si="24"/>
        <v>77.186595522539349</v>
      </c>
      <c r="P61" s="49">
        <f t="shared" si="24"/>
        <v>115.29630591927116</v>
      </c>
      <c r="Q61" s="49">
        <f t="shared" si="24"/>
        <v>289.33774738027233</v>
      </c>
      <c r="R61" s="49">
        <f t="shared" si="24"/>
        <v>264.99869743197547</v>
      </c>
      <c r="S61" s="49">
        <f t="shared" si="24"/>
        <v>74.652730090548289</v>
      </c>
      <c r="T61" s="49">
        <f t="shared" si="24"/>
        <v>204.98534788592954</v>
      </c>
      <c r="U61" s="49">
        <f t="shared" si="24"/>
        <v>181.83106595447185</v>
      </c>
      <c r="V61" s="49">
        <f t="shared" si="24"/>
        <v>214.55101500355318</v>
      </c>
      <c r="W61" s="49">
        <f t="shared" si="24"/>
        <v>191.37159276406811</v>
      </c>
      <c r="X61" s="49">
        <f t="shared" si="24"/>
        <v>377.44255010524353</v>
      </c>
      <c r="Y61" s="49">
        <f t="shared" ref="Y61:Z61" si="25">SUM(Y62:Y72)</f>
        <v>285.87957554806047</v>
      </c>
      <c r="Z61" s="49">
        <f t="shared" si="25"/>
        <v>258.23459152344259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11.979016571886969</v>
      </c>
      <c r="L69" s="52">
        <v>54.608488071770623</v>
      </c>
      <c r="M69" s="52">
        <v>58.994503930955268</v>
      </c>
      <c r="N69" s="52">
        <v>91.242360357098647</v>
      </c>
      <c r="O69" s="52">
        <v>77.186595522539349</v>
      </c>
      <c r="P69" s="52">
        <v>115.29630591927116</v>
      </c>
      <c r="Q69" s="52">
        <v>289.33774738027233</v>
      </c>
      <c r="R69" s="52">
        <v>264.99869743197547</v>
      </c>
      <c r="S69" s="52">
        <v>74.652730090548289</v>
      </c>
      <c r="T69" s="52">
        <v>204.98534788592954</v>
      </c>
      <c r="U69" s="52">
        <v>181.83106595447185</v>
      </c>
      <c r="V69" s="52">
        <v>214.55101500355318</v>
      </c>
      <c r="W69" s="52">
        <v>191.37159276406811</v>
      </c>
      <c r="X69" s="52">
        <v>377.44255010524353</v>
      </c>
      <c r="Y69" s="52">
        <v>285.87957554806047</v>
      </c>
      <c r="Z69" s="52">
        <v>258.23459152344259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373.48397352000001</v>
      </c>
      <c r="D2" s="21">
        <f t="shared" ref="D2:X2" si="0">SUM(D3,D17,D22,D25,D26,D51,D52)</f>
        <v>367.25731848000004</v>
      </c>
      <c r="E2" s="21">
        <f t="shared" si="0"/>
        <v>320.55844104000016</v>
      </c>
      <c r="F2" s="21">
        <f t="shared" si="0"/>
        <v>320.61248172000012</v>
      </c>
      <c r="G2" s="21">
        <f t="shared" si="0"/>
        <v>326.83913675999992</v>
      </c>
      <c r="H2" s="21">
        <f t="shared" si="0"/>
        <v>311.3270575200001</v>
      </c>
      <c r="I2" s="21">
        <f t="shared" si="0"/>
        <v>295.70637924000005</v>
      </c>
      <c r="J2" s="21">
        <f t="shared" si="0"/>
        <v>277.02667296000004</v>
      </c>
      <c r="K2" s="21">
        <f t="shared" si="0"/>
        <v>267.68694924000005</v>
      </c>
      <c r="L2" s="21">
        <f t="shared" si="0"/>
        <v>242.78084676000003</v>
      </c>
      <c r="M2" s="21">
        <f t="shared" si="0"/>
        <v>236.55419172000006</v>
      </c>
      <c r="N2" s="21">
        <f t="shared" si="0"/>
        <v>264.57362172000001</v>
      </c>
      <c r="O2" s="21">
        <f t="shared" si="0"/>
        <v>220.98781296000001</v>
      </c>
      <c r="P2" s="21">
        <f t="shared" si="0"/>
        <v>189.85531428000002</v>
      </c>
      <c r="Q2" s="21">
        <f t="shared" si="0"/>
        <v>189.85531428000002</v>
      </c>
      <c r="R2" s="21">
        <f t="shared" si="0"/>
        <v>183.62865924000002</v>
      </c>
      <c r="S2" s="21">
        <f t="shared" si="0"/>
        <v>186.74198676000003</v>
      </c>
      <c r="T2" s="21">
        <f t="shared" si="0"/>
        <v>192.96838296000001</v>
      </c>
      <c r="U2" s="21">
        <f t="shared" si="0"/>
        <v>211.64808924000005</v>
      </c>
      <c r="V2" s="21">
        <f t="shared" si="0"/>
        <v>202.30836552000002</v>
      </c>
      <c r="W2" s="21">
        <f t="shared" si="0"/>
        <v>87.117318000000012</v>
      </c>
      <c r="X2" s="21">
        <f t="shared" si="0"/>
        <v>77.777594280000002</v>
      </c>
      <c r="Y2" s="21">
        <f t="shared" ref="Y2:Z2" si="1">SUM(Y3,Y17,Y22,Y25,Y26,Y51,Y52)</f>
        <v>133.81645428000002</v>
      </c>
      <c r="Z2" s="21">
        <f t="shared" si="1"/>
        <v>133.81645428000002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  <c r="Y5" s="8">
        <f>FC_TRA_DAVI_PA_E!Y5+FC_TRA_DAVI_FR_E!Y5</f>
        <v>0</v>
      </c>
      <c r="Z5" s="8">
        <f>FC_TRA_DAVI_PA_E!Z5+FC_TRA_DAVI_FR_E!Z5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  <c r="Y6" s="8">
        <f>FC_TRA_DAVI_PA_E!Y6+FC_TRA_DAVI_FR_E!Y6</f>
        <v>0</v>
      </c>
      <c r="Z6" s="8">
        <f>FC_TRA_DAVI_PA_E!Z6+FC_TRA_DAVI_FR_E!Z6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  <c r="Y7" s="8">
        <f>FC_TRA_DAVI_PA_E!Y7+FC_TRA_DAVI_FR_E!Y7</f>
        <v>0</v>
      </c>
      <c r="Z7" s="8">
        <f>FC_TRA_DAVI_PA_E!Z7+FC_TRA_DAVI_FR_E!Z7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W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ref="X8:Z8" si="7">SUM(X9:X10)</f>
        <v>0</v>
      </c>
      <c r="Y8" s="19">
        <f t="shared" si="7"/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  <c r="Y9" s="8">
        <f>FC_TRA_DAVI_PA_E!Y9+FC_TRA_DAVI_FR_E!Y9</f>
        <v>0</v>
      </c>
      <c r="Z9" s="8">
        <f>FC_TRA_DAVI_PA_E!Z9+FC_TRA_DAVI_FR_E!Z9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  <c r="Y10" s="8">
        <f>FC_TRA_DAVI_PA_E!Y10+FC_TRA_DAVI_FR_E!Y10</f>
        <v>0</v>
      </c>
      <c r="Z10" s="8">
        <f>FC_TRA_DAVI_PA_E!Z10+FC_TRA_DAVI_FR_E!Z10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W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ref="X11:Z11" si="9">SUM(X12:X16)</f>
        <v>0</v>
      </c>
      <c r="Y11" s="19">
        <f t="shared" si="9"/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  <c r="Y12" s="8">
        <f>FC_TRA_DAVI_PA_E!Y12+FC_TRA_DAVI_FR_E!Y12</f>
        <v>0</v>
      </c>
      <c r="Z12" s="8">
        <f>FC_TRA_DAVI_PA_E!Z12+FC_TRA_DAVI_FR_E!Z12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  <c r="Y13" s="8">
        <f>FC_TRA_DAVI_PA_E!Y13+FC_TRA_DAVI_FR_E!Y13</f>
        <v>0</v>
      </c>
      <c r="Z13" s="8">
        <f>FC_TRA_DAVI_PA_E!Z13+FC_TRA_DAVI_FR_E!Z13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  <c r="Y14" s="8">
        <f>FC_TRA_DAVI_PA_E!Y14+FC_TRA_DAVI_FR_E!Y14</f>
        <v>0</v>
      </c>
      <c r="Z14" s="8">
        <f>FC_TRA_DAVI_PA_E!Z14+FC_TRA_DAVI_FR_E!Z14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  <c r="Y15" s="8">
        <f>FC_TRA_DAVI_PA_E!Y15+FC_TRA_DAVI_FR_E!Y15</f>
        <v>0</v>
      </c>
      <c r="Z15" s="8">
        <f>FC_TRA_DAVI_PA_E!Z15+FC_TRA_DAVI_FR_E!Z15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  <c r="Y16" s="8">
        <f>FC_TRA_DAVI_PA_E!Y16+FC_TRA_DAVI_FR_E!Y16</f>
        <v>0</v>
      </c>
      <c r="Z16" s="8">
        <f>FC_TRA_DAVI_PA_E!Z16+FC_TRA_DAVI_FR_E!Z16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W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ref="X17:Z17" si="11">SUM(X18:X21)</f>
        <v>0</v>
      </c>
      <c r="Y17" s="27">
        <f t="shared" si="11"/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  <c r="Y18" s="8">
        <f>FC_TRA_DAVI_PA_E!Y18+FC_TRA_DAVI_FR_E!Y18</f>
        <v>0</v>
      </c>
      <c r="Z18" s="8">
        <f>FC_TRA_DAVI_PA_E!Z18+FC_TRA_DAVI_FR_E!Z18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  <c r="Y19" s="8">
        <f>FC_TRA_DAVI_PA_E!Y19+FC_TRA_DAVI_FR_E!Y19</f>
        <v>0</v>
      </c>
      <c r="Z19" s="8">
        <f>FC_TRA_DAVI_PA_E!Z19+FC_TRA_DAVI_FR_E!Z19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  <c r="Y20" s="8">
        <f>FC_TRA_DAVI_PA_E!Y20+FC_TRA_DAVI_FR_E!Y20</f>
        <v>0</v>
      </c>
      <c r="Z20" s="8">
        <f>FC_TRA_DAVI_PA_E!Z20+FC_TRA_DAVI_FR_E!Z20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  <c r="Y21" s="8">
        <f>FC_TRA_DAVI_PA_E!Y21+FC_TRA_DAVI_FR_E!Y21</f>
        <v>0</v>
      </c>
      <c r="Z21" s="8">
        <f>FC_TRA_DAVI_PA_E!Z21+FC_TRA_DAVI_FR_E!Z21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W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ref="X22:Z22" si="13">SUM(X23:X24)</f>
        <v>0</v>
      </c>
      <c r="Y22" s="27">
        <f t="shared" si="13"/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  <c r="Y23" s="8">
        <f>FC_TRA_DAVI_PA_E!Y23+FC_TRA_DAVI_FR_E!Y23</f>
        <v>0</v>
      </c>
      <c r="Z23" s="8">
        <f>FC_TRA_DAVI_PA_E!Z23+FC_TRA_DAVI_FR_E!Z23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  <c r="Y24" s="8">
        <f>FC_TRA_DAVI_PA_E!Y24+FC_TRA_DAVI_FR_E!Y24</f>
        <v>0</v>
      </c>
      <c r="Z24" s="8">
        <f>FC_TRA_DAVI_PA_E!Z24+FC_TRA_DAVI_FR_E!Z24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  <c r="Y25" s="27">
        <f>FC_TRA_DAVI_PA_E!Y25+FC_TRA_DAVI_FR_E!Y25</f>
        <v>0</v>
      </c>
      <c r="Z25" s="27">
        <f>FC_TRA_DAVI_PA_E!Z25+FC_TRA_DAVI_FR_E!Z25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W26" si="14">SUM(C27,C33)</f>
        <v>373.48397352000001</v>
      </c>
      <c r="D26" s="27">
        <f t="shared" si="14"/>
        <v>367.25731848000004</v>
      </c>
      <c r="E26" s="27">
        <f t="shared" si="14"/>
        <v>320.55844104000016</v>
      </c>
      <c r="F26" s="27">
        <f t="shared" si="14"/>
        <v>320.61248172000012</v>
      </c>
      <c r="G26" s="27">
        <f t="shared" si="14"/>
        <v>326.83913675999992</v>
      </c>
      <c r="H26" s="27">
        <f t="shared" si="14"/>
        <v>311.3270575200001</v>
      </c>
      <c r="I26" s="27">
        <f t="shared" si="14"/>
        <v>295.70637924000005</v>
      </c>
      <c r="J26" s="27">
        <f t="shared" si="14"/>
        <v>277.02667296000004</v>
      </c>
      <c r="K26" s="27">
        <f t="shared" si="14"/>
        <v>267.68694924000005</v>
      </c>
      <c r="L26" s="27">
        <f t="shared" si="14"/>
        <v>242.78084676000003</v>
      </c>
      <c r="M26" s="27">
        <f t="shared" si="14"/>
        <v>236.55419172000006</v>
      </c>
      <c r="N26" s="27">
        <f t="shared" si="14"/>
        <v>264.57362172000001</v>
      </c>
      <c r="O26" s="27">
        <f t="shared" si="14"/>
        <v>220.98781296000001</v>
      </c>
      <c r="P26" s="27">
        <f t="shared" si="14"/>
        <v>189.85531428000002</v>
      </c>
      <c r="Q26" s="27">
        <f t="shared" si="14"/>
        <v>189.85531428000002</v>
      </c>
      <c r="R26" s="27">
        <f t="shared" si="14"/>
        <v>183.62865924000002</v>
      </c>
      <c r="S26" s="27">
        <f t="shared" si="14"/>
        <v>186.74198676000003</v>
      </c>
      <c r="T26" s="27">
        <f t="shared" si="14"/>
        <v>192.96838296000001</v>
      </c>
      <c r="U26" s="27">
        <f t="shared" si="14"/>
        <v>211.64808924000005</v>
      </c>
      <c r="V26" s="27">
        <f t="shared" si="14"/>
        <v>202.30836552000002</v>
      </c>
      <c r="W26" s="27">
        <f t="shared" si="14"/>
        <v>87.117318000000012</v>
      </c>
      <c r="X26" s="27">
        <f t="shared" ref="X26:Z26" si="15">SUM(X27,X33)</f>
        <v>77.777594280000002</v>
      </c>
      <c r="Y26" s="27">
        <f t="shared" si="15"/>
        <v>133.81645428000002</v>
      </c>
      <c r="Z26" s="27">
        <f t="shared" si="15"/>
        <v>133.81645428000002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W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ref="X27:Z27" si="17">SUM(X28:X32)</f>
        <v>0</v>
      </c>
      <c r="Y27" s="19">
        <f t="shared" si="17"/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  <c r="Y28" s="8">
        <f>FC_TRA_DAVI_PA_E!Y28+FC_TRA_DAVI_FR_E!Y28</f>
        <v>0</v>
      </c>
      <c r="Z28" s="8">
        <f>FC_TRA_DAVI_PA_E!Z28+FC_TRA_DAVI_FR_E!Z28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  <c r="Y29" s="8">
        <f>FC_TRA_DAVI_PA_E!Y29+FC_TRA_DAVI_FR_E!Y29</f>
        <v>0</v>
      </c>
      <c r="Z29" s="8">
        <f>FC_TRA_DAVI_PA_E!Z29+FC_TRA_DAVI_FR_E!Z29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  <c r="Y30" s="8">
        <f>FC_TRA_DAVI_PA_E!Y30+FC_TRA_DAVI_FR_E!Y30</f>
        <v>0</v>
      </c>
      <c r="Z30" s="8">
        <f>FC_TRA_DAVI_PA_E!Z30+FC_TRA_DAVI_FR_E!Z30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  <c r="Y31" s="8">
        <f>FC_TRA_DAVI_PA_E!Y31+FC_TRA_DAVI_FR_E!Y31</f>
        <v>0</v>
      </c>
      <c r="Z31" s="8">
        <f>FC_TRA_DAVI_PA_E!Z31+FC_TRA_DAVI_FR_E!Z31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  <c r="Y32" s="8">
        <f>FC_TRA_DAVI_PA_E!Y32+FC_TRA_DAVI_FR_E!Y32</f>
        <v>0</v>
      </c>
      <c r="Z32" s="8">
        <f>FC_TRA_DAVI_PA_E!Z32+FC_TRA_DAVI_FR_E!Z32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W33" si="18">SUM(C34:C50)</f>
        <v>373.48397352000001</v>
      </c>
      <c r="D33" s="19">
        <f t="shared" si="18"/>
        <v>367.25731848000004</v>
      </c>
      <c r="E33" s="19">
        <f t="shared" si="18"/>
        <v>320.55844104000016</v>
      </c>
      <c r="F33" s="19">
        <f t="shared" si="18"/>
        <v>320.61248172000012</v>
      </c>
      <c r="G33" s="19">
        <f t="shared" si="18"/>
        <v>326.83913675999992</v>
      </c>
      <c r="H33" s="19">
        <f t="shared" si="18"/>
        <v>311.3270575200001</v>
      </c>
      <c r="I33" s="19">
        <f t="shared" si="18"/>
        <v>295.70637924000005</v>
      </c>
      <c r="J33" s="19">
        <f t="shared" si="18"/>
        <v>277.02667296000004</v>
      </c>
      <c r="K33" s="19">
        <f t="shared" si="18"/>
        <v>267.68694924000005</v>
      </c>
      <c r="L33" s="19">
        <f t="shared" si="18"/>
        <v>242.78084676000003</v>
      </c>
      <c r="M33" s="19">
        <f t="shared" si="18"/>
        <v>236.55419172000006</v>
      </c>
      <c r="N33" s="19">
        <f t="shared" si="18"/>
        <v>264.57362172000001</v>
      </c>
      <c r="O33" s="19">
        <f t="shared" si="18"/>
        <v>220.98781296000001</v>
      </c>
      <c r="P33" s="19">
        <f t="shared" si="18"/>
        <v>189.85531428000002</v>
      </c>
      <c r="Q33" s="19">
        <f t="shared" si="18"/>
        <v>189.85531428000002</v>
      </c>
      <c r="R33" s="19">
        <f t="shared" si="18"/>
        <v>183.62865924000002</v>
      </c>
      <c r="S33" s="19">
        <f t="shared" si="18"/>
        <v>186.74198676000003</v>
      </c>
      <c r="T33" s="19">
        <f t="shared" si="18"/>
        <v>192.96838296000001</v>
      </c>
      <c r="U33" s="19">
        <f t="shared" si="18"/>
        <v>211.64808924000005</v>
      </c>
      <c r="V33" s="19">
        <f t="shared" si="18"/>
        <v>202.30836552000002</v>
      </c>
      <c r="W33" s="19">
        <f t="shared" si="18"/>
        <v>87.117318000000012</v>
      </c>
      <c r="X33" s="19">
        <f t="shared" ref="X33:Z33" si="19">SUM(X34:X50)</f>
        <v>77.777594280000002</v>
      </c>
      <c r="Y33" s="19">
        <f t="shared" si="19"/>
        <v>133.81645428000002</v>
      </c>
      <c r="Z33" s="19">
        <f t="shared" si="19"/>
        <v>133.81645428000002</v>
      </c>
    </row>
    <row r="34" spans="1:26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  <c r="Y34" s="8">
        <f>FC_TRA_DAVI_PA_E!Y34+FC_TRA_DAVI_FR_E!Y34</f>
        <v>0</v>
      </c>
      <c r="Z34" s="8">
        <f>FC_TRA_DAVI_PA_E!Z34+FC_TRA_DAVI_FR_E!Z34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  <c r="Y35" s="8">
        <f>FC_TRA_DAVI_PA_E!Y35+FC_TRA_DAVI_FR_E!Y35</f>
        <v>0</v>
      </c>
      <c r="Z35" s="8">
        <f>FC_TRA_DAVI_PA_E!Z35+FC_TRA_DAVI_FR_E!Z35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  <c r="Y36" s="8">
        <f>FC_TRA_DAVI_PA_E!Y36+FC_TRA_DAVI_FR_E!Y36</f>
        <v>0</v>
      </c>
      <c r="Z36" s="8">
        <f>FC_TRA_DAVI_PA_E!Z36+FC_TRA_DAVI_FR_E!Z36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  <c r="Y37" s="8">
        <f>FC_TRA_DAVI_PA_E!Y37+FC_TRA_DAVI_FR_E!Y37</f>
        <v>0</v>
      </c>
      <c r="Z37" s="8">
        <f>FC_TRA_DAVI_PA_E!Z37+FC_TRA_DAVI_FR_E!Z37</f>
        <v>0</v>
      </c>
    </row>
    <row r="38" spans="1:26" ht="11.25" customHeight="1" x14ac:dyDescent="0.2">
      <c r="A38" s="28" t="s">
        <v>62</v>
      </c>
      <c r="B38" s="7" t="s">
        <v>63</v>
      </c>
      <c r="C38" s="8">
        <f>FC_TRA_DAVI_PA_E!C38+FC_TRA_DAVI_FR_E!C38</f>
        <v>6.118056000000001</v>
      </c>
      <c r="D38" s="8">
        <f>FC_TRA_DAVI_PA_E!D38+FC_TRA_DAVI_FR_E!D38</f>
        <v>6.1180560000000019</v>
      </c>
      <c r="E38" s="8">
        <f>FC_TRA_DAVI_PA_E!E38+FC_TRA_DAVI_FR_E!E38</f>
        <v>6.1180560000000002</v>
      </c>
      <c r="F38" s="8">
        <f>FC_TRA_DAVI_PA_E!F38+FC_TRA_DAVI_FR_E!F38</f>
        <v>3.0590279999999992</v>
      </c>
      <c r="G38" s="8">
        <f>FC_TRA_DAVI_PA_E!G38+FC_TRA_DAVI_FR_E!G38</f>
        <v>3.0590279999999996</v>
      </c>
      <c r="H38" s="8">
        <f>FC_TRA_DAVI_PA_E!H38+FC_TRA_DAVI_FR_E!H38</f>
        <v>0</v>
      </c>
      <c r="I38" s="8">
        <f>FC_TRA_DAVI_PA_E!I38+FC_TRA_DAVI_FR_E!I38</f>
        <v>3.0590279999999996</v>
      </c>
      <c r="J38" s="8">
        <f>FC_TRA_DAVI_PA_E!J38+FC_TRA_DAVI_FR_E!J38</f>
        <v>3.0590279999999996</v>
      </c>
      <c r="K38" s="8">
        <f>FC_TRA_DAVI_PA_E!K38+FC_TRA_DAVI_FR_E!K38</f>
        <v>3.0590279999999992</v>
      </c>
      <c r="L38" s="8">
        <f>FC_TRA_DAVI_PA_E!L38+FC_TRA_DAVI_FR_E!L38</f>
        <v>3.0590280000000001</v>
      </c>
      <c r="M38" s="8">
        <f>FC_TRA_DAVI_PA_E!M38+FC_TRA_DAVI_FR_E!M38</f>
        <v>3.0590280000000001</v>
      </c>
      <c r="N38" s="8">
        <f>FC_TRA_DAVI_PA_E!N38+FC_TRA_DAVI_FR_E!N38</f>
        <v>3.0590279999999996</v>
      </c>
      <c r="O38" s="8">
        <f>FC_TRA_DAVI_PA_E!O38+FC_TRA_DAVI_FR_E!O38</f>
        <v>3.0590279999999992</v>
      </c>
      <c r="P38" s="8">
        <f>FC_TRA_DAVI_PA_E!P38+FC_TRA_DAVI_FR_E!P38</f>
        <v>3.0590280000000001</v>
      </c>
      <c r="Q38" s="8">
        <f>FC_TRA_DAVI_PA_E!Q38+FC_TRA_DAVI_FR_E!Q38</f>
        <v>3.0590280000000001</v>
      </c>
      <c r="R38" s="8">
        <f>FC_TRA_DAVI_PA_E!R38+FC_TRA_DAVI_FR_E!R38</f>
        <v>3.0590279999999992</v>
      </c>
      <c r="S38" s="8">
        <f>FC_TRA_DAVI_PA_E!S38+FC_TRA_DAVI_FR_E!S38</f>
        <v>3.0590279999999992</v>
      </c>
      <c r="T38" s="8">
        <f>FC_TRA_DAVI_PA_E!T38+FC_TRA_DAVI_FR_E!T38</f>
        <v>3.0590279999999996</v>
      </c>
      <c r="U38" s="8">
        <f>FC_TRA_DAVI_PA_E!U38+FC_TRA_DAVI_FR_E!U38</f>
        <v>3.0590279999999996</v>
      </c>
      <c r="V38" s="8">
        <f>FC_TRA_DAVI_PA_E!V38+FC_TRA_DAVI_FR_E!V38</f>
        <v>3.0590279999999992</v>
      </c>
      <c r="W38" s="8">
        <f>FC_TRA_DAVI_PA_E!W38+FC_TRA_DAVI_FR_E!W38</f>
        <v>3.0590279999999992</v>
      </c>
      <c r="X38" s="8">
        <f>FC_TRA_DAVI_PA_E!X38+FC_TRA_DAVI_FR_E!X38</f>
        <v>3.0590279999999992</v>
      </c>
      <c r="Y38" s="8">
        <f>FC_TRA_DAVI_PA_E!Y38+FC_TRA_DAVI_FR_E!Y38</f>
        <v>3.0590279999999992</v>
      </c>
      <c r="Z38" s="8">
        <f>FC_TRA_DAVI_PA_E!Z38+FC_TRA_DAVI_FR_E!Z38</f>
        <v>3.0590279999999992</v>
      </c>
    </row>
    <row r="39" spans="1:26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  <c r="Y39" s="8">
        <f>FC_TRA_DAVI_PA_E!Y39+FC_TRA_DAVI_FR_E!Y39</f>
        <v>0</v>
      </c>
      <c r="Z39" s="8">
        <f>FC_TRA_DAVI_PA_E!Z39+FC_TRA_DAVI_FR_E!Z39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FC_TRA_DAVI_PA_E!C40+FC_TRA_DAVI_FR_E!C40</f>
        <v>367.36591751999998</v>
      </c>
      <c r="D40" s="8">
        <f>FC_TRA_DAVI_PA_E!D40+FC_TRA_DAVI_FR_E!D40</f>
        <v>361.13926248000001</v>
      </c>
      <c r="E40" s="8">
        <f>FC_TRA_DAVI_PA_E!E40+FC_TRA_DAVI_FR_E!E40</f>
        <v>314.44038504000014</v>
      </c>
      <c r="F40" s="8">
        <f>FC_TRA_DAVI_PA_E!F40+FC_TRA_DAVI_FR_E!F40</f>
        <v>317.55345372000011</v>
      </c>
      <c r="G40" s="8">
        <f>FC_TRA_DAVI_PA_E!G40+FC_TRA_DAVI_FR_E!G40</f>
        <v>323.78010875999991</v>
      </c>
      <c r="H40" s="8">
        <f>FC_TRA_DAVI_PA_E!H40+FC_TRA_DAVI_FR_E!H40</f>
        <v>311.3270575200001</v>
      </c>
      <c r="I40" s="8">
        <f>FC_TRA_DAVI_PA_E!I40+FC_TRA_DAVI_FR_E!I40</f>
        <v>292.64735124000003</v>
      </c>
      <c r="J40" s="8">
        <f>FC_TRA_DAVI_PA_E!J40+FC_TRA_DAVI_FR_E!J40</f>
        <v>273.96764496000003</v>
      </c>
      <c r="K40" s="8">
        <f>FC_TRA_DAVI_PA_E!K40+FC_TRA_DAVI_FR_E!K40</f>
        <v>264.62792124000003</v>
      </c>
      <c r="L40" s="8">
        <f>FC_TRA_DAVI_PA_E!L40+FC_TRA_DAVI_FR_E!L40</f>
        <v>239.72181876000002</v>
      </c>
      <c r="M40" s="8">
        <f>FC_TRA_DAVI_PA_E!M40+FC_TRA_DAVI_FR_E!M40</f>
        <v>233.49516372000005</v>
      </c>
      <c r="N40" s="8">
        <f>FC_TRA_DAVI_PA_E!N40+FC_TRA_DAVI_FR_E!N40</f>
        <v>261.51459371999999</v>
      </c>
      <c r="O40" s="8">
        <f>FC_TRA_DAVI_PA_E!O40+FC_TRA_DAVI_FR_E!O40</f>
        <v>217.92878496</v>
      </c>
      <c r="P40" s="8">
        <f>FC_TRA_DAVI_PA_E!P40+FC_TRA_DAVI_FR_E!P40</f>
        <v>186.79628628</v>
      </c>
      <c r="Q40" s="8">
        <f>FC_TRA_DAVI_PA_E!Q40+FC_TRA_DAVI_FR_E!Q40</f>
        <v>186.79628628</v>
      </c>
      <c r="R40" s="8">
        <f>FC_TRA_DAVI_PA_E!R40+FC_TRA_DAVI_FR_E!R40</f>
        <v>180.56963124000001</v>
      </c>
      <c r="S40" s="8">
        <f>FC_TRA_DAVI_PA_E!S40+FC_TRA_DAVI_FR_E!S40</f>
        <v>183.68295876000002</v>
      </c>
      <c r="T40" s="8">
        <f>FC_TRA_DAVI_PA_E!T40+FC_TRA_DAVI_FR_E!T40</f>
        <v>189.90935496</v>
      </c>
      <c r="U40" s="8">
        <f>FC_TRA_DAVI_PA_E!U40+FC_TRA_DAVI_FR_E!U40</f>
        <v>208.58906124000004</v>
      </c>
      <c r="V40" s="8">
        <f>FC_TRA_DAVI_PA_E!V40+FC_TRA_DAVI_FR_E!V40</f>
        <v>199.24933752000001</v>
      </c>
      <c r="W40" s="8">
        <f>FC_TRA_DAVI_PA_E!W40+FC_TRA_DAVI_FR_E!W40</f>
        <v>84.058290000000014</v>
      </c>
      <c r="X40" s="8">
        <f>FC_TRA_DAVI_PA_E!X40+FC_TRA_DAVI_FR_E!X40</f>
        <v>74.718566280000005</v>
      </c>
      <c r="Y40" s="8">
        <f>FC_TRA_DAVI_PA_E!Y40+FC_TRA_DAVI_FR_E!Y40</f>
        <v>130.75742628</v>
      </c>
      <c r="Z40" s="8">
        <f>FC_TRA_DAVI_PA_E!Z40+FC_TRA_DAVI_FR_E!Z40</f>
        <v>130.75742628</v>
      </c>
    </row>
    <row r="41" spans="1:26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  <c r="Y41" s="8">
        <f>FC_TRA_DAVI_PA_E!Y41+FC_TRA_DAVI_FR_E!Y41</f>
        <v>0</v>
      </c>
      <c r="Z41" s="8">
        <f>FC_TRA_DAVI_PA_E!Z41+FC_TRA_DAVI_FR_E!Z41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  <c r="Y42" s="8">
        <f>FC_TRA_DAVI_PA_E!Y42+FC_TRA_DAVI_FR_E!Y42</f>
        <v>0</v>
      </c>
      <c r="Z42" s="8">
        <f>FC_TRA_DAVI_PA_E!Z42+FC_TRA_DAVI_FR_E!Z42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  <c r="Y43" s="8">
        <f>FC_TRA_DAVI_PA_E!Y43+FC_TRA_DAVI_FR_E!Y43</f>
        <v>0</v>
      </c>
      <c r="Z43" s="8">
        <f>FC_TRA_DAVI_PA_E!Z43+FC_TRA_DAVI_FR_E!Z43</f>
        <v>0</v>
      </c>
    </row>
    <row r="44" spans="1:26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  <c r="Y44" s="8">
        <f>FC_TRA_DAVI_PA_E!Y44+FC_TRA_DAVI_FR_E!Y44</f>
        <v>0</v>
      </c>
      <c r="Z44" s="8">
        <f>FC_TRA_DAVI_PA_E!Z44+FC_TRA_DAVI_FR_E!Z44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  <c r="Y45" s="8">
        <f>FC_TRA_DAVI_PA_E!Y45+FC_TRA_DAVI_FR_E!Y45</f>
        <v>0</v>
      </c>
      <c r="Z45" s="8">
        <f>FC_TRA_DAVI_PA_E!Z45+FC_TRA_DAVI_FR_E!Z45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  <c r="Y46" s="8">
        <f>FC_TRA_DAVI_PA_E!Y46+FC_TRA_DAVI_FR_E!Y46</f>
        <v>0</v>
      </c>
      <c r="Z46" s="8">
        <f>FC_TRA_DAVI_PA_E!Z46+FC_TRA_DAVI_FR_E!Z46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  <c r="Y47" s="8">
        <f>FC_TRA_DAVI_PA_E!Y47+FC_TRA_DAVI_FR_E!Y47</f>
        <v>0</v>
      </c>
      <c r="Z47" s="8">
        <f>FC_TRA_DAVI_PA_E!Z47+FC_TRA_DAVI_FR_E!Z47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  <c r="Y48" s="8">
        <f>FC_TRA_DAVI_PA_E!Y48+FC_TRA_DAVI_FR_E!Y48</f>
        <v>0</v>
      </c>
      <c r="Z48" s="8">
        <f>FC_TRA_DAVI_PA_E!Z48+FC_TRA_DAVI_FR_E!Z48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  <c r="Y49" s="8">
        <f>FC_TRA_DAVI_PA_E!Y49+FC_TRA_DAVI_FR_E!Y49</f>
        <v>0</v>
      </c>
      <c r="Z49" s="8">
        <f>FC_TRA_DAVI_PA_E!Z49+FC_TRA_DAVI_FR_E!Z49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  <c r="Y50" s="8">
        <f>FC_TRA_DAVI_PA_E!Y50+FC_TRA_DAVI_FR_E!Y50</f>
        <v>0</v>
      </c>
      <c r="Z50" s="8">
        <f>FC_TRA_DAVI_PA_E!Z50+FC_TRA_DAVI_FR_E!Z50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  <c r="Y51" s="27">
        <f>FC_TRA_DAVI_PA_E!Y51+FC_TRA_DAVI_FR_E!Y51</f>
        <v>0</v>
      </c>
      <c r="Z51" s="27">
        <f>FC_TRA_DAVI_PA_E!Z51+FC_TRA_DAVI_FR_E!Z51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W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ref="X52:Z52" si="21">SUM(X53:X54)</f>
        <v>0</v>
      </c>
      <c r="Y52" s="27">
        <f t="shared" si="21"/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  <c r="Y53" s="8">
        <f>FC_TRA_DAVI_PA_E!Y53+FC_TRA_DAVI_FR_E!Y53</f>
        <v>0</v>
      </c>
      <c r="Z53" s="8">
        <f>FC_TRA_DAVI_PA_E!Z53+FC_TRA_DAVI_FR_E!Z53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  <c r="Y54" s="45">
        <f>FC_TRA_DAVI_PA_E!Y54+FC_TRA_DAVI_FR_E!Y54</f>
        <v>0</v>
      </c>
      <c r="Z54" s="45">
        <f>FC_TRA_DAVI_PA_E!Z54+FC_TRA_DAVI_FR_E!Z54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12.262531679999997</v>
      </c>
    </row>
    <row r="62" spans="1:26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  <c r="Y62" s="52">
        <f>FC_TRA_DAVI_PA_E!Y62+FC_TRA_DAVI_FR_E!Y62</f>
        <v>0</v>
      </c>
      <c r="Z62" s="52">
        <f>FC_TRA_DAVI_PA_E!Z62+FC_TRA_DAVI_FR_E!Z62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  <c r="Y63" s="52">
        <f>FC_TRA_DAVI_PA_E!Y63+FC_TRA_DAVI_FR_E!Y63</f>
        <v>0</v>
      </c>
      <c r="Z63" s="52">
        <f>FC_TRA_DAVI_PA_E!Z63+FC_TRA_DAVI_FR_E!Z63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  <c r="Y64" s="52">
        <f>FC_TRA_DAVI_PA_E!Y64+FC_TRA_DAVI_FR_E!Y64</f>
        <v>0</v>
      </c>
      <c r="Z64" s="52">
        <f>FC_TRA_DAVI_PA_E!Z64+FC_TRA_DAVI_FR_E!Z64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  <c r="Y65" s="52">
        <f>FC_TRA_DAVI_PA_E!Y65+FC_TRA_DAVI_FR_E!Y65</f>
        <v>0</v>
      </c>
      <c r="Z65" s="52">
        <f>FC_TRA_DAVI_PA_E!Z65+FC_TRA_DAVI_FR_E!Z65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  <c r="Y66" s="52">
        <f>FC_TRA_DAVI_PA_E!Y66+FC_TRA_DAVI_FR_E!Y66</f>
        <v>0</v>
      </c>
      <c r="Z66" s="52">
        <f>FC_TRA_DAVI_PA_E!Z66+FC_TRA_DAVI_FR_E!Z66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  <c r="Y67" s="52">
        <f>FC_TRA_DAVI_PA_E!Y67+FC_TRA_DAVI_FR_E!Y67</f>
        <v>0</v>
      </c>
      <c r="Z67" s="52">
        <f>FC_TRA_DAVI_PA_E!Z67+FC_TRA_DAVI_FR_E!Z67</f>
        <v>0</v>
      </c>
    </row>
    <row r="68" spans="1:26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  <c r="Y68" s="52">
        <f>FC_TRA_DAVI_PA_E!Y68+FC_TRA_DAVI_FR_E!Y68</f>
        <v>0</v>
      </c>
      <c r="Z68" s="52">
        <f>FC_TRA_DAVI_PA_E!Z68+FC_TRA_DAVI_FR_E!Z68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  <c r="Y69" s="52">
        <f>FC_TRA_DAVI_PA_E!Y69+FC_TRA_DAVI_FR_E!Y69</f>
        <v>0</v>
      </c>
      <c r="Z69" s="52">
        <f>FC_TRA_DAVI_PA_E!Z69+FC_TRA_DAVI_FR_E!Z69</f>
        <v>0</v>
      </c>
    </row>
    <row r="70" spans="1:26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  <c r="Y70" s="52">
        <f>FC_TRA_DAVI_PA_E!Y70+FC_TRA_DAVI_FR_E!Y70</f>
        <v>0</v>
      </c>
      <c r="Z70" s="52">
        <f>FC_TRA_DAVI_PA_E!Z70+FC_TRA_DAVI_FR_E!Z70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  <c r="Y71" s="52">
        <f>FC_TRA_DAVI_PA_E!Y71+FC_TRA_DAVI_FR_E!Y71</f>
        <v>0</v>
      </c>
      <c r="Z71" s="52">
        <f>FC_TRA_DAVI_PA_E!Z71+FC_TRA_DAVI_FR_E!Z71</f>
        <v>12.262531679999997</v>
      </c>
    </row>
    <row r="72" spans="1:26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  <c r="Y72" s="55">
        <f>FC_TRA_DAVI_PA_E!Y72+FC_TRA_DAVI_FR_E!Y72</f>
        <v>0</v>
      </c>
      <c r="Z72" s="55">
        <f>FC_TRA_DAVI_PA_E!Z72+FC_TRA_DAVI_FR_E!Z72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368.79562023238708</v>
      </c>
      <c r="D2" s="21">
        <f t="shared" ref="D2:X2" si="0">SUM(D3,D17,D22,D25,D26,D51,D52)</f>
        <v>363.66713721328205</v>
      </c>
      <c r="E2" s="21">
        <f t="shared" si="0"/>
        <v>317.39174639010741</v>
      </c>
      <c r="F2" s="21">
        <f t="shared" si="0"/>
        <v>317.98360943860024</v>
      </c>
      <c r="G2" s="21">
        <f t="shared" si="0"/>
        <v>324.20160403766204</v>
      </c>
      <c r="H2" s="21">
        <f t="shared" si="0"/>
        <v>308.8661293735031</v>
      </c>
      <c r="I2" s="21">
        <f t="shared" si="0"/>
        <v>293.37697798464916</v>
      </c>
      <c r="J2" s="21">
        <f t="shared" si="0"/>
        <v>275.12826634573941</v>
      </c>
      <c r="K2" s="21">
        <f t="shared" si="0"/>
        <v>266.16720129667442</v>
      </c>
      <c r="L2" s="21">
        <f t="shared" si="0"/>
        <v>241.30159212083751</v>
      </c>
      <c r="M2" s="21">
        <f t="shared" si="0"/>
        <v>235.41736739297795</v>
      </c>
      <c r="N2" s="21">
        <f t="shared" si="0"/>
        <v>263.52892906323513</v>
      </c>
      <c r="O2" s="21">
        <f t="shared" si="0"/>
        <v>219.84914721124952</v>
      </c>
      <c r="P2" s="21">
        <f t="shared" si="0"/>
        <v>188.91087505711849</v>
      </c>
      <c r="Q2" s="21">
        <f t="shared" si="0"/>
        <v>189.10736679572435</v>
      </c>
      <c r="R2" s="21">
        <f t="shared" si="0"/>
        <v>182.91080638590299</v>
      </c>
      <c r="S2" s="21">
        <f t="shared" si="0"/>
        <v>185.95177387065883</v>
      </c>
      <c r="T2" s="21">
        <f t="shared" si="0"/>
        <v>192.34409277831671</v>
      </c>
      <c r="U2" s="21">
        <f t="shared" si="0"/>
        <v>211.22131268382543</v>
      </c>
      <c r="V2" s="21">
        <f t="shared" si="0"/>
        <v>201.85784997179002</v>
      </c>
      <c r="W2" s="21">
        <f t="shared" si="0"/>
        <v>86.654498307182266</v>
      </c>
      <c r="X2" s="21">
        <f t="shared" si="0"/>
        <v>77.438052105279851</v>
      </c>
      <c r="Y2" s="21">
        <f t="shared" ref="Y2:Z2" si="1">SUM(Y3,Y17,Y22,Y25,Y26,Y51,Y52)</f>
        <v>133.37096344289264</v>
      </c>
      <c r="Z2" s="21">
        <f t="shared" si="1"/>
        <v>133.35114711475012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368.79562023238708</v>
      </c>
      <c r="D26" s="27">
        <f t="shared" si="14"/>
        <v>363.66713721328205</v>
      </c>
      <c r="E26" s="27">
        <f t="shared" si="14"/>
        <v>317.39174639010741</v>
      </c>
      <c r="F26" s="27">
        <f t="shared" si="14"/>
        <v>317.98360943860024</v>
      </c>
      <c r="G26" s="27">
        <f t="shared" si="14"/>
        <v>324.20160403766204</v>
      </c>
      <c r="H26" s="27">
        <f t="shared" si="14"/>
        <v>308.8661293735031</v>
      </c>
      <c r="I26" s="27">
        <f t="shared" si="14"/>
        <v>293.37697798464916</v>
      </c>
      <c r="J26" s="27">
        <f t="shared" si="14"/>
        <v>275.12826634573941</v>
      </c>
      <c r="K26" s="27">
        <f t="shared" si="14"/>
        <v>266.16720129667442</v>
      </c>
      <c r="L26" s="27">
        <f t="shared" si="14"/>
        <v>241.30159212083751</v>
      </c>
      <c r="M26" s="27">
        <f t="shared" si="14"/>
        <v>235.41736739297795</v>
      </c>
      <c r="N26" s="27">
        <f t="shared" si="14"/>
        <v>263.52892906323513</v>
      </c>
      <c r="O26" s="27">
        <f t="shared" si="14"/>
        <v>219.84914721124952</v>
      </c>
      <c r="P26" s="27">
        <f t="shared" si="14"/>
        <v>188.91087505711849</v>
      </c>
      <c r="Q26" s="27">
        <f t="shared" si="14"/>
        <v>189.10736679572435</v>
      </c>
      <c r="R26" s="27">
        <f t="shared" si="14"/>
        <v>182.91080638590299</v>
      </c>
      <c r="S26" s="27">
        <f t="shared" si="14"/>
        <v>185.95177387065883</v>
      </c>
      <c r="T26" s="27">
        <f t="shared" si="14"/>
        <v>192.34409277831671</v>
      </c>
      <c r="U26" s="27">
        <f t="shared" si="14"/>
        <v>211.22131268382543</v>
      </c>
      <c r="V26" s="27">
        <f t="shared" si="14"/>
        <v>201.85784997179002</v>
      </c>
      <c r="W26" s="27">
        <f t="shared" si="14"/>
        <v>86.654498307182266</v>
      </c>
      <c r="X26" s="27">
        <f t="shared" si="14"/>
        <v>77.438052105279851</v>
      </c>
      <c r="Y26" s="27">
        <f t="shared" ref="Y26:Z26" si="15">SUM(Y27,Y33)</f>
        <v>133.37096344289264</v>
      </c>
      <c r="Z26" s="27">
        <f t="shared" si="15"/>
        <v>133.35114711475012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368.79562023238708</v>
      </c>
      <c r="D33" s="19">
        <f t="shared" si="18"/>
        <v>363.66713721328205</v>
      </c>
      <c r="E33" s="19">
        <f t="shared" si="18"/>
        <v>317.39174639010741</v>
      </c>
      <c r="F33" s="19">
        <f t="shared" si="18"/>
        <v>317.98360943860024</v>
      </c>
      <c r="G33" s="19">
        <f t="shared" si="18"/>
        <v>324.20160403766204</v>
      </c>
      <c r="H33" s="19">
        <f t="shared" si="18"/>
        <v>308.8661293735031</v>
      </c>
      <c r="I33" s="19">
        <f t="shared" si="18"/>
        <v>293.37697798464916</v>
      </c>
      <c r="J33" s="19">
        <f t="shared" si="18"/>
        <v>275.12826634573941</v>
      </c>
      <c r="K33" s="19">
        <f t="shared" si="18"/>
        <v>266.16720129667442</v>
      </c>
      <c r="L33" s="19">
        <f t="shared" si="18"/>
        <v>241.30159212083751</v>
      </c>
      <c r="M33" s="19">
        <f t="shared" si="18"/>
        <v>235.41736739297795</v>
      </c>
      <c r="N33" s="19">
        <f t="shared" si="18"/>
        <v>263.52892906323513</v>
      </c>
      <c r="O33" s="19">
        <f t="shared" si="18"/>
        <v>219.84914721124952</v>
      </c>
      <c r="P33" s="19">
        <f t="shared" si="18"/>
        <v>188.91087505711849</v>
      </c>
      <c r="Q33" s="19">
        <f t="shared" si="18"/>
        <v>189.10736679572435</v>
      </c>
      <c r="R33" s="19">
        <f t="shared" si="18"/>
        <v>182.91080638590299</v>
      </c>
      <c r="S33" s="19">
        <f t="shared" si="18"/>
        <v>185.95177387065883</v>
      </c>
      <c r="T33" s="19">
        <f t="shared" si="18"/>
        <v>192.34409277831671</v>
      </c>
      <c r="U33" s="19">
        <f t="shared" si="18"/>
        <v>211.22131268382543</v>
      </c>
      <c r="V33" s="19">
        <f t="shared" si="18"/>
        <v>201.85784997179002</v>
      </c>
      <c r="W33" s="19">
        <f t="shared" si="18"/>
        <v>86.654498307182266</v>
      </c>
      <c r="X33" s="19">
        <f t="shared" si="18"/>
        <v>77.438052105279851</v>
      </c>
      <c r="Y33" s="19">
        <f t="shared" ref="Y33:Z33" si="19">SUM(Y34:Y50)</f>
        <v>133.37096344289264</v>
      </c>
      <c r="Z33" s="19">
        <f t="shared" si="19"/>
        <v>133.35114711475012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6.0412558961265637</v>
      </c>
      <c r="D38" s="8">
        <v>6.0582479881928046</v>
      </c>
      <c r="E38" s="8">
        <v>6.0576176751189328</v>
      </c>
      <c r="F38" s="8">
        <v>3.033945402235608</v>
      </c>
      <c r="G38" s="8">
        <v>3.0343421972882139</v>
      </c>
      <c r="H38" s="8">
        <v>0</v>
      </c>
      <c r="I38" s="8">
        <v>3.0349307732791306</v>
      </c>
      <c r="J38" s="8">
        <v>3.0380651124687805</v>
      </c>
      <c r="K38" s="8">
        <v>3.0416608794706854</v>
      </c>
      <c r="L38" s="8">
        <v>3.0403894565534437</v>
      </c>
      <c r="M38" s="8">
        <v>3.0443270242017864</v>
      </c>
      <c r="N38" s="8">
        <v>3.0469491537882627</v>
      </c>
      <c r="O38" s="8">
        <v>3.0432659977365568</v>
      </c>
      <c r="P38" s="8">
        <v>3.0438108013766736</v>
      </c>
      <c r="Q38" s="8">
        <v>3.0469767582130336</v>
      </c>
      <c r="R38" s="8">
        <v>3.0470694528448266</v>
      </c>
      <c r="S38" s="8">
        <v>3.0460834908598975</v>
      </c>
      <c r="T38" s="8">
        <v>3.0491314505414797</v>
      </c>
      <c r="U38" s="8">
        <v>3.0528596408158011</v>
      </c>
      <c r="V38" s="8">
        <v>3.0522159254084844</v>
      </c>
      <c r="W38" s="8">
        <v>3.0427765997987111</v>
      </c>
      <c r="X38" s="8">
        <v>3.0456736525267334</v>
      </c>
      <c r="Y38" s="8">
        <v>3.0488441332118135</v>
      </c>
      <c r="Z38" s="8">
        <v>3.0483911343412986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362.75436433626049</v>
      </c>
      <c r="D40" s="8">
        <v>357.60888922508923</v>
      </c>
      <c r="E40" s="8">
        <v>311.33412871498848</v>
      </c>
      <c r="F40" s="8">
        <v>314.94966403636465</v>
      </c>
      <c r="G40" s="8">
        <v>321.16726184037384</v>
      </c>
      <c r="H40" s="8">
        <v>308.8661293735031</v>
      </c>
      <c r="I40" s="8">
        <v>290.34204721137002</v>
      </c>
      <c r="J40" s="8">
        <v>272.09020123327065</v>
      </c>
      <c r="K40" s="8">
        <v>263.12554041720375</v>
      </c>
      <c r="L40" s="8">
        <v>238.26120266428407</v>
      </c>
      <c r="M40" s="8">
        <v>232.37304036877617</v>
      </c>
      <c r="N40" s="8">
        <v>260.48197990944686</v>
      </c>
      <c r="O40" s="8">
        <v>216.80588121351295</v>
      </c>
      <c r="P40" s="8">
        <v>185.86706425574181</v>
      </c>
      <c r="Q40" s="8">
        <v>186.06039003751133</v>
      </c>
      <c r="R40" s="8">
        <v>179.86373693305816</v>
      </c>
      <c r="S40" s="8">
        <v>182.90569037979893</v>
      </c>
      <c r="T40" s="8">
        <v>189.29496132777524</v>
      </c>
      <c r="U40" s="8">
        <v>208.16845304300963</v>
      </c>
      <c r="V40" s="8">
        <v>198.80563404638153</v>
      </c>
      <c r="W40" s="8">
        <v>83.611721707383552</v>
      </c>
      <c r="X40" s="8">
        <v>74.392378452753121</v>
      </c>
      <c r="Y40" s="8">
        <v>130.32211930968083</v>
      </c>
      <c r="Z40" s="8">
        <v>130.30275598040882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12.219892350737329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12.219892350737329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4.6883532876129372</v>
      </c>
      <c r="D2" s="21">
        <f t="shared" ref="D2:X2" si="0">SUM(D3,D17,D22,D25,D26,D51,D52)</f>
        <v>3.5901812667179596</v>
      </c>
      <c r="E2" s="21">
        <f t="shared" si="0"/>
        <v>3.1666946498927331</v>
      </c>
      <c r="F2" s="21">
        <f t="shared" si="0"/>
        <v>2.6288722813998437</v>
      </c>
      <c r="G2" s="21">
        <f t="shared" si="0"/>
        <v>2.6375327223378666</v>
      </c>
      <c r="H2" s="21">
        <f t="shared" si="0"/>
        <v>2.460928146497007</v>
      </c>
      <c r="I2" s="21">
        <f t="shared" si="0"/>
        <v>2.3294012553508949</v>
      </c>
      <c r="J2" s="21">
        <f t="shared" si="0"/>
        <v>1.8984066142605838</v>
      </c>
      <c r="K2" s="21">
        <f t="shared" si="0"/>
        <v>1.519747943325584</v>
      </c>
      <c r="L2" s="21">
        <f t="shared" si="0"/>
        <v>1.4792546391625074</v>
      </c>
      <c r="M2" s="21">
        <f t="shared" si="0"/>
        <v>1.1368243270220768</v>
      </c>
      <c r="N2" s="21">
        <f t="shared" si="0"/>
        <v>1.044692656764894</v>
      </c>
      <c r="O2" s="21">
        <f t="shared" si="0"/>
        <v>1.1386657487504872</v>
      </c>
      <c r="P2" s="21">
        <f t="shared" si="0"/>
        <v>0.94443922288151994</v>
      </c>
      <c r="Q2" s="21">
        <f t="shared" si="0"/>
        <v>0.74794748427564739</v>
      </c>
      <c r="R2" s="21">
        <f t="shared" si="0"/>
        <v>0.71785285409701793</v>
      </c>
      <c r="S2" s="21">
        <f t="shared" si="0"/>
        <v>0.79021288934118705</v>
      </c>
      <c r="T2" s="21">
        <f t="shared" si="0"/>
        <v>0.62429018168327499</v>
      </c>
      <c r="U2" s="21">
        <f t="shared" si="0"/>
        <v>0.42677655617459764</v>
      </c>
      <c r="V2" s="21">
        <f t="shared" si="0"/>
        <v>0.45051554820999373</v>
      </c>
      <c r="W2" s="21">
        <f t="shared" si="0"/>
        <v>0.46281969281774737</v>
      </c>
      <c r="X2" s="21">
        <f t="shared" si="0"/>
        <v>0.33954217472014553</v>
      </c>
      <c r="Y2" s="21">
        <f t="shared" ref="Y2:Z2" si="1">SUM(Y3,Y17,Y22,Y25,Y26,Y51,Y52)</f>
        <v>0.44549083710736276</v>
      </c>
      <c r="Z2" s="21">
        <f t="shared" si="1"/>
        <v>0.46530716524988941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4.6883532876129372</v>
      </c>
      <c r="D26" s="27">
        <f t="shared" si="14"/>
        <v>3.5901812667179596</v>
      </c>
      <c r="E26" s="27">
        <f t="shared" si="14"/>
        <v>3.1666946498927331</v>
      </c>
      <c r="F26" s="27">
        <f t="shared" si="14"/>
        <v>2.6288722813998437</v>
      </c>
      <c r="G26" s="27">
        <f t="shared" si="14"/>
        <v>2.6375327223378666</v>
      </c>
      <c r="H26" s="27">
        <f t="shared" si="14"/>
        <v>2.460928146497007</v>
      </c>
      <c r="I26" s="27">
        <f t="shared" si="14"/>
        <v>2.3294012553508949</v>
      </c>
      <c r="J26" s="27">
        <f t="shared" si="14"/>
        <v>1.8984066142605838</v>
      </c>
      <c r="K26" s="27">
        <f t="shared" si="14"/>
        <v>1.519747943325584</v>
      </c>
      <c r="L26" s="27">
        <f t="shared" si="14"/>
        <v>1.4792546391625074</v>
      </c>
      <c r="M26" s="27">
        <f t="shared" si="14"/>
        <v>1.1368243270220768</v>
      </c>
      <c r="N26" s="27">
        <f t="shared" si="14"/>
        <v>1.044692656764894</v>
      </c>
      <c r="O26" s="27">
        <f t="shared" si="14"/>
        <v>1.1386657487504872</v>
      </c>
      <c r="P26" s="27">
        <f t="shared" si="14"/>
        <v>0.94443922288151994</v>
      </c>
      <c r="Q26" s="27">
        <f t="shared" si="14"/>
        <v>0.74794748427564739</v>
      </c>
      <c r="R26" s="27">
        <f t="shared" si="14"/>
        <v>0.71785285409701793</v>
      </c>
      <c r="S26" s="27">
        <f t="shared" si="14"/>
        <v>0.79021288934118705</v>
      </c>
      <c r="T26" s="27">
        <f t="shared" si="14"/>
        <v>0.62429018168327499</v>
      </c>
      <c r="U26" s="27">
        <f t="shared" si="14"/>
        <v>0.42677655617459764</v>
      </c>
      <c r="V26" s="27">
        <f t="shared" si="14"/>
        <v>0.45051554820999373</v>
      </c>
      <c r="W26" s="27">
        <f t="shared" si="14"/>
        <v>0.46281969281774737</v>
      </c>
      <c r="X26" s="27">
        <f t="shared" si="14"/>
        <v>0.33954217472014553</v>
      </c>
      <c r="Y26" s="27">
        <f t="shared" ref="Y26:Z26" si="15">SUM(Y27,Y33)</f>
        <v>0.44549083710736276</v>
      </c>
      <c r="Z26" s="27">
        <f t="shared" si="15"/>
        <v>0.46530716524988941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4.6883532876129372</v>
      </c>
      <c r="D33" s="19">
        <f t="shared" si="18"/>
        <v>3.5901812667179596</v>
      </c>
      <c r="E33" s="19">
        <f t="shared" si="18"/>
        <v>3.1666946498927331</v>
      </c>
      <c r="F33" s="19">
        <f t="shared" si="18"/>
        <v>2.6288722813998437</v>
      </c>
      <c r="G33" s="19">
        <f t="shared" si="18"/>
        <v>2.6375327223378666</v>
      </c>
      <c r="H33" s="19">
        <f t="shared" si="18"/>
        <v>2.460928146497007</v>
      </c>
      <c r="I33" s="19">
        <f t="shared" si="18"/>
        <v>2.3294012553508949</v>
      </c>
      <c r="J33" s="19">
        <f t="shared" si="18"/>
        <v>1.8984066142605838</v>
      </c>
      <c r="K33" s="19">
        <f t="shared" si="18"/>
        <v>1.519747943325584</v>
      </c>
      <c r="L33" s="19">
        <f t="shared" si="18"/>
        <v>1.4792546391625074</v>
      </c>
      <c r="M33" s="19">
        <f t="shared" si="18"/>
        <v>1.1368243270220768</v>
      </c>
      <c r="N33" s="19">
        <f t="shared" si="18"/>
        <v>1.044692656764894</v>
      </c>
      <c r="O33" s="19">
        <f t="shared" si="18"/>
        <v>1.1386657487504872</v>
      </c>
      <c r="P33" s="19">
        <f t="shared" si="18"/>
        <v>0.94443922288151994</v>
      </c>
      <c r="Q33" s="19">
        <f t="shared" si="18"/>
        <v>0.74794748427564739</v>
      </c>
      <c r="R33" s="19">
        <f t="shared" si="18"/>
        <v>0.71785285409701793</v>
      </c>
      <c r="S33" s="19">
        <f t="shared" si="18"/>
        <v>0.79021288934118705</v>
      </c>
      <c r="T33" s="19">
        <f t="shared" si="18"/>
        <v>0.62429018168327499</v>
      </c>
      <c r="U33" s="19">
        <f t="shared" si="18"/>
        <v>0.42677655617459764</v>
      </c>
      <c r="V33" s="19">
        <f t="shared" si="18"/>
        <v>0.45051554820999373</v>
      </c>
      <c r="W33" s="19">
        <f t="shared" si="18"/>
        <v>0.46281969281774737</v>
      </c>
      <c r="X33" s="19">
        <f t="shared" si="18"/>
        <v>0.33954217472014553</v>
      </c>
      <c r="Y33" s="19">
        <f t="shared" ref="Y33:Z33" si="19">SUM(Y34:Y50)</f>
        <v>0.44549083710736276</v>
      </c>
      <c r="Z33" s="19">
        <f t="shared" si="19"/>
        <v>0.46530716524988941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7.6800103873437178E-2</v>
      </c>
      <c r="D38" s="8">
        <v>5.9808011807197185E-2</v>
      </c>
      <c r="E38" s="8">
        <v>6.0438324881067776E-2</v>
      </c>
      <c r="F38" s="8">
        <v>2.5082597764391226E-2</v>
      </c>
      <c r="G38" s="8">
        <v>2.468580271178587E-2</v>
      </c>
      <c r="H38" s="8">
        <v>0</v>
      </c>
      <c r="I38" s="8">
        <v>2.4097226720868947E-2</v>
      </c>
      <c r="J38" s="8">
        <v>2.0962887531219204E-2</v>
      </c>
      <c r="K38" s="8">
        <v>1.7367120529313756E-2</v>
      </c>
      <c r="L38" s="8">
        <v>1.8638543446556379E-2</v>
      </c>
      <c r="M38" s="8">
        <v>1.4700975798213556E-2</v>
      </c>
      <c r="N38" s="8">
        <v>1.2078846211737148E-2</v>
      </c>
      <c r="O38" s="8">
        <v>1.5762002263442397E-2</v>
      </c>
      <c r="P38" s="8">
        <v>1.5217198623326362E-2</v>
      </c>
      <c r="Q38" s="8">
        <v>1.2051241786966349E-2</v>
      </c>
      <c r="R38" s="8">
        <v>1.195854715517277E-2</v>
      </c>
      <c r="S38" s="8">
        <v>1.2944509140101817E-2</v>
      </c>
      <c r="T38" s="8">
        <v>9.896549458519777E-3</v>
      </c>
      <c r="U38" s="8">
        <v>6.1683591841987318E-3</v>
      </c>
      <c r="V38" s="8">
        <v>6.8120745915149963E-3</v>
      </c>
      <c r="W38" s="8">
        <v>1.6251400201288197E-2</v>
      </c>
      <c r="X38" s="8">
        <v>1.3354347473265884E-2</v>
      </c>
      <c r="Y38" s="8">
        <v>1.0183866788185695E-2</v>
      </c>
      <c r="Z38" s="8">
        <v>1.0636865658700806E-2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4.6115531837394999</v>
      </c>
      <c r="D40" s="8">
        <v>3.5303732549107623</v>
      </c>
      <c r="E40" s="8">
        <v>3.1062563250116653</v>
      </c>
      <c r="F40" s="8">
        <v>2.6037896836354526</v>
      </c>
      <c r="G40" s="8">
        <v>2.6128469196260808</v>
      </c>
      <c r="H40" s="8">
        <v>2.460928146497007</v>
      </c>
      <c r="I40" s="8">
        <v>2.3053040286300259</v>
      </c>
      <c r="J40" s="8">
        <v>1.8774437267293647</v>
      </c>
      <c r="K40" s="8">
        <v>1.5023808227962703</v>
      </c>
      <c r="L40" s="8">
        <v>1.4606160957159511</v>
      </c>
      <c r="M40" s="8">
        <v>1.1221233512238633</v>
      </c>
      <c r="N40" s="8">
        <v>1.0326138105531568</v>
      </c>
      <c r="O40" s="8">
        <v>1.1229037464870448</v>
      </c>
      <c r="P40" s="8">
        <v>0.92922202425819356</v>
      </c>
      <c r="Q40" s="8">
        <v>0.73589624248868102</v>
      </c>
      <c r="R40" s="8">
        <v>0.70589430694184518</v>
      </c>
      <c r="S40" s="8">
        <v>0.77726838020108524</v>
      </c>
      <c r="T40" s="8">
        <v>0.61439363222475518</v>
      </c>
      <c r="U40" s="8">
        <v>0.42060819699039892</v>
      </c>
      <c r="V40" s="8">
        <v>0.44370347361847873</v>
      </c>
      <c r="W40" s="8">
        <v>0.44656829261645919</v>
      </c>
      <c r="X40" s="8">
        <v>0.32618782724687967</v>
      </c>
      <c r="Y40" s="8">
        <v>0.43530697031917709</v>
      </c>
      <c r="Z40" s="8">
        <v>0.4546702995911886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4.2639329262668633E-2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4.2639329262668633E-2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500.24133036000001</v>
      </c>
      <c r="D2" s="21">
        <f t="shared" ref="D2:X2" si="0">SUM(D3,D17,D22,D25,D26,D51,D52)</f>
        <v>455.70023603999994</v>
      </c>
      <c r="E2" s="21">
        <f t="shared" si="0"/>
        <v>474.7870760400001</v>
      </c>
      <c r="F2" s="21">
        <f t="shared" si="0"/>
        <v>490.69296180000003</v>
      </c>
      <c r="G2" s="21">
        <f t="shared" si="0"/>
        <v>470.87193348000005</v>
      </c>
      <c r="H2" s="21">
        <f t="shared" si="0"/>
        <v>477.02114892000009</v>
      </c>
      <c r="I2" s="21">
        <f t="shared" si="0"/>
        <v>511.62716448000003</v>
      </c>
      <c r="J2" s="21">
        <f t="shared" si="0"/>
        <v>527.36647536000009</v>
      </c>
      <c r="K2" s="21">
        <f t="shared" si="0"/>
        <v>436.68836424000006</v>
      </c>
      <c r="L2" s="21">
        <f t="shared" si="0"/>
        <v>449.57432807999999</v>
      </c>
      <c r="M2" s="21">
        <f t="shared" si="0"/>
        <v>515.79534672</v>
      </c>
      <c r="N2" s="21">
        <f t="shared" si="0"/>
        <v>492.16286664000006</v>
      </c>
      <c r="O2" s="21">
        <f t="shared" si="0"/>
        <v>457.46464176000006</v>
      </c>
      <c r="P2" s="21">
        <f t="shared" si="0"/>
        <v>452.29275395999991</v>
      </c>
      <c r="Q2" s="21">
        <f t="shared" si="0"/>
        <v>392.73291936000004</v>
      </c>
      <c r="R2" s="21">
        <f t="shared" si="0"/>
        <v>398.95988399999999</v>
      </c>
      <c r="S2" s="21">
        <f t="shared" si="0"/>
        <v>373.45117931999994</v>
      </c>
      <c r="T2" s="21">
        <f t="shared" si="0"/>
        <v>385.61486292000001</v>
      </c>
      <c r="U2" s="21">
        <f t="shared" si="0"/>
        <v>385.51296059999999</v>
      </c>
      <c r="V2" s="21">
        <f t="shared" si="0"/>
        <v>398.27817612000001</v>
      </c>
      <c r="W2" s="21">
        <f t="shared" si="0"/>
        <v>334.05881976000001</v>
      </c>
      <c r="X2" s="21">
        <f t="shared" si="0"/>
        <v>337.38605783999992</v>
      </c>
      <c r="Y2" s="21">
        <f t="shared" ref="Y2:Z2" si="1">SUM(Y3,Y17,Y22,Y25,Y26,Y51,Y52)</f>
        <v>327.35811851999995</v>
      </c>
      <c r="Z2" s="21">
        <f t="shared" si="1"/>
        <v>297.35798111999998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  <c r="Y5" s="8">
        <f>FC_TRA_DNAVI_DCS_E!Y5+FC_TRA_DNAVI_IWW_E!Y5</f>
        <v>0</v>
      </c>
      <c r="Z5" s="8">
        <f>FC_TRA_DNAVI_DCS_E!Z5+FC_TRA_DNAVI_IWW_E!Z5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  <c r="Y6" s="8">
        <f>FC_TRA_DNAVI_DCS_E!Y6+FC_TRA_DNAVI_IWW_E!Y6</f>
        <v>0</v>
      </c>
      <c r="Z6" s="8">
        <f>FC_TRA_DNAVI_DCS_E!Z6+FC_TRA_DNAVI_IWW_E!Z6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  <c r="Y7" s="8">
        <f>FC_TRA_DNAVI_DCS_E!Y7+FC_TRA_DNAVI_IWW_E!Y7</f>
        <v>0</v>
      </c>
      <c r="Z7" s="8">
        <f>FC_TRA_DNAVI_DCS_E!Z7+FC_TRA_DNAVI_IWW_E!Z7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V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ref="W8:X8" si="9">SUM(W9:W10)</f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  <c r="Y9" s="8">
        <f>FC_TRA_DNAVI_DCS_E!Y9+FC_TRA_DNAVI_IWW_E!Y9</f>
        <v>0</v>
      </c>
      <c r="Z9" s="8">
        <f>FC_TRA_DNAVI_DCS_E!Z9+FC_TRA_DNAVI_IWW_E!Z9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  <c r="Y10" s="8">
        <f>FC_TRA_DNAVI_DCS_E!Y10+FC_TRA_DNAVI_IWW_E!Y10</f>
        <v>0</v>
      </c>
      <c r="Z10" s="8">
        <f>FC_TRA_DNAVI_DCS_E!Z10+FC_TRA_DNAVI_IWW_E!Z10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V11" si="11">SUM(C12:C16)</f>
        <v>0</v>
      </c>
      <c r="D11" s="19">
        <f t="shared" si="11"/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ref="W11:X11" si="12">SUM(W12:W16)</f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  <c r="Y12" s="8">
        <f>FC_TRA_DNAVI_DCS_E!Y12+FC_TRA_DNAVI_IWW_E!Y12</f>
        <v>0</v>
      </c>
      <c r="Z12" s="8">
        <f>FC_TRA_DNAVI_DCS_E!Z12+FC_TRA_DNAVI_IWW_E!Z12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  <c r="Y13" s="8">
        <f>FC_TRA_DNAVI_DCS_E!Y13+FC_TRA_DNAVI_IWW_E!Y13</f>
        <v>0</v>
      </c>
      <c r="Z13" s="8">
        <f>FC_TRA_DNAVI_DCS_E!Z13+FC_TRA_DNAVI_IWW_E!Z13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  <c r="Y14" s="8">
        <f>FC_TRA_DNAVI_DCS_E!Y14+FC_TRA_DNAVI_IWW_E!Y14</f>
        <v>0</v>
      </c>
      <c r="Z14" s="8">
        <f>FC_TRA_DNAVI_DCS_E!Z14+FC_TRA_DNAVI_IWW_E!Z14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  <c r="Y15" s="8">
        <f>FC_TRA_DNAVI_DCS_E!Y15+FC_TRA_DNAVI_IWW_E!Y15</f>
        <v>0</v>
      </c>
      <c r="Z15" s="8">
        <f>FC_TRA_DNAVI_DCS_E!Z15+FC_TRA_DNAVI_IWW_E!Z15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  <c r="Y16" s="8">
        <f>FC_TRA_DNAVI_DCS_E!Y16+FC_TRA_DNAVI_IWW_E!Y16</f>
        <v>0</v>
      </c>
      <c r="Z16" s="8">
        <f>FC_TRA_DNAVI_DCS_E!Z16+FC_TRA_DNAVI_IWW_E!Z16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V17" si="14">SUM(C18:C21)</f>
        <v>0</v>
      </c>
      <c r="D17" s="27">
        <f t="shared" si="14"/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ref="W17:X17" si="15">SUM(W18:W21)</f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  <c r="Y18" s="8">
        <f>FC_TRA_DNAVI_DCS_E!Y18+FC_TRA_DNAVI_IWW_E!Y18</f>
        <v>0</v>
      </c>
      <c r="Z18" s="8">
        <f>FC_TRA_DNAVI_DCS_E!Z18+FC_TRA_DNAVI_IWW_E!Z18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  <c r="Y19" s="8">
        <f>FC_TRA_DNAVI_DCS_E!Y19+FC_TRA_DNAVI_IWW_E!Y19</f>
        <v>0</v>
      </c>
      <c r="Z19" s="8">
        <f>FC_TRA_DNAVI_DCS_E!Z19+FC_TRA_DNAVI_IWW_E!Z19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  <c r="Y20" s="8">
        <f>FC_TRA_DNAVI_DCS_E!Y20+FC_TRA_DNAVI_IWW_E!Y20</f>
        <v>0</v>
      </c>
      <c r="Z20" s="8">
        <f>FC_TRA_DNAVI_DCS_E!Z20+FC_TRA_DNAVI_IWW_E!Z20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  <c r="Y21" s="8">
        <f>FC_TRA_DNAVI_DCS_E!Y21+FC_TRA_DNAVI_IWW_E!Y21</f>
        <v>0</v>
      </c>
      <c r="Z21" s="8">
        <f>FC_TRA_DNAVI_DCS_E!Z21+FC_TRA_DNAVI_IWW_E!Z21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V22" si="17">SUM(C23:C24)</f>
        <v>0</v>
      </c>
      <c r="D22" s="27">
        <f t="shared" si="17"/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ref="W22:X22" si="18">SUM(W23:W24)</f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  <c r="Y23" s="8">
        <f>FC_TRA_DNAVI_DCS_E!Y23+FC_TRA_DNAVI_IWW_E!Y23</f>
        <v>0</v>
      </c>
      <c r="Z23" s="8">
        <f>FC_TRA_DNAVI_DCS_E!Z23+FC_TRA_DNAVI_IWW_E!Z23</f>
        <v>0</v>
      </c>
    </row>
    <row r="24" spans="1:26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  <c r="Y24" s="8">
        <f>FC_TRA_DNAVI_DCS_E!Y24+FC_TRA_DNAVI_IWW_E!Y24</f>
        <v>0</v>
      </c>
      <c r="Z24" s="8">
        <f>FC_TRA_DNAVI_DCS_E!Z24+FC_TRA_DNAVI_IWW_E!Z24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  <c r="Y25" s="27">
        <f>FC_TRA_DNAVI_DCS_E!Y25+FC_TRA_DNAVI_IWW_E!Y25</f>
        <v>0</v>
      </c>
      <c r="Z25" s="27">
        <f>FC_TRA_DNAVI_DCS_E!Z25+FC_TRA_DNAVI_IWW_E!Z25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V26" si="20">SUM(C27,C33)</f>
        <v>500.24133036000001</v>
      </c>
      <c r="D26" s="27">
        <f t="shared" si="20"/>
        <v>455.70023603999994</v>
      </c>
      <c r="E26" s="27">
        <f t="shared" si="20"/>
        <v>474.7870760400001</v>
      </c>
      <c r="F26" s="27">
        <f t="shared" si="20"/>
        <v>490.69296180000003</v>
      </c>
      <c r="G26" s="27">
        <f t="shared" si="20"/>
        <v>470.87193348000005</v>
      </c>
      <c r="H26" s="27">
        <f t="shared" si="20"/>
        <v>477.02114892000009</v>
      </c>
      <c r="I26" s="27">
        <f t="shared" si="20"/>
        <v>511.62716448000003</v>
      </c>
      <c r="J26" s="27">
        <f t="shared" si="20"/>
        <v>527.36647536000009</v>
      </c>
      <c r="K26" s="27">
        <f t="shared" si="20"/>
        <v>436.68836424000006</v>
      </c>
      <c r="L26" s="27">
        <f t="shared" si="20"/>
        <v>449.57432807999999</v>
      </c>
      <c r="M26" s="27">
        <f t="shared" si="20"/>
        <v>515.79534672</v>
      </c>
      <c r="N26" s="27">
        <f t="shared" si="20"/>
        <v>492.16286664000006</v>
      </c>
      <c r="O26" s="27">
        <f t="shared" si="20"/>
        <v>457.46464176000006</v>
      </c>
      <c r="P26" s="27">
        <f t="shared" si="20"/>
        <v>452.29275395999991</v>
      </c>
      <c r="Q26" s="27">
        <f t="shared" si="20"/>
        <v>392.73291936000004</v>
      </c>
      <c r="R26" s="27">
        <f t="shared" si="20"/>
        <v>398.95988399999999</v>
      </c>
      <c r="S26" s="27">
        <f t="shared" si="20"/>
        <v>373.45117931999994</v>
      </c>
      <c r="T26" s="27">
        <f t="shared" si="20"/>
        <v>385.61486292000001</v>
      </c>
      <c r="U26" s="27">
        <f t="shared" si="20"/>
        <v>385.51296059999999</v>
      </c>
      <c r="V26" s="27">
        <f t="shared" si="20"/>
        <v>398.27817612000001</v>
      </c>
      <c r="W26" s="27">
        <f t="shared" ref="W26:X26" si="21">SUM(W27,W33)</f>
        <v>334.05881976000001</v>
      </c>
      <c r="X26" s="27">
        <f t="shared" si="21"/>
        <v>337.38605783999992</v>
      </c>
      <c r="Y26" s="27">
        <f t="shared" ref="Y26:Z26" si="22">SUM(Y27,Y33)</f>
        <v>327.35811851999995</v>
      </c>
      <c r="Z26" s="27">
        <f t="shared" si="22"/>
        <v>297.35798111999998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V27" si="23">SUM(C28:C32)</f>
        <v>0</v>
      </c>
      <c r="D27" s="19">
        <f t="shared" si="23"/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ref="W27:X27" si="24">SUM(W28:W32)</f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  <c r="Y28" s="8">
        <f>FC_TRA_DNAVI_DCS_E!Y28+FC_TRA_DNAVI_IWW_E!Y28</f>
        <v>0</v>
      </c>
      <c r="Z28" s="8">
        <f>FC_TRA_DNAVI_DCS_E!Z28+FC_TRA_DNAVI_IWW_E!Z28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  <c r="Y29" s="8">
        <f>FC_TRA_DNAVI_DCS_E!Y29+FC_TRA_DNAVI_IWW_E!Y29</f>
        <v>0</v>
      </c>
      <c r="Z29" s="8">
        <f>FC_TRA_DNAVI_DCS_E!Z29+FC_TRA_DNAVI_IWW_E!Z29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  <c r="Y30" s="8">
        <f>FC_TRA_DNAVI_DCS_E!Y30+FC_TRA_DNAVI_IWW_E!Y30</f>
        <v>0</v>
      </c>
      <c r="Z30" s="8">
        <f>FC_TRA_DNAVI_DCS_E!Z30+FC_TRA_DNAVI_IWW_E!Z30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  <c r="Y31" s="8">
        <f>FC_TRA_DNAVI_DCS_E!Y31+FC_TRA_DNAVI_IWW_E!Y31</f>
        <v>0</v>
      </c>
      <c r="Z31" s="8">
        <f>FC_TRA_DNAVI_DCS_E!Z31+FC_TRA_DNAVI_IWW_E!Z31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  <c r="Y32" s="8">
        <f>FC_TRA_DNAVI_DCS_E!Y32+FC_TRA_DNAVI_IWW_E!Y32</f>
        <v>0</v>
      </c>
      <c r="Z32" s="8">
        <f>FC_TRA_DNAVI_DCS_E!Z32+FC_TRA_DNAVI_IWW_E!Z32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V33" si="26">SUM(C34:C50)</f>
        <v>500.24133036000001</v>
      </c>
      <c r="D33" s="19">
        <f t="shared" si="26"/>
        <v>455.70023603999994</v>
      </c>
      <c r="E33" s="19">
        <f t="shared" si="26"/>
        <v>474.7870760400001</v>
      </c>
      <c r="F33" s="19">
        <f t="shared" si="26"/>
        <v>490.69296180000003</v>
      </c>
      <c r="G33" s="19">
        <f t="shared" si="26"/>
        <v>470.87193348000005</v>
      </c>
      <c r="H33" s="19">
        <f t="shared" si="26"/>
        <v>477.02114892000009</v>
      </c>
      <c r="I33" s="19">
        <f t="shared" si="26"/>
        <v>511.62716448000003</v>
      </c>
      <c r="J33" s="19">
        <f t="shared" si="26"/>
        <v>527.36647536000009</v>
      </c>
      <c r="K33" s="19">
        <f t="shared" si="26"/>
        <v>436.68836424000006</v>
      </c>
      <c r="L33" s="19">
        <f t="shared" si="26"/>
        <v>449.57432807999999</v>
      </c>
      <c r="M33" s="19">
        <f t="shared" si="26"/>
        <v>515.79534672</v>
      </c>
      <c r="N33" s="19">
        <f t="shared" si="26"/>
        <v>492.16286664000006</v>
      </c>
      <c r="O33" s="19">
        <f t="shared" si="26"/>
        <v>457.46464176000006</v>
      </c>
      <c r="P33" s="19">
        <f t="shared" si="26"/>
        <v>452.29275395999991</v>
      </c>
      <c r="Q33" s="19">
        <f t="shared" si="26"/>
        <v>392.73291936000004</v>
      </c>
      <c r="R33" s="19">
        <f t="shared" si="26"/>
        <v>398.95988399999999</v>
      </c>
      <c r="S33" s="19">
        <f t="shared" si="26"/>
        <v>373.45117931999994</v>
      </c>
      <c r="T33" s="19">
        <f t="shared" si="26"/>
        <v>385.61486292000001</v>
      </c>
      <c r="U33" s="19">
        <f t="shared" si="26"/>
        <v>385.51296059999999</v>
      </c>
      <c r="V33" s="19">
        <f t="shared" si="26"/>
        <v>398.27817612000001</v>
      </c>
      <c r="W33" s="19">
        <f t="shared" ref="W33:X33" si="27">SUM(W34:W50)</f>
        <v>334.05881976000001</v>
      </c>
      <c r="X33" s="19">
        <f t="shared" si="27"/>
        <v>337.38605783999992</v>
      </c>
      <c r="Y33" s="19">
        <f t="shared" ref="Y33:Z33" si="28">SUM(Y34:Y50)</f>
        <v>327.35811851999995</v>
      </c>
      <c r="Z33" s="19">
        <f t="shared" si="28"/>
        <v>297.35798111999998</v>
      </c>
    </row>
    <row r="34" spans="1:26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  <c r="Y34" s="8">
        <f>FC_TRA_DNAVI_DCS_E!Y34+FC_TRA_DNAVI_IWW_E!Y34</f>
        <v>0</v>
      </c>
      <c r="Z34" s="8">
        <f>FC_TRA_DNAVI_DCS_E!Z34+FC_TRA_DNAVI_IWW_E!Z34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  <c r="Y35" s="8">
        <f>FC_TRA_DNAVI_DCS_E!Y35+FC_TRA_DNAVI_IWW_E!Y35</f>
        <v>0</v>
      </c>
      <c r="Z35" s="8">
        <f>FC_TRA_DNAVI_DCS_E!Z35+FC_TRA_DNAVI_IWW_E!Z35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  <c r="Y36" s="8">
        <f>FC_TRA_DNAVI_DCS_E!Y36+FC_TRA_DNAVI_IWW_E!Y36</f>
        <v>0</v>
      </c>
      <c r="Z36" s="8">
        <f>FC_TRA_DNAVI_DCS_E!Z36+FC_TRA_DNAVI_IWW_E!Z36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FC_TRA_DNAVI_DCS_E!C37+FC_TRA_DNAVI_IWW_E!C37</f>
        <v>134.09550000000002</v>
      </c>
      <c r="D37" s="8">
        <f>FC_TRA_DNAVI_DCS_E!D37+FC_TRA_DNAVI_IWW_E!D37</f>
        <v>134.09550000000002</v>
      </c>
      <c r="E37" s="8">
        <f>FC_TRA_DNAVI_DCS_E!E37+FC_TRA_DNAVI_IWW_E!E37</f>
        <v>134.09549999999999</v>
      </c>
      <c r="F37" s="8">
        <f>FC_TRA_DNAVI_DCS_E!F37+FC_TRA_DNAVI_IWW_E!F37</f>
        <v>134.09549999999999</v>
      </c>
      <c r="G37" s="8">
        <f>FC_TRA_DNAVI_DCS_E!G37+FC_TRA_DNAVI_IWW_E!G37</f>
        <v>134.27013600000006</v>
      </c>
      <c r="H37" s="8">
        <f>FC_TRA_DNAVI_DCS_E!H37+FC_TRA_DNAVI_IWW_E!H37</f>
        <v>134.09550000000002</v>
      </c>
      <c r="I37" s="8">
        <f>FC_TRA_DNAVI_DCS_E!I37+FC_TRA_DNAVI_IWW_E!I37</f>
        <v>137.10397932000001</v>
      </c>
      <c r="J37" s="8">
        <f>FC_TRA_DNAVI_DCS_E!J37+FC_TRA_DNAVI_IWW_E!J37</f>
        <v>140.11395552000002</v>
      </c>
      <c r="K37" s="8">
        <f>FC_TRA_DNAVI_DCS_E!K37+FC_TRA_DNAVI_IWW_E!K37</f>
        <v>110.25618912000002</v>
      </c>
      <c r="L37" s="8">
        <f>FC_TRA_DNAVI_DCS_E!L37+FC_TRA_DNAVI_IWW_E!L37</f>
        <v>107.2764</v>
      </c>
      <c r="M37" s="8">
        <f>FC_TRA_DNAVI_DCS_E!M37+FC_TRA_DNAVI_IWW_E!M37</f>
        <v>113.23622771999999</v>
      </c>
      <c r="N37" s="8">
        <f>FC_TRA_DNAVI_DCS_E!N37+FC_TRA_DNAVI_IWW_E!N37</f>
        <v>86.417127719999996</v>
      </c>
      <c r="O37" s="8">
        <f>FC_TRA_DNAVI_DCS_E!O37+FC_TRA_DNAVI_IWW_E!O37</f>
        <v>86.417127720000011</v>
      </c>
      <c r="P37" s="8">
        <f>FC_TRA_DNAVI_DCS_E!P37+FC_TRA_DNAVI_IWW_E!P37</f>
        <v>99.251376839999992</v>
      </c>
      <c r="Q37" s="8">
        <f>FC_TRA_DNAVI_DCS_E!Q37+FC_TRA_DNAVI_IWW_E!Q37</f>
        <v>96.243895440000017</v>
      </c>
      <c r="R37" s="8">
        <f>FC_TRA_DNAVI_DCS_E!R37+FC_TRA_DNAVI_IWW_E!R37</f>
        <v>99.251376839999978</v>
      </c>
      <c r="S37" s="8">
        <f>FC_TRA_DNAVI_DCS_E!S37+FC_TRA_DNAVI_IWW_E!S37</f>
        <v>96.243895440000017</v>
      </c>
      <c r="T37" s="8">
        <f>FC_TRA_DNAVI_DCS_E!T37+FC_TRA_DNAVI_IWW_E!T37</f>
        <v>93.236164560000006</v>
      </c>
      <c r="U37" s="8">
        <f>FC_TRA_DNAVI_DCS_E!U37+FC_TRA_DNAVI_IWW_E!U37</f>
        <v>93.236164560000006</v>
      </c>
      <c r="V37" s="8">
        <f>FC_TRA_DNAVI_DCS_E!V37+FC_TRA_DNAVI_IWW_E!V37</f>
        <v>93.23616456000002</v>
      </c>
      <c r="W37" s="8">
        <f>FC_TRA_DNAVI_DCS_E!W37+FC_TRA_DNAVI_IWW_E!W37</f>
        <v>108.27431999999999</v>
      </c>
      <c r="X37" s="8">
        <f>FC_TRA_DNAVI_DCS_E!X37+FC_TRA_DNAVI_IWW_E!X37</f>
        <v>120.30474455999999</v>
      </c>
      <c r="Y37" s="8">
        <f>FC_TRA_DNAVI_DCS_E!Y37+FC_TRA_DNAVI_IWW_E!Y37</f>
        <v>96.243895440000003</v>
      </c>
      <c r="Z37" s="8">
        <f>FC_TRA_DNAVI_DCS_E!Z37+FC_TRA_DNAVI_IWW_E!Z37</f>
        <v>90.228683159999989</v>
      </c>
    </row>
    <row r="38" spans="1:26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  <c r="Y38" s="8">
        <f>FC_TRA_DNAVI_DCS_E!Y38+FC_TRA_DNAVI_IWW_E!Y38</f>
        <v>0</v>
      </c>
      <c r="Z38" s="8">
        <f>FC_TRA_DNAVI_DCS_E!Z38+FC_TRA_DNAVI_IWW_E!Z38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  <c r="Y39" s="8">
        <f>FC_TRA_DNAVI_DCS_E!Y39+FC_TRA_DNAVI_IWW_E!Y39</f>
        <v>0</v>
      </c>
      <c r="Z39" s="8">
        <f>FC_TRA_DNAVI_DCS_E!Z39+FC_TRA_DNAVI_IWW_E!Z39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  <c r="Y40" s="8">
        <f>FC_TRA_DNAVI_DCS_E!Y40+FC_TRA_DNAVI_IWW_E!Y40</f>
        <v>0</v>
      </c>
      <c r="Z40" s="8">
        <f>FC_TRA_DNAVI_DCS_E!Z40+FC_TRA_DNAVI_IWW_E!Z40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  <c r="Y41" s="8">
        <f>FC_TRA_DNAVI_DCS_E!Y41+FC_TRA_DNAVI_IWW_E!Y41</f>
        <v>0</v>
      </c>
      <c r="Z41" s="8">
        <f>FC_TRA_DNAVI_DCS_E!Z41+FC_TRA_DNAVI_IWW_E!Z41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  <c r="Y42" s="8">
        <f>FC_TRA_DNAVI_DCS_E!Y42+FC_TRA_DNAVI_IWW_E!Y42</f>
        <v>0</v>
      </c>
      <c r="Z42" s="8">
        <f>FC_TRA_DNAVI_DCS_E!Z42+FC_TRA_DNAVI_IWW_E!Z42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FC_TRA_DNAVI_DCS_E!C43+FC_TRA_DNAVI_IWW_E!C43</f>
        <v>194.36427035999998</v>
      </c>
      <c r="D43" s="8">
        <f>FC_TRA_DNAVI_DCS_E!D43+FC_TRA_DNAVI_IWW_E!D43</f>
        <v>191.17808891999996</v>
      </c>
      <c r="E43" s="8">
        <f>FC_TRA_DNAVI_DCS_E!E43+FC_TRA_DNAVI_IWW_E!E43</f>
        <v>191.17808892000005</v>
      </c>
      <c r="F43" s="8">
        <f>FC_TRA_DNAVI_DCS_E!F43+FC_TRA_DNAVI_IWW_E!F43</f>
        <v>191.17808892000002</v>
      </c>
      <c r="G43" s="8">
        <f>FC_TRA_DNAVI_DCS_E!G43+FC_TRA_DNAVI_IWW_E!G43</f>
        <v>196.63173035999998</v>
      </c>
      <c r="H43" s="8">
        <f>FC_TRA_DNAVI_DCS_E!H43+FC_TRA_DNAVI_IWW_E!H43</f>
        <v>209.31776892000005</v>
      </c>
      <c r="I43" s="8">
        <f>FC_TRA_DNAVI_DCS_E!I43+FC_TRA_DNAVI_IWW_E!I43</f>
        <v>231.37188516000001</v>
      </c>
      <c r="J43" s="8">
        <f>FC_TRA_DNAVI_DCS_E!J43+FC_TRA_DNAVI_IWW_E!J43</f>
        <v>234.55779983999997</v>
      </c>
      <c r="K43" s="8">
        <f>FC_TRA_DNAVI_DCS_E!K43+FC_TRA_DNAVI_IWW_E!K43</f>
        <v>202.86564480000004</v>
      </c>
      <c r="L43" s="8">
        <f>FC_TRA_DNAVI_DCS_E!L43+FC_TRA_DNAVI_IWW_E!L43</f>
        <v>212.39484551999999</v>
      </c>
      <c r="M43" s="8">
        <f>FC_TRA_DNAVI_DCS_E!M43+FC_TRA_DNAVI_IWW_E!M43</f>
        <v>269.48762099999999</v>
      </c>
      <c r="N43" s="8">
        <f>FC_TRA_DNAVI_DCS_E!N43+FC_TRA_DNAVI_IWW_E!N43</f>
        <v>263.10992292000003</v>
      </c>
      <c r="O43" s="8">
        <f>FC_TRA_DNAVI_DCS_E!O43+FC_TRA_DNAVI_IWW_E!O43</f>
        <v>244.08993492000005</v>
      </c>
      <c r="P43" s="8">
        <f>FC_TRA_DNAVI_DCS_E!P43+FC_TRA_DNAVI_IWW_E!P43</f>
        <v>259.29071999999996</v>
      </c>
      <c r="Q43" s="8">
        <f>FC_TRA_DNAVI_DCS_E!Q43+FC_TRA_DNAVI_IWW_E!Q43</f>
        <v>246.48624000000001</v>
      </c>
      <c r="R43" s="8">
        <f>FC_TRA_DNAVI_DCS_E!R43+FC_TRA_DNAVI_IWW_E!R43</f>
        <v>265.34857283999997</v>
      </c>
      <c r="S43" s="8">
        <f>FC_TRA_DNAVI_DCS_E!S43+FC_TRA_DNAVI_IWW_E!S43</f>
        <v>245.93858171999997</v>
      </c>
      <c r="T43" s="8">
        <f>FC_TRA_DNAVI_DCS_E!T43+FC_TRA_DNAVI_IWW_E!T43</f>
        <v>257.98226219999998</v>
      </c>
      <c r="U43" s="8">
        <f>FC_TRA_DNAVI_DCS_E!U43+FC_TRA_DNAVI_IWW_E!U43</f>
        <v>257.88035987999996</v>
      </c>
      <c r="V43" s="8">
        <f>FC_TRA_DNAVI_DCS_E!V43+FC_TRA_DNAVI_IWW_E!V43</f>
        <v>267.51839867999996</v>
      </c>
      <c r="W43" s="8">
        <f>FC_TRA_DNAVI_DCS_E!W43+FC_TRA_DNAVI_IWW_E!W43</f>
        <v>207.02283263999999</v>
      </c>
      <c r="X43" s="8">
        <f>FC_TRA_DNAVI_DCS_E!X43+FC_TRA_DNAVI_IWW_E!X43</f>
        <v>204.57344231999997</v>
      </c>
      <c r="Y43" s="8">
        <f>FC_TRA_DNAVI_DCS_E!Y43+FC_TRA_DNAVI_IWW_E!Y43</f>
        <v>218.60635211999997</v>
      </c>
      <c r="Z43" s="8">
        <f>FC_TRA_DNAVI_DCS_E!Z43+FC_TRA_DNAVI_IWW_E!Z43</f>
        <v>194.62142700000001</v>
      </c>
    </row>
    <row r="44" spans="1:26" ht="11.25" customHeight="1" x14ac:dyDescent="0.2">
      <c r="A44" s="28" t="s">
        <v>74</v>
      </c>
      <c r="B44" s="7" t="s">
        <v>75</v>
      </c>
      <c r="C44" s="8">
        <f>FC_TRA_DNAVI_DCS_E!C44+FC_TRA_DNAVI_IWW_E!C44</f>
        <v>171.78156000000001</v>
      </c>
      <c r="D44" s="8">
        <f>FC_TRA_DNAVI_DCS_E!D44+FC_TRA_DNAVI_IWW_E!D44</f>
        <v>130.42664711999998</v>
      </c>
      <c r="E44" s="8">
        <f>FC_TRA_DNAVI_DCS_E!E44+FC_TRA_DNAVI_IWW_E!E44</f>
        <v>149.51348712000001</v>
      </c>
      <c r="F44" s="8">
        <f>FC_TRA_DNAVI_DCS_E!F44+FC_TRA_DNAVI_IWW_E!F44</f>
        <v>165.41937288000005</v>
      </c>
      <c r="G44" s="8">
        <f>FC_TRA_DNAVI_DCS_E!G44+FC_TRA_DNAVI_IWW_E!G44</f>
        <v>139.97006712000001</v>
      </c>
      <c r="H44" s="8">
        <f>FC_TRA_DNAVI_DCS_E!H44+FC_TRA_DNAVI_IWW_E!H44</f>
        <v>133.60788000000002</v>
      </c>
      <c r="I44" s="8">
        <f>FC_TRA_DNAVI_DCS_E!I44+FC_TRA_DNAVI_IWW_E!I44</f>
        <v>143.15130000000002</v>
      </c>
      <c r="J44" s="8">
        <f>FC_TRA_DNAVI_DCS_E!J44+FC_TRA_DNAVI_IWW_E!J44</f>
        <v>152.69472000000002</v>
      </c>
      <c r="K44" s="8">
        <f>FC_TRA_DNAVI_DCS_E!K44+FC_TRA_DNAVI_IWW_E!K44</f>
        <v>123.56653032</v>
      </c>
      <c r="L44" s="8">
        <f>FC_TRA_DNAVI_DCS_E!L44+FC_TRA_DNAVI_IWW_E!L44</f>
        <v>129.90308256000003</v>
      </c>
      <c r="M44" s="8">
        <f>FC_TRA_DNAVI_DCS_E!M44+FC_TRA_DNAVI_IWW_E!M44</f>
        <v>133.07149799999999</v>
      </c>
      <c r="N44" s="8">
        <f>FC_TRA_DNAVI_DCS_E!N44+FC_TRA_DNAVI_IWW_E!N44</f>
        <v>142.63581600000001</v>
      </c>
      <c r="O44" s="8">
        <f>FC_TRA_DNAVI_DCS_E!O44+FC_TRA_DNAVI_IWW_E!O44</f>
        <v>126.95757912000001</v>
      </c>
      <c r="P44" s="8">
        <f>FC_TRA_DNAVI_DCS_E!P44+FC_TRA_DNAVI_IWW_E!P44</f>
        <v>93.75065712</v>
      </c>
      <c r="Q44" s="8">
        <f>FC_TRA_DNAVI_DCS_E!Q44+FC_TRA_DNAVI_IWW_E!Q44</f>
        <v>50.002783920000006</v>
      </c>
      <c r="R44" s="8">
        <f>FC_TRA_DNAVI_DCS_E!R44+FC_TRA_DNAVI_IWW_E!R44</f>
        <v>34.359934320000015</v>
      </c>
      <c r="S44" s="8">
        <f>FC_TRA_DNAVI_DCS_E!S44+FC_TRA_DNAVI_IWW_E!S44</f>
        <v>31.268702160000004</v>
      </c>
      <c r="T44" s="8">
        <f>FC_TRA_DNAVI_DCS_E!T44+FC_TRA_DNAVI_IWW_E!T44</f>
        <v>34.396436160000007</v>
      </c>
      <c r="U44" s="8">
        <f>FC_TRA_DNAVI_DCS_E!U44+FC_TRA_DNAVI_IWW_E!U44</f>
        <v>34.396436160000007</v>
      </c>
      <c r="V44" s="8">
        <f>FC_TRA_DNAVI_DCS_E!V44+FC_TRA_DNAVI_IWW_E!V44</f>
        <v>37.523612880000016</v>
      </c>
      <c r="W44" s="8">
        <f>FC_TRA_DNAVI_DCS_E!W44+FC_TRA_DNAVI_IWW_E!W44</f>
        <v>18.761667120000002</v>
      </c>
      <c r="X44" s="8">
        <f>FC_TRA_DNAVI_DCS_E!X44+FC_TRA_DNAVI_IWW_E!X44</f>
        <v>12.507870960000004</v>
      </c>
      <c r="Y44" s="8">
        <f>FC_TRA_DNAVI_DCS_E!Y44+FC_TRA_DNAVI_IWW_E!Y44</f>
        <v>12.507870960000004</v>
      </c>
      <c r="Z44" s="8">
        <f>FC_TRA_DNAVI_DCS_E!Z44+FC_TRA_DNAVI_IWW_E!Z44</f>
        <v>12.507870960000005</v>
      </c>
    </row>
    <row r="45" spans="1:26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  <c r="Y45" s="8">
        <f>FC_TRA_DNAVI_DCS_E!Y45+FC_TRA_DNAVI_IWW_E!Y45</f>
        <v>0</v>
      </c>
      <c r="Z45" s="8">
        <f>FC_TRA_DNAVI_DCS_E!Z45+FC_TRA_DNAVI_IWW_E!Z45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  <c r="Y46" s="8">
        <f>FC_TRA_DNAVI_DCS_E!Y46+FC_TRA_DNAVI_IWW_E!Y46</f>
        <v>0</v>
      </c>
      <c r="Z46" s="8">
        <f>FC_TRA_DNAVI_DCS_E!Z46+FC_TRA_DNAVI_IWW_E!Z46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  <c r="Y47" s="8">
        <f>FC_TRA_DNAVI_DCS_E!Y47+FC_TRA_DNAVI_IWW_E!Y47</f>
        <v>0</v>
      </c>
      <c r="Z47" s="8">
        <f>FC_TRA_DNAVI_DCS_E!Z47+FC_TRA_DNAVI_IWW_E!Z47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  <c r="Y48" s="8">
        <f>FC_TRA_DNAVI_DCS_E!Y48+FC_TRA_DNAVI_IWW_E!Y48</f>
        <v>0</v>
      </c>
      <c r="Z48" s="8">
        <f>FC_TRA_DNAVI_DCS_E!Z48+FC_TRA_DNAVI_IWW_E!Z48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  <c r="Y49" s="8">
        <f>FC_TRA_DNAVI_DCS_E!Y49+FC_TRA_DNAVI_IWW_E!Y49</f>
        <v>0</v>
      </c>
      <c r="Z49" s="8">
        <f>FC_TRA_DNAVI_DCS_E!Z49+FC_TRA_DNAVI_IWW_E!Z49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  <c r="Y50" s="8">
        <f>FC_TRA_DNAVI_DCS_E!Y50+FC_TRA_DNAVI_IWW_E!Y50</f>
        <v>0</v>
      </c>
      <c r="Z50" s="8">
        <f>FC_TRA_DNAVI_DCS_E!Z50+FC_TRA_DNAVI_IWW_E!Z50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  <c r="Y51" s="27">
        <f>FC_TRA_DNAVI_DCS_E!Y51+FC_TRA_DNAVI_IWW_E!Y51</f>
        <v>0</v>
      </c>
      <c r="Z51" s="27">
        <f>FC_TRA_DNAVI_DCS_E!Z51+FC_TRA_DNAVI_IWW_E!Z51</f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V52" si="29">SUM(C53:C54)</f>
        <v>0</v>
      </c>
      <c r="D52" s="27">
        <f t="shared" si="29"/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ref="W52:X52" si="30">SUM(W53:W54)</f>
        <v>0</v>
      </c>
      <c r="X52" s="27">
        <f t="shared" si="30"/>
        <v>0</v>
      </c>
      <c r="Y52" s="27">
        <f t="shared" ref="Y52:Z52" si="31">SUM(Y53:Y54)</f>
        <v>0</v>
      </c>
      <c r="Z52" s="27">
        <f t="shared" si="3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  <c r="Y53" s="8">
        <f>FC_TRA_DNAVI_DCS_E!Y53+FC_TRA_DNAVI_IWW_E!Y53</f>
        <v>0</v>
      </c>
      <c r="Z53" s="8">
        <f>FC_TRA_DNAVI_DCS_E!Z53+FC_TRA_DNAVI_IWW_E!Z53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  <c r="Y54" s="45">
        <f>FC_TRA_DNAVI_DCS_E!Y54+FC_TRA_DNAVI_IWW_E!Y54</f>
        <v>0</v>
      </c>
      <c r="Z54" s="45">
        <f>FC_TRA_DNAVI_DCS_E!Z54+FC_TRA_DNAVI_IWW_E!Z54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0</v>
      </c>
      <c r="D61" s="49">
        <f t="shared" si="32"/>
        <v>0</v>
      </c>
      <c r="E61" s="49">
        <f t="shared" si="32"/>
        <v>0</v>
      </c>
      <c r="F61" s="49">
        <f t="shared" si="32"/>
        <v>0</v>
      </c>
      <c r="G61" s="49">
        <f t="shared" si="32"/>
        <v>0</v>
      </c>
      <c r="H61" s="49">
        <f t="shared" si="32"/>
        <v>0</v>
      </c>
      <c r="I61" s="49">
        <f t="shared" si="32"/>
        <v>0</v>
      </c>
      <c r="J61" s="49">
        <f t="shared" si="32"/>
        <v>0</v>
      </c>
      <c r="K61" s="49">
        <f t="shared" si="32"/>
        <v>3.811730400000001</v>
      </c>
      <c r="L61" s="49">
        <f t="shared" si="32"/>
        <v>5.8342032000000019</v>
      </c>
      <c r="M61" s="49">
        <f t="shared" si="32"/>
        <v>6.5116742400000005</v>
      </c>
      <c r="N61" s="49">
        <f t="shared" si="32"/>
        <v>5.7969907200000002</v>
      </c>
      <c r="O61" s="49">
        <f t="shared" si="32"/>
        <v>5.8477118400000005</v>
      </c>
      <c r="P61" s="49">
        <f t="shared" si="32"/>
        <v>3.8897236799999986</v>
      </c>
      <c r="Q61" s="49">
        <f t="shared" si="32"/>
        <v>5.8688668800000023</v>
      </c>
      <c r="R61" s="49">
        <f t="shared" si="32"/>
        <v>4.0082428799999983</v>
      </c>
      <c r="S61" s="49">
        <f t="shared" si="32"/>
        <v>4.2203030400000001</v>
      </c>
      <c r="T61" s="49">
        <f t="shared" si="32"/>
        <v>5.9328417599999987</v>
      </c>
      <c r="U61" s="49">
        <f t="shared" si="32"/>
        <v>5.8630046399999998</v>
      </c>
      <c r="V61" s="49">
        <f t="shared" si="32"/>
        <v>5.9167843200000014</v>
      </c>
      <c r="W61" s="49">
        <f t="shared" si="32"/>
        <v>8.149278240000001</v>
      </c>
      <c r="X61" s="49">
        <f t="shared" si="32"/>
        <v>18.121968000000003</v>
      </c>
      <c r="Y61" s="49">
        <f t="shared" ref="Y61:Z61" si="33">SUM(Y62:Y72)</f>
        <v>17.909143199999995</v>
      </c>
      <c r="Z61" s="49">
        <f t="shared" si="33"/>
        <v>22.871911679999997</v>
      </c>
    </row>
    <row r="62" spans="1:26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  <c r="Y62" s="52">
        <f>FC_TRA_DNAVI_DCS_E!Y62+FC_TRA_DNAVI_IWW_E!Y62</f>
        <v>0</v>
      </c>
      <c r="Z62" s="52">
        <f>FC_TRA_DNAVI_DCS_E!Z62+FC_TRA_DNAVI_IWW_E!Z62</f>
        <v>0</v>
      </c>
    </row>
    <row r="63" spans="1:26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  <c r="Y63" s="52">
        <f>FC_TRA_DNAVI_DCS_E!Y63+FC_TRA_DNAVI_IWW_E!Y63</f>
        <v>0</v>
      </c>
      <c r="Z63" s="52">
        <f>FC_TRA_DNAVI_DCS_E!Z63+FC_TRA_DNAVI_IWW_E!Z63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  <c r="Y64" s="52">
        <f>FC_TRA_DNAVI_DCS_E!Y64+FC_TRA_DNAVI_IWW_E!Y64</f>
        <v>0</v>
      </c>
      <c r="Z64" s="52">
        <f>FC_TRA_DNAVI_DCS_E!Z64+FC_TRA_DNAVI_IWW_E!Z64</f>
        <v>0</v>
      </c>
    </row>
    <row r="65" spans="1:26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  <c r="Y65" s="52">
        <f>FC_TRA_DNAVI_DCS_E!Y65+FC_TRA_DNAVI_IWW_E!Y65</f>
        <v>0</v>
      </c>
      <c r="Z65" s="52">
        <f>FC_TRA_DNAVI_DCS_E!Z65+FC_TRA_DNAVI_IWW_E!Z65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  <c r="Y66" s="52">
        <f>FC_TRA_DNAVI_DCS_E!Y66+FC_TRA_DNAVI_IWW_E!Y66</f>
        <v>0</v>
      </c>
      <c r="Z66" s="52">
        <f>FC_TRA_DNAVI_DCS_E!Z66+FC_TRA_DNAVI_IWW_E!Z66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3.811730400000001</v>
      </c>
      <c r="L67" s="52">
        <f>FC_TRA_DNAVI_DCS_E!L67+FC_TRA_DNAVI_IWW_E!L67</f>
        <v>5.8342032000000019</v>
      </c>
      <c r="M67" s="52">
        <f>FC_TRA_DNAVI_DCS_E!M67+FC_TRA_DNAVI_IWW_E!M67</f>
        <v>6.5116742400000005</v>
      </c>
      <c r="N67" s="52">
        <f>FC_TRA_DNAVI_DCS_E!N67+FC_TRA_DNAVI_IWW_E!N67</f>
        <v>5.7969907200000002</v>
      </c>
      <c r="O67" s="52">
        <f>FC_TRA_DNAVI_DCS_E!O67+FC_TRA_DNAVI_IWW_E!O67</f>
        <v>5.8477118400000005</v>
      </c>
      <c r="P67" s="52">
        <f>FC_TRA_DNAVI_DCS_E!P67+FC_TRA_DNAVI_IWW_E!P67</f>
        <v>3.8897236799999986</v>
      </c>
      <c r="Q67" s="52">
        <f>FC_TRA_DNAVI_DCS_E!Q67+FC_TRA_DNAVI_IWW_E!Q67</f>
        <v>5.8688668800000023</v>
      </c>
      <c r="R67" s="52">
        <f>FC_TRA_DNAVI_DCS_E!R67+FC_TRA_DNAVI_IWW_E!R67</f>
        <v>4.0082428799999983</v>
      </c>
      <c r="S67" s="52">
        <f>FC_TRA_DNAVI_DCS_E!S67+FC_TRA_DNAVI_IWW_E!S67</f>
        <v>4.2203030400000001</v>
      </c>
      <c r="T67" s="52">
        <f>FC_TRA_DNAVI_DCS_E!T67+FC_TRA_DNAVI_IWW_E!T67</f>
        <v>5.9328417599999987</v>
      </c>
      <c r="U67" s="52">
        <f>FC_TRA_DNAVI_DCS_E!U67+FC_TRA_DNAVI_IWW_E!U67</f>
        <v>5.8630046399999998</v>
      </c>
      <c r="V67" s="52">
        <f>FC_TRA_DNAVI_DCS_E!V67+FC_TRA_DNAVI_IWW_E!V67</f>
        <v>5.9167843200000014</v>
      </c>
      <c r="W67" s="52">
        <f>FC_TRA_DNAVI_DCS_E!W67+FC_TRA_DNAVI_IWW_E!W67</f>
        <v>8.149278240000001</v>
      </c>
      <c r="X67" s="52">
        <f>FC_TRA_DNAVI_DCS_E!X67+FC_TRA_DNAVI_IWW_E!X67</f>
        <v>12.694808160000004</v>
      </c>
      <c r="Y67" s="52">
        <f>FC_TRA_DNAVI_DCS_E!Y67+FC_TRA_DNAVI_IWW_E!Y67</f>
        <v>10.656787679999997</v>
      </c>
      <c r="Z67" s="52">
        <f>FC_TRA_DNAVI_DCS_E!Z67+FC_TRA_DNAVI_IWW_E!Z67</f>
        <v>11.12704128</v>
      </c>
    </row>
    <row r="68" spans="1:26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  <c r="Y68" s="52">
        <f>FC_TRA_DNAVI_DCS_E!Y68+FC_TRA_DNAVI_IWW_E!Y68</f>
        <v>0</v>
      </c>
      <c r="Z68" s="52">
        <f>FC_TRA_DNAVI_DCS_E!Z68+FC_TRA_DNAVI_IWW_E!Z68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5.4271598399999981</v>
      </c>
      <c r="Y69" s="52">
        <f>FC_TRA_DNAVI_DCS_E!Y69+FC_TRA_DNAVI_IWW_E!Y69</f>
        <v>7.2523555200000001</v>
      </c>
      <c r="Z69" s="52">
        <f>FC_TRA_DNAVI_DCS_E!Z69+FC_TRA_DNAVI_IWW_E!Z69</f>
        <v>11.744870399999996</v>
      </c>
    </row>
    <row r="70" spans="1:26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  <c r="Y70" s="52">
        <f>FC_TRA_DNAVI_DCS_E!Y70+FC_TRA_DNAVI_IWW_E!Y70</f>
        <v>0</v>
      </c>
      <c r="Z70" s="52">
        <f>FC_TRA_DNAVI_DCS_E!Z70+FC_TRA_DNAVI_IWW_E!Z70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  <c r="Y71" s="52">
        <f>FC_TRA_DNAVI_DCS_E!Y71+FC_TRA_DNAVI_IWW_E!Y71</f>
        <v>0</v>
      </c>
      <c r="Z71" s="52">
        <f>FC_TRA_DNAVI_DCS_E!Z71+FC_TRA_DNAVI_IWW_E!Z71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  <c r="Y72" s="55">
        <f>FC_TRA_DNAVI_DCS_E!Y72+FC_TRA_DNAVI_IWW_E!Y72</f>
        <v>0</v>
      </c>
      <c r="Z72" s="55">
        <f>FC_TRA_DNAVI_DCS_E!Z72+FC_TRA_DNAVI_IWW_E!Z72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428.95570917927034</v>
      </c>
      <c r="D2" s="21">
        <f t="shared" ref="D2:X2" si="0">SUM(D3,D17,D22,D25,D26,D51,D52)</f>
        <v>396.31031841622968</v>
      </c>
      <c r="E2" s="21">
        <f t="shared" si="0"/>
        <v>413.98111110912612</v>
      </c>
      <c r="F2" s="21">
        <f t="shared" si="0"/>
        <v>415.34754076158276</v>
      </c>
      <c r="G2" s="21">
        <f t="shared" si="0"/>
        <v>388.89815345203425</v>
      </c>
      <c r="H2" s="21">
        <f t="shared" si="0"/>
        <v>412.51879286595312</v>
      </c>
      <c r="I2" s="21">
        <f t="shared" si="0"/>
        <v>459.95483799626641</v>
      </c>
      <c r="J2" s="21">
        <f t="shared" si="0"/>
        <v>453.01003257568937</v>
      </c>
      <c r="K2" s="21">
        <f t="shared" si="0"/>
        <v>396.15571574509312</v>
      </c>
      <c r="L2" s="21">
        <f t="shared" si="0"/>
        <v>409.9519647930249</v>
      </c>
      <c r="M2" s="21">
        <f t="shared" si="0"/>
        <v>488.7143159742966</v>
      </c>
      <c r="N2" s="21">
        <f t="shared" si="0"/>
        <v>464.52838175982941</v>
      </c>
      <c r="O2" s="21">
        <f t="shared" si="0"/>
        <v>405.11654195145991</v>
      </c>
      <c r="P2" s="21">
        <f t="shared" si="0"/>
        <v>383.98421743525927</v>
      </c>
      <c r="Q2" s="21">
        <f t="shared" si="0"/>
        <v>341.68884514817438</v>
      </c>
      <c r="R2" s="21">
        <f t="shared" si="0"/>
        <v>354.71103124264249</v>
      </c>
      <c r="S2" s="21">
        <f t="shared" si="0"/>
        <v>343.01926978177272</v>
      </c>
      <c r="T2" s="21">
        <f t="shared" si="0"/>
        <v>352.68624210022415</v>
      </c>
      <c r="U2" s="21">
        <f t="shared" si="0"/>
        <v>358.55808141242534</v>
      </c>
      <c r="V2" s="21">
        <f t="shared" si="0"/>
        <v>380.12645128108454</v>
      </c>
      <c r="W2" s="21">
        <f t="shared" si="0"/>
        <v>304.09494005705562</v>
      </c>
      <c r="X2" s="21">
        <f t="shared" si="0"/>
        <v>286.97221933710534</v>
      </c>
      <c r="Y2" s="21">
        <f t="shared" ref="Y2:Z2" si="1">SUM(Y3,Y17,Y22,Y25,Y26,Y51,Y52)</f>
        <v>284.06786660940031</v>
      </c>
      <c r="Z2" s="21">
        <f t="shared" si="1"/>
        <v>240.3971972488888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428.95570917927034</v>
      </c>
      <c r="D26" s="27">
        <f t="shared" si="16"/>
        <v>396.31031841622968</v>
      </c>
      <c r="E26" s="27">
        <f t="shared" si="16"/>
        <v>413.98111110912612</v>
      </c>
      <c r="F26" s="27">
        <f t="shared" si="16"/>
        <v>415.34754076158276</v>
      </c>
      <c r="G26" s="27">
        <f t="shared" si="16"/>
        <v>388.89815345203425</v>
      </c>
      <c r="H26" s="27">
        <f t="shared" si="16"/>
        <v>412.51879286595312</v>
      </c>
      <c r="I26" s="27">
        <f t="shared" si="16"/>
        <v>459.95483799626641</v>
      </c>
      <c r="J26" s="27">
        <f t="shared" si="16"/>
        <v>453.01003257568937</v>
      </c>
      <c r="K26" s="27">
        <f t="shared" si="16"/>
        <v>396.15571574509312</v>
      </c>
      <c r="L26" s="27">
        <f t="shared" si="16"/>
        <v>409.9519647930249</v>
      </c>
      <c r="M26" s="27">
        <f t="shared" si="16"/>
        <v>488.7143159742966</v>
      </c>
      <c r="N26" s="27">
        <f t="shared" si="16"/>
        <v>464.52838175982941</v>
      </c>
      <c r="O26" s="27">
        <f t="shared" si="16"/>
        <v>405.11654195145991</v>
      </c>
      <c r="P26" s="27">
        <f t="shared" si="16"/>
        <v>383.98421743525927</v>
      </c>
      <c r="Q26" s="27">
        <f t="shared" si="16"/>
        <v>341.68884514817438</v>
      </c>
      <c r="R26" s="27">
        <f t="shared" si="16"/>
        <v>354.71103124264249</v>
      </c>
      <c r="S26" s="27">
        <f t="shared" si="16"/>
        <v>343.01926978177272</v>
      </c>
      <c r="T26" s="27">
        <f t="shared" si="16"/>
        <v>352.68624210022415</v>
      </c>
      <c r="U26" s="27">
        <f t="shared" si="16"/>
        <v>358.55808141242534</v>
      </c>
      <c r="V26" s="27">
        <f t="shared" si="16"/>
        <v>380.12645128108454</v>
      </c>
      <c r="W26" s="27">
        <f t="shared" si="16"/>
        <v>304.09494005705562</v>
      </c>
      <c r="X26" s="27">
        <f t="shared" si="16"/>
        <v>286.97221933710534</v>
      </c>
      <c r="Y26" s="27">
        <f t="shared" ref="Y26:Z26" si="17">SUM(Y27,Y33)</f>
        <v>284.06786660940031</v>
      </c>
      <c r="Z26" s="27">
        <f t="shared" si="17"/>
        <v>240.3971972488888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428.95570917927034</v>
      </c>
      <c r="D33" s="19">
        <f t="shared" si="20"/>
        <v>396.31031841622968</v>
      </c>
      <c r="E33" s="19">
        <f t="shared" si="20"/>
        <v>413.98111110912612</v>
      </c>
      <c r="F33" s="19">
        <f t="shared" si="20"/>
        <v>415.34754076158276</v>
      </c>
      <c r="G33" s="19">
        <f t="shared" si="20"/>
        <v>388.89815345203425</v>
      </c>
      <c r="H33" s="19">
        <f t="shared" si="20"/>
        <v>412.51879286595312</v>
      </c>
      <c r="I33" s="19">
        <f t="shared" si="20"/>
        <v>459.95483799626641</v>
      </c>
      <c r="J33" s="19">
        <f t="shared" si="20"/>
        <v>453.01003257568937</v>
      </c>
      <c r="K33" s="19">
        <f t="shared" si="20"/>
        <v>396.15571574509312</v>
      </c>
      <c r="L33" s="19">
        <f t="shared" si="20"/>
        <v>409.9519647930249</v>
      </c>
      <c r="M33" s="19">
        <f t="shared" si="20"/>
        <v>488.7143159742966</v>
      </c>
      <c r="N33" s="19">
        <f t="shared" si="20"/>
        <v>464.52838175982941</v>
      </c>
      <c r="O33" s="19">
        <f t="shared" si="20"/>
        <v>405.11654195145991</v>
      </c>
      <c r="P33" s="19">
        <f t="shared" si="20"/>
        <v>383.98421743525927</v>
      </c>
      <c r="Q33" s="19">
        <f t="shared" si="20"/>
        <v>341.68884514817438</v>
      </c>
      <c r="R33" s="19">
        <f t="shared" si="20"/>
        <v>354.71103124264249</v>
      </c>
      <c r="S33" s="19">
        <f t="shared" si="20"/>
        <v>343.01926978177272</v>
      </c>
      <c r="T33" s="19">
        <f t="shared" si="20"/>
        <v>352.68624210022415</v>
      </c>
      <c r="U33" s="19">
        <f t="shared" si="20"/>
        <v>358.55808141242534</v>
      </c>
      <c r="V33" s="19">
        <f t="shared" si="20"/>
        <v>380.12645128108454</v>
      </c>
      <c r="W33" s="19">
        <f t="shared" si="20"/>
        <v>304.09494005705562</v>
      </c>
      <c r="X33" s="19">
        <f t="shared" si="20"/>
        <v>286.97221933710534</v>
      </c>
      <c r="Y33" s="19">
        <f t="shared" ref="Y33:Z33" si="21">SUM(Y34:Y50)</f>
        <v>284.06786660940031</v>
      </c>
      <c r="Z33" s="19">
        <f t="shared" si="21"/>
        <v>240.3971972488888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114.98656110412486</v>
      </c>
      <c r="D37" s="8">
        <v>116.61927315420299</v>
      </c>
      <c r="E37" s="8">
        <v>116.92189380499678</v>
      </c>
      <c r="F37" s="8">
        <v>113.50526803540311</v>
      </c>
      <c r="G37" s="8">
        <v>110.89513781005897</v>
      </c>
      <c r="H37" s="8">
        <v>115.96323121940547</v>
      </c>
      <c r="I37" s="8">
        <v>123.25701795147586</v>
      </c>
      <c r="J37" s="8">
        <v>120.35848033588945</v>
      </c>
      <c r="K37" s="8">
        <v>100.02240291466657</v>
      </c>
      <c r="L37" s="8">
        <v>97.821802111655956</v>
      </c>
      <c r="M37" s="8">
        <v>107.2909360768835</v>
      </c>
      <c r="N37" s="8">
        <v>81.564886782625663</v>
      </c>
      <c r="O37" s="8">
        <v>76.528336294176043</v>
      </c>
      <c r="P37" s="8">
        <v>84.261713086497693</v>
      </c>
      <c r="Q37" s="8">
        <v>83.734935026698579</v>
      </c>
      <c r="R37" s="8">
        <v>88.243353888604304</v>
      </c>
      <c r="S37" s="8">
        <v>88.401142004411028</v>
      </c>
      <c r="T37" s="8">
        <v>85.274494498222865</v>
      </c>
      <c r="U37" s="8">
        <v>86.717137164095561</v>
      </c>
      <c r="V37" s="8">
        <v>88.986880251690224</v>
      </c>
      <c r="W37" s="8">
        <v>98.562501279784982</v>
      </c>
      <c r="X37" s="8">
        <v>102.32823420207623</v>
      </c>
      <c r="Y37" s="8">
        <v>83.516480896894763</v>
      </c>
      <c r="Z37" s="8">
        <v>72.944813727291987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166.66688330487437</v>
      </c>
      <c r="D43" s="8">
        <v>166.26247542132273</v>
      </c>
      <c r="E43" s="8">
        <v>166.6939174733416</v>
      </c>
      <c r="F43" s="8">
        <v>161.8228816430136</v>
      </c>
      <c r="G43" s="8">
        <v>162.40024390905916</v>
      </c>
      <c r="H43" s="8">
        <v>181.01401490430362</v>
      </c>
      <c r="I43" s="8">
        <v>208.00423695997603</v>
      </c>
      <c r="J43" s="8">
        <v>201.48614201133168</v>
      </c>
      <c r="K43" s="8">
        <v>184.03601125416108</v>
      </c>
      <c r="L43" s="8">
        <v>193.67583688484305</v>
      </c>
      <c r="M43" s="8">
        <v>255.3385934907441</v>
      </c>
      <c r="N43" s="8">
        <v>248.33654670737727</v>
      </c>
      <c r="O43" s="8">
        <v>216.15849911264911</v>
      </c>
      <c r="P43" s="8">
        <v>220.13075234061819</v>
      </c>
      <c r="Q43" s="8">
        <v>214.45006145082971</v>
      </c>
      <c r="R43" s="8">
        <v>235.91862160968503</v>
      </c>
      <c r="S43" s="8">
        <v>225.8974596528775</v>
      </c>
      <c r="T43" s="8">
        <v>235.95250944128912</v>
      </c>
      <c r="U43" s="8">
        <v>239.84949021845824</v>
      </c>
      <c r="V43" s="8">
        <v>255.32611536311654</v>
      </c>
      <c r="W43" s="8">
        <v>188.4536260031438</v>
      </c>
      <c r="X43" s="8">
        <v>174.00510007986912</v>
      </c>
      <c r="Y43" s="8">
        <v>189.69757143871718</v>
      </c>
      <c r="Z43" s="8">
        <v>157.34047359064616</v>
      </c>
    </row>
    <row r="44" spans="1:26" ht="11.25" customHeight="1" x14ac:dyDescent="0.2">
      <c r="A44" s="28" t="s">
        <v>74</v>
      </c>
      <c r="B44" s="7" t="s">
        <v>75</v>
      </c>
      <c r="C44" s="8">
        <v>147.30226477027114</v>
      </c>
      <c r="D44" s="8">
        <v>113.42856984070397</v>
      </c>
      <c r="E44" s="8">
        <v>130.36529983078773</v>
      </c>
      <c r="F44" s="8">
        <v>140.01939108316608</v>
      </c>
      <c r="G44" s="8">
        <v>115.60277173291608</v>
      </c>
      <c r="H44" s="8">
        <v>115.54154674224399</v>
      </c>
      <c r="I44" s="8">
        <v>128.69358308481449</v>
      </c>
      <c r="J44" s="8">
        <v>131.1654102284682</v>
      </c>
      <c r="K44" s="8">
        <v>112.09730157626548</v>
      </c>
      <c r="L44" s="8">
        <v>118.45432579652589</v>
      </c>
      <c r="M44" s="8">
        <v>126.084786406669</v>
      </c>
      <c r="N44" s="8">
        <v>134.62694826982647</v>
      </c>
      <c r="O44" s="8">
        <v>112.42970654463475</v>
      </c>
      <c r="P44" s="8">
        <v>79.591752008143359</v>
      </c>
      <c r="Q44" s="8">
        <v>43.503848670646121</v>
      </c>
      <c r="R44" s="8">
        <v>30.549055744353161</v>
      </c>
      <c r="S44" s="8">
        <v>28.720668124484153</v>
      </c>
      <c r="T44" s="8">
        <v>31.459238160712196</v>
      </c>
      <c r="U44" s="8">
        <v>31.99145402987153</v>
      </c>
      <c r="V44" s="8">
        <v>35.813455666277804</v>
      </c>
      <c r="W44" s="8">
        <v>17.078812774126867</v>
      </c>
      <c r="X44" s="8">
        <v>10.638885055160026</v>
      </c>
      <c r="Y44" s="8">
        <v>10.853814273788345</v>
      </c>
      <c r="Z44" s="8">
        <v>10.111909930950668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3.4579322658788008</v>
      </c>
      <c r="L61" s="49">
        <f t="shared" si="24"/>
        <v>5.320016992643211</v>
      </c>
      <c r="M61" s="49">
        <f t="shared" si="24"/>
        <v>6.169788933316199</v>
      </c>
      <c r="N61" s="49">
        <f t="shared" si="24"/>
        <v>5.4714951101910057</v>
      </c>
      <c r="O61" s="49">
        <f t="shared" si="24"/>
        <v>5.1785527944523881</v>
      </c>
      <c r="P61" s="49">
        <f t="shared" si="24"/>
        <v>3.3022693603362199</v>
      </c>
      <c r="Q61" s="49">
        <f t="shared" si="24"/>
        <v>5.1060816338580999</v>
      </c>
      <c r="R61" s="49">
        <f t="shared" si="24"/>
        <v>3.5636865320418507</v>
      </c>
      <c r="S61" s="49">
        <f t="shared" si="24"/>
        <v>3.8763976316115691</v>
      </c>
      <c r="T61" s="49">
        <f t="shared" si="24"/>
        <v>5.4262215140389376</v>
      </c>
      <c r="U61" s="49">
        <f t="shared" si="24"/>
        <v>5.4530661997944447</v>
      </c>
      <c r="V61" s="49">
        <f t="shared" si="24"/>
        <v>5.6471239485628022</v>
      </c>
      <c r="W61" s="49">
        <f t="shared" si="24"/>
        <v>7.4183171684599269</v>
      </c>
      <c r="X61" s="49">
        <f t="shared" si="24"/>
        <v>15.414096862835574</v>
      </c>
      <c r="Y61" s="49">
        <f t="shared" ref="Y61:Z61" si="25">SUM(Y62:Y72)</f>
        <v>15.540815436704776</v>
      </c>
      <c r="Z61" s="49">
        <f t="shared" si="25"/>
        <v>18.490653732873056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3.4579322658788008</v>
      </c>
      <c r="L67" s="52">
        <v>5.320016992643211</v>
      </c>
      <c r="M67" s="52">
        <v>6.169788933316199</v>
      </c>
      <c r="N67" s="52">
        <v>5.4714951101910057</v>
      </c>
      <c r="O67" s="52">
        <v>5.1785527944523881</v>
      </c>
      <c r="P67" s="52">
        <v>3.3022693603362199</v>
      </c>
      <c r="Q67" s="52">
        <v>5.1060816338580999</v>
      </c>
      <c r="R67" s="52">
        <v>3.5636865320418507</v>
      </c>
      <c r="S67" s="52">
        <v>3.8763976316115691</v>
      </c>
      <c r="T67" s="52">
        <v>5.4262215140389376</v>
      </c>
      <c r="U67" s="52">
        <v>5.4530661997944447</v>
      </c>
      <c r="V67" s="52">
        <v>5.6471239485628022</v>
      </c>
      <c r="W67" s="52">
        <v>7.4183171684599269</v>
      </c>
      <c r="X67" s="52">
        <v>10.797889204602695</v>
      </c>
      <c r="Y67" s="52">
        <v>9.2475205895405015</v>
      </c>
      <c r="Z67" s="52">
        <v>8.995586825380073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4.6162076582328799</v>
      </c>
      <c r="Y69" s="52">
        <v>6.2932948471642751</v>
      </c>
      <c r="Z69" s="52">
        <v>9.4950669074929817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71.285621180729649</v>
      </c>
      <c r="D2" s="21">
        <f t="shared" ref="D2:X2" si="0">SUM(D3,D17,D22,D25,D26,D51,D52)</f>
        <v>59.389917623770273</v>
      </c>
      <c r="E2" s="21">
        <f t="shared" si="0"/>
        <v>60.805964930873934</v>
      </c>
      <c r="F2" s="21">
        <f t="shared" si="0"/>
        <v>75.345421038417271</v>
      </c>
      <c r="G2" s="21">
        <f t="shared" si="0"/>
        <v>81.973780027965844</v>
      </c>
      <c r="H2" s="21">
        <f t="shared" si="0"/>
        <v>64.50235605404697</v>
      </c>
      <c r="I2" s="21">
        <f t="shared" si="0"/>
        <v>51.672326483733649</v>
      </c>
      <c r="J2" s="21">
        <f t="shared" si="0"/>
        <v>74.356442784310687</v>
      </c>
      <c r="K2" s="21">
        <f t="shared" si="0"/>
        <v>40.532648494906923</v>
      </c>
      <c r="L2" s="21">
        <f t="shared" si="0"/>
        <v>39.622363286975123</v>
      </c>
      <c r="M2" s="21">
        <f t="shared" si="0"/>
        <v>27.081030745703405</v>
      </c>
      <c r="N2" s="21">
        <f t="shared" si="0"/>
        <v>27.634484880170632</v>
      </c>
      <c r="O2" s="21">
        <f t="shared" si="0"/>
        <v>52.348099808540155</v>
      </c>
      <c r="P2" s="21">
        <f t="shared" si="0"/>
        <v>68.308536524740703</v>
      </c>
      <c r="Q2" s="21">
        <f t="shared" si="0"/>
        <v>51.044074211825617</v>
      </c>
      <c r="R2" s="21">
        <f t="shared" si="0"/>
        <v>44.248852757357454</v>
      </c>
      <c r="S2" s="21">
        <f t="shared" si="0"/>
        <v>30.431909538227298</v>
      </c>
      <c r="T2" s="21">
        <f t="shared" si="0"/>
        <v>32.92862081977583</v>
      </c>
      <c r="U2" s="21">
        <f t="shared" si="0"/>
        <v>26.954879187574662</v>
      </c>
      <c r="V2" s="21">
        <f t="shared" si="0"/>
        <v>18.151724838915435</v>
      </c>
      <c r="W2" s="21">
        <f t="shared" si="0"/>
        <v>29.963879702944347</v>
      </c>
      <c r="X2" s="21">
        <f t="shared" si="0"/>
        <v>50.413838502894592</v>
      </c>
      <c r="Y2" s="21">
        <f t="shared" ref="Y2:Z2" si="1">SUM(Y3,Y17,Y22,Y25,Y26,Y51,Y52)</f>
        <v>43.2902519105997</v>
      </c>
      <c r="Z2" s="21">
        <f t="shared" si="1"/>
        <v>56.960783871111197</v>
      </c>
    </row>
    <row r="3" spans="1:26" ht="11.25" customHeight="1" x14ac:dyDescent="0.2">
      <c r="A3" s="22" t="s">
        <v>2</v>
      </c>
      <c r="B3" s="23" t="s">
        <v>3</v>
      </c>
      <c r="C3" s="24">
        <f t="shared" ref="C3:V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ref="W3:X3" si="3">SUM(W4,W8,W11)</f>
        <v>0</v>
      </c>
      <c r="X3" s="24">
        <f t="shared" si="3"/>
        <v>0</v>
      </c>
      <c r="Y3" s="24">
        <f t="shared" ref="Y3:Z3" si="4">SUM(Y4,Y8,Y11)</f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V4" si="5">SUM(C5:C7)</f>
        <v>0</v>
      </c>
      <c r="D4" s="19">
        <f t="shared" si="5"/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ref="W4:X4" si="6">SUM(W5:W7)</f>
        <v>0</v>
      </c>
      <c r="X4" s="19">
        <f t="shared" si="6"/>
        <v>0</v>
      </c>
      <c r="Y4" s="19">
        <f t="shared" ref="Y4:Z4" si="7">SUM(Y5:Y7)</f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71.285621180729649</v>
      </c>
      <c r="D26" s="27">
        <f t="shared" si="16"/>
        <v>59.389917623770273</v>
      </c>
      <c r="E26" s="27">
        <f t="shared" si="16"/>
        <v>60.805964930873934</v>
      </c>
      <c r="F26" s="27">
        <f t="shared" si="16"/>
        <v>75.345421038417271</v>
      </c>
      <c r="G26" s="27">
        <f t="shared" si="16"/>
        <v>81.973780027965844</v>
      </c>
      <c r="H26" s="27">
        <f t="shared" si="16"/>
        <v>64.50235605404697</v>
      </c>
      <c r="I26" s="27">
        <f t="shared" si="16"/>
        <v>51.672326483733649</v>
      </c>
      <c r="J26" s="27">
        <f t="shared" si="16"/>
        <v>74.356442784310687</v>
      </c>
      <c r="K26" s="27">
        <f t="shared" si="16"/>
        <v>40.532648494906923</v>
      </c>
      <c r="L26" s="27">
        <f t="shared" si="16"/>
        <v>39.622363286975123</v>
      </c>
      <c r="M26" s="27">
        <f t="shared" si="16"/>
        <v>27.081030745703405</v>
      </c>
      <c r="N26" s="27">
        <f t="shared" si="16"/>
        <v>27.634484880170632</v>
      </c>
      <c r="O26" s="27">
        <f t="shared" si="16"/>
        <v>52.348099808540155</v>
      </c>
      <c r="P26" s="27">
        <f t="shared" si="16"/>
        <v>68.308536524740703</v>
      </c>
      <c r="Q26" s="27">
        <f t="shared" si="16"/>
        <v>51.044074211825617</v>
      </c>
      <c r="R26" s="27">
        <f t="shared" si="16"/>
        <v>44.248852757357454</v>
      </c>
      <c r="S26" s="27">
        <f t="shared" si="16"/>
        <v>30.431909538227298</v>
      </c>
      <c r="T26" s="27">
        <f t="shared" si="16"/>
        <v>32.92862081977583</v>
      </c>
      <c r="U26" s="27">
        <f t="shared" si="16"/>
        <v>26.954879187574662</v>
      </c>
      <c r="V26" s="27">
        <f t="shared" si="16"/>
        <v>18.151724838915435</v>
      </c>
      <c r="W26" s="27">
        <f t="shared" si="16"/>
        <v>29.963879702944347</v>
      </c>
      <c r="X26" s="27">
        <f t="shared" si="16"/>
        <v>50.413838502894592</v>
      </c>
      <c r="Y26" s="27">
        <f t="shared" ref="Y26:Z26" si="17">SUM(Y27,Y33)</f>
        <v>43.2902519105997</v>
      </c>
      <c r="Z26" s="27">
        <f t="shared" si="17"/>
        <v>56.960783871111197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71.285621180729649</v>
      </c>
      <c r="D33" s="19">
        <f t="shared" si="20"/>
        <v>59.389917623770273</v>
      </c>
      <c r="E33" s="19">
        <f t="shared" si="20"/>
        <v>60.805964930873934</v>
      </c>
      <c r="F33" s="19">
        <f t="shared" si="20"/>
        <v>75.345421038417271</v>
      </c>
      <c r="G33" s="19">
        <f t="shared" si="20"/>
        <v>81.973780027965844</v>
      </c>
      <c r="H33" s="19">
        <f t="shared" si="20"/>
        <v>64.50235605404697</v>
      </c>
      <c r="I33" s="19">
        <f t="shared" si="20"/>
        <v>51.672326483733649</v>
      </c>
      <c r="J33" s="19">
        <f t="shared" si="20"/>
        <v>74.356442784310687</v>
      </c>
      <c r="K33" s="19">
        <f t="shared" si="20"/>
        <v>40.532648494906923</v>
      </c>
      <c r="L33" s="19">
        <f t="shared" si="20"/>
        <v>39.622363286975123</v>
      </c>
      <c r="M33" s="19">
        <f t="shared" si="20"/>
        <v>27.081030745703405</v>
      </c>
      <c r="N33" s="19">
        <f t="shared" si="20"/>
        <v>27.634484880170632</v>
      </c>
      <c r="O33" s="19">
        <f t="shared" si="20"/>
        <v>52.348099808540155</v>
      </c>
      <c r="P33" s="19">
        <f t="shared" si="20"/>
        <v>68.308536524740703</v>
      </c>
      <c r="Q33" s="19">
        <f t="shared" si="20"/>
        <v>51.044074211825617</v>
      </c>
      <c r="R33" s="19">
        <f t="shared" si="20"/>
        <v>44.248852757357454</v>
      </c>
      <c r="S33" s="19">
        <f t="shared" si="20"/>
        <v>30.431909538227298</v>
      </c>
      <c r="T33" s="19">
        <f t="shared" si="20"/>
        <v>32.92862081977583</v>
      </c>
      <c r="U33" s="19">
        <f t="shared" si="20"/>
        <v>26.954879187574662</v>
      </c>
      <c r="V33" s="19">
        <f t="shared" si="20"/>
        <v>18.151724838915435</v>
      </c>
      <c r="W33" s="19">
        <f t="shared" si="20"/>
        <v>29.963879702944347</v>
      </c>
      <c r="X33" s="19">
        <f t="shared" si="20"/>
        <v>50.413838502894592</v>
      </c>
      <c r="Y33" s="19">
        <f t="shared" ref="Y33:Z33" si="21">SUM(Y34:Y50)</f>
        <v>43.2902519105997</v>
      </c>
      <c r="Z33" s="19">
        <f t="shared" si="21"/>
        <v>56.960783871111197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19.108938895875145</v>
      </c>
      <c r="D37" s="8">
        <v>17.476226845797026</v>
      </c>
      <c r="E37" s="8">
        <v>17.17360619500321</v>
      </c>
      <c r="F37" s="8">
        <v>20.590231964596889</v>
      </c>
      <c r="G37" s="8">
        <v>23.374998189941088</v>
      </c>
      <c r="H37" s="8">
        <v>18.132268780594536</v>
      </c>
      <c r="I37" s="8">
        <v>13.846961368524141</v>
      </c>
      <c r="J37" s="8">
        <v>19.755475184110558</v>
      </c>
      <c r="K37" s="8">
        <v>10.233786205333448</v>
      </c>
      <c r="L37" s="8">
        <v>9.454597888344038</v>
      </c>
      <c r="M37" s="8">
        <v>5.9452916431164979</v>
      </c>
      <c r="N37" s="8">
        <v>4.8522409373743374</v>
      </c>
      <c r="O37" s="8">
        <v>9.8887914258239711</v>
      </c>
      <c r="P37" s="8">
        <v>14.989663753502297</v>
      </c>
      <c r="Q37" s="8">
        <v>12.508960413301436</v>
      </c>
      <c r="R37" s="8">
        <v>11.008022951395681</v>
      </c>
      <c r="S37" s="8">
        <v>7.8427534355889827</v>
      </c>
      <c r="T37" s="8">
        <v>7.9616700617771432</v>
      </c>
      <c r="U37" s="8">
        <v>6.5190273959044438</v>
      </c>
      <c r="V37" s="8">
        <v>4.2492843083097913</v>
      </c>
      <c r="W37" s="8">
        <v>9.7118187202150139</v>
      </c>
      <c r="X37" s="8">
        <v>17.976510357923765</v>
      </c>
      <c r="Y37" s="8">
        <v>12.727414543105242</v>
      </c>
      <c r="Z37" s="8">
        <v>17.283869432707998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27.69738705512561</v>
      </c>
      <c r="D43" s="8">
        <v>24.915613498677239</v>
      </c>
      <c r="E43" s="8">
        <v>24.484171446658443</v>
      </c>
      <c r="F43" s="8">
        <v>29.355207276986409</v>
      </c>
      <c r="G43" s="8">
        <v>34.231486450940828</v>
      </c>
      <c r="H43" s="8">
        <v>28.303754015696416</v>
      </c>
      <c r="I43" s="8">
        <v>23.367648200023986</v>
      </c>
      <c r="J43" s="8">
        <v>33.071657828668307</v>
      </c>
      <c r="K43" s="8">
        <v>18.829633545838949</v>
      </c>
      <c r="L43" s="8">
        <v>18.719008635156943</v>
      </c>
      <c r="M43" s="8">
        <v>14.149027509255903</v>
      </c>
      <c r="N43" s="8">
        <v>14.773376212622754</v>
      </c>
      <c r="O43" s="8">
        <v>27.931435807350933</v>
      </c>
      <c r="P43" s="8">
        <v>39.159967659381763</v>
      </c>
      <c r="Q43" s="8">
        <v>32.036178549170295</v>
      </c>
      <c r="R43" s="8">
        <v>29.429951230314916</v>
      </c>
      <c r="S43" s="8">
        <v>20.041122067122465</v>
      </c>
      <c r="T43" s="8">
        <v>22.029752758710874</v>
      </c>
      <c r="U43" s="8">
        <v>18.030869661541736</v>
      </c>
      <c r="V43" s="8">
        <v>12.192283316883433</v>
      </c>
      <c r="W43" s="8">
        <v>18.569206636856197</v>
      </c>
      <c r="X43" s="8">
        <v>30.56834224013085</v>
      </c>
      <c r="Y43" s="8">
        <v>28.908780681282796</v>
      </c>
      <c r="Z43" s="8">
        <v>37.280953409353863</v>
      </c>
    </row>
    <row r="44" spans="1:26" ht="11.25" customHeight="1" x14ac:dyDescent="0.2">
      <c r="A44" s="28" t="s">
        <v>74</v>
      </c>
      <c r="B44" s="7" t="s">
        <v>75</v>
      </c>
      <c r="C44" s="8">
        <v>24.479295229728891</v>
      </c>
      <c r="D44" s="8">
        <v>16.998077279296016</v>
      </c>
      <c r="E44" s="8">
        <v>19.148187289212281</v>
      </c>
      <c r="F44" s="8">
        <v>25.399981796833963</v>
      </c>
      <c r="G44" s="8">
        <v>24.367295387083932</v>
      </c>
      <c r="H44" s="8">
        <v>18.066333257756014</v>
      </c>
      <c r="I44" s="8">
        <v>14.457716915185522</v>
      </c>
      <c r="J44" s="8">
        <v>21.529309771531818</v>
      </c>
      <c r="K44" s="8">
        <v>11.469228743734522</v>
      </c>
      <c r="L44" s="8">
        <v>11.448756763474142</v>
      </c>
      <c r="M44" s="8">
        <v>6.9867115933310062</v>
      </c>
      <c r="N44" s="8">
        <v>8.0088677301735416</v>
      </c>
      <c r="O44" s="8">
        <v>14.527872575365251</v>
      </c>
      <c r="P44" s="8">
        <v>14.158905111856644</v>
      </c>
      <c r="Q44" s="8">
        <v>6.4989352493538846</v>
      </c>
      <c r="R44" s="8">
        <v>3.8108785756468539</v>
      </c>
      <c r="S44" s="8">
        <v>2.5480340355158497</v>
      </c>
      <c r="T44" s="8">
        <v>2.9371979992878074</v>
      </c>
      <c r="U44" s="8">
        <v>2.4049821301284799</v>
      </c>
      <c r="V44" s="8">
        <v>1.7101572137222116</v>
      </c>
      <c r="W44" s="8">
        <v>1.6828543458731351</v>
      </c>
      <c r="X44" s="8">
        <v>1.8689859048399775</v>
      </c>
      <c r="Y44" s="8">
        <v>1.6540566862116588</v>
      </c>
      <c r="Z44" s="8">
        <v>2.3959610290493365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0.35379813412120004</v>
      </c>
      <c r="L61" s="49">
        <f t="shared" si="24"/>
        <v>0.51418620735679088</v>
      </c>
      <c r="M61" s="49">
        <f t="shared" si="24"/>
        <v>0.3418853066838014</v>
      </c>
      <c r="N61" s="49">
        <f t="shared" si="24"/>
        <v>0.32549560980899411</v>
      </c>
      <c r="O61" s="49">
        <f t="shared" si="24"/>
        <v>0.6691590455476123</v>
      </c>
      <c r="P61" s="49">
        <f t="shared" si="24"/>
        <v>0.58745431966377881</v>
      </c>
      <c r="Q61" s="49">
        <f t="shared" si="24"/>
        <v>0.76278524614190235</v>
      </c>
      <c r="R61" s="49">
        <f t="shared" si="24"/>
        <v>0.44455634795814791</v>
      </c>
      <c r="S61" s="49">
        <f t="shared" si="24"/>
        <v>0.3439054083884307</v>
      </c>
      <c r="T61" s="49">
        <f t="shared" si="24"/>
        <v>0.50662024596106148</v>
      </c>
      <c r="U61" s="49">
        <f t="shared" si="24"/>
        <v>0.40993844020555525</v>
      </c>
      <c r="V61" s="49">
        <f t="shared" si="24"/>
        <v>0.26966037143719906</v>
      </c>
      <c r="W61" s="49">
        <f t="shared" si="24"/>
        <v>0.73096107154007406</v>
      </c>
      <c r="X61" s="49">
        <f t="shared" si="24"/>
        <v>2.7078711371644264</v>
      </c>
      <c r="Y61" s="49">
        <f t="shared" ref="Y61:Z61" si="25">SUM(Y62:Y72)</f>
        <v>2.3683277632952211</v>
      </c>
      <c r="Z61" s="49">
        <f t="shared" si="25"/>
        <v>4.3812579471269437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0.35379813412120004</v>
      </c>
      <c r="L67" s="52">
        <v>0.51418620735679088</v>
      </c>
      <c r="M67" s="52">
        <v>0.3418853066838014</v>
      </c>
      <c r="N67" s="52">
        <v>0.32549560980899411</v>
      </c>
      <c r="O67" s="52">
        <v>0.6691590455476123</v>
      </c>
      <c r="P67" s="52">
        <v>0.58745431966377881</v>
      </c>
      <c r="Q67" s="52">
        <v>0.76278524614190235</v>
      </c>
      <c r="R67" s="52">
        <v>0.44455634795814791</v>
      </c>
      <c r="S67" s="52">
        <v>0.3439054083884307</v>
      </c>
      <c r="T67" s="52">
        <v>0.50662024596106148</v>
      </c>
      <c r="U67" s="52">
        <v>0.40993844020555525</v>
      </c>
      <c r="V67" s="52">
        <v>0.26966037143719906</v>
      </c>
      <c r="W67" s="52">
        <v>0.73096107154007406</v>
      </c>
      <c r="X67" s="52">
        <v>1.8969189553973083</v>
      </c>
      <c r="Y67" s="52">
        <v>1.4092670904594959</v>
      </c>
      <c r="Z67" s="52">
        <v>2.1314544546199281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0.81095218176711836</v>
      </c>
      <c r="Y69" s="52">
        <v>0.95906067283572527</v>
      </c>
      <c r="Z69" s="52">
        <v>2.2498034925070156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32.212620000000015</v>
      </c>
      <c r="D2" s="21">
        <f t="shared" ref="D2:X2" si="0">SUM(D3,D17,D22,D25,D26,D51,D52)</f>
        <v>46.349819999999994</v>
      </c>
      <c r="E2" s="21">
        <f t="shared" si="0"/>
        <v>44.330220000000011</v>
      </c>
      <c r="F2" s="21">
        <f t="shared" si="0"/>
        <v>56.39732999999999</v>
      </c>
      <c r="G2" s="21">
        <f t="shared" si="0"/>
        <v>48.470400000000012</v>
      </c>
      <c r="H2" s="21">
        <f t="shared" si="0"/>
        <v>42.4116</v>
      </c>
      <c r="I2" s="21">
        <f t="shared" si="0"/>
        <v>40.29102000000001</v>
      </c>
      <c r="J2" s="21">
        <f t="shared" si="0"/>
        <v>28.223506080000003</v>
      </c>
      <c r="K2" s="21">
        <f t="shared" si="0"/>
        <v>22.16490804</v>
      </c>
      <c r="L2" s="21">
        <f t="shared" si="0"/>
        <v>22.215600000000002</v>
      </c>
      <c r="M2" s="21">
        <f t="shared" si="0"/>
        <v>22.215398040000004</v>
      </c>
      <c r="N2" s="21">
        <f t="shared" si="0"/>
        <v>18.176329574028824</v>
      </c>
      <c r="O2" s="21">
        <f t="shared" si="0"/>
        <v>17.8706995552499</v>
      </c>
      <c r="P2" s="21">
        <f t="shared" si="0"/>
        <v>13.718984074643391</v>
      </c>
      <c r="Q2" s="21">
        <f t="shared" si="0"/>
        <v>14.069626614273112</v>
      </c>
      <c r="R2" s="21">
        <f t="shared" si="0"/>
        <v>7.4993549526784342</v>
      </c>
      <c r="S2" s="21">
        <f t="shared" si="0"/>
        <v>10.612903691682503</v>
      </c>
      <c r="T2" s="21">
        <f t="shared" si="0"/>
        <v>8.2371404775768085</v>
      </c>
      <c r="U2" s="21">
        <f t="shared" si="0"/>
        <v>12.064176652150843</v>
      </c>
      <c r="V2" s="21">
        <f t="shared" si="0"/>
        <v>15.987405175349931</v>
      </c>
      <c r="W2" s="21">
        <f t="shared" si="0"/>
        <v>10.858017734733545</v>
      </c>
      <c r="X2" s="21">
        <f t="shared" si="0"/>
        <v>15.336831388657046</v>
      </c>
      <c r="Y2" s="21">
        <f t="shared" ref="Y2:Z2" si="1">SUM(Y3,Y17,Y22,Y25,Y26,Y51,Y52)</f>
        <v>9.193756338164329</v>
      </c>
      <c r="Z2" s="21">
        <f t="shared" si="1"/>
        <v>8.3637418312596736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32.212620000000015</v>
      </c>
      <c r="D51" s="27">
        <v>46.349819999999994</v>
      </c>
      <c r="E51" s="27">
        <v>44.330220000000011</v>
      </c>
      <c r="F51" s="27">
        <v>56.39732999999999</v>
      </c>
      <c r="G51" s="27">
        <v>48.470400000000012</v>
      </c>
      <c r="H51" s="27">
        <v>42.4116</v>
      </c>
      <c r="I51" s="27">
        <v>40.29102000000001</v>
      </c>
      <c r="J51" s="27">
        <v>28.223506080000003</v>
      </c>
      <c r="K51" s="27">
        <v>22.16490804</v>
      </c>
      <c r="L51" s="27">
        <v>22.215600000000002</v>
      </c>
      <c r="M51" s="27">
        <v>22.215398040000004</v>
      </c>
      <c r="N51" s="27">
        <v>18.176329574028824</v>
      </c>
      <c r="O51" s="27">
        <v>17.8706995552499</v>
      </c>
      <c r="P51" s="27">
        <v>13.718984074643391</v>
      </c>
      <c r="Q51" s="27">
        <v>14.069626614273112</v>
      </c>
      <c r="R51" s="27">
        <v>7.4993549526784342</v>
      </c>
      <c r="S51" s="27">
        <v>10.612903691682503</v>
      </c>
      <c r="T51" s="27">
        <v>8.2371404775768085</v>
      </c>
      <c r="U51" s="27">
        <v>12.064176652150843</v>
      </c>
      <c r="V51" s="27">
        <v>15.987405175349931</v>
      </c>
      <c r="W51" s="27">
        <v>10.858017734733545</v>
      </c>
      <c r="X51" s="27">
        <v>15.336831388657046</v>
      </c>
      <c r="Y51" s="27">
        <v>9.193756338164329</v>
      </c>
      <c r="Z51" s="27">
        <v>8.3637418312596736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2.6510292382090858E-4</v>
      </c>
      <c r="O61" s="49">
        <f t="shared" si="22"/>
        <v>2.4900760669430795E-3</v>
      </c>
      <c r="P61" s="49">
        <f t="shared" si="22"/>
        <v>1.3717121363117962E-2</v>
      </c>
      <c r="Q61" s="49">
        <f t="shared" si="22"/>
        <v>1.6823170707454514E-2</v>
      </c>
      <c r="R61" s="49">
        <f t="shared" si="22"/>
        <v>2.3022559425269411E-2</v>
      </c>
      <c r="S61" s="49">
        <f t="shared" si="22"/>
        <v>3.9403786704733018E-2</v>
      </c>
      <c r="T61" s="49">
        <f t="shared" si="22"/>
        <v>3.9312080219361827E-2</v>
      </c>
      <c r="U61" s="49">
        <f t="shared" si="22"/>
        <v>5.3174276088481562E-2</v>
      </c>
      <c r="V61" s="49">
        <f t="shared" si="22"/>
        <v>6.8158031263703872E-2</v>
      </c>
      <c r="W61" s="49">
        <f t="shared" si="22"/>
        <v>4.772295507216797E-2</v>
      </c>
      <c r="X61" s="49">
        <f t="shared" si="22"/>
        <v>9.2197356922021884E-2</v>
      </c>
      <c r="Y61" s="49">
        <f t="shared" ref="Y61:Z61" si="23">SUM(Y62:Y72)</f>
        <v>0.112695783818677</v>
      </c>
      <c r="Z61" s="49">
        <f t="shared" si="23"/>
        <v>8.3368349469193706E-2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2.6510292382090858E-4</v>
      </c>
      <c r="O64" s="52">
        <v>2.4900760669430795E-3</v>
      </c>
      <c r="P64" s="52">
        <v>1.3717121363117962E-2</v>
      </c>
      <c r="Q64" s="52">
        <v>1.6823170707454514E-2</v>
      </c>
      <c r="R64" s="52">
        <v>2.3022559425269411E-2</v>
      </c>
      <c r="S64" s="52">
        <v>3.9403786704733018E-2</v>
      </c>
      <c r="T64" s="52">
        <v>3.9312080219361827E-2</v>
      </c>
      <c r="U64" s="52">
        <v>5.3174276088481562E-2</v>
      </c>
      <c r="V64" s="52">
        <v>6.8158031263703872E-2</v>
      </c>
      <c r="W64" s="52">
        <v>4.772295507216797E-2</v>
      </c>
      <c r="X64" s="52">
        <v>9.2197356922021884E-2</v>
      </c>
      <c r="Y64" s="52">
        <v>0.112695783818677</v>
      </c>
      <c r="Z64" s="52">
        <v>8.3368349469193706E-2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5997.9267590040008</v>
      </c>
      <c r="D2" s="21">
        <f t="shared" ref="D2:X2" si="0">SUM(D3,D17,D22,D25,D26,D51,D52)</f>
        <v>6660.3119952960005</v>
      </c>
      <c r="E2" s="21">
        <f t="shared" si="0"/>
        <v>6443.7510978936007</v>
      </c>
      <c r="F2" s="21">
        <f t="shared" si="0"/>
        <v>6680.9952852119986</v>
      </c>
      <c r="G2" s="21">
        <f t="shared" si="0"/>
        <v>6038.4305943359996</v>
      </c>
      <c r="H2" s="21">
        <f t="shared" si="0"/>
        <v>5788.7852477903989</v>
      </c>
      <c r="I2" s="21">
        <f t="shared" si="0"/>
        <v>5562.4567694543994</v>
      </c>
      <c r="J2" s="21">
        <f t="shared" si="0"/>
        <v>5595.2895041135998</v>
      </c>
      <c r="K2" s="21">
        <f t="shared" si="0"/>
        <v>4916.9584287394628</v>
      </c>
      <c r="L2" s="21">
        <f t="shared" si="0"/>
        <v>4859.0167189060685</v>
      </c>
      <c r="M2" s="21">
        <f t="shared" si="0"/>
        <v>5236.8623697090034</v>
      </c>
      <c r="N2" s="21">
        <f t="shared" si="0"/>
        <v>4485.4327187925965</v>
      </c>
      <c r="O2" s="21">
        <f t="shared" si="0"/>
        <v>4749.4143791682382</v>
      </c>
      <c r="P2" s="21">
        <f t="shared" si="0"/>
        <v>4367.3985255983189</v>
      </c>
      <c r="Q2" s="21">
        <f t="shared" si="0"/>
        <v>4255.6207239132682</v>
      </c>
      <c r="R2" s="21">
        <f t="shared" si="0"/>
        <v>4219.3500366011385</v>
      </c>
      <c r="S2" s="21">
        <f t="shared" si="0"/>
        <v>4335.2896218506148</v>
      </c>
      <c r="T2" s="21">
        <f t="shared" si="0"/>
        <v>4203.4111392572131</v>
      </c>
      <c r="U2" s="21">
        <f t="shared" si="0"/>
        <v>3957.7425239019158</v>
      </c>
      <c r="V2" s="21">
        <f t="shared" si="0"/>
        <v>4033.1378372476406</v>
      </c>
      <c r="W2" s="21">
        <f t="shared" si="0"/>
        <v>3969.6597829718366</v>
      </c>
      <c r="X2" s="21">
        <f t="shared" si="0"/>
        <v>3594.0565127696868</v>
      </c>
      <c r="Y2" s="21">
        <f t="shared" ref="Y2:Z2" si="1">SUM(Y3,Y17,Y22,Y25,Y26,Y51,Y52)</f>
        <v>3520.4132985333717</v>
      </c>
      <c r="Z2" s="21">
        <f t="shared" si="1"/>
        <v>3111.7024567517233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19.142615368800001</v>
      </c>
      <c r="D3" s="24">
        <f t="shared" ref="D3:W3" si="3">SUM(D4,D8,D11)</f>
        <v>16.735670107200001</v>
      </c>
      <c r="E3" s="24">
        <f t="shared" si="3"/>
        <v>19.146661221599999</v>
      </c>
      <c r="F3" s="24">
        <f t="shared" si="3"/>
        <v>19.113620090399998</v>
      </c>
      <c r="G3" s="24">
        <f t="shared" si="3"/>
        <v>19.130814964800006</v>
      </c>
      <c r="H3" s="24">
        <f t="shared" si="3"/>
        <v>16.619986944000001</v>
      </c>
      <c r="I3" s="24">
        <f t="shared" si="3"/>
        <v>16.599245414400002</v>
      </c>
      <c r="J3" s="24">
        <f t="shared" si="3"/>
        <v>16.405546291200004</v>
      </c>
      <c r="K3" s="24">
        <f t="shared" si="3"/>
        <v>18.257898700800002</v>
      </c>
      <c r="L3" s="24">
        <f t="shared" si="3"/>
        <v>18.731273932800004</v>
      </c>
      <c r="M3" s="24">
        <f t="shared" si="3"/>
        <v>18.516226924799998</v>
      </c>
      <c r="N3" s="24">
        <f t="shared" si="3"/>
        <v>18.377149427999996</v>
      </c>
      <c r="O3" s="24">
        <f t="shared" si="3"/>
        <v>16.106915048400001</v>
      </c>
      <c r="P3" s="24">
        <f t="shared" si="3"/>
        <v>11.469080541599997</v>
      </c>
      <c r="Q3" s="24">
        <f t="shared" si="3"/>
        <v>11.520916070399998</v>
      </c>
      <c r="R3" s="24">
        <f t="shared" si="3"/>
        <v>9.1123974215999972</v>
      </c>
      <c r="S3" s="24">
        <f t="shared" si="3"/>
        <v>9.1940515128000015</v>
      </c>
      <c r="T3" s="24">
        <f t="shared" si="3"/>
        <v>6.8365686312000005</v>
      </c>
      <c r="U3" s="24">
        <f t="shared" si="3"/>
        <v>9.1004480424</v>
      </c>
      <c r="V3" s="24">
        <f t="shared" si="3"/>
        <v>6.8484709655999998</v>
      </c>
      <c r="W3" s="24">
        <f t="shared" si="3"/>
        <v>6.8386961016000019</v>
      </c>
      <c r="X3" s="24">
        <f t="shared" ref="X3:Z3" si="4">SUM(X4,X8,X11)</f>
        <v>9.0901582991999987</v>
      </c>
      <c r="Y3" s="24">
        <f t="shared" si="4"/>
        <v>6.8735484576000001</v>
      </c>
      <c r="Z3" s="24">
        <f t="shared" si="4"/>
        <v>6.7580377919999988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19.142615368800001</v>
      </c>
      <c r="D4" s="19">
        <f t="shared" ref="D4:W4" si="6">SUM(D5:D7)</f>
        <v>16.735670107200001</v>
      </c>
      <c r="E4" s="19">
        <f t="shared" si="6"/>
        <v>19.146661221599999</v>
      </c>
      <c r="F4" s="19">
        <f t="shared" si="6"/>
        <v>19.113620090399998</v>
      </c>
      <c r="G4" s="19">
        <f t="shared" si="6"/>
        <v>19.130814964800006</v>
      </c>
      <c r="H4" s="19">
        <f t="shared" si="6"/>
        <v>16.619986944000001</v>
      </c>
      <c r="I4" s="19">
        <f t="shared" si="6"/>
        <v>16.599245414400002</v>
      </c>
      <c r="J4" s="19">
        <f t="shared" si="6"/>
        <v>16.405546291200004</v>
      </c>
      <c r="K4" s="19">
        <f t="shared" si="6"/>
        <v>18.257898700800002</v>
      </c>
      <c r="L4" s="19">
        <f t="shared" si="6"/>
        <v>18.731273932800004</v>
      </c>
      <c r="M4" s="19">
        <f t="shared" si="6"/>
        <v>18.516226924799998</v>
      </c>
      <c r="N4" s="19">
        <f t="shared" si="6"/>
        <v>18.377149427999996</v>
      </c>
      <c r="O4" s="19">
        <f t="shared" si="6"/>
        <v>16.106915048400001</v>
      </c>
      <c r="P4" s="19">
        <f t="shared" si="6"/>
        <v>11.469080541599997</v>
      </c>
      <c r="Q4" s="19">
        <f t="shared" si="6"/>
        <v>11.520916070399998</v>
      </c>
      <c r="R4" s="19">
        <f t="shared" si="6"/>
        <v>9.1123974215999972</v>
      </c>
      <c r="S4" s="19">
        <f t="shared" si="6"/>
        <v>9.1940515128000015</v>
      </c>
      <c r="T4" s="19">
        <f t="shared" si="6"/>
        <v>6.8365686312000005</v>
      </c>
      <c r="U4" s="19">
        <f t="shared" si="6"/>
        <v>9.1004480424</v>
      </c>
      <c r="V4" s="19">
        <f t="shared" si="6"/>
        <v>6.8484709655999998</v>
      </c>
      <c r="W4" s="19">
        <f t="shared" si="6"/>
        <v>6.8386961016000019</v>
      </c>
      <c r="X4" s="19">
        <f t="shared" ref="X4:Z4" si="7">SUM(X5:X7)</f>
        <v>9.0901582991999987</v>
      </c>
      <c r="Y4" s="19">
        <f t="shared" si="7"/>
        <v>6.8735484576000001</v>
      </c>
      <c r="Z4" s="19">
        <f t="shared" si="7"/>
        <v>6.7580377919999988</v>
      </c>
    </row>
    <row r="5" spans="1:26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  <c r="Y5" s="8">
        <f>FC_OTH_CP_E!Y5+FC_OTH_HH_E!Y5+FC_OTH_AFF_E!Y5</f>
        <v>0</v>
      </c>
      <c r="Z5" s="8">
        <f>FC_OTH_CP_E!Z5+FC_OTH_HH_E!Z5+FC_OTH_AFF_E!Z5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  <c r="Y6" s="8">
        <f>FC_OTH_CP_E!Y6+FC_OTH_HH_E!Y6+FC_OTH_AFF_E!Y6</f>
        <v>0</v>
      </c>
      <c r="Z6" s="8">
        <f>FC_OTH_CP_E!Z6+FC_OTH_HH_E!Z6+FC_OTH_AFF_E!Z6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FC_OTH_CP_E!C7+FC_OTH_HH_E!C7+FC_OTH_AFF_E!C7</f>
        <v>19.142615368800001</v>
      </c>
      <c r="D7" s="8">
        <f>FC_OTH_CP_E!D7+FC_OTH_HH_E!D7+FC_OTH_AFF_E!D7</f>
        <v>16.735670107200001</v>
      </c>
      <c r="E7" s="8">
        <f>FC_OTH_CP_E!E7+FC_OTH_HH_E!E7+FC_OTH_AFF_E!E7</f>
        <v>19.146661221599999</v>
      </c>
      <c r="F7" s="8">
        <f>FC_OTH_CP_E!F7+FC_OTH_HH_E!F7+FC_OTH_AFF_E!F7</f>
        <v>19.113620090399998</v>
      </c>
      <c r="G7" s="8">
        <f>FC_OTH_CP_E!G7+FC_OTH_HH_E!G7+FC_OTH_AFF_E!G7</f>
        <v>19.130814964800006</v>
      </c>
      <c r="H7" s="8">
        <f>FC_OTH_CP_E!H7+FC_OTH_HH_E!H7+FC_OTH_AFF_E!H7</f>
        <v>16.619986944000001</v>
      </c>
      <c r="I7" s="8">
        <f>FC_OTH_CP_E!I7+FC_OTH_HH_E!I7+FC_OTH_AFF_E!I7</f>
        <v>16.599245414400002</v>
      </c>
      <c r="J7" s="8">
        <f>FC_OTH_CP_E!J7+FC_OTH_HH_E!J7+FC_OTH_AFF_E!J7</f>
        <v>16.405546291200004</v>
      </c>
      <c r="K7" s="8">
        <f>FC_OTH_CP_E!K7+FC_OTH_HH_E!K7+FC_OTH_AFF_E!K7</f>
        <v>18.257898700800002</v>
      </c>
      <c r="L7" s="8">
        <f>FC_OTH_CP_E!L7+FC_OTH_HH_E!L7+FC_OTH_AFF_E!L7</f>
        <v>18.731273932800004</v>
      </c>
      <c r="M7" s="8">
        <f>FC_OTH_CP_E!M7+FC_OTH_HH_E!M7+FC_OTH_AFF_E!M7</f>
        <v>18.516226924799998</v>
      </c>
      <c r="N7" s="8">
        <f>FC_OTH_CP_E!N7+FC_OTH_HH_E!N7+FC_OTH_AFF_E!N7</f>
        <v>18.377149427999996</v>
      </c>
      <c r="O7" s="8">
        <f>FC_OTH_CP_E!O7+FC_OTH_HH_E!O7+FC_OTH_AFF_E!O7</f>
        <v>16.106915048400001</v>
      </c>
      <c r="P7" s="8">
        <f>FC_OTH_CP_E!P7+FC_OTH_HH_E!P7+FC_OTH_AFF_E!P7</f>
        <v>11.469080541599997</v>
      </c>
      <c r="Q7" s="8">
        <f>FC_OTH_CP_E!Q7+FC_OTH_HH_E!Q7+FC_OTH_AFF_E!Q7</f>
        <v>11.520916070399998</v>
      </c>
      <c r="R7" s="8">
        <f>FC_OTH_CP_E!R7+FC_OTH_HH_E!R7+FC_OTH_AFF_E!R7</f>
        <v>9.1123974215999972</v>
      </c>
      <c r="S7" s="8">
        <f>FC_OTH_CP_E!S7+FC_OTH_HH_E!S7+FC_OTH_AFF_E!S7</f>
        <v>9.1940515128000015</v>
      </c>
      <c r="T7" s="8">
        <f>FC_OTH_CP_E!T7+FC_OTH_HH_E!T7+FC_OTH_AFF_E!T7</f>
        <v>6.8365686312000005</v>
      </c>
      <c r="U7" s="8">
        <f>FC_OTH_CP_E!U7+FC_OTH_HH_E!U7+FC_OTH_AFF_E!U7</f>
        <v>9.1004480424</v>
      </c>
      <c r="V7" s="8">
        <f>FC_OTH_CP_E!V7+FC_OTH_HH_E!V7+FC_OTH_AFF_E!V7</f>
        <v>6.8484709655999998</v>
      </c>
      <c r="W7" s="8">
        <f>FC_OTH_CP_E!W7+FC_OTH_HH_E!W7+FC_OTH_AFF_E!W7</f>
        <v>6.8386961016000019</v>
      </c>
      <c r="X7" s="8">
        <f>FC_OTH_CP_E!X7+FC_OTH_HH_E!X7+FC_OTH_AFF_E!X7</f>
        <v>9.0901582991999987</v>
      </c>
      <c r="Y7" s="8">
        <f>FC_OTH_CP_E!Y7+FC_OTH_HH_E!Y7+FC_OTH_AFF_E!Y7</f>
        <v>6.8735484576000001</v>
      </c>
      <c r="Z7" s="8">
        <f>FC_OTH_CP_E!Z7+FC_OTH_HH_E!Z7+FC_OTH_AFF_E!Z7</f>
        <v>6.7580377919999988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W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ref="X8:Z8" si="10">SUM(X9:X10)</f>
        <v>0</v>
      </c>
      <c r="Y8" s="19">
        <f t="shared" si="10"/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  <c r="Y9" s="8">
        <f>FC_OTH_CP_E!Y9+FC_OTH_HH_E!Y9+FC_OTH_AFF_E!Y9</f>
        <v>0</v>
      </c>
      <c r="Z9" s="8">
        <f>FC_OTH_CP_E!Z9+FC_OTH_HH_E!Z9+FC_OTH_AFF_E!Z9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  <c r="Y10" s="8">
        <f>FC_OTH_CP_E!Y10+FC_OTH_HH_E!Y10+FC_OTH_AFF_E!Y10</f>
        <v>0</v>
      </c>
      <c r="Z10" s="8">
        <f>FC_OTH_CP_E!Z10+FC_OTH_HH_E!Z10+FC_OTH_AFF_E!Z10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W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ref="X11:Z11" si="13">SUM(X12:X16)</f>
        <v>0</v>
      </c>
      <c r="Y11" s="19">
        <f t="shared" si="13"/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  <c r="Y12" s="8">
        <f>FC_OTH_CP_E!Y12+FC_OTH_HH_E!Y12+FC_OTH_AFF_E!Y12</f>
        <v>0</v>
      </c>
      <c r="Z12" s="8">
        <f>FC_OTH_CP_E!Z12+FC_OTH_HH_E!Z12+FC_OTH_AFF_E!Z12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  <c r="Y13" s="8">
        <f>FC_OTH_CP_E!Y13+FC_OTH_HH_E!Y13+FC_OTH_AFF_E!Y13</f>
        <v>0</v>
      </c>
      <c r="Z13" s="8">
        <f>FC_OTH_CP_E!Z13+FC_OTH_HH_E!Z13+FC_OTH_AFF_E!Z13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  <c r="Y14" s="8">
        <f>FC_OTH_CP_E!Y14+FC_OTH_HH_E!Y14+FC_OTH_AFF_E!Y14</f>
        <v>0</v>
      </c>
      <c r="Z14" s="8">
        <f>FC_OTH_CP_E!Z14+FC_OTH_HH_E!Z14+FC_OTH_AFF_E!Z14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  <c r="Y15" s="8">
        <f>FC_OTH_CP_E!Y15+FC_OTH_HH_E!Y15+FC_OTH_AFF_E!Y15</f>
        <v>0</v>
      </c>
      <c r="Z15" s="8">
        <f>FC_OTH_CP_E!Z15+FC_OTH_HH_E!Z15+FC_OTH_AFF_E!Z15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  <c r="Y16" s="8">
        <f>FC_OTH_CP_E!Y16+FC_OTH_HH_E!Y16+FC_OTH_AFF_E!Y16</f>
        <v>0</v>
      </c>
      <c r="Z16" s="8">
        <f>FC_OTH_CP_E!Z16+FC_OTH_HH_E!Z16+FC_OTH_AFF_E!Z16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W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ref="X17:Z17" si="16">SUM(X18:X21)</f>
        <v>0</v>
      </c>
      <c r="Y17" s="27">
        <f t="shared" si="16"/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  <c r="Y18" s="8">
        <f>FC_OTH_CP_E!Y18+FC_OTH_HH_E!Y18+FC_OTH_AFF_E!Y18</f>
        <v>0</v>
      </c>
      <c r="Z18" s="8">
        <f>FC_OTH_CP_E!Z18+FC_OTH_HH_E!Z18+FC_OTH_AFF_E!Z18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  <c r="Y19" s="8">
        <f>FC_OTH_CP_E!Y19+FC_OTH_HH_E!Y19+FC_OTH_AFF_E!Y19</f>
        <v>0</v>
      </c>
      <c r="Z19" s="8">
        <f>FC_OTH_CP_E!Z19+FC_OTH_HH_E!Z19+FC_OTH_AFF_E!Z19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  <c r="Y20" s="8">
        <f>FC_OTH_CP_E!Y20+FC_OTH_HH_E!Y20+FC_OTH_AFF_E!Y20</f>
        <v>0</v>
      </c>
      <c r="Z20" s="8">
        <f>FC_OTH_CP_E!Z20+FC_OTH_HH_E!Z20+FC_OTH_AFF_E!Z20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  <c r="Y21" s="8">
        <f>FC_OTH_CP_E!Y21+FC_OTH_HH_E!Y21+FC_OTH_AFF_E!Y21</f>
        <v>0</v>
      </c>
      <c r="Z21" s="8">
        <f>FC_OTH_CP_E!Z21+FC_OTH_HH_E!Z21+FC_OTH_AFF_E!Z21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131.51016299520001</v>
      </c>
      <c r="D22" s="27">
        <f t="shared" ref="D22:W22" si="18">SUM(D23:D24)</f>
        <v>152.24901626880001</v>
      </c>
      <c r="E22" s="27">
        <f t="shared" si="18"/>
        <v>163.29438259199998</v>
      </c>
      <c r="F22" s="27">
        <f t="shared" si="18"/>
        <v>173.80193276160003</v>
      </c>
      <c r="G22" s="27">
        <f t="shared" si="18"/>
        <v>184.75170405119997</v>
      </c>
      <c r="H22" s="27">
        <f t="shared" si="18"/>
        <v>169.03046096639997</v>
      </c>
      <c r="I22" s="27">
        <f t="shared" si="18"/>
        <v>169.04137535999996</v>
      </c>
      <c r="J22" s="27">
        <f t="shared" si="18"/>
        <v>188.5973341824</v>
      </c>
      <c r="K22" s="27">
        <f t="shared" si="18"/>
        <v>194.46777250559998</v>
      </c>
      <c r="L22" s="27">
        <f t="shared" si="18"/>
        <v>222.34238104319996</v>
      </c>
      <c r="M22" s="27">
        <f t="shared" si="18"/>
        <v>267.27317591040003</v>
      </c>
      <c r="N22" s="27">
        <f t="shared" si="18"/>
        <v>214.82101523519995</v>
      </c>
      <c r="O22" s="27">
        <f t="shared" si="18"/>
        <v>242.85716254800002</v>
      </c>
      <c r="P22" s="27">
        <f t="shared" si="18"/>
        <v>220.66332076799998</v>
      </c>
      <c r="Q22" s="27">
        <f t="shared" si="18"/>
        <v>207.8056319328</v>
      </c>
      <c r="R22" s="27">
        <f t="shared" si="18"/>
        <v>214.44568005959999</v>
      </c>
      <c r="S22" s="27">
        <f t="shared" si="18"/>
        <v>242.57167640639994</v>
      </c>
      <c r="T22" s="27">
        <f t="shared" si="18"/>
        <v>246.04639487999998</v>
      </c>
      <c r="U22" s="27">
        <f t="shared" si="18"/>
        <v>243.86328747000005</v>
      </c>
      <c r="V22" s="27">
        <f t="shared" si="18"/>
        <v>240.95039759999997</v>
      </c>
      <c r="W22" s="27">
        <f t="shared" si="18"/>
        <v>160.53603489</v>
      </c>
      <c r="X22" s="27">
        <f t="shared" ref="X22:Z22" si="19">SUM(X23:X24)</f>
        <v>154.9616508</v>
      </c>
      <c r="Y22" s="27">
        <f t="shared" si="19"/>
        <v>142.90851168</v>
      </c>
      <c r="Z22" s="27">
        <f t="shared" si="19"/>
        <v>144.80389439999999</v>
      </c>
    </row>
    <row r="23" spans="1:26" ht="11.25" customHeight="1" x14ac:dyDescent="0.2">
      <c r="A23" s="29" t="s">
        <v>36</v>
      </c>
      <c r="B23" s="7" t="s">
        <v>37</v>
      </c>
      <c r="C23" s="8">
        <f>FC_OTH_CP_E!C23+FC_OTH_HH_E!C23+FC_OTH_AFF_E!C23</f>
        <v>131.51016299520001</v>
      </c>
      <c r="D23" s="8">
        <f>FC_OTH_CP_E!D23+FC_OTH_HH_E!D23+FC_OTH_AFF_E!D23</f>
        <v>152.24901626880001</v>
      </c>
      <c r="E23" s="8">
        <f>FC_OTH_CP_E!E23+FC_OTH_HH_E!E23+FC_OTH_AFF_E!E23</f>
        <v>163.29438259199998</v>
      </c>
      <c r="F23" s="8">
        <f>FC_OTH_CP_E!F23+FC_OTH_HH_E!F23+FC_OTH_AFF_E!F23</f>
        <v>173.80193276160003</v>
      </c>
      <c r="G23" s="8">
        <f>FC_OTH_CP_E!G23+FC_OTH_HH_E!G23+FC_OTH_AFF_E!G23</f>
        <v>184.75170405119997</v>
      </c>
      <c r="H23" s="8">
        <f>FC_OTH_CP_E!H23+FC_OTH_HH_E!H23+FC_OTH_AFF_E!H23</f>
        <v>169.03046096639997</v>
      </c>
      <c r="I23" s="8">
        <f>FC_OTH_CP_E!I23+FC_OTH_HH_E!I23+FC_OTH_AFF_E!I23</f>
        <v>169.04137535999996</v>
      </c>
      <c r="J23" s="8">
        <f>FC_OTH_CP_E!J23+FC_OTH_HH_E!J23+FC_OTH_AFF_E!J23</f>
        <v>188.5973341824</v>
      </c>
      <c r="K23" s="8">
        <f>FC_OTH_CP_E!K23+FC_OTH_HH_E!K23+FC_OTH_AFF_E!K23</f>
        <v>194.46777250559998</v>
      </c>
      <c r="L23" s="8">
        <f>FC_OTH_CP_E!L23+FC_OTH_HH_E!L23+FC_OTH_AFF_E!L23</f>
        <v>222.34238104319996</v>
      </c>
      <c r="M23" s="8">
        <f>FC_OTH_CP_E!M23+FC_OTH_HH_E!M23+FC_OTH_AFF_E!M23</f>
        <v>267.27317591040003</v>
      </c>
      <c r="N23" s="8">
        <f>FC_OTH_CP_E!N23+FC_OTH_HH_E!N23+FC_OTH_AFF_E!N23</f>
        <v>214.82101523519995</v>
      </c>
      <c r="O23" s="8">
        <f>FC_OTH_CP_E!O23+FC_OTH_HH_E!O23+FC_OTH_AFF_E!O23</f>
        <v>242.85716254800002</v>
      </c>
      <c r="P23" s="8">
        <f>FC_OTH_CP_E!P23+FC_OTH_HH_E!P23+FC_OTH_AFF_E!P23</f>
        <v>220.66332076799998</v>
      </c>
      <c r="Q23" s="8">
        <f>FC_OTH_CP_E!Q23+FC_OTH_HH_E!Q23+FC_OTH_AFF_E!Q23</f>
        <v>207.8056319328</v>
      </c>
      <c r="R23" s="8">
        <f>FC_OTH_CP_E!R23+FC_OTH_HH_E!R23+FC_OTH_AFF_E!R23</f>
        <v>214.44568005959999</v>
      </c>
      <c r="S23" s="8">
        <f>FC_OTH_CP_E!S23+FC_OTH_HH_E!S23+FC_OTH_AFF_E!S23</f>
        <v>242.57167640639994</v>
      </c>
      <c r="T23" s="8">
        <f>FC_OTH_CP_E!T23+FC_OTH_HH_E!T23+FC_OTH_AFF_E!T23</f>
        <v>246.04639487999998</v>
      </c>
      <c r="U23" s="8">
        <f>FC_OTH_CP_E!U23+FC_OTH_HH_E!U23+FC_OTH_AFF_E!U23</f>
        <v>243.86328747000005</v>
      </c>
      <c r="V23" s="8">
        <f>FC_OTH_CP_E!V23+FC_OTH_HH_E!V23+FC_OTH_AFF_E!V23</f>
        <v>240.95039759999997</v>
      </c>
      <c r="W23" s="8">
        <f>FC_OTH_CP_E!W23+FC_OTH_HH_E!W23+FC_OTH_AFF_E!W23</f>
        <v>160.53603489</v>
      </c>
      <c r="X23" s="8">
        <f>FC_OTH_CP_E!X23+FC_OTH_HH_E!X23+FC_OTH_AFF_E!X23</f>
        <v>154.9616508</v>
      </c>
      <c r="Y23" s="8">
        <f>FC_OTH_CP_E!Y23+FC_OTH_HH_E!Y23+FC_OTH_AFF_E!Y23</f>
        <v>142.90851168</v>
      </c>
      <c r="Z23" s="8">
        <f>FC_OTH_CP_E!Z23+FC_OTH_HH_E!Z23+FC_OTH_AFF_E!Z23</f>
        <v>144.80389439999999</v>
      </c>
    </row>
    <row r="24" spans="1:26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  <c r="Y24" s="8">
        <f>FC_OTH_CP_E!Y24+FC_OTH_HH_E!Y24+FC_OTH_AFF_E!Y24</f>
        <v>0</v>
      </c>
      <c r="Z24" s="8">
        <f>FC_OTH_CP_E!Z24+FC_OTH_HH_E!Z24+FC_OTH_AFF_E!Z24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  <c r="Y25" s="27">
        <f>FC_OTH_CP_E!Y25+FC_OTH_HH_E!Y25+FC_OTH_AFF_E!Y25</f>
        <v>0</v>
      </c>
      <c r="Z25" s="27">
        <f>FC_OTH_CP_E!Z25+FC_OTH_HH_E!Z25+FC_OTH_AFF_E!Z25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5697.3186806400008</v>
      </c>
      <c r="D26" s="27">
        <f t="shared" ref="D26:W26" si="21">SUM(D27,D33)</f>
        <v>6331.3749889199999</v>
      </c>
      <c r="E26" s="27">
        <f t="shared" si="21"/>
        <v>6088.4827840800008</v>
      </c>
      <c r="F26" s="27">
        <f t="shared" si="21"/>
        <v>6320.1499923599986</v>
      </c>
      <c r="G26" s="27">
        <f t="shared" si="21"/>
        <v>5657.68160532</v>
      </c>
      <c r="H26" s="27">
        <f t="shared" si="21"/>
        <v>5427.6315598799993</v>
      </c>
      <c r="I26" s="27">
        <f t="shared" si="21"/>
        <v>5193.5879386799988</v>
      </c>
      <c r="J26" s="27">
        <f t="shared" si="21"/>
        <v>5205.7981832399992</v>
      </c>
      <c r="K26" s="27">
        <f t="shared" si="21"/>
        <v>4508.736283799999</v>
      </c>
      <c r="L26" s="27">
        <f t="shared" si="21"/>
        <v>4427.2838833199994</v>
      </c>
      <c r="M26" s="27">
        <f t="shared" si="21"/>
        <v>4747.4728664400018</v>
      </c>
      <c r="N26" s="27">
        <f t="shared" si="21"/>
        <v>4072.6024901999995</v>
      </c>
      <c r="O26" s="27">
        <f t="shared" si="21"/>
        <v>4319.3466939600003</v>
      </c>
      <c r="P26" s="27">
        <f t="shared" si="21"/>
        <v>3978.1458010799988</v>
      </c>
      <c r="Q26" s="27">
        <f t="shared" si="21"/>
        <v>3890.5819214400008</v>
      </c>
      <c r="R26" s="27">
        <f t="shared" si="21"/>
        <v>3858.0269000399999</v>
      </c>
      <c r="S26" s="27">
        <f t="shared" si="21"/>
        <v>3940.1970562799993</v>
      </c>
      <c r="T26" s="27">
        <f t="shared" si="21"/>
        <v>3812.8436337599992</v>
      </c>
      <c r="U26" s="27">
        <f t="shared" si="21"/>
        <v>3575.4227470799997</v>
      </c>
      <c r="V26" s="27">
        <f t="shared" si="21"/>
        <v>3649.2317816400018</v>
      </c>
      <c r="W26" s="27">
        <f t="shared" si="21"/>
        <v>3678.4694253599978</v>
      </c>
      <c r="X26" s="27">
        <f t="shared" ref="X26:Z26" si="22">SUM(X27,X33)</f>
        <v>3281.0907315600007</v>
      </c>
      <c r="Y26" s="27">
        <f t="shared" si="22"/>
        <v>3207.4128691199976</v>
      </c>
      <c r="Z26" s="27">
        <f t="shared" si="22"/>
        <v>2898.2213247599984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W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ref="X27:Z27" si="25">SUM(X28:X32)</f>
        <v>0</v>
      </c>
      <c r="Y27" s="19">
        <f t="shared" si="25"/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  <c r="Y28" s="8">
        <f>FC_OTH_CP_E!Y28+FC_OTH_HH_E!Y28+FC_OTH_AFF_E!Y28</f>
        <v>0</v>
      </c>
      <c r="Z28" s="8">
        <f>FC_OTH_CP_E!Z28+FC_OTH_HH_E!Z28+FC_OTH_AFF_E!Z28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  <c r="Y29" s="8">
        <f>FC_OTH_CP_E!Y29+FC_OTH_HH_E!Y29+FC_OTH_AFF_E!Y29</f>
        <v>0</v>
      </c>
      <c r="Z29" s="8">
        <f>FC_OTH_CP_E!Z29+FC_OTH_HH_E!Z29+FC_OTH_AFF_E!Z29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  <c r="Y30" s="8">
        <f>FC_OTH_CP_E!Y30+FC_OTH_HH_E!Y30+FC_OTH_AFF_E!Y30</f>
        <v>0</v>
      </c>
      <c r="Z30" s="8">
        <f>FC_OTH_CP_E!Z30+FC_OTH_HH_E!Z30+FC_OTH_AFF_E!Z30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  <c r="Y31" s="8">
        <f>FC_OTH_CP_E!Y31+FC_OTH_HH_E!Y31+FC_OTH_AFF_E!Y31</f>
        <v>0</v>
      </c>
      <c r="Z31" s="8">
        <f>FC_OTH_CP_E!Z31+FC_OTH_HH_E!Z31+FC_OTH_AFF_E!Z31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  <c r="Y32" s="8">
        <f>FC_OTH_CP_E!Y32+FC_OTH_HH_E!Y32+FC_OTH_AFF_E!Y32</f>
        <v>0</v>
      </c>
      <c r="Z32" s="8">
        <f>FC_OTH_CP_E!Z32+FC_OTH_HH_E!Z32+FC_OTH_AFF_E!Z32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5697.3186806400008</v>
      </c>
      <c r="D33" s="19">
        <f t="shared" ref="D33:W33" si="27">SUM(D34:D50)</f>
        <v>6331.3749889199999</v>
      </c>
      <c r="E33" s="19">
        <f t="shared" si="27"/>
        <v>6088.4827840800008</v>
      </c>
      <c r="F33" s="19">
        <f t="shared" si="27"/>
        <v>6320.1499923599986</v>
      </c>
      <c r="G33" s="19">
        <f t="shared" si="27"/>
        <v>5657.68160532</v>
      </c>
      <c r="H33" s="19">
        <f t="shared" si="27"/>
        <v>5427.6315598799993</v>
      </c>
      <c r="I33" s="19">
        <f t="shared" si="27"/>
        <v>5193.5879386799988</v>
      </c>
      <c r="J33" s="19">
        <f t="shared" si="27"/>
        <v>5205.7981832399992</v>
      </c>
      <c r="K33" s="19">
        <f t="shared" si="27"/>
        <v>4508.736283799999</v>
      </c>
      <c r="L33" s="19">
        <f t="shared" si="27"/>
        <v>4427.2838833199994</v>
      </c>
      <c r="M33" s="19">
        <f t="shared" si="27"/>
        <v>4747.4728664400018</v>
      </c>
      <c r="N33" s="19">
        <f t="shared" si="27"/>
        <v>4072.6024901999995</v>
      </c>
      <c r="O33" s="19">
        <f t="shared" si="27"/>
        <v>4319.3466939600003</v>
      </c>
      <c r="P33" s="19">
        <f t="shared" si="27"/>
        <v>3978.1458010799988</v>
      </c>
      <c r="Q33" s="19">
        <f t="shared" si="27"/>
        <v>3890.5819214400008</v>
      </c>
      <c r="R33" s="19">
        <f t="shared" si="27"/>
        <v>3858.0269000399999</v>
      </c>
      <c r="S33" s="19">
        <f t="shared" si="27"/>
        <v>3940.1970562799993</v>
      </c>
      <c r="T33" s="19">
        <f t="shared" si="27"/>
        <v>3812.8436337599992</v>
      </c>
      <c r="U33" s="19">
        <f t="shared" si="27"/>
        <v>3575.4227470799997</v>
      </c>
      <c r="V33" s="19">
        <f t="shared" si="27"/>
        <v>3649.2317816400018</v>
      </c>
      <c r="W33" s="19">
        <f t="shared" si="27"/>
        <v>3678.4694253599978</v>
      </c>
      <c r="X33" s="19">
        <f t="shared" ref="X33:Z33" si="28">SUM(X34:X50)</f>
        <v>3281.0907315600007</v>
      </c>
      <c r="Y33" s="19">
        <f t="shared" si="28"/>
        <v>3207.4128691199976</v>
      </c>
      <c r="Z33" s="19">
        <f t="shared" si="28"/>
        <v>2898.2213247599984</v>
      </c>
    </row>
    <row r="34" spans="1:26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  <c r="Y34" s="8">
        <f>FC_OTH_CP_E!Y34+FC_OTH_HH_E!Y34+FC_OTH_AFF_E!Y34</f>
        <v>0</v>
      </c>
      <c r="Z34" s="8">
        <f>FC_OTH_CP_E!Z34+FC_OTH_HH_E!Z34+FC_OTH_AFF_E!Z34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  <c r="Y35" s="8">
        <f>FC_OTH_CP_E!Y35+FC_OTH_HH_E!Y35+FC_OTH_AFF_E!Y35</f>
        <v>0</v>
      </c>
      <c r="Z35" s="8">
        <f>FC_OTH_CP_E!Z35+FC_OTH_HH_E!Z35+FC_OTH_AFF_E!Z35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FC_OTH_CP_E!C36+FC_OTH_HH_E!C36+FC_OTH_AFF_E!C36</f>
        <v>23.321835720000003</v>
      </c>
      <c r="D36" s="8">
        <f>FC_OTH_CP_E!D36+FC_OTH_HH_E!D36+FC_OTH_AFF_E!D36</f>
        <v>26.236980000000003</v>
      </c>
      <c r="E36" s="8">
        <f>FC_OTH_CP_E!E36+FC_OTH_HH_E!E36+FC_OTH_AFF_E!E36</f>
        <v>26.236980000000003</v>
      </c>
      <c r="F36" s="8">
        <f>FC_OTH_CP_E!F36+FC_OTH_HH_E!F36+FC_OTH_AFF_E!F36</f>
        <v>29.152124280000002</v>
      </c>
      <c r="G36" s="8">
        <f>FC_OTH_CP_E!G36+FC_OTH_HH_E!G36+FC_OTH_AFF_E!G36</f>
        <v>26.236980000000003</v>
      </c>
      <c r="H36" s="8">
        <f>FC_OTH_CP_E!H36+FC_OTH_HH_E!H36+FC_OTH_AFF_E!H36</f>
        <v>29.152124280000002</v>
      </c>
      <c r="I36" s="8">
        <f>FC_OTH_CP_E!I36+FC_OTH_HH_E!I36+FC_OTH_AFF_E!I36</f>
        <v>23.321835720000003</v>
      </c>
      <c r="J36" s="8">
        <f>FC_OTH_CP_E!J36+FC_OTH_HH_E!J36+FC_OTH_AFF_E!J36</f>
        <v>26.236980000000003</v>
      </c>
      <c r="K36" s="8">
        <f>FC_OTH_CP_E!K36+FC_OTH_HH_E!K36+FC_OTH_AFF_E!K36</f>
        <v>29.152124280000002</v>
      </c>
      <c r="L36" s="8">
        <f>FC_OTH_CP_E!L36+FC_OTH_HH_E!L36+FC_OTH_AFF_E!L36</f>
        <v>32.067268560000002</v>
      </c>
      <c r="M36" s="8">
        <f>FC_OTH_CP_E!M36+FC_OTH_HH_E!M36+FC_OTH_AFF_E!M36</f>
        <v>26.236980000000003</v>
      </c>
      <c r="N36" s="8">
        <f>FC_OTH_CP_E!N36+FC_OTH_HH_E!N36+FC_OTH_AFF_E!N36</f>
        <v>23.321608560000001</v>
      </c>
      <c r="O36" s="8">
        <f>FC_OTH_CP_E!O36+FC_OTH_HH_E!O36+FC_OTH_AFF_E!O36</f>
        <v>23.321835720000003</v>
      </c>
      <c r="P36" s="8">
        <f>FC_OTH_CP_E!P36+FC_OTH_HH_E!P36+FC_OTH_AFF_E!P36</f>
        <v>23.372038080000003</v>
      </c>
      <c r="Q36" s="8">
        <f>FC_OTH_CP_E!Q36+FC_OTH_HH_E!Q36+FC_OTH_AFF_E!Q36</f>
        <v>23.372038080000003</v>
      </c>
      <c r="R36" s="8">
        <f>FC_OTH_CP_E!R36+FC_OTH_HH_E!R36+FC_OTH_AFF_E!R36</f>
        <v>23.372265240000001</v>
      </c>
      <c r="S36" s="8">
        <f>FC_OTH_CP_E!S36+FC_OTH_HH_E!S36+FC_OTH_AFF_E!S36</f>
        <v>20.450533320000002</v>
      </c>
      <c r="T36" s="8">
        <f>FC_OTH_CP_E!T36+FC_OTH_HH_E!T36+FC_OTH_AFF_E!T36</f>
        <v>20.450533320000002</v>
      </c>
      <c r="U36" s="8">
        <f>FC_OTH_CP_E!U36+FC_OTH_HH_E!U36+FC_OTH_AFF_E!U36</f>
        <v>17.52902856</v>
      </c>
      <c r="V36" s="8">
        <f>FC_OTH_CP_E!V36+FC_OTH_HH_E!V36+FC_OTH_AFF_E!V36</f>
        <v>17.52902856</v>
      </c>
      <c r="W36" s="8">
        <f>FC_OTH_CP_E!W36+FC_OTH_HH_E!W36+FC_OTH_AFF_E!W36</f>
        <v>20.45076048</v>
      </c>
      <c r="X36" s="8">
        <f>FC_OTH_CP_E!X36+FC_OTH_HH_E!X36+FC_OTH_AFF_E!X36</f>
        <v>26.293770000000002</v>
      </c>
      <c r="Y36" s="8">
        <f>FC_OTH_CP_E!Y36+FC_OTH_HH_E!Y36+FC_OTH_AFF_E!Y36</f>
        <v>23.372038080000003</v>
      </c>
      <c r="Z36" s="8">
        <f>FC_OTH_CP_E!Z36+FC_OTH_HH_E!Z36+FC_OTH_AFF_E!Z36</f>
        <v>20.450533320000002</v>
      </c>
    </row>
    <row r="37" spans="1:26" ht="11.25" customHeight="1" x14ac:dyDescent="0.2">
      <c r="A37" s="28" t="s">
        <v>60</v>
      </c>
      <c r="B37" s="7" t="s">
        <v>61</v>
      </c>
      <c r="C37" s="8">
        <f>FC_OTH_CP_E!C37+FC_OTH_HH_E!C37+FC_OTH_AFF_E!C37</f>
        <v>238.39186140000001</v>
      </c>
      <c r="D37" s="8">
        <f>FC_OTH_CP_E!D37+FC_OTH_HH_E!D37+FC_OTH_AFF_E!D37</f>
        <v>241.37190000000001</v>
      </c>
      <c r="E37" s="8">
        <f>FC_OTH_CP_E!E37+FC_OTH_HH_E!E37+FC_OTH_AFF_E!E37</f>
        <v>244.35168912</v>
      </c>
      <c r="F37" s="8">
        <f>FC_OTH_CP_E!F37+FC_OTH_HH_E!F37+FC_OTH_AFF_E!F37</f>
        <v>247.33172771999998</v>
      </c>
      <c r="G37" s="8">
        <f>FC_OTH_CP_E!G37+FC_OTH_HH_E!G37+FC_OTH_AFF_E!G37</f>
        <v>253.62136799999999</v>
      </c>
      <c r="H37" s="8">
        <f>FC_OTH_CP_E!H37+FC_OTH_HH_E!H37+FC_OTH_AFF_E!H37</f>
        <v>256.27134456000005</v>
      </c>
      <c r="I37" s="8">
        <f>FC_OTH_CP_E!I37+FC_OTH_HH_E!I37+FC_OTH_AFF_E!I37</f>
        <v>256.32523223999999</v>
      </c>
      <c r="J37" s="8">
        <f>FC_OTH_CP_E!J37+FC_OTH_HH_E!J37+FC_OTH_AFF_E!J37</f>
        <v>262.34094348000002</v>
      </c>
      <c r="K37" s="8">
        <f>FC_OTH_CP_E!K37+FC_OTH_HH_E!K37+FC_OTH_AFF_E!K37</f>
        <v>235.41207228000002</v>
      </c>
      <c r="L37" s="8">
        <f>FC_OTH_CP_E!L37+FC_OTH_HH_E!L37+FC_OTH_AFF_E!L37</f>
        <v>223.49266632000001</v>
      </c>
      <c r="M37" s="8">
        <f>FC_OTH_CP_E!M37+FC_OTH_HH_E!M37+FC_OTH_AFF_E!M37</f>
        <v>232.43228316000011</v>
      </c>
      <c r="N37" s="8">
        <f>FC_OTH_CP_E!N37+FC_OTH_HH_E!N37+FC_OTH_AFF_E!N37</f>
        <v>238.39186140000001</v>
      </c>
      <c r="O37" s="8">
        <f>FC_OTH_CP_E!O37+FC_OTH_HH_E!O37+FC_OTH_AFF_E!O37</f>
        <v>244.35168912000003</v>
      </c>
      <c r="P37" s="8">
        <f>FC_OTH_CP_E!P37+FC_OTH_HH_E!P37+FC_OTH_AFF_E!P37</f>
        <v>237.6020077199999</v>
      </c>
      <c r="Q37" s="8">
        <f>FC_OTH_CP_E!Q37+FC_OTH_HH_E!Q37+FC_OTH_AFF_E!Q37</f>
        <v>231.58679544000009</v>
      </c>
      <c r="R37" s="8">
        <f>FC_OTH_CP_E!R37+FC_OTH_HH_E!R37+FC_OTH_AFF_E!R37</f>
        <v>225.57158315999999</v>
      </c>
      <c r="S37" s="8">
        <f>FC_OTH_CP_E!S37+FC_OTH_HH_E!S37+FC_OTH_AFF_E!S37</f>
        <v>216.54863999999992</v>
      </c>
      <c r="T37" s="8">
        <f>FC_OTH_CP_E!T37+FC_OTH_HH_E!T37+FC_OTH_AFF_E!T37</f>
        <v>207.52544735999999</v>
      </c>
      <c r="U37" s="8">
        <f>FC_OTH_CP_E!U37+FC_OTH_HH_E!U37+FC_OTH_AFF_E!U37</f>
        <v>198.50275367999993</v>
      </c>
      <c r="V37" s="8">
        <f>FC_OTH_CP_E!V37+FC_OTH_HH_E!V37+FC_OTH_AFF_E!V37</f>
        <v>189.47981052000014</v>
      </c>
      <c r="W37" s="8">
        <f>FC_OTH_CP_E!W37+FC_OTH_HH_E!W37+FC_OTH_AFF_E!W37</f>
        <v>183.46459823999987</v>
      </c>
      <c r="X37" s="8">
        <f>FC_OTH_CP_E!X37+FC_OTH_HH_E!X37+FC_OTH_AFF_E!X37</f>
        <v>174.44190456000007</v>
      </c>
      <c r="Y37" s="8">
        <f>FC_OTH_CP_E!Y37+FC_OTH_HH_E!Y37+FC_OTH_AFF_E!Y37</f>
        <v>168.42669227999983</v>
      </c>
      <c r="Z37" s="8">
        <f>FC_OTH_CP_E!Z37+FC_OTH_HH_E!Z37+FC_OTH_AFF_E!Z37</f>
        <v>159.40374911999987</v>
      </c>
    </row>
    <row r="38" spans="1:26" ht="11.25" customHeight="1" x14ac:dyDescent="0.2">
      <c r="A38" s="28" t="s">
        <v>62</v>
      </c>
      <c r="B38" s="7" t="s">
        <v>63</v>
      </c>
      <c r="C38" s="8">
        <f>FC_OTH_CP_E!C38+FC_OTH_HH_E!C38+FC_OTH_AFF_E!C38</f>
        <v>3.0590279999999996</v>
      </c>
      <c r="D38" s="8">
        <f>FC_OTH_CP_E!D38+FC_OTH_HH_E!D38+FC_OTH_AFF_E!D38</f>
        <v>3.0590279999999996</v>
      </c>
      <c r="E38" s="8">
        <f>FC_OTH_CP_E!E38+FC_OTH_HH_E!E38+FC_OTH_AFF_E!E38</f>
        <v>3.0590279999999996</v>
      </c>
      <c r="F38" s="8">
        <f>FC_OTH_CP_E!F38+FC_OTH_HH_E!F38+FC_OTH_AFF_E!F38</f>
        <v>12.236112</v>
      </c>
      <c r="G38" s="8">
        <f>FC_OTH_CP_E!G38+FC_OTH_HH_E!G38+FC_OTH_AFF_E!G38</f>
        <v>12.236112</v>
      </c>
      <c r="H38" s="8">
        <f>FC_OTH_CP_E!H38+FC_OTH_HH_E!H38+FC_OTH_AFF_E!H38</f>
        <v>9.1770840000000007</v>
      </c>
      <c r="I38" s="8">
        <f>FC_OTH_CP_E!I38+FC_OTH_HH_E!I38+FC_OTH_AFF_E!I38</f>
        <v>12.236112</v>
      </c>
      <c r="J38" s="8">
        <f>FC_OTH_CP_E!J38+FC_OTH_HH_E!J38+FC_OTH_AFF_E!J38</f>
        <v>12.236112</v>
      </c>
      <c r="K38" s="8">
        <f>FC_OTH_CP_E!K38+FC_OTH_HH_E!K38+FC_OTH_AFF_E!K38</f>
        <v>9.1770840000000007</v>
      </c>
      <c r="L38" s="8">
        <f>FC_OTH_CP_E!L38+FC_OTH_HH_E!L38+FC_OTH_AFF_E!L38</f>
        <v>3.0590279999999996</v>
      </c>
      <c r="M38" s="8">
        <f>FC_OTH_CP_E!M38+FC_OTH_HH_E!M38+FC_OTH_AFF_E!M38</f>
        <v>3.0590279999999996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0</v>
      </c>
      <c r="U38" s="8">
        <f>FC_OTH_CP_E!U38+FC_OTH_HH_E!U38+FC_OTH_AFF_E!U38</f>
        <v>0</v>
      </c>
      <c r="V38" s="8">
        <f>FC_OTH_CP_E!V38+FC_OTH_HH_E!V38+FC_OTH_AFF_E!V38</f>
        <v>0</v>
      </c>
      <c r="W38" s="8">
        <f>FC_OTH_CP_E!W38+FC_OTH_HH_E!W38+FC_OTH_AFF_E!W38</f>
        <v>0</v>
      </c>
      <c r="X38" s="8">
        <f>FC_OTH_CP_E!X38+FC_OTH_HH_E!X38+FC_OTH_AFF_E!X38</f>
        <v>0</v>
      </c>
      <c r="Y38" s="8">
        <f>FC_OTH_CP_E!Y38+FC_OTH_HH_E!Y38+FC_OTH_AFF_E!Y38</f>
        <v>0</v>
      </c>
      <c r="Z38" s="8">
        <f>FC_OTH_CP_E!Z38+FC_OTH_HH_E!Z38+FC_OTH_AFF_E!Z38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  <c r="Y39" s="8">
        <f>FC_OTH_CP_E!Y39+FC_OTH_HH_E!Y39+FC_OTH_AFF_E!Y39</f>
        <v>0</v>
      </c>
      <c r="Z39" s="8">
        <f>FC_OTH_CP_E!Z39+FC_OTH_HH_E!Z39+FC_OTH_AFF_E!Z39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FC_OTH_CP_E!C40+FC_OTH_HH_E!C40+FC_OTH_AFF_E!C40</f>
        <v>121.41744371999999</v>
      </c>
      <c r="D40" s="8">
        <f>FC_OTH_CP_E!D40+FC_OTH_HH_E!D40+FC_OTH_AFF_E!D40</f>
        <v>99.624668760000006</v>
      </c>
      <c r="E40" s="8">
        <f>FC_OTH_CP_E!E40+FC_OTH_HH_E!E40+FC_OTH_AFF_E!E40</f>
        <v>121.41744371999999</v>
      </c>
      <c r="F40" s="8">
        <f>FC_OTH_CP_E!F40+FC_OTH_HH_E!F40+FC_OTH_AFF_E!F40</f>
        <v>124.53077124000002</v>
      </c>
      <c r="G40" s="8">
        <f>FC_OTH_CP_E!G40+FC_OTH_HH_E!G40+FC_OTH_AFF_E!G40</f>
        <v>77.831634960000031</v>
      </c>
      <c r="H40" s="8">
        <f>FC_OTH_CP_E!H40+FC_OTH_HH_E!H40+FC_OTH_AFF_E!H40</f>
        <v>133.87049496</v>
      </c>
      <c r="I40" s="8">
        <f>FC_OTH_CP_E!I40+FC_OTH_HH_E!I40+FC_OTH_AFF_E!I40</f>
        <v>140.09715000000003</v>
      </c>
      <c r="J40" s="8">
        <f>FC_OTH_CP_E!J40+FC_OTH_HH_E!J40+FC_OTH_AFF_E!J40</f>
        <v>149.43687372000002</v>
      </c>
      <c r="K40" s="8">
        <f>FC_OTH_CP_E!K40+FC_OTH_HH_E!K40+FC_OTH_AFF_E!K40</f>
        <v>158.77685628000003</v>
      </c>
      <c r="L40" s="8">
        <f>FC_OTH_CP_E!L40+FC_OTH_HH_E!L40+FC_OTH_AFF_E!L40</f>
        <v>165.00325248000001</v>
      </c>
      <c r="M40" s="8">
        <f>FC_OTH_CP_E!M40+FC_OTH_HH_E!M40+FC_OTH_AFF_E!M40</f>
        <v>186.79628628</v>
      </c>
      <c r="N40" s="8">
        <f>FC_OTH_CP_E!N40+FC_OTH_HH_E!N40+FC_OTH_AFF_E!N40</f>
        <v>121.41744371999999</v>
      </c>
      <c r="O40" s="8">
        <f>FC_OTH_CP_E!O40+FC_OTH_HH_E!O40+FC_OTH_AFF_E!O40</f>
        <v>149.43687372000002</v>
      </c>
      <c r="P40" s="8">
        <f>FC_OTH_CP_E!P40+FC_OTH_HH_E!P40+FC_OTH_AFF_E!P40</f>
        <v>140.09715000000003</v>
      </c>
      <c r="Q40" s="8">
        <f>FC_OTH_CP_E!Q40+FC_OTH_HH_E!Q40+FC_OTH_AFF_E!Q40</f>
        <v>108.96439247999997</v>
      </c>
      <c r="R40" s="8">
        <f>FC_OTH_CP_E!R40+FC_OTH_HH_E!R40+FC_OTH_AFF_E!R40</f>
        <v>115.19104752000001</v>
      </c>
      <c r="S40" s="8">
        <f>FC_OTH_CP_E!S40+FC_OTH_HH_E!S40+FC_OTH_AFF_E!S40</f>
        <v>161.88992496</v>
      </c>
      <c r="T40" s="8">
        <f>FC_OTH_CP_E!T40+FC_OTH_HH_E!T40+FC_OTH_AFF_E!T40</f>
        <v>152.55020124000004</v>
      </c>
      <c r="U40" s="8">
        <f>FC_OTH_CP_E!U40+FC_OTH_HH_E!U40+FC_OTH_AFF_E!U40</f>
        <v>124.53077124000002</v>
      </c>
      <c r="V40" s="8">
        <f>FC_OTH_CP_E!V40+FC_OTH_HH_E!V40+FC_OTH_AFF_E!V40</f>
        <v>171.22990752000004</v>
      </c>
      <c r="W40" s="8">
        <f>FC_OTH_CP_E!W40+FC_OTH_HH_E!W40+FC_OTH_AFF_E!W40</f>
        <v>165.00325248000001</v>
      </c>
      <c r="X40" s="8">
        <f>FC_OTH_CP_E!X40+FC_OTH_HH_E!X40+FC_OTH_AFF_E!X40</f>
        <v>102.73799628</v>
      </c>
      <c r="Y40" s="8">
        <f>FC_OTH_CP_E!Y40+FC_OTH_HH_E!Y40+FC_OTH_AFF_E!Y40</f>
        <v>115.19104752000001</v>
      </c>
      <c r="Z40" s="8">
        <f>FC_OTH_CP_E!Z40+FC_OTH_HH_E!Z40+FC_OTH_AFF_E!Z40</f>
        <v>174.34323504</v>
      </c>
    </row>
    <row r="41" spans="1:26" ht="11.25" customHeight="1" x14ac:dyDescent="0.2">
      <c r="A41" s="28" t="s">
        <v>68</v>
      </c>
      <c r="B41" s="7" t="s">
        <v>69</v>
      </c>
      <c r="C41" s="8">
        <f>FC_OTH_CP_E!C41+FC_OTH_HH_E!C41+FC_OTH_AFF_E!C41</f>
        <v>0</v>
      </c>
      <c r="D41" s="8">
        <f>FC_OTH_CP_E!D41+FC_OTH_HH_E!D41+FC_OTH_AFF_E!D41</f>
        <v>0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  <c r="Y41" s="8">
        <f>FC_OTH_CP_E!Y41+FC_OTH_HH_E!Y41+FC_OTH_AFF_E!Y41</f>
        <v>0</v>
      </c>
      <c r="Z41" s="8">
        <f>FC_OTH_CP_E!Z41+FC_OTH_HH_E!Z41+FC_OTH_AFF_E!Z41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  <c r="Y42" s="8">
        <f>FC_OTH_CP_E!Y42+FC_OTH_HH_E!Y42+FC_OTH_AFF_E!Y42</f>
        <v>0</v>
      </c>
      <c r="Z42" s="8">
        <f>FC_OTH_CP_E!Z42+FC_OTH_HH_E!Z42+FC_OTH_AFF_E!Z42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FC_OTH_CP_E!C43+FC_OTH_HH_E!C43+FC_OTH_AFF_E!C43</f>
        <v>5043.9127518000005</v>
      </c>
      <c r="D43" s="8">
        <f>FC_OTH_CP_E!D43+FC_OTH_HH_E!D43+FC_OTH_AFF_E!D43</f>
        <v>5662.0551592800002</v>
      </c>
      <c r="E43" s="8">
        <f>FC_OTH_CP_E!E43+FC_OTH_HH_E!E43+FC_OTH_AFF_E!E43</f>
        <v>5384.8469703600003</v>
      </c>
      <c r="F43" s="8">
        <f>FC_OTH_CP_E!F43+FC_OTH_HH_E!F43+FC_OTH_AFF_E!F43</f>
        <v>5598.3288628799992</v>
      </c>
      <c r="G43" s="8">
        <f>FC_OTH_CP_E!G43+FC_OTH_HH_E!G43+FC_OTH_AFF_E!G43</f>
        <v>4991.9094903599998</v>
      </c>
      <c r="H43" s="8">
        <f>FC_OTH_CP_E!H43+FC_OTH_HH_E!H43+FC_OTH_AFF_E!H43</f>
        <v>4700.1335378399999</v>
      </c>
      <c r="I43" s="8">
        <f>FC_OTH_CP_E!I43+FC_OTH_HH_E!I43+FC_OTH_AFF_E!I43</f>
        <v>4475.305008719999</v>
      </c>
      <c r="J43" s="8">
        <f>FC_OTH_CP_E!J43+FC_OTH_HH_E!J43+FC_OTH_AFF_E!J43</f>
        <v>4478.7880940399991</v>
      </c>
      <c r="K43" s="8">
        <f>FC_OTH_CP_E!K43+FC_OTH_HH_E!K43+FC_OTH_AFF_E!K43</f>
        <v>3819.5801186399995</v>
      </c>
      <c r="L43" s="8">
        <f>FC_OTH_CP_E!L43+FC_OTH_HH_E!L43+FC_OTH_AFF_E!L43</f>
        <v>3743.8552241999996</v>
      </c>
      <c r="M43" s="8">
        <f>FC_OTH_CP_E!M43+FC_OTH_HH_E!M43+FC_OTH_AFF_E!M43</f>
        <v>4035.9734298000012</v>
      </c>
      <c r="N43" s="8">
        <f>FC_OTH_CP_E!N43+FC_OTH_HH_E!N43+FC_OTH_AFF_E!N43</f>
        <v>3467.9779009199992</v>
      </c>
      <c r="O43" s="8">
        <f>FC_OTH_CP_E!O43+FC_OTH_HH_E!O43+FC_OTH_AFF_E!O43</f>
        <v>3702.5575750800003</v>
      </c>
      <c r="P43" s="8">
        <f>FC_OTH_CP_E!P43+FC_OTH_HH_E!P43+FC_OTH_AFF_E!P43</f>
        <v>3389.9860799999988</v>
      </c>
      <c r="Q43" s="8">
        <f>FC_OTH_CP_E!Q43+FC_OTH_HH_E!Q43+FC_OTH_AFF_E!Q43</f>
        <v>3354.7737600000009</v>
      </c>
      <c r="R43" s="8">
        <f>FC_OTH_CP_E!R43+FC_OTH_HH_E!R43+FC_OTH_AFF_E!R43</f>
        <v>3340.8342161999999</v>
      </c>
      <c r="S43" s="8">
        <f>FC_OTH_CP_E!S43+FC_OTH_HH_E!S43+FC_OTH_AFF_E!S43</f>
        <v>3372.8707583999994</v>
      </c>
      <c r="T43" s="8">
        <f>FC_OTH_CP_E!T43+FC_OTH_HH_E!T43+FC_OTH_AFF_E!T43</f>
        <v>3270.9601688399994</v>
      </c>
      <c r="U43" s="8">
        <f>FC_OTH_CP_E!U43+FC_OTH_HH_E!U43+FC_OTH_AFF_E!U43</f>
        <v>3078.6443485199998</v>
      </c>
      <c r="V43" s="8">
        <f>FC_OTH_CP_E!V43+FC_OTH_HH_E!V43+FC_OTH_AFF_E!V43</f>
        <v>3124.2336325200017</v>
      </c>
      <c r="W43" s="8">
        <f>FC_OTH_CP_E!W43+FC_OTH_HH_E!W43+FC_OTH_AFF_E!W43</f>
        <v>3175.4112717599983</v>
      </c>
      <c r="X43" s="8">
        <f>FC_OTH_CP_E!X43+FC_OTH_HH_E!X43+FC_OTH_AFF_E!X43</f>
        <v>2836.9781949600006</v>
      </c>
      <c r="Y43" s="8">
        <f>FC_OTH_CP_E!Y43+FC_OTH_HH_E!Y43+FC_OTH_AFF_E!Y43</f>
        <v>2775.5124227999977</v>
      </c>
      <c r="Z43" s="8">
        <f>FC_OTH_CP_E!Z43+FC_OTH_HH_E!Z43+FC_OTH_AFF_E!Z43</f>
        <v>2422.2170793599985</v>
      </c>
    </row>
    <row r="44" spans="1:26" ht="11.25" customHeight="1" x14ac:dyDescent="0.2">
      <c r="A44" s="28" t="s">
        <v>74</v>
      </c>
      <c r="B44" s="7" t="s">
        <v>75</v>
      </c>
      <c r="C44" s="8">
        <f>FC_OTH_CP_E!C44+FC_OTH_HH_E!C44+FC_OTH_AFF_E!C44</f>
        <v>267.21576000000005</v>
      </c>
      <c r="D44" s="8">
        <f>FC_OTH_CP_E!D44+FC_OTH_HH_E!D44+FC_OTH_AFF_E!D44</f>
        <v>299.02725287999999</v>
      </c>
      <c r="E44" s="8">
        <f>FC_OTH_CP_E!E44+FC_OTH_HH_E!E44+FC_OTH_AFF_E!E44</f>
        <v>308.57067288000007</v>
      </c>
      <c r="F44" s="8">
        <f>FC_OTH_CP_E!F44+FC_OTH_HH_E!F44+FC_OTH_AFF_E!F44</f>
        <v>308.57039424000004</v>
      </c>
      <c r="G44" s="8">
        <f>FC_OTH_CP_E!G44+FC_OTH_HH_E!G44+FC_OTH_AFF_E!G44</f>
        <v>295.84602000000007</v>
      </c>
      <c r="H44" s="8">
        <f>FC_OTH_CP_E!H44+FC_OTH_HH_E!H44+FC_OTH_AFF_E!H44</f>
        <v>299.02697423999996</v>
      </c>
      <c r="I44" s="8">
        <f>FC_OTH_CP_E!I44+FC_OTH_HH_E!I44+FC_OTH_AFF_E!I44</f>
        <v>286.30259999999998</v>
      </c>
      <c r="J44" s="8">
        <f>FC_OTH_CP_E!J44+FC_OTH_HH_E!J44+FC_OTH_AFF_E!J44</f>
        <v>276.75918000000001</v>
      </c>
      <c r="K44" s="8">
        <f>FC_OTH_CP_E!K44+FC_OTH_HH_E!K44+FC_OTH_AFF_E!K44</f>
        <v>256.63802831999999</v>
      </c>
      <c r="L44" s="8">
        <f>FC_OTH_CP_E!L44+FC_OTH_HH_E!L44+FC_OTH_AFF_E!L44</f>
        <v>259.80644375999998</v>
      </c>
      <c r="M44" s="8">
        <f>FC_OTH_CP_E!M44+FC_OTH_HH_E!M44+FC_OTH_AFF_E!M44</f>
        <v>262.97485920000014</v>
      </c>
      <c r="N44" s="8">
        <f>FC_OTH_CP_E!N44+FC_OTH_HH_E!N44+FC_OTH_AFF_E!N44</f>
        <v>218.70815832000005</v>
      </c>
      <c r="O44" s="8">
        <f>FC_OTH_CP_E!O44+FC_OTH_HH_E!O44+FC_OTH_AFF_E!O44</f>
        <v>196.78448448000017</v>
      </c>
      <c r="P44" s="8">
        <f>FC_OTH_CP_E!P44+FC_OTH_HH_E!P44+FC_OTH_AFF_E!P44</f>
        <v>184.3763666399999</v>
      </c>
      <c r="Q44" s="8">
        <f>FC_OTH_CP_E!Q44+FC_OTH_HH_E!Q44+FC_OTH_AFF_E!Q44</f>
        <v>171.88493544000008</v>
      </c>
      <c r="R44" s="8">
        <f>FC_OTH_CP_E!R44+FC_OTH_HH_E!R44+FC_OTH_AFF_E!R44</f>
        <v>153.05778792000015</v>
      </c>
      <c r="S44" s="8">
        <f>FC_OTH_CP_E!S44+FC_OTH_HH_E!S44+FC_OTH_AFF_E!S44</f>
        <v>165.72504095999994</v>
      </c>
      <c r="T44" s="8">
        <f>FC_OTH_CP_E!T44+FC_OTH_HH_E!T44+FC_OTH_AFF_E!T44</f>
        <v>153.22107096000002</v>
      </c>
      <c r="U44" s="8">
        <f>FC_OTH_CP_E!U44+FC_OTH_HH_E!U44+FC_OTH_AFF_E!U44</f>
        <v>153.22107096000002</v>
      </c>
      <c r="V44" s="8">
        <f>FC_OTH_CP_E!V44+FC_OTH_HH_E!V44+FC_OTH_AFF_E!V44</f>
        <v>143.84009808000008</v>
      </c>
      <c r="W44" s="8">
        <f>FC_OTH_CP_E!W44+FC_OTH_HH_E!W44+FC_OTH_AFF_E!W44</f>
        <v>125.07843095999988</v>
      </c>
      <c r="X44" s="8">
        <f>FC_OTH_CP_E!X44+FC_OTH_HH_E!X44+FC_OTH_AFF_E!X44</f>
        <v>137.58630192000004</v>
      </c>
      <c r="Y44" s="8">
        <f>FC_OTH_CP_E!Y44+FC_OTH_HH_E!Y44+FC_OTH_AFF_E!Y44</f>
        <v>121.9512542399999</v>
      </c>
      <c r="Z44" s="8">
        <f>FC_OTH_CP_E!Z44+FC_OTH_HH_E!Z44+FC_OTH_AFF_E!Z44</f>
        <v>118.82435615999981</v>
      </c>
    </row>
    <row r="45" spans="1:26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  <c r="Y45" s="8">
        <f>FC_OTH_CP_E!Y45+FC_OTH_HH_E!Y45+FC_OTH_AFF_E!Y45</f>
        <v>0</v>
      </c>
      <c r="Z45" s="8">
        <f>FC_OTH_CP_E!Z45+FC_OTH_HH_E!Z45+FC_OTH_AFF_E!Z45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  <c r="Y46" s="8">
        <f>FC_OTH_CP_E!Y46+FC_OTH_HH_E!Y46+FC_OTH_AFF_E!Y46</f>
        <v>0</v>
      </c>
      <c r="Z46" s="8">
        <f>FC_OTH_CP_E!Z46+FC_OTH_HH_E!Z46+FC_OTH_AFF_E!Z46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  <c r="Y47" s="8">
        <f>FC_OTH_CP_E!Y47+FC_OTH_HH_E!Y47+FC_OTH_AFF_E!Y47</f>
        <v>0</v>
      </c>
      <c r="Z47" s="8">
        <f>FC_OTH_CP_E!Z47+FC_OTH_HH_E!Z47+FC_OTH_AFF_E!Z47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  <c r="Y48" s="8">
        <f>FC_OTH_CP_E!Y48+FC_OTH_HH_E!Y48+FC_OTH_AFF_E!Y48</f>
        <v>0</v>
      </c>
      <c r="Z48" s="8">
        <f>FC_OTH_CP_E!Z48+FC_OTH_HH_E!Z48+FC_OTH_AFF_E!Z48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  <c r="Y49" s="8">
        <f>FC_OTH_CP_E!Y49+FC_OTH_HH_E!Y49+FC_OTH_AFF_E!Y49</f>
        <v>0</v>
      </c>
      <c r="Z49" s="8">
        <f>FC_OTH_CP_E!Z49+FC_OTH_HH_E!Z49+FC_OTH_AFF_E!Z49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2.7855172799999997</v>
      </c>
      <c r="O50" s="8">
        <f>FC_OTH_CP_E!O50+FC_OTH_HH_E!O50+FC_OTH_AFF_E!O50</f>
        <v>2.8942358399999999</v>
      </c>
      <c r="P50" s="8">
        <f>FC_OTH_CP_E!P50+FC_OTH_HH_E!P50+FC_OTH_AFF_E!P50</f>
        <v>2.7121586399999984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2.7121586399999993</v>
      </c>
      <c r="T50" s="8">
        <f>FC_OTH_CP_E!T50+FC_OTH_HH_E!T50+FC_OTH_AFF_E!T50</f>
        <v>8.1362120399999984</v>
      </c>
      <c r="U50" s="8">
        <f>FC_OTH_CP_E!U50+FC_OTH_HH_E!U50+FC_OTH_AFF_E!U50</f>
        <v>2.9947741199999989</v>
      </c>
      <c r="V50" s="8">
        <f>FC_OTH_CP_E!V50+FC_OTH_HH_E!V50+FC_OTH_AFF_E!V50</f>
        <v>2.919304440000003</v>
      </c>
      <c r="W50" s="8">
        <f>FC_OTH_CP_E!W50+FC_OTH_HH_E!W50+FC_OTH_AFF_E!W50</f>
        <v>9.0611114399999941</v>
      </c>
      <c r="X50" s="8">
        <f>FC_OTH_CP_E!X50+FC_OTH_HH_E!X50+FC_OTH_AFF_E!X50</f>
        <v>3.0525638400000026</v>
      </c>
      <c r="Y50" s="8">
        <f>FC_OTH_CP_E!Y50+FC_OTH_HH_E!Y50+FC_OTH_AFF_E!Y50</f>
        <v>2.9594141999999954</v>
      </c>
      <c r="Z50" s="8">
        <f>FC_OTH_CP_E!Z50+FC_OTH_HH_E!Z50+FC_OTH_AFF_E!Z50</f>
        <v>2.9823717599999986</v>
      </c>
    </row>
    <row r="51" spans="1:26" ht="11.25" customHeight="1" x14ac:dyDescent="0.2">
      <c r="A51" s="25" t="s">
        <v>88</v>
      </c>
      <c r="B51" s="26" t="s">
        <v>89</v>
      </c>
      <c r="C51" s="27">
        <f>FC_OTH_CP_E!C51+FC_OTH_HH_E!C51+FC_OTH_AFF_E!C51</f>
        <v>149.95530000000002</v>
      </c>
      <c r="D51" s="27">
        <f>FC_OTH_CP_E!D51+FC_OTH_HH_E!D51+FC_OTH_AFF_E!D51</f>
        <v>159.95231999999999</v>
      </c>
      <c r="E51" s="27">
        <f>FC_OTH_CP_E!E51+FC_OTH_HH_E!E51+FC_OTH_AFF_E!E51</f>
        <v>172.82727</v>
      </c>
      <c r="F51" s="27">
        <f>FC_OTH_CP_E!F51+FC_OTH_HH_E!F51+FC_OTH_AFF_E!F51</f>
        <v>167.92974000000001</v>
      </c>
      <c r="G51" s="27">
        <f>FC_OTH_CP_E!G51+FC_OTH_HH_E!G51+FC_OTH_AFF_E!G51</f>
        <v>176.86646999999999</v>
      </c>
      <c r="H51" s="27">
        <f>FC_OTH_CP_E!H51+FC_OTH_HH_E!H51+FC_OTH_AFF_E!H51</f>
        <v>175.50324000000003</v>
      </c>
      <c r="I51" s="27">
        <f>FC_OTH_CP_E!I51+FC_OTH_HH_E!I51+FC_OTH_AFF_E!I51</f>
        <v>183.22821000000002</v>
      </c>
      <c r="J51" s="27">
        <f>FC_OTH_CP_E!J51+FC_OTH_HH_E!J51+FC_OTH_AFF_E!J51</f>
        <v>184.48844040000009</v>
      </c>
      <c r="K51" s="27">
        <f>FC_OTH_CP_E!K51+FC_OTH_HH_E!K51+FC_OTH_AFF_E!K51</f>
        <v>175.09730039999999</v>
      </c>
      <c r="L51" s="27">
        <f>FC_OTH_CP_E!L51+FC_OTH_HH_E!L51+FC_OTH_AFF_E!L51</f>
        <v>183.07714392000008</v>
      </c>
      <c r="M51" s="27">
        <f>FC_OTH_CP_E!M51+FC_OTH_HH_E!M51+FC_OTH_AFF_E!M51</f>
        <v>193.98157020000002</v>
      </c>
      <c r="N51" s="27">
        <f>FC_OTH_CP_E!N51+FC_OTH_HH_E!N51+FC_OTH_AFF_E!N51</f>
        <v>168.88752889333975</v>
      </c>
      <c r="O51" s="27">
        <f>FC_OTH_CP_E!O51+FC_OTH_HH_E!O51+FC_OTH_AFF_E!O51</f>
        <v>162.90709932767186</v>
      </c>
      <c r="P51" s="27">
        <f>FC_OTH_CP_E!P51+FC_OTH_HH_E!P51+FC_OTH_AFF_E!P51</f>
        <v>154.69209206570906</v>
      </c>
      <c r="Q51" s="27">
        <f>FC_OTH_CP_E!Q51+FC_OTH_HH_E!Q51+FC_OTH_AFF_E!Q51</f>
        <v>140.19117883155067</v>
      </c>
      <c r="R51" s="27">
        <f>FC_OTH_CP_E!R51+FC_OTH_HH_E!R51+FC_OTH_AFF_E!R51</f>
        <v>131.96851467062316</v>
      </c>
      <c r="S51" s="27">
        <f>FC_OTH_CP_E!S51+FC_OTH_HH_E!S51+FC_OTH_AFF_E!S51</f>
        <v>136.76220260949228</v>
      </c>
      <c r="T51" s="27">
        <f>FC_OTH_CP_E!T51+FC_OTH_HH_E!T51+FC_OTH_AFF_E!T51</f>
        <v>131.59508192090297</v>
      </c>
      <c r="U51" s="27">
        <f>FC_OTH_CP_E!U51+FC_OTH_HH_E!U51+FC_OTH_AFF_E!U51</f>
        <v>121.94878935948518</v>
      </c>
      <c r="V51" s="27">
        <f>FC_OTH_CP_E!V51+FC_OTH_HH_E!V51+FC_OTH_AFF_E!V51</f>
        <v>130.66448258571705</v>
      </c>
      <c r="W51" s="27">
        <f>FC_OTH_CP_E!W51+FC_OTH_HH_E!W51+FC_OTH_AFF_E!W51</f>
        <v>117.0744259729466</v>
      </c>
      <c r="X51" s="27">
        <f>FC_OTH_CP_E!X51+FC_OTH_HH_E!X51+FC_OTH_AFF_E!X51</f>
        <v>140.64586338023437</v>
      </c>
      <c r="Y51" s="27">
        <f>FC_OTH_CP_E!Y51+FC_OTH_HH_E!Y51+FC_OTH_AFF_E!Y51</f>
        <v>104.92821184514678</v>
      </c>
      <c r="Z51" s="27">
        <f>FC_OTH_CP_E!Z51+FC_OTH_HH_E!Z51+FC_OTH_AFF_E!Z51</f>
        <v>55.440751090042077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W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20.399173333064383</v>
      </c>
      <c r="L52" s="27">
        <f t="shared" si="30"/>
        <v>7.5820366900692413</v>
      </c>
      <c r="M52" s="27">
        <f t="shared" si="30"/>
        <v>9.618530233801442</v>
      </c>
      <c r="N52" s="27">
        <f t="shared" si="30"/>
        <v>10.744535036057368</v>
      </c>
      <c r="O52" s="27">
        <f t="shared" si="30"/>
        <v>8.1965082841663666</v>
      </c>
      <c r="P52" s="27">
        <f t="shared" si="30"/>
        <v>2.4282311430105787</v>
      </c>
      <c r="Q52" s="27">
        <f t="shared" si="30"/>
        <v>5.5210756385171678</v>
      </c>
      <c r="R52" s="27">
        <f t="shared" si="30"/>
        <v>5.7965444093155156</v>
      </c>
      <c r="S52" s="27">
        <f t="shared" si="30"/>
        <v>6.564635041922851</v>
      </c>
      <c r="T52" s="27">
        <f t="shared" si="30"/>
        <v>6.0894600651110586</v>
      </c>
      <c r="U52" s="27">
        <f t="shared" si="30"/>
        <v>7.4072519500310765</v>
      </c>
      <c r="V52" s="27">
        <f t="shared" si="30"/>
        <v>5.4427044563216942</v>
      </c>
      <c r="W52" s="27">
        <f t="shared" si="30"/>
        <v>6.7412006472921941</v>
      </c>
      <c r="X52" s="27">
        <f t="shared" ref="X52:Z52" si="31">SUM(X53:X54)</f>
        <v>8.2681087302514751</v>
      </c>
      <c r="Y52" s="27">
        <f t="shared" si="31"/>
        <v>58.290157430627211</v>
      </c>
      <c r="Z52" s="27">
        <f t="shared" si="31"/>
        <v>6.4784487096829864</v>
      </c>
    </row>
    <row r="53" spans="1:26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15.300885599999994</v>
      </c>
      <c r="L53" s="8">
        <f>FC_OTH_CP_E!L53+FC_OTH_HH_E!L53+FC_OTH_AFF_E!L53</f>
        <v>4.7191716000000001</v>
      </c>
      <c r="M53" s="8">
        <f>FC_OTH_CP_E!M53+FC_OTH_HH_E!M53+FC_OTH_AFF_E!M53</f>
        <v>6.5781143999999934</v>
      </c>
      <c r="N53" s="8">
        <f>FC_OTH_CP_E!N53+FC_OTH_HH_E!N53+FC_OTH_AFF_E!N53</f>
        <v>7.1500572000000053</v>
      </c>
      <c r="O53" s="8">
        <f>FC_OTH_CP_E!O53+FC_OTH_HH_E!O53+FC_OTH_AFF_E!O53</f>
        <v>5.5768284000000055</v>
      </c>
      <c r="P53" s="8">
        <f>FC_OTH_CP_E!P53+FC_OTH_HH_E!P53+FC_OTH_AFF_E!P53</f>
        <v>1.1438856000000006</v>
      </c>
      <c r="Q53" s="8">
        <f>FC_OTH_CP_E!Q53+FC_OTH_HH_E!Q53+FC_OTH_AFF_E!Q53</f>
        <v>2.8602288000000002</v>
      </c>
      <c r="R53" s="8">
        <f>FC_OTH_CP_E!R53+FC_OTH_HH_E!R53+FC_OTH_AFF_E!R53</f>
        <v>2.5740000000000025</v>
      </c>
      <c r="S53" s="8">
        <f>FC_OTH_CP_E!S53+FC_OTH_HH_E!S53+FC_OTH_AFF_E!S53</f>
        <v>3.0028284000000056</v>
      </c>
      <c r="T53" s="8">
        <f>FC_OTH_CP_E!T53+FC_OTH_HH_E!T53+FC_OTH_AFF_E!T53</f>
        <v>3.0028284000000016</v>
      </c>
      <c r="U53" s="8">
        <f>FC_OTH_CP_E!U53+FC_OTH_HH_E!U53+FC_OTH_AFF_E!U53</f>
        <v>3.7178856000000016</v>
      </c>
      <c r="V53" s="8">
        <f>FC_OTH_CP_E!V53+FC_OTH_HH_E!V53+FC_OTH_AFF_E!V53</f>
        <v>2.4308856000000008</v>
      </c>
      <c r="W53" s="8">
        <f>FC_OTH_CP_E!W53+FC_OTH_HH_E!W53+FC_OTH_AFF_E!W53</f>
        <v>3.7178856000000007</v>
      </c>
      <c r="X53" s="8">
        <f>FC_OTH_CP_E!X53+FC_OTH_HH_E!X53+FC_OTH_AFF_E!X53</f>
        <v>4.4329427999999993</v>
      </c>
      <c r="Y53" s="8">
        <f>FC_OTH_CP_E!Y53+FC_OTH_HH_E!Y53+FC_OTH_AFF_E!Y53</f>
        <v>54.912171600000029</v>
      </c>
      <c r="Z53" s="8">
        <f>FC_OTH_CP_E!Z53+FC_OTH_HH_E!Z53+FC_OTH_AFF_E!Z53</f>
        <v>2.7171144000000038</v>
      </c>
    </row>
    <row r="54" spans="1:26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5.0982877330643888</v>
      </c>
      <c r="L54" s="45">
        <f>FC_OTH_CP_E!L54+FC_OTH_HH_E!L54+FC_OTH_AFF_E!L54</f>
        <v>2.8628650900692412</v>
      </c>
      <c r="M54" s="45">
        <f>FC_OTH_CP_E!M54+FC_OTH_HH_E!M54+FC_OTH_AFF_E!M54</f>
        <v>3.0404158338014491</v>
      </c>
      <c r="N54" s="45">
        <f>FC_OTH_CP_E!N54+FC_OTH_HH_E!N54+FC_OTH_AFF_E!N54</f>
        <v>3.5944778360573633</v>
      </c>
      <c r="O54" s="45">
        <f>FC_OTH_CP_E!O54+FC_OTH_HH_E!O54+FC_OTH_AFF_E!O54</f>
        <v>2.6196798841663615</v>
      </c>
      <c r="P54" s="45">
        <f>FC_OTH_CP_E!P54+FC_OTH_HH_E!P54+FC_OTH_AFF_E!P54</f>
        <v>1.2843455430105781</v>
      </c>
      <c r="Q54" s="45">
        <f>FC_OTH_CP_E!Q54+FC_OTH_HH_E!Q54+FC_OTH_AFF_E!Q54</f>
        <v>2.6608468385171671</v>
      </c>
      <c r="R54" s="45">
        <f>FC_OTH_CP_E!R54+FC_OTH_HH_E!R54+FC_OTH_AFF_E!R54</f>
        <v>3.2225444093155131</v>
      </c>
      <c r="S54" s="45">
        <f>FC_OTH_CP_E!S54+FC_OTH_HH_E!S54+FC_OTH_AFF_E!S54</f>
        <v>3.5618066419228454</v>
      </c>
      <c r="T54" s="45">
        <f>FC_OTH_CP_E!T54+FC_OTH_HH_E!T54+FC_OTH_AFF_E!T54</f>
        <v>3.086631665111057</v>
      </c>
      <c r="U54" s="45">
        <f>FC_OTH_CP_E!U54+FC_OTH_HH_E!U54+FC_OTH_AFF_E!U54</f>
        <v>3.6893663500310754</v>
      </c>
      <c r="V54" s="45">
        <f>FC_OTH_CP_E!V54+FC_OTH_HH_E!V54+FC_OTH_AFF_E!V54</f>
        <v>3.0118188563216934</v>
      </c>
      <c r="W54" s="45">
        <f>FC_OTH_CP_E!W54+FC_OTH_HH_E!W54+FC_OTH_AFF_E!W54</f>
        <v>3.023315047292193</v>
      </c>
      <c r="X54" s="45">
        <f>FC_OTH_CP_E!X54+FC_OTH_HH_E!X54+FC_OTH_AFF_E!X54</f>
        <v>3.8351659302514758</v>
      </c>
      <c r="Y54" s="45">
        <f>FC_OTH_CP_E!Y54+FC_OTH_HH_E!Y54+FC_OTH_AFF_E!Y54</f>
        <v>3.3779858306271811</v>
      </c>
      <c r="Z54" s="45">
        <f>FC_OTH_CP_E!Z54+FC_OTH_HH_E!Z54+FC_OTH_AFF_E!Z54</f>
        <v>3.761334309682983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5102.9296012799996</v>
      </c>
      <c r="D61" s="49">
        <f t="shared" si="32"/>
        <v>5740.8639825600003</v>
      </c>
      <c r="E61" s="49">
        <f t="shared" si="32"/>
        <v>5929.3975104000019</v>
      </c>
      <c r="F61" s="49">
        <f t="shared" si="32"/>
        <v>6005.9757542400012</v>
      </c>
      <c r="G61" s="49">
        <f t="shared" si="32"/>
        <v>6047.948380320001</v>
      </c>
      <c r="H61" s="49">
        <f t="shared" si="32"/>
        <v>6079.9701564000015</v>
      </c>
      <c r="I61" s="49">
        <f t="shared" si="32"/>
        <v>6272.784131039999</v>
      </c>
      <c r="J61" s="49">
        <f t="shared" si="32"/>
        <v>6318.3517135199982</v>
      </c>
      <c r="K61" s="49">
        <f t="shared" si="32"/>
        <v>6615.3883046399951</v>
      </c>
      <c r="L61" s="49">
        <f t="shared" si="32"/>
        <v>7089.1907896800003</v>
      </c>
      <c r="M61" s="49">
        <f t="shared" si="32"/>
        <v>7935.902470799997</v>
      </c>
      <c r="N61" s="49">
        <f t="shared" si="32"/>
        <v>6802.2293631553548</v>
      </c>
      <c r="O61" s="49">
        <f t="shared" si="32"/>
        <v>7460.863374027188</v>
      </c>
      <c r="P61" s="49">
        <f t="shared" si="32"/>
        <v>7111.9802908485581</v>
      </c>
      <c r="Q61" s="49">
        <f t="shared" si="32"/>
        <v>7137.8679969699333</v>
      </c>
      <c r="R61" s="49">
        <f t="shared" si="32"/>
        <v>6680.7430875603504</v>
      </c>
      <c r="S61" s="49">
        <f t="shared" si="32"/>
        <v>7295.6913758157898</v>
      </c>
      <c r="T61" s="49">
        <f t="shared" si="32"/>
        <v>7164.9714553971917</v>
      </c>
      <c r="U61" s="49">
        <f t="shared" si="32"/>
        <v>7046.3510912176125</v>
      </c>
      <c r="V61" s="49">
        <f t="shared" si="32"/>
        <v>6925.0108650372131</v>
      </c>
      <c r="W61" s="49">
        <f t="shared" si="32"/>
        <v>6352.3809203523224</v>
      </c>
      <c r="X61" s="49">
        <f t="shared" si="32"/>
        <v>7225.9368503221231</v>
      </c>
      <c r="Y61" s="49">
        <f t="shared" ref="Y61:Z61" si="33">SUM(Y62:Y72)</f>
        <v>6682.5325587564885</v>
      </c>
      <c r="Z61" s="49">
        <f t="shared" si="33"/>
        <v>6515.4795049737577</v>
      </c>
    </row>
    <row r="62" spans="1:26" ht="11.25" customHeight="1" x14ac:dyDescent="0.2">
      <c r="A62" s="50" t="s">
        <v>92</v>
      </c>
      <c r="B62" s="51" t="s">
        <v>93</v>
      </c>
      <c r="C62" s="52">
        <f>FC_OTH_CP_E!C62+FC_OTH_HH_E!C62+FC_OTH_AFF_E!C62</f>
        <v>5080.5437759999995</v>
      </c>
      <c r="D62" s="52">
        <f>FC_OTH_CP_E!D62+FC_OTH_HH_E!D62+FC_OTH_AFF_E!D62</f>
        <v>5724.3203136000002</v>
      </c>
      <c r="E62" s="52">
        <f>FC_OTH_CP_E!E62+FC_OTH_HH_E!E62+FC_OTH_AFF_E!E62</f>
        <v>5907.7759104000015</v>
      </c>
      <c r="F62" s="52">
        <f>FC_OTH_CP_E!F62+FC_OTH_HH_E!F62+FC_OTH_AFF_E!F62</f>
        <v>5981.0236416000007</v>
      </c>
      <c r="G62" s="52">
        <f>FC_OTH_CP_E!G62+FC_OTH_HH_E!G62+FC_OTH_AFF_E!G62</f>
        <v>6017.5362240000013</v>
      </c>
      <c r="H62" s="52">
        <f>FC_OTH_CP_E!H62+FC_OTH_HH_E!H62+FC_OTH_AFF_E!H62</f>
        <v>6051.3598656000013</v>
      </c>
      <c r="I62" s="52">
        <f>FC_OTH_CP_E!I62+FC_OTH_HH_E!I62+FC_OTH_AFF_E!I62</f>
        <v>6246.5759999999991</v>
      </c>
      <c r="J62" s="52">
        <f>FC_OTH_CP_E!J62+FC_OTH_HH_E!J62+FC_OTH_AFF_E!J62</f>
        <v>6291.4884479999982</v>
      </c>
      <c r="K62" s="52">
        <f>FC_OTH_CP_E!K62+FC_OTH_HH_E!K62+FC_OTH_AFF_E!K62</f>
        <v>6572.8317311999954</v>
      </c>
      <c r="L62" s="52">
        <f>FC_OTH_CP_E!L62+FC_OTH_HH_E!L62+FC_OTH_AFF_E!L62</f>
        <v>6981.0717312000006</v>
      </c>
      <c r="M62" s="52">
        <f>FC_OTH_CP_E!M62+FC_OTH_HH_E!M62+FC_OTH_AFF_E!M62</f>
        <v>7787.5842239999965</v>
      </c>
      <c r="N62" s="52">
        <f>FC_OTH_CP_E!N62+FC_OTH_HH_E!N62+FC_OTH_AFF_E!N62</f>
        <v>6664.1117759999952</v>
      </c>
      <c r="O62" s="52">
        <f>FC_OTH_CP_E!O62+FC_OTH_HH_E!O62+FC_OTH_AFF_E!O62</f>
        <v>7357.5040896000028</v>
      </c>
      <c r="P62" s="52">
        <f>FC_OTH_CP_E!P62+FC_OTH_HH_E!P62+FC_OTH_AFF_E!P62</f>
        <v>7062.496358399997</v>
      </c>
      <c r="Q62" s="52">
        <f>FC_OTH_CP_E!Q62+FC_OTH_HH_E!Q62+FC_OTH_AFF_E!Q62</f>
        <v>7085.3440895999984</v>
      </c>
      <c r="R62" s="52">
        <f>FC_OTH_CP_E!R62+FC_OTH_HH_E!R62+FC_OTH_AFF_E!R62</f>
        <v>6635.7760895999945</v>
      </c>
      <c r="S62" s="52">
        <f>FC_OTH_CP_E!S62+FC_OTH_HH_E!S62+FC_OTH_AFF_E!S62</f>
        <v>7250.991955200001</v>
      </c>
      <c r="T62" s="52">
        <f>FC_OTH_CP_E!T62+FC_OTH_HH_E!T62+FC_OTH_AFF_E!T62</f>
        <v>7100.7999551999956</v>
      </c>
      <c r="U62" s="52">
        <f>FC_OTH_CP_E!U62+FC_OTH_HH_E!U62+FC_OTH_AFF_E!U62</f>
        <v>6983.8719551999993</v>
      </c>
      <c r="V62" s="52">
        <f>FC_OTH_CP_E!V62+FC_OTH_HH_E!V62+FC_OTH_AFF_E!V62</f>
        <v>6869.5199999999959</v>
      </c>
      <c r="W62" s="52">
        <f>FC_OTH_CP_E!W62+FC_OTH_HH_E!W62+FC_OTH_AFF_E!W62</f>
        <v>6295.6317312000028</v>
      </c>
      <c r="X62" s="52">
        <f>FC_OTH_CP_E!X62+FC_OTH_HH_E!X62+FC_OTH_AFF_E!X62</f>
        <v>7066.6404479999983</v>
      </c>
      <c r="Y62" s="52">
        <f>FC_OTH_CP_E!Y62+FC_OTH_HH_E!Y62+FC_OTH_AFF_E!Y62</f>
        <v>6511.2320448000009</v>
      </c>
      <c r="Z62" s="52">
        <f>FC_OTH_CP_E!Z62+FC_OTH_HH_E!Z62+FC_OTH_AFF_E!Z62</f>
        <v>6344.7999552000019</v>
      </c>
    </row>
    <row r="63" spans="1:26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  <c r="Y63" s="52">
        <f>FC_OTH_CP_E!Y63+FC_OTH_HH_E!Y63+FC_OTH_AFF_E!Y63</f>
        <v>0</v>
      </c>
      <c r="Z63" s="52">
        <f>FC_OTH_CP_E!Z63+FC_OTH_HH_E!Z63+FC_OTH_AFF_E!Z63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FC_OTH_CP_E!C64+FC_OTH_HH_E!C64+FC_OTH_AFF_E!C64</f>
        <v>22.385825280000006</v>
      </c>
      <c r="D64" s="52">
        <f>FC_OTH_CP_E!D64+FC_OTH_HH_E!D64+FC_OTH_AFF_E!D64</f>
        <v>16.543668960000005</v>
      </c>
      <c r="E64" s="52">
        <f>FC_OTH_CP_E!E64+FC_OTH_HH_E!E64+FC_OTH_AFF_E!E64</f>
        <v>21.621599999999997</v>
      </c>
      <c r="F64" s="52">
        <f>FC_OTH_CP_E!F64+FC_OTH_HH_E!F64+FC_OTH_AFF_E!F64</f>
        <v>24.952112639999999</v>
      </c>
      <c r="G64" s="52">
        <f>FC_OTH_CP_E!G64+FC_OTH_HH_E!G64+FC_OTH_AFF_E!G64</f>
        <v>30.412156320000001</v>
      </c>
      <c r="H64" s="52">
        <f>FC_OTH_CP_E!H64+FC_OTH_HH_E!H64+FC_OTH_AFF_E!H64</f>
        <v>28.610290800000012</v>
      </c>
      <c r="I64" s="52">
        <f>FC_OTH_CP_E!I64+FC_OTH_HH_E!I64+FC_OTH_AFF_E!I64</f>
        <v>26.208131039999994</v>
      </c>
      <c r="J64" s="52">
        <f>FC_OTH_CP_E!J64+FC_OTH_HH_E!J64+FC_OTH_AFF_E!J64</f>
        <v>26.863265520000013</v>
      </c>
      <c r="K64" s="52">
        <f>FC_OTH_CP_E!K64+FC_OTH_HH_E!K64+FC_OTH_AFF_E!K64</f>
        <v>27.026999999999976</v>
      </c>
      <c r="L64" s="52">
        <f>FC_OTH_CP_E!L64+FC_OTH_HH_E!L64+FC_OTH_AFF_E!L64</f>
        <v>25.443709200000011</v>
      </c>
      <c r="M64" s="52">
        <f>FC_OTH_CP_E!M64+FC_OTH_HH_E!M64+FC_OTH_AFF_E!M64</f>
        <v>25.279778159999992</v>
      </c>
      <c r="N64" s="52">
        <f>FC_OTH_CP_E!N64+FC_OTH_HH_E!N64+FC_OTH_AFF_E!N64</f>
        <v>33.144641395359145</v>
      </c>
      <c r="O64" s="52">
        <f>FC_OTH_CP_E!O64+FC_OTH_HH_E!O64+FC_OTH_AFF_E!O64</f>
        <v>51.565252107185614</v>
      </c>
      <c r="P64" s="52">
        <f>FC_OTH_CP_E!P64+FC_OTH_HH_E!P64+FC_OTH_AFF_E!P64</f>
        <v>34.170361888561295</v>
      </c>
      <c r="Q64" s="52">
        <f>FC_OTH_CP_E!Q64+FC_OTH_HH_E!Q64+FC_OTH_AFF_E!Q64</f>
        <v>35.330049609934512</v>
      </c>
      <c r="R64" s="52">
        <f>FC_OTH_CP_E!R64+FC_OTH_HH_E!R64+FC_OTH_AFF_E!R64</f>
        <v>28.742404200356084</v>
      </c>
      <c r="S64" s="52">
        <f>FC_OTH_CP_E!S64+FC_OTH_HH_E!S64+FC_OTH_AFF_E!S64</f>
        <v>26.934085895788385</v>
      </c>
      <c r="T64" s="52">
        <f>FC_OTH_CP_E!T64+FC_OTH_HH_E!T64+FC_OTH_AFF_E!T64</f>
        <v>46.32824275719598</v>
      </c>
      <c r="U64" s="52">
        <f>FC_OTH_CP_E!U64+FC_OTH_HH_E!U64+FC_OTH_AFF_E!U64</f>
        <v>43.999081777613299</v>
      </c>
      <c r="V64" s="52">
        <f>FC_OTH_CP_E!V64+FC_OTH_HH_E!V64+FC_OTH_AFF_E!V64</f>
        <v>37.685074957216564</v>
      </c>
      <c r="W64" s="52">
        <f>FC_OTH_CP_E!W64+FC_OTH_HH_E!W64+FC_OTH_AFF_E!W64</f>
        <v>36.550497792319341</v>
      </c>
      <c r="X64" s="52">
        <f>FC_OTH_CP_E!X64+FC_OTH_HH_E!X64+FC_OTH_AFF_E!X64</f>
        <v>47.52849256212496</v>
      </c>
      <c r="Y64" s="52">
        <f>FC_OTH_CP_E!Y64+FC_OTH_HH_E!Y64+FC_OTH_AFF_E!Y64</f>
        <v>43.983351716488215</v>
      </c>
      <c r="Z64" s="52">
        <f>FC_OTH_CP_E!Z64+FC_OTH_HH_E!Z64+FC_OTH_AFF_E!Z64</f>
        <v>47.017245773755882</v>
      </c>
    </row>
    <row r="65" spans="1:26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6.0001199999999981</v>
      </c>
      <c r="L65" s="52">
        <f>FC_OTH_CP_E!L65+FC_OTH_HH_E!L65+FC_OTH_AFF_E!L65</f>
        <v>3.3998400000000002</v>
      </c>
      <c r="M65" s="52">
        <f>FC_OTH_CP_E!M65+FC_OTH_HH_E!M65+FC_OTH_AFF_E!M65</f>
        <v>3.7000799999999976</v>
      </c>
      <c r="N65" s="52">
        <f>FC_OTH_CP_E!N65+FC_OTH_HH_E!N65+FC_OTH_AFF_E!N65</f>
        <v>4.2001200000000001</v>
      </c>
      <c r="O65" s="52">
        <f>FC_OTH_CP_E!O65+FC_OTH_HH_E!O65+FC_OTH_AFF_E!O65</f>
        <v>3.0999600000000029</v>
      </c>
      <c r="P65" s="52">
        <f>FC_OTH_CP_E!P65+FC_OTH_HH_E!P65+FC_OTH_AFF_E!P65</f>
        <v>1.6999200000000001</v>
      </c>
      <c r="Q65" s="52">
        <f>FC_OTH_CP_E!Q65+FC_OTH_HH_E!Q65+FC_OTH_AFF_E!Q65</f>
        <v>3.499919999999999</v>
      </c>
      <c r="R65" s="52">
        <f>FC_OTH_CP_E!R65+FC_OTH_HH_E!R65+FC_OTH_AFF_E!R65</f>
        <v>4.2001200000000019</v>
      </c>
      <c r="S65" s="52">
        <f>FC_OTH_CP_E!S65+FC_OTH_HH_E!S65+FC_OTH_AFF_E!S65</f>
        <v>4.6000800000000055</v>
      </c>
      <c r="T65" s="52">
        <f>FC_OTH_CP_E!T65+FC_OTH_HH_E!T65+FC_OTH_AFF_E!T65</f>
        <v>3.999960000000002</v>
      </c>
      <c r="U65" s="52">
        <f>FC_OTH_CP_E!U65+FC_OTH_HH_E!U65+FC_OTH_AFF_E!U65</f>
        <v>4.7998800000000008</v>
      </c>
      <c r="V65" s="52">
        <f>FC_OTH_CP_E!V65+FC_OTH_HH_E!V65+FC_OTH_AFF_E!V65</f>
        <v>3.9999600000000011</v>
      </c>
      <c r="W65" s="52">
        <f>FC_OTH_CP_E!W65+FC_OTH_HH_E!W65+FC_OTH_AFF_E!W65</f>
        <v>3.8998799999999996</v>
      </c>
      <c r="X65" s="52">
        <f>FC_OTH_CP_E!X65+FC_OTH_HH_E!X65+FC_OTH_AFF_E!X65</f>
        <v>5.1001200000000013</v>
      </c>
      <c r="Y65" s="52">
        <f>FC_OTH_CP_E!Y65+FC_OTH_HH_E!Y65+FC_OTH_AFF_E!Y65</f>
        <v>4.2998400000000014</v>
      </c>
      <c r="Z65" s="52">
        <f>FC_OTH_CP_E!Z65+FC_OTH_HH_E!Z65+FC_OTH_AFF_E!Z65</f>
        <v>2.9001600000000041</v>
      </c>
    </row>
    <row r="66" spans="1:26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  <c r="Y66" s="52">
        <f>FC_OTH_CP_E!Y66+FC_OTH_HH_E!Y66+FC_OTH_AFF_E!Y66</f>
        <v>0</v>
      </c>
      <c r="Z66" s="52">
        <f>FC_OTH_CP_E!Z66+FC_OTH_HH_E!Z66+FC_OTH_AFF_E!Z66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9.5294534399999993</v>
      </c>
      <c r="L67" s="52">
        <f>FC_OTH_CP_E!L67+FC_OTH_HH_E!L67+FC_OTH_AFF_E!L67</f>
        <v>9.7236720000000005</v>
      </c>
      <c r="M67" s="52">
        <f>FC_OTH_CP_E!M67+FC_OTH_HH_E!M67+FC_OTH_AFF_E!M67</f>
        <v>10.852790400000004</v>
      </c>
      <c r="N67" s="52">
        <f>FC_OTH_CP_E!N67+FC_OTH_HH_E!N67+FC_OTH_AFF_E!N67</f>
        <v>13.526481599999999</v>
      </c>
      <c r="O67" s="52">
        <f>FC_OTH_CP_E!O67+FC_OTH_HH_E!O67+FC_OTH_AFF_E!O67</f>
        <v>15.593813279999999</v>
      </c>
      <c r="P67" s="52">
        <f>FC_OTH_CP_E!P67+FC_OTH_HH_E!P67+FC_OTH_AFF_E!P67</f>
        <v>13.613650559999991</v>
      </c>
      <c r="Q67" s="52">
        <f>FC_OTH_CP_E!Q67+FC_OTH_HH_E!Q67+FC_OTH_AFF_E!Q67</f>
        <v>13.693937760000008</v>
      </c>
      <c r="R67" s="52">
        <f>FC_OTH_CP_E!R67+FC_OTH_HH_E!R67+FC_OTH_AFF_E!R67</f>
        <v>12.024473759999998</v>
      </c>
      <c r="S67" s="52">
        <f>FC_OTH_CP_E!S67+FC_OTH_HH_E!S67+FC_OTH_AFF_E!S67</f>
        <v>12.660909119999998</v>
      </c>
      <c r="T67" s="52">
        <f>FC_OTH_CP_E!T67+FC_OTH_HH_E!T67+FC_OTH_AFF_E!T67</f>
        <v>13.843297439999997</v>
      </c>
      <c r="U67" s="52">
        <f>FC_OTH_CP_E!U67+FC_OTH_HH_E!U67+FC_OTH_AFF_E!U67</f>
        <v>13.680174239999996</v>
      </c>
      <c r="V67" s="52">
        <f>FC_OTH_CP_E!V67+FC_OTH_HH_E!V67+FC_OTH_AFF_E!V67</f>
        <v>13.80583008000001</v>
      </c>
      <c r="W67" s="52">
        <f>FC_OTH_CP_E!W67+FC_OTH_HH_E!W67+FC_OTH_AFF_E!W67</f>
        <v>16.298811359999988</v>
      </c>
      <c r="X67" s="52">
        <f>FC_OTH_CP_E!X67+FC_OTH_HH_E!X67+FC_OTH_AFF_E!X67</f>
        <v>16.926325920000011</v>
      </c>
      <c r="Y67" s="52">
        <f>FC_OTH_CP_E!Y67+FC_OTH_HH_E!Y67+FC_OTH_AFF_E!Y67</f>
        <v>17.050707359999976</v>
      </c>
      <c r="Z67" s="52">
        <f>FC_OTH_CP_E!Z67+FC_OTH_HH_E!Z67+FC_OTH_AFF_E!Z67</f>
        <v>20.028470399999986</v>
      </c>
    </row>
    <row r="68" spans="1:26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  <c r="Y68" s="52">
        <f>FC_OTH_CP_E!Y68+FC_OTH_HH_E!Y68+FC_OTH_AFF_E!Y68</f>
        <v>0</v>
      </c>
      <c r="Z68" s="52">
        <f>FC_OTH_CP_E!Z68+FC_OTH_HH_E!Z68+FC_OTH_AFF_E!Z68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89.741463840000023</v>
      </c>
      <c r="Y69" s="52">
        <f>FC_OTH_CP_E!Y69+FC_OTH_HH_E!Y69+FC_OTH_AFF_E!Y69</f>
        <v>105.96661487999991</v>
      </c>
      <c r="Z69" s="52">
        <f>FC_OTH_CP_E!Z69+FC_OTH_HH_E!Z69+FC_OTH_AFF_E!Z69</f>
        <v>100.73367359999992</v>
      </c>
    </row>
    <row r="70" spans="1:26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  <c r="Y70" s="52">
        <f>FC_OTH_CP_E!Y70+FC_OTH_HH_E!Y70+FC_OTH_AFF_E!Y70</f>
        <v>0</v>
      </c>
      <c r="Z70" s="52">
        <f>FC_OTH_CP_E!Z70+FC_OTH_HH_E!Z70+FC_OTH_AFF_E!Z70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  <c r="Y71" s="52">
        <f>FC_OTH_CP_E!Y71+FC_OTH_HH_E!Y71+FC_OTH_AFF_E!Y71</f>
        <v>0</v>
      </c>
      <c r="Z71" s="52">
        <f>FC_OTH_CP_E!Z71+FC_OTH_HH_E!Z71+FC_OTH_AFF_E!Z71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69.551837279999972</v>
      </c>
      <c r="M72" s="55">
        <f>FC_OTH_CP_E!M72+FC_OTH_HH_E!M72+FC_OTH_AFF_E!M72</f>
        <v>108.48559824</v>
      </c>
      <c r="N72" s="55">
        <f>FC_OTH_CP_E!N72+FC_OTH_HH_E!N72+FC_OTH_AFF_E!N72</f>
        <v>87.246344159999992</v>
      </c>
      <c r="O72" s="55">
        <f>FC_OTH_CP_E!O72+FC_OTH_HH_E!O72+FC_OTH_AFF_E!O72</f>
        <v>33.100259039999997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0.50434559999999984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  <c r="Y72" s="55">
        <f>FC_OTH_CP_E!Y72+FC_OTH_HH_E!Y72+FC_OTH_AFF_E!Y72</f>
        <v>0</v>
      </c>
      <c r="Z72" s="55">
        <f>FC_OTH_CP_E!Z72+FC_OTH_HH_E!Z72+FC_OTH_AFF_E!Z72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1139.2286107392001</v>
      </c>
      <c r="D2" s="21">
        <f t="shared" ref="D2:X2" si="0">SUM(D3,D17,D22,D25,D26,D51,D52)</f>
        <v>1183.6598844383998</v>
      </c>
      <c r="E2" s="21">
        <f t="shared" si="0"/>
        <v>1167.4572585263995</v>
      </c>
      <c r="F2" s="21">
        <f t="shared" si="0"/>
        <v>1146.7003392288</v>
      </c>
      <c r="G2" s="21">
        <f t="shared" si="0"/>
        <v>1112.9491478592006</v>
      </c>
      <c r="H2" s="21">
        <f t="shared" si="0"/>
        <v>1059.4183465583994</v>
      </c>
      <c r="I2" s="21">
        <f t="shared" si="0"/>
        <v>1047.0211284671998</v>
      </c>
      <c r="J2" s="21">
        <f t="shared" si="0"/>
        <v>998.14239779040008</v>
      </c>
      <c r="K2" s="21">
        <f t="shared" si="0"/>
        <v>852.47360117626386</v>
      </c>
      <c r="L2" s="21">
        <f t="shared" si="0"/>
        <v>910.48101384526933</v>
      </c>
      <c r="M2" s="21">
        <f t="shared" si="0"/>
        <v>1068.8041961922022</v>
      </c>
      <c r="N2" s="21">
        <f t="shared" si="0"/>
        <v>940.56899188132081</v>
      </c>
      <c r="O2" s="21">
        <f t="shared" si="0"/>
        <v>1017.1887356420282</v>
      </c>
      <c r="P2" s="21">
        <f t="shared" si="0"/>
        <v>923.2019127589698</v>
      </c>
      <c r="Q2" s="21">
        <f t="shared" si="0"/>
        <v>912.02071665373671</v>
      </c>
      <c r="R2" s="21">
        <f t="shared" si="0"/>
        <v>842.96997116626619</v>
      </c>
      <c r="S2" s="21">
        <f t="shared" si="0"/>
        <v>922.82950184594938</v>
      </c>
      <c r="T2" s="21">
        <f t="shared" si="0"/>
        <v>910.20394478170147</v>
      </c>
      <c r="U2" s="21">
        <f t="shared" si="0"/>
        <v>898.13401539078541</v>
      </c>
      <c r="V2" s="21">
        <f t="shared" si="0"/>
        <v>893.42547867237352</v>
      </c>
      <c r="W2" s="21">
        <f t="shared" si="0"/>
        <v>809.37996813956124</v>
      </c>
      <c r="X2" s="21">
        <f t="shared" si="0"/>
        <v>930.59939493861373</v>
      </c>
      <c r="Y2" s="21">
        <f t="shared" ref="Y2:Z2" si="1">SUM(Y3,Y17,Y22,Y25,Y26,Y51,Y52)</f>
        <v>910.89700031964003</v>
      </c>
      <c r="Z2" s="21">
        <f t="shared" si="1"/>
        <v>831.74375175111641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  <c r="Y5" s="8">
        <f>FC_OTH_CP_SH_E!Y5+FC_OTH_CP_SC_E!Y5+FC_OTH_CP_HW_E!Y5+FC_OTH_CP_CA_E!Y5</f>
        <v>0</v>
      </c>
      <c r="Z5" s="8">
        <f>FC_OTH_CP_SH_E!Z5+FC_OTH_CP_SC_E!Z5+FC_OTH_CP_HW_E!Z5+FC_OTH_CP_CA_E!Z5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  <c r="Y6" s="8">
        <f>FC_OTH_CP_SH_E!Y6+FC_OTH_CP_SC_E!Y6+FC_OTH_CP_HW_E!Y6+FC_OTH_CP_CA_E!Y6</f>
        <v>0</v>
      </c>
      <c r="Z6" s="8">
        <f>FC_OTH_CP_SH_E!Z6+FC_OTH_CP_SC_E!Z6+FC_OTH_CP_HW_E!Z6+FC_OTH_CP_CA_E!Z6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  <c r="Y7" s="8">
        <f>FC_OTH_CP_SH_E!Y7+FC_OTH_CP_SC_E!Y7+FC_OTH_CP_HW_E!Y7+FC_OTH_CP_CA_E!Y7</f>
        <v>0</v>
      </c>
      <c r="Z7" s="8">
        <f>FC_OTH_CP_SH_E!Z7+FC_OTH_CP_SC_E!Z7+FC_OTH_CP_HW_E!Z7+FC_OTH_CP_CA_E!Z7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  <c r="Y9" s="8">
        <f>FC_OTH_CP_SH_E!Y9+FC_OTH_CP_SC_E!Y9+FC_OTH_CP_HW_E!Y9+FC_OTH_CP_CA_E!Y9</f>
        <v>0</v>
      </c>
      <c r="Z9" s="8">
        <f>FC_OTH_CP_SH_E!Z9+FC_OTH_CP_SC_E!Z9+FC_OTH_CP_HW_E!Z9+FC_OTH_CP_CA_E!Z9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  <c r="Y10" s="8">
        <f>FC_OTH_CP_SH_E!Y10+FC_OTH_CP_SC_E!Y10+FC_OTH_CP_HW_E!Y10+FC_OTH_CP_CA_E!Y10</f>
        <v>0</v>
      </c>
      <c r="Z10" s="8">
        <f>FC_OTH_CP_SH_E!Z10+FC_OTH_CP_SC_E!Z10+FC_OTH_CP_HW_E!Z10+FC_OTH_CP_CA_E!Z10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  <c r="Y12" s="8">
        <f>FC_OTH_CP_SH_E!Y12+FC_OTH_CP_SC_E!Y12+FC_OTH_CP_HW_E!Y12+FC_OTH_CP_CA_E!Y12</f>
        <v>0</v>
      </c>
      <c r="Z12" s="8">
        <f>FC_OTH_CP_SH_E!Z12+FC_OTH_CP_SC_E!Z12+FC_OTH_CP_HW_E!Z12+FC_OTH_CP_CA_E!Z12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  <c r="Y13" s="8">
        <f>FC_OTH_CP_SH_E!Y13+FC_OTH_CP_SC_E!Y13+FC_OTH_CP_HW_E!Y13+FC_OTH_CP_CA_E!Y13</f>
        <v>0</v>
      </c>
      <c r="Z13" s="8">
        <f>FC_OTH_CP_SH_E!Z13+FC_OTH_CP_SC_E!Z13+FC_OTH_CP_HW_E!Z13+FC_OTH_CP_CA_E!Z13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  <c r="Y14" s="8">
        <f>FC_OTH_CP_SH_E!Y14+FC_OTH_CP_SC_E!Y14+FC_OTH_CP_HW_E!Y14+FC_OTH_CP_CA_E!Y14</f>
        <v>0</v>
      </c>
      <c r="Z14" s="8">
        <f>FC_OTH_CP_SH_E!Z14+FC_OTH_CP_SC_E!Z14+FC_OTH_CP_HW_E!Z14+FC_OTH_CP_CA_E!Z14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  <c r="Y15" s="8">
        <f>FC_OTH_CP_SH_E!Y15+FC_OTH_CP_SC_E!Y15+FC_OTH_CP_HW_E!Y15+FC_OTH_CP_CA_E!Y15</f>
        <v>0</v>
      </c>
      <c r="Z15" s="8">
        <f>FC_OTH_CP_SH_E!Z15+FC_OTH_CP_SC_E!Z15+FC_OTH_CP_HW_E!Z15+FC_OTH_CP_CA_E!Z15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  <c r="Y16" s="8">
        <f>FC_OTH_CP_SH_E!Y16+FC_OTH_CP_SC_E!Y16+FC_OTH_CP_HW_E!Y16+FC_OTH_CP_CA_E!Y16</f>
        <v>0</v>
      </c>
      <c r="Z16" s="8">
        <f>FC_OTH_CP_SH_E!Z16+FC_OTH_CP_SC_E!Z16+FC_OTH_CP_HW_E!Z16+FC_OTH_CP_CA_E!Z16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  <c r="Y18" s="8">
        <f>FC_OTH_CP_SH_E!Y18+FC_OTH_CP_SC_E!Y18+FC_OTH_CP_HW_E!Y18+FC_OTH_CP_CA_E!Y18</f>
        <v>0</v>
      </c>
      <c r="Z18" s="8">
        <f>FC_OTH_CP_SH_E!Z18+FC_OTH_CP_SC_E!Z18+FC_OTH_CP_HW_E!Z18+FC_OTH_CP_CA_E!Z18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  <c r="Y19" s="8">
        <f>FC_OTH_CP_SH_E!Y19+FC_OTH_CP_SC_E!Y19+FC_OTH_CP_HW_E!Y19+FC_OTH_CP_CA_E!Y19</f>
        <v>0</v>
      </c>
      <c r="Z19" s="8">
        <f>FC_OTH_CP_SH_E!Z19+FC_OTH_CP_SC_E!Z19+FC_OTH_CP_HW_E!Z19+FC_OTH_CP_CA_E!Z19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  <c r="Y20" s="8">
        <f>FC_OTH_CP_SH_E!Y20+FC_OTH_CP_SC_E!Y20+FC_OTH_CP_HW_E!Y20+FC_OTH_CP_CA_E!Y20</f>
        <v>0</v>
      </c>
      <c r="Z20" s="8">
        <f>FC_OTH_CP_SH_E!Z20+FC_OTH_CP_SC_E!Z20+FC_OTH_CP_HW_E!Z20+FC_OTH_CP_CA_E!Z20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  <c r="Y21" s="8">
        <f>FC_OTH_CP_SH_E!Y21+FC_OTH_CP_SC_E!Y21+FC_OTH_CP_HW_E!Y21+FC_OTH_CP_CA_E!Y21</f>
        <v>0</v>
      </c>
      <c r="Z21" s="8">
        <f>FC_OTH_CP_SH_E!Z21+FC_OTH_CP_SC_E!Z21+FC_OTH_CP_HW_E!Z21+FC_OTH_CP_CA_E!Z21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8.6235000191999998</v>
      </c>
      <c r="D22" s="27">
        <f t="shared" si="12"/>
        <v>8.8259808383999978</v>
      </c>
      <c r="E22" s="27">
        <f t="shared" si="12"/>
        <v>8.7676452863999987</v>
      </c>
      <c r="F22" s="27">
        <f t="shared" si="12"/>
        <v>8.800012108799999</v>
      </c>
      <c r="G22" s="27">
        <f t="shared" si="12"/>
        <v>8.3976849791999992</v>
      </c>
      <c r="H22" s="27">
        <f t="shared" si="12"/>
        <v>8.1955805183999964</v>
      </c>
      <c r="I22" s="27">
        <f t="shared" si="12"/>
        <v>8.6686630272000027</v>
      </c>
      <c r="J22" s="27">
        <f t="shared" si="12"/>
        <v>7.5011992704000034</v>
      </c>
      <c r="K22" s="27">
        <f t="shared" si="12"/>
        <v>9.1635743231999989</v>
      </c>
      <c r="L22" s="27">
        <f t="shared" si="12"/>
        <v>10.341576115200001</v>
      </c>
      <c r="M22" s="27">
        <f t="shared" si="12"/>
        <v>11.620441958400001</v>
      </c>
      <c r="N22" s="27">
        <f t="shared" si="12"/>
        <v>9.5240825460000025</v>
      </c>
      <c r="O22" s="27">
        <f t="shared" si="12"/>
        <v>11.224490705999997</v>
      </c>
      <c r="P22" s="27">
        <f t="shared" si="12"/>
        <v>10.2158096832</v>
      </c>
      <c r="Q22" s="27">
        <f t="shared" si="12"/>
        <v>10.548553633200006</v>
      </c>
      <c r="R22" s="27">
        <f t="shared" si="12"/>
        <v>9.5545048499999901</v>
      </c>
      <c r="S22" s="27">
        <f t="shared" si="12"/>
        <v>10.5466443984</v>
      </c>
      <c r="T22" s="27">
        <f t="shared" si="12"/>
        <v>10.514972793600007</v>
      </c>
      <c r="U22" s="27">
        <f t="shared" si="12"/>
        <v>10.742876100000023</v>
      </c>
      <c r="V22" s="27">
        <f t="shared" si="12"/>
        <v>10.9522908</v>
      </c>
      <c r="W22" s="27">
        <f t="shared" si="12"/>
        <v>9.8287368299999862</v>
      </c>
      <c r="X22" s="27">
        <f t="shared" si="12"/>
        <v>10.990188000000012</v>
      </c>
      <c r="Y22" s="27">
        <f t="shared" ref="Y22:Z22" si="13">SUM(Y23:Y24)</f>
        <v>10.826528288400006</v>
      </c>
      <c r="Z22" s="27">
        <f t="shared" si="13"/>
        <v>10.726214400000002</v>
      </c>
    </row>
    <row r="23" spans="1:26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8.6235000191999998</v>
      </c>
      <c r="D23" s="8">
        <f>FC_OTH_CP_SH_E!D23+FC_OTH_CP_SC_E!D23+FC_OTH_CP_HW_E!D23+FC_OTH_CP_CA_E!D23</f>
        <v>8.8259808383999978</v>
      </c>
      <c r="E23" s="8">
        <f>FC_OTH_CP_SH_E!E23+FC_OTH_CP_SC_E!E23+FC_OTH_CP_HW_E!E23+FC_OTH_CP_CA_E!E23</f>
        <v>8.7676452863999987</v>
      </c>
      <c r="F23" s="8">
        <f>FC_OTH_CP_SH_E!F23+FC_OTH_CP_SC_E!F23+FC_OTH_CP_HW_E!F23+FC_OTH_CP_CA_E!F23</f>
        <v>8.800012108799999</v>
      </c>
      <c r="G23" s="8">
        <f>FC_OTH_CP_SH_E!G23+FC_OTH_CP_SC_E!G23+FC_OTH_CP_HW_E!G23+FC_OTH_CP_CA_E!G23</f>
        <v>8.3976849791999992</v>
      </c>
      <c r="H23" s="8">
        <f>FC_OTH_CP_SH_E!H23+FC_OTH_CP_SC_E!H23+FC_OTH_CP_HW_E!H23+FC_OTH_CP_CA_E!H23</f>
        <v>8.1955805183999964</v>
      </c>
      <c r="I23" s="8">
        <f>FC_OTH_CP_SH_E!I23+FC_OTH_CP_SC_E!I23+FC_OTH_CP_HW_E!I23+FC_OTH_CP_CA_E!I23</f>
        <v>8.6686630272000027</v>
      </c>
      <c r="J23" s="8">
        <f>FC_OTH_CP_SH_E!J23+FC_OTH_CP_SC_E!J23+FC_OTH_CP_HW_E!J23+FC_OTH_CP_CA_E!J23</f>
        <v>7.5011992704000034</v>
      </c>
      <c r="K23" s="8">
        <f>FC_OTH_CP_SH_E!K23+FC_OTH_CP_SC_E!K23+FC_OTH_CP_HW_E!K23+FC_OTH_CP_CA_E!K23</f>
        <v>9.1635743231999989</v>
      </c>
      <c r="L23" s="8">
        <f>FC_OTH_CP_SH_E!L23+FC_OTH_CP_SC_E!L23+FC_OTH_CP_HW_E!L23+FC_OTH_CP_CA_E!L23</f>
        <v>10.341576115200001</v>
      </c>
      <c r="M23" s="8">
        <f>FC_OTH_CP_SH_E!M23+FC_OTH_CP_SC_E!M23+FC_OTH_CP_HW_E!M23+FC_OTH_CP_CA_E!M23</f>
        <v>11.620441958400001</v>
      </c>
      <c r="N23" s="8">
        <f>FC_OTH_CP_SH_E!N23+FC_OTH_CP_SC_E!N23+FC_OTH_CP_HW_E!N23+FC_OTH_CP_CA_E!N23</f>
        <v>9.5240825460000025</v>
      </c>
      <c r="O23" s="8">
        <f>FC_OTH_CP_SH_E!O23+FC_OTH_CP_SC_E!O23+FC_OTH_CP_HW_E!O23+FC_OTH_CP_CA_E!O23</f>
        <v>11.224490705999997</v>
      </c>
      <c r="P23" s="8">
        <f>FC_OTH_CP_SH_E!P23+FC_OTH_CP_SC_E!P23+FC_OTH_CP_HW_E!P23+FC_OTH_CP_CA_E!P23</f>
        <v>10.2158096832</v>
      </c>
      <c r="Q23" s="8">
        <f>FC_OTH_CP_SH_E!Q23+FC_OTH_CP_SC_E!Q23+FC_OTH_CP_HW_E!Q23+FC_OTH_CP_CA_E!Q23</f>
        <v>10.548553633200006</v>
      </c>
      <c r="R23" s="8">
        <f>FC_OTH_CP_SH_E!R23+FC_OTH_CP_SC_E!R23+FC_OTH_CP_HW_E!R23+FC_OTH_CP_CA_E!R23</f>
        <v>9.5545048499999901</v>
      </c>
      <c r="S23" s="8">
        <f>FC_OTH_CP_SH_E!S23+FC_OTH_CP_SC_E!S23+FC_OTH_CP_HW_E!S23+FC_OTH_CP_CA_E!S23</f>
        <v>10.5466443984</v>
      </c>
      <c r="T23" s="8">
        <f>FC_OTH_CP_SH_E!T23+FC_OTH_CP_SC_E!T23+FC_OTH_CP_HW_E!T23+FC_OTH_CP_CA_E!T23</f>
        <v>10.514972793600007</v>
      </c>
      <c r="U23" s="8">
        <f>FC_OTH_CP_SH_E!U23+FC_OTH_CP_SC_E!U23+FC_OTH_CP_HW_E!U23+FC_OTH_CP_CA_E!U23</f>
        <v>10.742876100000023</v>
      </c>
      <c r="V23" s="8">
        <f>FC_OTH_CP_SH_E!V23+FC_OTH_CP_SC_E!V23+FC_OTH_CP_HW_E!V23+FC_OTH_CP_CA_E!V23</f>
        <v>10.9522908</v>
      </c>
      <c r="W23" s="8">
        <f>FC_OTH_CP_SH_E!W23+FC_OTH_CP_SC_E!W23+FC_OTH_CP_HW_E!W23+FC_OTH_CP_CA_E!W23</f>
        <v>9.8287368299999862</v>
      </c>
      <c r="X23" s="8">
        <f>FC_OTH_CP_SH_E!X23+FC_OTH_CP_SC_E!X23+FC_OTH_CP_HW_E!X23+FC_OTH_CP_CA_E!X23</f>
        <v>10.990188000000012</v>
      </c>
      <c r="Y23" s="8">
        <f>FC_OTH_CP_SH_E!Y23+FC_OTH_CP_SC_E!Y23+FC_OTH_CP_HW_E!Y23+FC_OTH_CP_CA_E!Y23</f>
        <v>10.826528288400006</v>
      </c>
      <c r="Z23" s="8">
        <f>FC_OTH_CP_SH_E!Z23+FC_OTH_CP_SC_E!Z23+FC_OTH_CP_HW_E!Z23+FC_OTH_CP_CA_E!Z23</f>
        <v>10.726214400000002</v>
      </c>
    </row>
    <row r="24" spans="1:26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  <c r="Y24" s="8">
        <f>FC_OTH_CP_SH_E!Y24+FC_OTH_CP_SC_E!Y24+FC_OTH_CP_HW_E!Y24+FC_OTH_CP_CA_E!Y24</f>
        <v>0</v>
      </c>
      <c r="Z24" s="8">
        <f>FC_OTH_CP_SH_E!Z24+FC_OTH_CP_SC_E!Z24+FC_OTH_CP_HW_E!Z24+FC_OTH_CP_CA_E!Z24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  <c r="Y25" s="27">
        <f>FC_OTH_CP_SH_E!Y25+FC_OTH_CP_SC_E!Y25+FC_OTH_CP_HW_E!Y25+FC_OTH_CP_CA_E!Y25</f>
        <v>0</v>
      </c>
      <c r="Z25" s="27">
        <f>FC_OTH_CP_SH_E!Z25+FC_OTH_CP_SC_E!Z25+FC_OTH_CP_HW_E!Z25+FC_OTH_CP_CA_E!Z25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1067.2401607199999</v>
      </c>
      <c r="D26" s="27">
        <f t="shared" si="14"/>
        <v>1108.6415135999998</v>
      </c>
      <c r="E26" s="27">
        <f t="shared" si="14"/>
        <v>1086.3374432399996</v>
      </c>
      <c r="F26" s="27">
        <f t="shared" si="14"/>
        <v>1067.21432712</v>
      </c>
      <c r="G26" s="27">
        <f t="shared" si="14"/>
        <v>1031.0885128800005</v>
      </c>
      <c r="H26" s="27">
        <f t="shared" si="14"/>
        <v>977.15393603999951</v>
      </c>
      <c r="I26" s="27">
        <f t="shared" si="14"/>
        <v>967.11107543999981</v>
      </c>
      <c r="J26" s="27">
        <f t="shared" si="14"/>
        <v>922.78344636000008</v>
      </c>
      <c r="K26" s="27">
        <f t="shared" si="14"/>
        <v>757.52711135999948</v>
      </c>
      <c r="L26" s="27">
        <f t="shared" si="14"/>
        <v>827.32411908000006</v>
      </c>
      <c r="M26" s="27">
        <f t="shared" si="14"/>
        <v>975.76884792000067</v>
      </c>
      <c r="N26" s="27">
        <f t="shared" si="14"/>
        <v>833.25631284000019</v>
      </c>
      <c r="O26" s="27">
        <f t="shared" si="14"/>
        <v>919.01501532000111</v>
      </c>
      <c r="P26" s="27">
        <f t="shared" si="14"/>
        <v>829.0003384799993</v>
      </c>
      <c r="Q26" s="27">
        <f t="shared" si="14"/>
        <v>825.80506992000028</v>
      </c>
      <c r="R26" s="27">
        <f t="shared" si="14"/>
        <v>761.18168340000079</v>
      </c>
      <c r="S26" s="27">
        <f t="shared" si="14"/>
        <v>837.31197203999955</v>
      </c>
      <c r="T26" s="27">
        <f t="shared" si="14"/>
        <v>826.11489059999997</v>
      </c>
      <c r="U26" s="27">
        <f t="shared" si="14"/>
        <v>819.66300408000018</v>
      </c>
      <c r="V26" s="27">
        <f t="shared" si="14"/>
        <v>813.68410032000054</v>
      </c>
      <c r="W26" s="27">
        <f t="shared" si="14"/>
        <v>737.46482075999927</v>
      </c>
      <c r="X26" s="27">
        <f t="shared" si="14"/>
        <v>842.65243055999986</v>
      </c>
      <c r="Y26" s="27">
        <f t="shared" ref="Y26:Z26" si="15">SUM(Y27,Y33)</f>
        <v>785.81858831999921</v>
      </c>
      <c r="Z26" s="27">
        <f t="shared" si="15"/>
        <v>783.18780119999883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  <c r="Y28" s="8">
        <f>FC_OTH_CP_SH_E!Y28+FC_OTH_CP_SC_E!Y28+FC_OTH_CP_HW_E!Y28+FC_OTH_CP_CA_E!Y28</f>
        <v>0</v>
      </c>
      <c r="Z28" s="8">
        <f>FC_OTH_CP_SH_E!Z28+FC_OTH_CP_SC_E!Z28+FC_OTH_CP_HW_E!Z28+FC_OTH_CP_CA_E!Z28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  <c r="Y29" s="8">
        <f>FC_OTH_CP_SH_E!Y29+FC_OTH_CP_SC_E!Y29+FC_OTH_CP_HW_E!Y29+FC_OTH_CP_CA_E!Y29</f>
        <v>0</v>
      </c>
      <c r="Z29" s="8">
        <f>FC_OTH_CP_SH_E!Z29+FC_OTH_CP_SC_E!Z29+FC_OTH_CP_HW_E!Z29+FC_OTH_CP_CA_E!Z29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  <c r="Y30" s="8">
        <f>FC_OTH_CP_SH_E!Y30+FC_OTH_CP_SC_E!Y30+FC_OTH_CP_HW_E!Y30+FC_OTH_CP_CA_E!Y30</f>
        <v>0</v>
      </c>
      <c r="Z30" s="8">
        <f>FC_OTH_CP_SH_E!Z30+FC_OTH_CP_SC_E!Z30+FC_OTH_CP_HW_E!Z30+FC_OTH_CP_CA_E!Z30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  <c r="Y31" s="8">
        <f>FC_OTH_CP_SH_E!Y31+FC_OTH_CP_SC_E!Y31+FC_OTH_CP_HW_E!Y31+FC_OTH_CP_CA_E!Y31</f>
        <v>0</v>
      </c>
      <c r="Z31" s="8">
        <f>FC_OTH_CP_SH_E!Z31+FC_OTH_CP_SC_E!Z31+FC_OTH_CP_HW_E!Z31+FC_OTH_CP_CA_E!Z31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  <c r="Y32" s="8">
        <f>FC_OTH_CP_SH_E!Y32+FC_OTH_CP_SC_E!Y32+FC_OTH_CP_HW_E!Y32+FC_OTH_CP_CA_E!Y32</f>
        <v>0</v>
      </c>
      <c r="Z32" s="8">
        <f>FC_OTH_CP_SH_E!Z32+FC_OTH_CP_SC_E!Z32+FC_OTH_CP_HW_E!Z32+FC_OTH_CP_CA_E!Z32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1067.2401607199999</v>
      </c>
      <c r="D33" s="19">
        <f t="shared" si="18"/>
        <v>1108.6415135999998</v>
      </c>
      <c r="E33" s="19">
        <f t="shared" si="18"/>
        <v>1086.3374432399996</v>
      </c>
      <c r="F33" s="19">
        <f t="shared" si="18"/>
        <v>1067.21432712</v>
      </c>
      <c r="G33" s="19">
        <f t="shared" si="18"/>
        <v>1031.0885128800005</v>
      </c>
      <c r="H33" s="19">
        <f t="shared" si="18"/>
        <v>977.15393603999951</v>
      </c>
      <c r="I33" s="19">
        <f t="shared" si="18"/>
        <v>967.11107543999981</v>
      </c>
      <c r="J33" s="19">
        <f t="shared" si="18"/>
        <v>922.78344636000008</v>
      </c>
      <c r="K33" s="19">
        <f t="shared" si="18"/>
        <v>757.52711135999948</v>
      </c>
      <c r="L33" s="19">
        <f t="shared" si="18"/>
        <v>827.32411908000006</v>
      </c>
      <c r="M33" s="19">
        <f t="shared" si="18"/>
        <v>975.76884792000067</v>
      </c>
      <c r="N33" s="19">
        <f t="shared" si="18"/>
        <v>833.25631284000019</v>
      </c>
      <c r="O33" s="19">
        <f t="shared" si="18"/>
        <v>919.01501532000111</v>
      </c>
      <c r="P33" s="19">
        <f t="shared" si="18"/>
        <v>829.0003384799993</v>
      </c>
      <c r="Q33" s="19">
        <f t="shared" si="18"/>
        <v>825.80506992000028</v>
      </c>
      <c r="R33" s="19">
        <f t="shared" si="18"/>
        <v>761.18168340000079</v>
      </c>
      <c r="S33" s="19">
        <f t="shared" si="18"/>
        <v>837.31197203999955</v>
      </c>
      <c r="T33" s="19">
        <f t="shared" si="18"/>
        <v>826.11489059999997</v>
      </c>
      <c r="U33" s="19">
        <f t="shared" si="18"/>
        <v>819.66300408000018</v>
      </c>
      <c r="V33" s="19">
        <f t="shared" si="18"/>
        <v>813.68410032000054</v>
      </c>
      <c r="W33" s="19">
        <f t="shared" si="18"/>
        <v>737.46482075999927</v>
      </c>
      <c r="X33" s="19">
        <f t="shared" si="18"/>
        <v>842.65243055999986</v>
      </c>
      <c r="Y33" s="19">
        <f t="shared" ref="Y33:Z33" si="19">SUM(Y34:Y50)</f>
        <v>785.81858831999921</v>
      </c>
      <c r="Z33" s="19">
        <f t="shared" si="19"/>
        <v>783.18780119999883</v>
      </c>
    </row>
    <row r="34" spans="1:26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  <c r="Y34" s="8">
        <f>FC_OTH_CP_SH_E!Y34+FC_OTH_CP_SC_E!Y34+FC_OTH_CP_HW_E!Y34+FC_OTH_CP_CA_E!Y34</f>
        <v>0</v>
      </c>
      <c r="Z34" s="8">
        <f>FC_OTH_CP_SH_E!Z34+FC_OTH_CP_SC_E!Z34+FC_OTH_CP_HW_E!Z34+FC_OTH_CP_CA_E!Z34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  <c r="Y35" s="8">
        <f>FC_OTH_CP_SH_E!Y35+FC_OTH_CP_SC_E!Y35+FC_OTH_CP_HW_E!Y35+FC_OTH_CP_CA_E!Y35</f>
        <v>0</v>
      </c>
      <c r="Z35" s="8">
        <f>FC_OTH_CP_SH_E!Z35+FC_OTH_CP_SC_E!Z35+FC_OTH_CP_HW_E!Z35+FC_OTH_CP_CA_E!Z35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0</v>
      </c>
      <c r="D36" s="8">
        <f>FC_OTH_CP_SH_E!D36+FC_OTH_CP_SC_E!D36+FC_OTH_CP_HW_E!D36+FC_OTH_CP_CA_E!D36</f>
        <v>0</v>
      </c>
      <c r="E36" s="8">
        <f>FC_OTH_CP_SH_E!E36+FC_OTH_CP_SC_E!E36+FC_OTH_CP_HW_E!E36+FC_OTH_CP_CA_E!E36</f>
        <v>0</v>
      </c>
      <c r="F36" s="8">
        <f>FC_OTH_CP_SH_E!F36+FC_OTH_CP_SC_E!F36+FC_OTH_CP_HW_E!F36+FC_OTH_CP_CA_E!F36</f>
        <v>0</v>
      </c>
      <c r="G36" s="8">
        <f>FC_OTH_CP_SH_E!G36+FC_OTH_CP_SC_E!G36+FC_OTH_CP_HW_E!G36+FC_OTH_CP_CA_E!G36</f>
        <v>0</v>
      </c>
      <c r="H36" s="8">
        <f>FC_OTH_CP_SH_E!H36+FC_OTH_CP_SC_E!H36+FC_OTH_CP_HW_E!H36+FC_OTH_CP_CA_E!H36</f>
        <v>0</v>
      </c>
      <c r="I36" s="8">
        <f>FC_OTH_CP_SH_E!I36+FC_OTH_CP_SC_E!I36+FC_OTH_CP_HW_E!I36+FC_OTH_CP_CA_E!I36</f>
        <v>0</v>
      </c>
      <c r="J36" s="8">
        <f>FC_OTH_CP_SH_E!J36+FC_OTH_CP_SC_E!J36+FC_OTH_CP_HW_E!J36+FC_OTH_CP_CA_E!J36</f>
        <v>0</v>
      </c>
      <c r="K36" s="8">
        <f>FC_OTH_CP_SH_E!K36+FC_OTH_CP_SC_E!K36+FC_OTH_CP_HW_E!K36+FC_OTH_CP_CA_E!K36</f>
        <v>0</v>
      </c>
      <c r="L36" s="8">
        <f>FC_OTH_CP_SH_E!L36+FC_OTH_CP_SC_E!L36+FC_OTH_CP_HW_E!L36+FC_OTH_CP_CA_E!L36</f>
        <v>0</v>
      </c>
      <c r="M36" s="8">
        <f>FC_OTH_CP_SH_E!M36+FC_OTH_CP_SC_E!M36+FC_OTH_CP_HW_E!M36+FC_OTH_CP_CA_E!M36</f>
        <v>0</v>
      </c>
      <c r="N36" s="8">
        <f>FC_OTH_CP_SH_E!N36+FC_OTH_CP_SC_E!N36+FC_OTH_CP_HW_E!N36+FC_OTH_CP_CA_E!N36</f>
        <v>0</v>
      </c>
      <c r="O36" s="8">
        <f>FC_OTH_CP_SH_E!O36+FC_OTH_CP_SC_E!O36+FC_OTH_CP_HW_E!O36+FC_OTH_CP_CA_E!O36</f>
        <v>0</v>
      </c>
      <c r="P36" s="8">
        <f>FC_OTH_CP_SH_E!P36+FC_OTH_CP_SC_E!P36+FC_OTH_CP_HW_E!P36+FC_OTH_CP_CA_E!P36</f>
        <v>0</v>
      </c>
      <c r="Q36" s="8">
        <f>FC_OTH_CP_SH_E!Q36+FC_OTH_CP_SC_E!Q36+FC_OTH_CP_HW_E!Q36+FC_OTH_CP_CA_E!Q36</f>
        <v>0</v>
      </c>
      <c r="R36" s="8">
        <f>FC_OTH_CP_SH_E!R36+FC_OTH_CP_SC_E!R36+FC_OTH_CP_HW_E!R36+FC_OTH_CP_CA_E!R36</f>
        <v>0</v>
      </c>
      <c r="S36" s="8">
        <f>FC_OTH_CP_SH_E!S36+FC_OTH_CP_SC_E!S36+FC_OTH_CP_HW_E!S36+FC_OTH_CP_CA_E!S36</f>
        <v>0</v>
      </c>
      <c r="T36" s="8">
        <f>FC_OTH_CP_SH_E!T36+FC_OTH_CP_SC_E!T36+FC_OTH_CP_HW_E!T36+FC_OTH_CP_CA_E!T36</f>
        <v>0</v>
      </c>
      <c r="U36" s="8">
        <f>FC_OTH_CP_SH_E!U36+FC_OTH_CP_SC_E!U36+FC_OTH_CP_HW_E!U36+FC_OTH_CP_CA_E!U36</f>
        <v>0</v>
      </c>
      <c r="V36" s="8">
        <f>FC_OTH_CP_SH_E!V36+FC_OTH_CP_SC_E!V36+FC_OTH_CP_HW_E!V36+FC_OTH_CP_CA_E!V36</f>
        <v>0</v>
      </c>
      <c r="W36" s="8">
        <f>FC_OTH_CP_SH_E!W36+FC_OTH_CP_SC_E!W36+FC_OTH_CP_HW_E!W36+FC_OTH_CP_CA_E!W36</f>
        <v>0</v>
      </c>
      <c r="X36" s="8">
        <f>FC_OTH_CP_SH_E!X36+FC_OTH_CP_SC_E!X36+FC_OTH_CP_HW_E!X36+FC_OTH_CP_CA_E!X36</f>
        <v>0</v>
      </c>
      <c r="Y36" s="8">
        <f>FC_OTH_CP_SH_E!Y36+FC_OTH_CP_SC_E!Y36+FC_OTH_CP_HW_E!Y36+FC_OTH_CP_CA_E!Y36</f>
        <v>0</v>
      </c>
      <c r="Z36" s="8">
        <f>FC_OTH_CP_SH_E!Z36+FC_OTH_CP_SC_E!Z36+FC_OTH_CP_HW_E!Z36+FC_OTH_CP_CA_E!Z36</f>
        <v>0</v>
      </c>
    </row>
    <row r="37" spans="1:26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59.598027720000054</v>
      </c>
      <c r="N37" s="8">
        <f>FC_OTH_CP_SH_E!N37+FC_OTH_CP_SC_E!N37+FC_OTH_CP_HW_E!N37+FC_OTH_CP_CA_E!N37</f>
        <v>56.617989120000004</v>
      </c>
      <c r="O37" s="8">
        <f>FC_OTH_CP_SH_E!O37+FC_OTH_CP_SC_E!O37+FC_OTH_CP_HW_E!O37+FC_OTH_CP_CA_E!O37</f>
        <v>56.617989120000075</v>
      </c>
      <c r="P37" s="8">
        <f>FC_OTH_CP_SH_E!P37+FC_OTH_CP_SC_E!P37+FC_OTH_CP_HW_E!P37+FC_OTH_CP_CA_E!P37</f>
        <v>57.144890879999956</v>
      </c>
      <c r="Q37" s="8">
        <f>FC_OTH_CP_SH_E!Q37+FC_OTH_CP_SC_E!Q37+FC_OTH_CP_HW_E!Q37+FC_OTH_CP_CA_E!Q37</f>
        <v>57.14489088000002</v>
      </c>
      <c r="R37" s="8">
        <f>FC_OTH_CP_SH_E!R37+FC_OTH_CP_SC_E!R37+FC_OTH_CP_HW_E!R37+FC_OTH_CP_CA_E!R37</f>
        <v>57.144890880000084</v>
      </c>
      <c r="S37" s="8">
        <f>FC_OTH_CP_SH_E!S37+FC_OTH_CP_SC_E!S37+FC_OTH_CP_HW_E!S37+FC_OTH_CP_CA_E!S37</f>
        <v>54.137159999999945</v>
      </c>
      <c r="T37" s="8">
        <f>FC_OTH_CP_SH_E!T37+FC_OTH_CP_SC_E!T37+FC_OTH_CP_HW_E!T37+FC_OTH_CP_CA_E!T37</f>
        <v>51.129429120000005</v>
      </c>
      <c r="U37" s="8">
        <f>FC_OTH_CP_SH_E!U37+FC_OTH_CP_SC_E!U37+FC_OTH_CP_HW_E!U37+FC_OTH_CP_CA_E!U37</f>
        <v>48.121947720000001</v>
      </c>
      <c r="V37" s="8">
        <f>FC_OTH_CP_SH_E!V37+FC_OTH_CP_SC_E!V37+FC_OTH_CP_HW_E!V37+FC_OTH_CP_CA_E!V37</f>
        <v>45.114216840000026</v>
      </c>
      <c r="W37" s="8">
        <f>FC_OTH_CP_SH_E!W37+FC_OTH_CP_SC_E!W37+FC_OTH_CP_HW_E!W37+FC_OTH_CP_CA_E!W37</f>
        <v>45.114216839999955</v>
      </c>
      <c r="X37" s="8">
        <f>FC_OTH_CP_SH_E!X37+FC_OTH_CP_SC_E!X37+FC_OTH_CP_HW_E!X37+FC_OTH_CP_CA_E!X37</f>
        <v>42.10673543999998</v>
      </c>
      <c r="Y37" s="8">
        <f>FC_OTH_CP_SH_E!Y37+FC_OTH_CP_SC_E!Y37+FC_OTH_CP_HW_E!Y37+FC_OTH_CP_CA_E!Y37</f>
        <v>42.106735439999952</v>
      </c>
      <c r="Z37" s="8">
        <f>FC_OTH_CP_SH_E!Z37+FC_OTH_CP_SC_E!Z37+FC_OTH_CP_HW_E!Z37+FC_OTH_CP_CA_E!Z37</f>
        <v>42.106735439999916</v>
      </c>
    </row>
    <row r="38" spans="1:26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0</v>
      </c>
      <c r="U38" s="8">
        <f>FC_OTH_CP_SH_E!U38+FC_OTH_CP_SC_E!U38+FC_OTH_CP_HW_E!U38+FC_OTH_CP_CA_E!U38</f>
        <v>0</v>
      </c>
      <c r="V38" s="8">
        <f>FC_OTH_CP_SH_E!V38+FC_OTH_CP_SC_E!V38+FC_OTH_CP_HW_E!V38+FC_OTH_CP_CA_E!V38</f>
        <v>0</v>
      </c>
      <c r="W38" s="8">
        <f>FC_OTH_CP_SH_E!W38+FC_OTH_CP_SC_E!W38+FC_OTH_CP_HW_E!W38+FC_OTH_CP_CA_E!W38</f>
        <v>0</v>
      </c>
      <c r="X38" s="8">
        <f>FC_OTH_CP_SH_E!X38+FC_OTH_CP_SC_E!X38+FC_OTH_CP_HW_E!X38+FC_OTH_CP_CA_E!X38</f>
        <v>0</v>
      </c>
      <c r="Y38" s="8">
        <f>FC_OTH_CP_SH_E!Y38+FC_OTH_CP_SC_E!Y38+FC_OTH_CP_HW_E!Y38+FC_OTH_CP_CA_E!Y38</f>
        <v>0</v>
      </c>
      <c r="Z38" s="8">
        <f>FC_OTH_CP_SH_E!Z38+FC_OTH_CP_SC_E!Z38+FC_OTH_CP_HW_E!Z38+FC_OTH_CP_CA_E!Z38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  <c r="Y39" s="8">
        <f>FC_OTH_CP_SH_E!Y39+FC_OTH_CP_SC_E!Y39+FC_OTH_CP_HW_E!Y39+FC_OTH_CP_CA_E!Y39</f>
        <v>0</v>
      </c>
      <c r="Z39" s="8">
        <f>FC_OTH_CP_SH_E!Z39+FC_OTH_CP_SC_E!Z39+FC_OTH_CP_HW_E!Z39+FC_OTH_CP_CA_E!Z39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0</v>
      </c>
      <c r="T40" s="8">
        <f>FC_OTH_CP_SH_E!T40+FC_OTH_CP_SC_E!T40+FC_OTH_CP_HW_E!T40+FC_OTH_CP_CA_E!T40</f>
        <v>0</v>
      </c>
      <c r="U40" s="8">
        <f>FC_OTH_CP_SH_E!U40+FC_OTH_CP_SC_E!U40+FC_OTH_CP_HW_E!U40+FC_OTH_CP_CA_E!U40</f>
        <v>0</v>
      </c>
      <c r="V40" s="8">
        <f>FC_OTH_CP_SH_E!V40+FC_OTH_CP_SC_E!V40+FC_OTH_CP_HW_E!V40+FC_OTH_CP_CA_E!V40</f>
        <v>0</v>
      </c>
      <c r="W40" s="8">
        <f>FC_OTH_CP_SH_E!W40+FC_OTH_CP_SC_E!W40+FC_OTH_CP_HW_E!W40+FC_OTH_CP_CA_E!W40</f>
        <v>0</v>
      </c>
      <c r="X40" s="8">
        <f>FC_OTH_CP_SH_E!X40+FC_OTH_CP_SC_E!X40+FC_OTH_CP_HW_E!X40+FC_OTH_CP_CA_E!X40</f>
        <v>0</v>
      </c>
      <c r="Y40" s="8">
        <f>FC_OTH_CP_SH_E!Y40+FC_OTH_CP_SC_E!Y40+FC_OTH_CP_HW_E!Y40+FC_OTH_CP_CA_E!Y40</f>
        <v>0</v>
      </c>
      <c r="Z40" s="8">
        <f>FC_OTH_CP_SH_E!Z40+FC_OTH_CP_SC_E!Z40+FC_OTH_CP_HW_E!Z40+FC_OTH_CP_CA_E!Z40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0</v>
      </c>
      <c r="D41" s="8">
        <f>FC_OTH_CP_SH_E!D41+FC_OTH_CP_SC_E!D41+FC_OTH_CP_HW_E!D41+FC_OTH_CP_CA_E!D41</f>
        <v>0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  <c r="Y41" s="8">
        <f>FC_OTH_CP_SH_E!Y41+FC_OTH_CP_SC_E!Y41+FC_OTH_CP_HW_E!Y41+FC_OTH_CP_CA_E!Y41</f>
        <v>0</v>
      </c>
      <c r="Z41" s="8">
        <f>FC_OTH_CP_SH_E!Z41+FC_OTH_CP_SC_E!Z41+FC_OTH_CP_HW_E!Z41+FC_OTH_CP_CA_E!Z41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  <c r="Y42" s="8">
        <f>FC_OTH_CP_SH_E!Y42+FC_OTH_CP_SC_E!Y42+FC_OTH_CP_HW_E!Y42+FC_OTH_CP_CA_E!Y42</f>
        <v>0</v>
      </c>
      <c r="Z42" s="8">
        <f>FC_OTH_CP_SH_E!Z42+FC_OTH_CP_SC_E!Z42+FC_OTH_CP_HW_E!Z42+FC_OTH_CP_CA_E!Z42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962.26254072000006</v>
      </c>
      <c r="D43" s="8">
        <f>FC_OTH_CP_SH_E!D43+FC_OTH_CP_SC_E!D43+FC_OTH_CP_HW_E!D43+FC_OTH_CP_CA_E!D43</f>
        <v>990.93924071999993</v>
      </c>
      <c r="E43" s="8">
        <f>FC_OTH_CP_SH_E!E43+FC_OTH_CP_SC_E!E43+FC_OTH_CP_HW_E!E43+FC_OTH_CP_CA_E!E43</f>
        <v>968.63517035999973</v>
      </c>
      <c r="F43" s="8">
        <f>FC_OTH_CP_SH_E!F43+FC_OTH_CP_SC_E!F43+FC_OTH_CP_HW_E!F43+FC_OTH_CP_CA_E!F43</f>
        <v>946.33109999999988</v>
      </c>
      <c r="G43" s="8">
        <f>FC_OTH_CP_SH_E!G43+FC_OTH_CP_SC_E!G43+FC_OTH_CP_HW_E!G43+FC_OTH_CP_CA_E!G43</f>
        <v>913.38624000000038</v>
      </c>
      <c r="H43" s="8">
        <f>FC_OTH_CP_SH_E!H43+FC_OTH_CP_SC_E!H43+FC_OTH_CP_HW_E!H43+FC_OTH_CP_CA_E!H43</f>
        <v>865.81412891999958</v>
      </c>
      <c r="I43" s="8">
        <f>FC_OTH_CP_SH_E!I43+FC_OTH_CP_SC_E!I43+FC_OTH_CP_HW_E!I43+FC_OTH_CP_CA_E!I43</f>
        <v>852.59003543999984</v>
      </c>
      <c r="J43" s="8">
        <f>FC_OTH_CP_SH_E!J43+FC_OTH_CP_SC_E!J43+FC_OTH_CP_HW_E!J43+FC_OTH_CP_CA_E!J43</f>
        <v>811.44363924000004</v>
      </c>
      <c r="K43" s="8">
        <f>FC_OTH_CP_SH_E!K43+FC_OTH_CP_SC_E!K43+FC_OTH_CP_HW_E!K43+FC_OTH_CP_CA_E!K43</f>
        <v>646.63424279999958</v>
      </c>
      <c r="L43" s="8">
        <f>FC_OTH_CP_SH_E!L43+FC_OTH_CP_SC_E!L43+FC_OTH_CP_HW_E!L43+FC_OTH_CP_CA_E!L43</f>
        <v>706.92600420000008</v>
      </c>
      <c r="M43" s="8">
        <f>FC_OTH_CP_SH_E!M43+FC_OTH_CP_SC_E!M43+FC_OTH_CP_HW_E!M43+FC_OTH_CP_CA_E!M43</f>
        <v>783.09932220000053</v>
      </c>
      <c r="N43" s="8">
        <f>FC_OTH_CP_SH_E!N43+FC_OTH_CP_SC_E!N43+FC_OTH_CP_HW_E!N43+FC_OTH_CP_CA_E!N43</f>
        <v>662.52967092000006</v>
      </c>
      <c r="O43" s="8">
        <f>FC_OTH_CP_SH_E!O43+FC_OTH_CP_SC_E!O43+FC_OTH_CP_HW_E!O43+FC_OTH_CP_CA_E!O43</f>
        <v>735.43944708000095</v>
      </c>
      <c r="P43" s="8">
        <f>FC_OTH_CP_SH_E!P43+FC_OTH_CP_SC_E!P43+FC_OTH_CP_HW_E!P43+FC_OTH_CP_CA_E!P43</f>
        <v>656.22959999999944</v>
      </c>
      <c r="Q43" s="8">
        <f>FC_OTH_CP_SH_E!Q43+FC_OTH_CP_SC_E!Q43+FC_OTH_CP_HW_E!Q43+FC_OTH_CP_CA_E!Q43</f>
        <v>653.02848000000017</v>
      </c>
      <c r="R43" s="8">
        <f>FC_OTH_CP_SH_E!R43+FC_OTH_CP_SC_E!R43+FC_OTH_CP_HW_E!R43+FC_OTH_CP_CA_E!R43</f>
        <v>597.83343516000059</v>
      </c>
      <c r="S43" s="8">
        <f>FC_OTH_CP_SH_E!S43+FC_OTH_CP_SC_E!S43+FC_OTH_CP_HW_E!S43+FC_OTH_CP_CA_E!S43</f>
        <v>664.35324227999956</v>
      </c>
      <c r="T43" s="8">
        <f>FC_OTH_CP_SH_E!T43+FC_OTH_CP_SC_E!T43+FC_OTH_CP_HW_E!T43+FC_OTH_CP_CA_E!T43</f>
        <v>659.28800339999987</v>
      </c>
      <c r="U43" s="8">
        <f>FC_OTH_CP_SH_E!U43+FC_OTH_CP_SC_E!U43+FC_OTH_CP_HW_E!U43+FC_OTH_CP_CA_E!U43</f>
        <v>655.84359828000015</v>
      </c>
      <c r="V43" s="8">
        <f>FC_OTH_CP_SH_E!V43+FC_OTH_CP_SC_E!V43+FC_OTH_CP_HW_E!V43+FC_OTH_CP_CA_E!V43</f>
        <v>652.87242540000045</v>
      </c>
      <c r="W43" s="8">
        <f>FC_OTH_CP_SH_E!W43+FC_OTH_CP_SC_E!W43+FC_OTH_CP_HW_E!W43+FC_OTH_CP_CA_E!W43</f>
        <v>586.03384007999944</v>
      </c>
      <c r="X43" s="8">
        <f>FC_OTH_CP_SH_E!X43+FC_OTH_CP_SC_E!X43+FC_OTH_CP_HW_E!X43+FC_OTH_CP_CA_E!X43</f>
        <v>675.4672641599999</v>
      </c>
      <c r="Y43" s="8">
        <f>FC_OTH_CP_SH_E!Y43+FC_OTH_CP_SC_E!Y43+FC_OTH_CP_HW_E!Y43+FC_OTH_CP_CA_E!Y43</f>
        <v>628.01439479999931</v>
      </c>
      <c r="Z43" s="8">
        <f>FC_OTH_CP_SH_E!Z43+FC_OTH_CP_SC_E!Z43+FC_OTH_CP_HW_E!Z43+FC_OTH_CP_CA_E!Z43</f>
        <v>625.38360767999905</v>
      </c>
    </row>
    <row r="44" spans="1:26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104.97762</v>
      </c>
      <c r="D44" s="8">
        <f>FC_OTH_CP_SH_E!D44+FC_OTH_CP_SC_E!D44+FC_OTH_CP_HW_E!D44+FC_OTH_CP_CA_E!D44</f>
        <v>117.70227287999998</v>
      </c>
      <c r="E44" s="8">
        <f>FC_OTH_CP_SH_E!E44+FC_OTH_CP_SC_E!E44+FC_OTH_CP_HW_E!E44+FC_OTH_CP_CA_E!E44</f>
        <v>117.70227288000001</v>
      </c>
      <c r="F44" s="8">
        <f>FC_OTH_CP_SH_E!F44+FC_OTH_CP_SC_E!F44+FC_OTH_CP_HW_E!F44+FC_OTH_CP_CA_E!F44</f>
        <v>120.88322712000004</v>
      </c>
      <c r="G44" s="8">
        <f>FC_OTH_CP_SH_E!G44+FC_OTH_CP_SC_E!G44+FC_OTH_CP_HW_E!G44+FC_OTH_CP_CA_E!G44</f>
        <v>117.70227288000007</v>
      </c>
      <c r="H44" s="8">
        <f>FC_OTH_CP_SH_E!H44+FC_OTH_CP_SC_E!H44+FC_OTH_CP_HW_E!H44+FC_OTH_CP_CA_E!H44</f>
        <v>111.33980711999997</v>
      </c>
      <c r="I44" s="8">
        <f>FC_OTH_CP_SH_E!I44+FC_OTH_CP_SC_E!I44+FC_OTH_CP_HW_E!I44+FC_OTH_CP_CA_E!I44</f>
        <v>114.52104</v>
      </c>
      <c r="J44" s="8">
        <f>FC_OTH_CP_SH_E!J44+FC_OTH_CP_SC_E!J44+FC_OTH_CP_HW_E!J44+FC_OTH_CP_CA_E!J44</f>
        <v>111.33980712</v>
      </c>
      <c r="K44" s="8">
        <f>FC_OTH_CP_SH_E!K44+FC_OTH_CP_SC_E!K44+FC_OTH_CP_HW_E!K44+FC_OTH_CP_CA_E!K44</f>
        <v>110.89286855999995</v>
      </c>
      <c r="L44" s="8">
        <f>FC_OTH_CP_SH_E!L44+FC_OTH_CP_SC_E!L44+FC_OTH_CP_HW_E!L44+FC_OTH_CP_CA_E!L44</f>
        <v>120.39811487999999</v>
      </c>
      <c r="M44" s="8">
        <f>FC_OTH_CP_SH_E!M44+FC_OTH_CP_SC_E!M44+FC_OTH_CP_HW_E!M44+FC_OTH_CP_CA_E!M44</f>
        <v>133.0714980000001</v>
      </c>
      <c r="N44" s="8">
        <f>FC_OTH_CP_SH_E!N44+FC_OTH_CP_SC_E!N44+FC_OTH_CP_HW_E!N44+FC_OTH_CP_CA_E!N44</f>
        <v>114.10865280000002</v>
      </c>
      <c r="O44" s="8">
        <f>FC_OTH_CP_SH_E!O44+FC_OTH_CP_SC_E!O44+FC_OTH_CP_HW_E!O44+FC_OTH_CP_CA_E!O44</f>
        <v>126.95757912000015</v>
      </c>
      <c r="P44" s="8">
        <f>FC_OTH_CP_SH_E!P44+FC_OTH_CP_SC_E!P44+FC_OTH_CP_HW_E!P44+FC_OTH_CP_CA_E!P44</f>
        <v>115.62584759999991</v>
      </c>
      <c r="Q44" s="8">
        <f>FC_OTH_CP_SH_E!Q44+FC_OTH_CP_SC_E!Q44+FC_OTH_CP_HW_E!Q44+FC_OTH_CP_CA_E!Q44</f>
        <v>115.63169904000006</v>
      </c>
      <c r="R44" s="8">
        <f>FC_OTH_CP_SH_E!R44+FC_OTH_CP_SC_E!R44+FC_OTH_CP_HW_E!R44+FC_OTH_CP_CA_E!R44</f>
        <v>106.20335736000015</v>
      </c>
      <c r="S44" s="8">
        <f>FC_OTH_CP_SH_E!S44+FC_OTH_CP_SC_E!S44+FC_OTH_CP_HW_E!S44+FC_OTH_CP_CA_E!S44</f>
        <v>118.82156975999995</v>
      </c>
      <c r="T44" s="8">
        <f>FC_OTH_CP_SH_E!T44+FC_OTH_CP_SC_E!T44+FC_OTH_CP_HW_E!T44+FC_OTH_CP_CA_E!T44</f>
        <v>115.69745808</v>
      </c>
      <c r="U44" s="8">
        <f>FC_OTH_CP_SH_E!U44+FC_OTH_CP_SC_E!U44+FC_OTH_CP_HW_E!U44+FC_OTH_CP_CA_E!U44</f>
        <v>115.69745808000003</v>
      </c>
      <c r="V44" s="8">
        <f>FC_OTH_CP_SH_E!V44+FC_OTH_CP_SC_E!V44+FC_OTH_CP_HW_E!V44+FC_OTH_CP_CA_E!V44</f>
        <v>115.69745808000008</v>
      </c>
      <c r="W44" s="8">
        <f>FC_OTH_CP_SH_E!W44+FC_OTH_CP_SC_E!W44+FC_OTH_CP_HW_E!W44+FC_OTH_CP_CA_E!W44</f>
        <v>106.31676383999988</v>
      </c>
      <c r="X44" s="8">
        <f>FC_OTH_CP_SH_E!X44+FC_OTH_CP_SC_E!X44+FC_OTH_CP_HW_E!X44+FC_OTH_CP_CA_E!X44</f>
        <v>125.07843096000003</v>
      </c>
      <c r="Y44" s="8">
        <f>FC_OTH_CP_SH_E!Y44+FC_OTH_CP_SC_E!Y44+FC_OTH_CP_HW_E!Y44+FC_OTH_CP_CA_E!Y44</f>
        <v>115.69745807999989</v>
      </c>
      <c r="Z44" s="8">
        <f>FC_OTH_CP_SH_E!Z44+FC_OTH_CP_SC_E!Z44+FC_OTH_CP_HW_E!Z44+FC_OTH_CP_CA_E!Z44</f>
        <v>115.69745807999981</v>
      </c>
    </row>
    <row r="45" spans="1:26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  <c r="Y45" s="8">
        <f>FC_OTH_CP_SH_E!Y45+FC_OTH_CP_SC_E!Y45+FC_OTH_CP_HW_E!Y45+FC_OTH_CP_CA_E!Y45</f>
        <v>0</v>
      </c>
      <c r="Z45" s="8">
        <f>FC_OTH_CP_SH_E!Z45+FC_OTH_CP_SC_E!Z45+FC_OTH_CP_HW_E!Z45+FC_OTH_CP_CA_E!Z45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  <c r="Y46" s="8">
        <f>FC_OTH_CP_SH_E!Y46+FC_OTH_CP_SC_E!Y46+FC_OTH_CP_HW_E!Y46+FC_OTH_CP_CA_E!Y46</f>
        <v>0</v>
      </c>
      <c r="Z46" s="8">
        <f>FC_OTH_CP_SH_E!Z46+FC_OTH_CP_SC_E!Z46+FC_OTH_CP_HW_E!Z46+FC_OTH_CP_CA_E!Z46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  <c r="Y47" s="8">
        <f>FC_OTH_CP_SH_E!Y47+FC_OTH_CP_SC_E!Y47+FC_OTH_CP_HW_E!Y47+FC_OTH_CP_CA_E!Y47</f>
        <v>0</v>
      </c>
      <c r="Z47" s="8">
        <f>FC_OTH_CP_SH_E!Z47+FC_OTH_CP_SC_E!Z47+FC_OTH_CP_HW_E!Z47+FC_OTH_CP_CA_E!Z47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  <c r="Y48" s="8">
        <f>FC_OTH_CP_SH_E!Y48+FC_OTH_CP_SC_E!Y48+FC_OTH_CP_HW_E!Y48+FC_OTH_CP_CA_E!Y48</f>
        <v>0</v>
      </c>
      <c r="Z48" s="8">
        <f>FC_OTH_CP_SH_E!Z48+FC_OTH_CP_SC_E!Z48+FC_OTH_CP_HW_E!Z48+FC_OTH_CP_CA_E!Z48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  <c r="Y49" s="8">
        <f>FC_OTH_CP_SH_E!Y49+FC_OTH_CP_SC_E!Y49+FC_OTH_CP_HW_E!Y49+FC_OTH_CP_CA_E!Y49</f>
        <v>0</v>
      </c>
      <c r="Z49" s="8">
        <f>FC_OTH_CP_SH_E!Z49+FC_OTH_CP_SC_E!Z49+FC_OTH_CP_HW_E!Z49+FC_OTH_CP_CA_E!Z49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  <c r="Y50" s="8">
        <f>FC_OTH_CP_SH_E!Y50+FC_OTH_CP_SC_E!Y50+FC_OTH_CP_HW_E!Y50+FC_OTH_CP_CA_E!Y50</f>
        <v>0</v>
      </c>
      <c r="Z50" s="8">
        <f>FC_OTH_CP_SH_E!Z50+FC_OTH_CP_SC_E!Z50+FC_OTH_CP_HW_E!Z50+FC_OTH_CP_CA_E!Z50</f>
        <v>0</v>
      </c>
    </row>
    <row r="51" spans="1:26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63.364950000000022</v>
      </c>
      <c r="D51" s="27">
        <f>FC_OTH_CP_SH_E!D51+FC_OTH_CP_SC_E!D51+FC_OTH_CP_HW_E!D51+FC_OTH_CP_CA_E!D51</f>
        <v>66.192390000000003</v>
      </c>
      <c r="E51" s="27">
        <f>FC_OTH_CP_SH_E!E51+FC_OTH_CP_SC_E!E51+FC_OTH_CP_HW_E!E51+FC_OTH_CP_CA_E!E51</f>
        <v>72.352170000000001</v>
      </c>
      <c r="F51" s="27">
        <f>FC_OTH_CP_SH_E!F51+FC_OTH_CP_SC_E!F51+FC_OTH_CP_HW_E!F51+FC_OTH_CP_CA_E!F51</f>
        <v>70.686000000000021</v>
      </c>
      <c r="G51" s="27">
        <f>FC_OTH_CP_SH_E!G51+FC_OTH_CP_SC_E!G51+FC_OTH_CP_HW_E!G51+FC_OTH_CP_CA_E!G51</f>
        <v>73.462949999999992</v>
      </c>
      <c r="H51" s="27">
        <f>FC_OTH_CP_SH_E!H51+FC_OTH_CP_SC_E!H51+FC_OTH_CP_HW_E!H51+FC_OTH_CP_CA_E!H51</f>
        <v>74.068830000000005</v>
      </c>
      <c r="I51" s="27">
        <f>FC_OTH_CP_SH_E!I51+FC_OTH_CP_SC_E!I51+FC_OTH_CP_HW_E!I51+FC_OTH_CP_CA_E!I51</f>
        <v>71.24139000000001</v>
      </c>
      <c r="J51" s="27">
        <f>FC_OTH_CP_SH_E!J51+FC_OTH_CP_SC_E!J51+FC_OTH_CP_HW_E!J51+FC_OTH_CP_CA_E!J51</f>
        <v>67.857752160000047</v>
      </c>
      <c r="K51" s="27">
        <f>FC_OTH_CP_SH_E!K51+FC_OTH_CP_SC_E!K51+FC_OTH_CP_HW_E!K51+FC_OTH_CP_CA_E!K51</f>
        <v>65.383742159999969</v>
      </c>
      <c r="L51" s="27">
        <f>FC_OTH_CP_SH_E!L51+FC_OTH_CP_SC_E!L51+FC_OTH_CP_HW_E!L51+FC_OTH_CP_CA_E!L51</f>
        <v>65.233281960000042</v>
      </c>
      <c r="M51" s="27">
        <f>FC_OTH_CP_SH_E!M51+FC_OTH_CP_SC_E!M51+FC_OTH_CP_HW_E!M51+FC_OTH_CP_CA_E!M51</f>
        <v>71.796376079999987</v>
      </c>
      <c r="N51" s="27">
        <f>FC_OTH_CP_SH_E!N51+FC_OTH_CP_SC_E!N51+FC_OTH_CP_HW_E!N51+FC_OTH_CP_CA_E!N51</f>
        <v>87.044061459263119</v>
      </c>
      <c r="O51" s="27">
        <f>FC_OTH_CP_SH_E!O51+FC_OTH_CP_SC_E!O51+FC_OTH_CP_HW_E!O51+FC_OTH_CP_CA_E!O51</f>
        <v>78.752721331860755</v>
      </c>
      <c r="P51" s="27">
        <f>FC_OTH_CP_SH_E!P51+FC_OTH_CP_SC_E!P51+FC_OTH_CP_HW_E!P51+FC_OTH_CP_CA_E!P51</f>
        <v>81.55753345275987</v>
      </c>
      <c r="Q51" s="27">
        <f>FC_OTH_CP_SH_E!Q51+FC_OTH_CP_SC_E!Q51+FC_OTH_CP_HW_E!Q51+FC_OTH_CP_CA_E!Q51</f>
        <v>70.14601746201933</v>
      </c>
      <c r="R51" s="27">
        <f>FC_OTH_CP_SH_E!R51+FC_OTH_CP_SC_E!R51+FC_OTH_CP_HW_E!R51+FC_OTH_CP_CA_E!R51</f>
        <v>66.437238506949882</v>
      </c>
      <c r="S51" s="27">
        <f>FC_OTH_CP_SH_E!S51+FC_OTH_CP_SC_E!S51+FC_OTH_CP_HW_E!S51+FC_OTH_CP_CA_E!S51</f>
        <v>68.406250365626931</v>
      </c>
      <c r="T51" s="27">
        <f>FC_OTH_CP_SH_E!T51+FC_OTH_CP_SC_E!T51+FC_OTH_CP_HW_E!T51+FC_OTH_CP_CA_E!T51</f>
        <v>67.484621322990364</v>
      </c>
      <c r="U51" s="27">
        <f>FC_OTH_CP_SH_E!U51+FC_OTH_CP_SC_E!U51+FC_OTH_CP_HW_E!U51+FC_OTH_CP_CA_E!U51</f>
        <v>60.320883260754179</v>
      </c>
      <c r="V51" s="27">
        <f>FC_OTH_CP_SH_E!V51+FC_OTH_CP_SC_E!V51+FC_OTH_CP_HW_E!V51+FC_OTH_CP_CA_E!V51</f>
        <v>63.346383096051206</v>
      </c>
      <c r="W51" s="27">
        <f>FC_OTH_CP_SH_E!W51+FC_OTH_CP_SC_E!W51+FC_OTH_CP_HW_E!W51+FC_OTH_CP_CA_E!W51</f>
        <v>55.345209902269723</v>
      </c>
      <c r="X51" s="27">
        <f>FC_OTH_CP_SH_E!X51+FC_OTH_CP_SC_E!X51+FC_OTH_CP_HW_E!X51+FC_OTH_CP_CA_E!X51</f>
        <v>68.688667648362411</v>
      </c>
      <c r="Y51" s="27">
        <f>FC_OTH_CP_SH_E!Y51+FC_OTH_CP_SC_E!Y51+FC_OTH_CP_HW_E!Y51+FC_OTH_CP_CA_E!Y51</f>
        <v>55.961726280613554</v>
      </c>
      <c r="Z51" s="27">
        <f>FC_OTH_CP_SH_E!Z51+FC_OTH_CP_SC_E!Z51+FC_OTH_CP_HW_E!Z51+FC_OTH_CP_CA_E!Z51</f>
        <v>31.351287441434607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20.399173333064383</v>
      </c>
      <c r="L52" s="27">
        <f t="shared" si="20"/>
        <v>7.5820366900692413</v>
      </c>
      <c r="M52" s="27">
        <f t="shared" si="20"/>
        <v>9.618530233801442</v>
      </c>
      <c r="N52" s="27">
        <f t="shared" si="20"/>
        <v>10.744535036057368</v>
      </c>
      <c r="O52" s="27">
        <f t="shared" si="20"/>
        <v>8.1965082841663666</v>
      </c>
      <c r="P52" s="27">
        <f t="shared" si="20"/>
        <v>2.4282311430105787</v>
      </c>
      <c r="Q52" s="27">
        <f t="shared" si="20"/>
        <v>5.5210756385171678</v>
      </c>
      <c r="R52" s="27">
        <f t="shared" si="20"/>
        <v>5.7965444093155156</v>
      </c>
      <c r="S52" s="27">
        <f t="shared" si="20"/>
        <v>6.564635041922851</v>
      </c>
      <c r="T52" s="27">
        <f t="shared" si="20"/>
        <v>6.0894600651110586</v>
      </c>
      <c r="U52" s="27">
        <f t="shared" si="20"/>
        <v>7.4072519500310765</v>
      </c>
      <c r="V52" s="27">
        <f t="shared" si="20"/>
        <v>5.4427044563216942</v>
      </c>
      <c r="W52" s="27">
        <f t="shared" si="20"/>
        <v>6.7412006472921941</v>
      </c>
      <c r="X52" s="27">
        <f t="shared" si="20"/>
        <v>8.2681087302514751</v>
      </c>
      <c r="Y52" s="27">
        <f t="shared" ref="Y52:Z52" si="21">SUM(Y53:Y54)</f>
        <v>58.290157430627211</v>
      </c>
      <c r="Z52" s="27">
        <f t="shared" si="21"/>
        <v>6.4784487096829864</v>
      </c>
    </row>
    <row r="53" spans="1:26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15.300885599999994</v>
      </c>
      <c r="L53" s="8">
        <f>FC_OTH_CP_SH_E!L53+FC_OTH_CP_SC_E!L53+FC_OTH_CP_HW_E!L53+FC_OTH_CP_CA_E!L53</f>
        <v>4.7191716000000001</v>
      </c>
      <c r="M53" s="8">
        <f>FC_OTH_CP_SH_E!M53+FC_OTH_CP_SC_E!M53+FC_OTH_CP_HW_E!M53+FC_OTH_CP_CA_E!M53</f>
        <v>6.5781143999999934</v>
      </c>
      <c r="N53" s="8">
        <f>FC_OTH_CP_SH_E!N53+FC_OTH_CP_SC_E!N53+FC_OTH_CP_HW_E!N53+FC_OTH_CP_CA_E!N53</f>
        <v>7.1500572000000053</v>
      </c>
      <c r="O53" s="8">
        <f>FC_OTH_CP_SH_E!O53+FC_OTH_CP_SC_E!O53+FC_OTH_CP_HW_E!O53+FC_OTH_CP_CA_E!O53</f>
        <v>5.5768284000000055</v>
      </c>
      <c r="P53" s="8">
        <f>FC_OTH_CP_SH_E!P53+FC_OTH_CP_SC_E!P53+FC_OTH_CP_HW_E!P53+FC_OTH_CP_CA_E!P53</f>
        <v>1.1438856000000006</v>
      </c>
      <c r="Q53" s="8">
        <f>FC_OTH_CP_SH_E!Q53+FC_OTH_CP_SC_E!Q53+FC_OTH_CP_HW_E!Q53+FC_OTH_CP_CA_E!Q53</f>
        <v>2.8602288000000002</v>
      </c>
      <c r="R53" s="8">
        <f>FC_OTH_CP_SH_E!R53+FC_OTH_CP_SC_E!R53+FC_OTH_CP_HW_E!R53+FC_OTH_CP_CA_E!R53</f>
        <v>2.5740000000000025</v>
      </c>
      <c r="S53" s="8">
        <f>FC_OTH_CP_SH_E!S53+FC_OTH_CP_SC_E!S53+FC_OTH_CP_HW_E!S53+FC_OTH_CP_CA_E!S53</f>
        <v>3.0028284000000056</v>
      </c>
      <c r="T53" s="8">
        <f>FC_OTH_CP_SH_E!T53+FC_OTH_CP_SC_E!T53+FC_OTH_CP_HW_E!T53+FC_OTH_CP_CA_E!T53</f>
        <v>3.0028284000000016</v>
      </c>
      <c r="U53" s="8">
        <f>FC_OTH_CP_SH_E!U53+FC_OTH_CP_SC_E!U53+FC_OTH_CP_HW_E!U53+FC_OTH_CP_CA_E!U53</f>
        <v>3.7178856000000016</v>
      </c>
      <c r="V53" s="8">
        <f>FC_OTH_CP_SH_E!V53+FC_OTH_CP_SC_E!V53+FC_OTH_CP_HW_E!V53+FC_OTH_CP_CA_E!V53</f>
        <v>2.4308856000000008</v>
      </c>
      <c r="W53" s="8">
        <f>FC_OTH_CP_SH_E!W53+FC_OTH_CP_SC_E!W53+FC_OTH_CP_HW_E!W53+FC_OTH_CP_CA_E!W53</f>
        <v>3.7178856000000007</v>
      </c>
      <c r="X53" s="8">
        <f>FC_OTH_CP_SH_E!X53+FC_OTH_CP_SC_E!X53+FC_OTH_CP_HW_E!X53+FC_OTH_CP_CA_E!X53</f>
        <v>4.4329427999999993</v>
      </c>
      <c r="Y53" s="8">
        <f>FC_OTH_CP_SH_E!Y53+FC_OTH_CP_SC_E!Y53+FC_OTH_CP_HW_E!Y53+FC_OTH_CP_CA_E!Y53</f>
        <v>54.912171600000029</v>
      </c>
      <c r="Z53" s="8">
        <f>FC_OTH_CP_SH_E!Z53+FC_OTH_CP_SC_E!Z53+FC_OTH_CP_HW_E!Z53+FC_OTH_CP_CA_E!Z53</f>
        <v>2.7171144000000038</v>
      </c>
    </row>
    <row r="54" spans="1:26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5.0982877330643888</v>
      </c>
      <c r="L54" s="45">
        <f>FC_OTH_CP_SH_E!L54+FC_OTH_CP_SC_E!L54+FC_OTH_CP_HW_E!L54+FC_OTH_CP_CA_E!L54</f>
        <v>2.8628650900692412</v>
      </c>
      <c r="M54" s="45">
        <f>FC_OTH_CP_SH_E!M54+FC_OTH_CP_SC_E!M54+FC_OTH_CP_HW_E!M54+FC_OTH_CP_CA_E!M54</f>
        <v>3.0404158338014491</v>
      </c>
      <c r="N54" s="45">
        <f>FC_OTH_CP_SH_E!N54+FC_OTH_CP_SC_E!N54+FC_OTH_CP_HW_E!N54+FC_OTH_CP_CA_E!N54</f>
        <v>3.5944778360573633</v>
      </c>
      <c r="O54" s="45">
        <f>FC_OTH_CP_SH_E!O54+FC_OTH_CP_SC_E!O54+FC_OTH_CP_HW_E!O54+FC_OTH_CP_CA_E!O54</f>
        <v>2.6196798841663615</v>
      </c>
      <c r="P54" s="45">
        <f>FC_OTH_CP_SH_E!P54+FC_OTH_CP_SC_E!P54+FC_OTH_CP_HW_E!P54+FC_OTH_CP_CA_E!P54</f>
        <v>1.2843455430105781</v>
      </c>
      <c r="Q54" s="45">
        <f>FC_OTH_CP_SH_E!Q54+FC_OTH_CP_SC_E!Q54+FC_OTH_CP_HW_E!Q54+FC_OTH_CP_CA_E!Q54</f>
        <v>2.6608468385171671</v>
      </c>
      <c r="R54" s="45">
        <f>FC_OTH_CP_SH_E!R54+FC_OTH_CP_SC_E!R54+FC_OTH_CP_HW_E!R54+FC_OTH_CP_CA_E!R54</f>
        <v>3.2225444093155131</v>
      </c>
      <c r="S54" s="45">
        <f>FC_OTH_CP_SH_E!S54+FC_OTH_CP_SC_E!S54+FC_OTH_CP_HW_E!S54+FC_OTH_CP_CA_E!S54</f>
        <v>3.5618066419228454</v>
      </c>
      <c r="T54" s="45">
        <f>FC_OTH_CP_SH_E!T54+FC_OTH_CP_SC_E!T54+FC_OTH_CP_HW_E!T54+FC_OTH_CP_CA_E!T54</f>
        <v>3.086631665111057</v>
      </c>
      <c r="U54" s="45">
        <f>FC_OTH_CP_SH_E!U54+FC_OTH_CP_SC_E!U54+FC_OTH_CP_HW_E!U54+FC_OTH_CP_CA_E!U54</f>
        <v>3.6893663500310754</v>
      </c>
      <c r="V54" s="45">
        <f>FC_OTH_CP_SH_E!V54+FC_OTH_CP_SC_E!V54+FC_OTH_CP_HW_E!V54+FC_OTH_CP_CA_E!V54</f>
        <v>3.0118188563216934</v>
      </c>
      <c r="W54" s="45">
        <f>FC_OTH_CP_SH_E!W54+FC_OTH_CP_SC_E!W54+FC_OTH_CP_HW_E!W54+FC_OTH_CP_CA_E!W54</f>
        <v>3.023315047292193</v>
      </c>
      <c r="X54" s="45">
        <f>FC_OTH_CP_SH_E!X54+FC_OTH_CP_SC_E!X54+FC_OTH_CP_HW_E!X54+FC_OTH_CP_CA_E!X54</f>
        <v>3.8351659302514758</v>
      </c>
      <c r="Y54" s="45">
        <f>FC_OTH_CP_SH_E!Y54+FC_OTH_CP_SC_E!Y54+FC_OTH_CP_HW_E!Y54+FC_OTH_CP_CA_E!Y54</f>
        <v>3.3779858306271811</v>
      </c>
      <c r="Z54" s="45">
        <f>FC_OTH_CP_SH_E!Z54+FC_OTH_CP_SC_E!Z54+FC_OTH_CP_HW_E!Z54+FC_OTH_CP_CA_E!Z54</f>
        <v>3.761334309682983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266.23213343999993</v>
      </c>
      <c r="D61" s="49">
        <f t="shared" si="22"/>
        <v>294.76866888000006</v>
      </c>
      <c r="E61" s="49">
        <f t="shared" si="22"/>
        <v>308.14017696000002</v>
      </c>
      <c r="F61" s="49">
        <f t="shared" si="22"/>
        <v>315.16922303999996</v>
      </c>
      <c r="G61" s="49">
        <f t="shared" si="22"/>
        <v>318.73115736</v>
      </c>
      <c r="H61" s="49">
        <f t="shared" si="22"/>
        <v>316.64766671999996</v>
      </c>
      <c r="I61" s="49">
        <f t="shared" si="22"/>
        <v>324.2108217600001</v>
      </c>
      <c r="J61" s="49">
        <f t="shared" si="22"/>
        <v>323.80331255999994</v>
      </c>
      <c r="K61" s="49">
        <f t="shared" si="22"/>
        <v>331.1989430399999</v>
      </c>
      <c r="L61" s="49">
        <f t="shared" si="22"/>
        <v>373.09607783999991</v>
      </c>
      <c r="M61" s="49">
        <f t="shared" si="22"/>
        <v>418.96723031999977</v>
      </c>
      <c r="N61" s="49">
        <f t="shared" si="22"/>
        <v>375.53384970317711</v>
      </c>
      <c r="O61" s="49">
        <f t="shared" si="22"/>
        <v>420.18782232428543</v>
      </c>
      <c r="P61" s="49">
        <f t="shared" si="22"/>
        <v>373.65010269988079</v>
      </c>
      <c r="Q61" s="49">
        <f t="shared" si="22"/>
        <v>380.03941218220564</v>
      </c>
      <c r="R61" s="49">
        <f t="shared" si="22"/>
        <v>342.94284456457308</v>
      </c>
      <c r="S61" s="49">
        <f t="shared" si="22"/>
        <v>380.0039896817969</v>
      </c>
      <c r="T61" s="49">
        <f t="shared" si="22"/>
        <v>404.69157119666193</v>
      </c>
      <c r="U61" s="49">
        <f t="shared" si="22"/>
        <v>409.65998098044247</v>
      </c>
      <c r="V61" s="49">
        <f t="shared" si="22"/>
        <v>399.31585694266687</v>
      </c>
      <c r="W61" s="49">
        <f t="shared" si="22"/>
        <v>363.90307702431494</v>
      </c>
      <c r="X61" s="49">
        <f t="shared" si="22"/>
        <v>459.11070334330503</v>
      </c>
      <c r="Y61" s="49">
        <f t="shared" ref="Y61:Z61" si="23">SUM(Y62:Y72)</f>
        <v>433.31358640111415</v>
      </c>
      <c r="Z61" s="49">
        <f t="shared" si="23"/>
        <v>438.70120179625144</v>
      </c>
    </row>
    <row r="62" spans="1:26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244.71982079999992</v>
      </c>
      <c r="D62" s="52">
        <f>FC_OTH_CP_SH_E!D62+FC_OTH_CP_SC_E!D62+FC_OTH_CP_HW_E!D62+FC_OTH_CP_CA_E!D62</f>
        <v>278.88013440000003</v>
      </c>
      <c r="E62" s="52">
        <f>FC_OTH_CP_SH_E!E62+FC_OTH_CP_SC_E!E62+FC_OTH_CP_HW_E!E62+FC_OTH_CP_CA_E!E62</f>
        <v>287.39208960000002</v>
      </c>
      <c r="F62" s="52">
        <f>FC_OTH_CP_SH_E!F62+FC_OTH_CP_SC_E!F62+FC_OTH_CP_HW_E!F62+FC_OTH_CP_CA_E!F62</f>
        <v>291.19991039999996</v>
      </c>
      <c r="G62" s="52">
        <f>FC_OTH_CP_SH_E!G62+FC_OTH_CP_SC_E!G62+FC_OTH_CP_HW_E!G62+FC_OTH_CP_CA_E!G62</f>
        <v>289.52017919999997</v>
      </c>
      <c r="H62" s="52">
        <f>FC_OTH_CP_SH_E!H62+FC_OTH_CP_SC_E!H62+FC_OTH_CP_HW_E!H62+FC_OTH_CP_CA_E!H62</f>
        <v>289.18391039999995</v>
      </c>
      <c r="I62" s="52">
        <f>FC_OTH_CP_SH_E!I62+FC_OTH_CP_SC_E!I62+FC_OTH_CP_HW_E!I62+FC_OTH_CP_CA_E!I62</f>
        <v>299.04013440000011</v>
      </c>
      <c r="J62" s="52">
        <f>FC_OTH_CP_SH_E!J62+FC_OTH_CP_SC_E!J62+FC_OTH_CP_HW_E!J62+FC_OTH_CP_CA_E!J62</f>
        <v>298.0321343999999</v>
      </c>
      <c r="K62" s="52">
        <f>FC_OTH_CP_SH_E!K62+FC_OTH_CP_SC_E!K62+FC_OTH_CP_HW_E!K62+FC_OTH_CP_CA_E!K62</f>
        <v>299.26391039999993</v>
      </c>
      <c r="L62" s="52">
        <f>FC_OTH_CP_SH_E!L62+FC_OTH_CP_SC_E!L62+FC_OTH_CP_HW_E!L62+FC_OTH_CP_CA_E!L62</f>
        <v>334.99186559999993</v>
      </c>
      <c r="M62" s="52">
        <f>FC_OTH_CP_SH_E!M62+FC_OTH_CP_SC_E!M62+FC_OTH_CP_HW_E!M62+FC_OTH_CP_CA_E!M62</f>
        <v>372.17617919999975</v>
      </c>
      <c r="N62" s="52">
        <f>FC_OTH_CP_SH_E!N62+FC_OTH_CP_SC_E!N62+FC_OTH_CP_HW_E!N62+FC_OTH_CP_CA_E!N62</f>
        <v>322.22413440000008</v>
      </c>
      <c r="O62" s="52">
        <f>FC_OTH_CP_SH_E!O62+FC_OTH_CP_SC_E!O62+FC_OTH_CP_HW_E!O62+FC_OTH_CP_CA_E!O62</f>
        <v>358.6238208000002</v>
      </c>
      <c r="P62" s="52">
        <f>FC_OTH_CP_SH_E!P62+FC_OTH_CP_SC_E!P62+FC_OTH_CP_HW_E!P62+FC_OTH_CP_CA_E!P62</f>
        <v>335.32813440000001</v>
      </c>
      <c r="Q62" s="52">
        <f>FC_OTH_CP_SH_E!Q62+FC_OTH_CP_SC_E!Q62+FC_OTH_CP_HW_E!Q62+FC_OTH_CP_CA_E!Q62</f>
        <v>338.80008959999998</v>
      </c>
      <c r="R62" s="52">
        <f>FC_OTH_CP_SH_E!R62+FC_OTH_CP_SC_E!R62+FC_OTH_CP_HW_E!R62+FC_OTH_CP_CA_E!R62</f>
        <v>309.3439104000002</v>
      </c>
      <c r="S62" s="52">
        <f>FC_OTH_CP_SH_E!S62+FC_OTH_CP_SC_E!S62+FC_OTH_CP_HW_E!S62+FC_OTH_CP_CA_E!S62</f>
        <v>347.76000000000056</v>
      </c>
      <c r="T62" s="52">
        <f>FC_OTH_CP_SH_E!T62+FC_OTH_CP_SC_E!T62+FC_OTH_CP_HW_E!T62+FC_OTH_CP_CA_E!T62</f>
        <v>352.35204480000016</v>
      </c>
      <c r="U62" s="52">
        <f>FC_OTH_CP_SH_E!U62+FC_OTH_CP_SC_E!U62+FC_OTH_CP_HW_E!U62+FC_OTH_CP_CA_E!U62</f>
        <v>359.40804480000008</v>
      </c>
      <c r="V62" s="52">
        <f>FC_OTH_CP_SH_E!V62+FC_OTH_CP_SC_E!V62+FC_OTH_CP_HW_E!V62+FC_OTH_CP_CA_E!V62</f>
        <v>356.04817920000011</v>
      </c>
      <c r="W62" s="52">
        <f>FC_OTH_CP_SH_E!W62+FC_OTH_CP_SC_E!W62+FC_OTH_CP_HW_E!W62+FC_OTH_CP_CA_E!W62</f>
        <v>321.88786559999994</v>
      </c>
      <c r="X62" s="52">
        <f>FC_OTH_CP_SH_E!X62+FC_OTH_CP_SC_E!X62+FC_OTH_CP_HW_E!X62+FC_OTH_CP_CA_E!X62</f>
        <v>385.28017919999991</v>
      </c>
      <c r="Y62" s="52">
        <f>FC_OTH_CP_SH_E!Y62+FC_OTH_CP_SC_E!Y62+FC_OTH_CP_HW_E!Y62+FC_OTH_CP_CA_E!Y62</f>
        <v>361.75991040000008</v>
      </c>
      <c r="Z62" s="52">
        <f>FC_OTH_CP_SH_E!Z62+FC_OTH_CP_SC_E!Z62+FC_OTH_CP_HW_E!Z62+FC_OTH_CP_CA_E!Z62</f>
        <v>365.00808960000057</v>
      </c>
    </row>
    <row r="63" spans="1:26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  <c r="Y63" s="52">
        <f>FC_OTH_CP_SH_E!Y63+FC_OTH_CP_SC_E!Y63+FC_OTH_CP_HW_E!Y63+FC_OTH_CP_CA_E!Y63</f>
        <v>0</v>
      </c>
      <c r="Z63" s="52">
        <f>FC_OTH_CP_SH_E!Z63+FC_OTH_CP_SC_E!Z63+FC_OTH_CP_HW_E!Z63+FC_OTH_CP_CA_E!Z63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21.512312640000005</v>
      </c>
      <c r="D64" s="52">
        <f>FC_OTH_CP_SH_E!D64+FC_OTH_CP_SC_E!D64+FC_OTH_CP_HW_E!D64+FC_OTH_CP_CA_E!D64</f>
        <v>15.888534480000004</v>
      </c>
      <c r="E64" s="52">
        <f>FC_OTH_CP_SH_E!E64+FC_OTH_CP_SC_E!E64+FC_OTH_CP_HW_E!E64+FC_OTH_CP_CA_E!E64</f>
        <v>20.748087359999996</v>
      </c>
      <c r="F64" s="52">
        <f>FC_OTH_CP_SH_E!F64+FC_OTH_CP_SC_E!F64+FC_OTH_CP_HW_E!F64+FC_OTH_CP_CA_E!F64</f>
        <v>23.969312639999998</v>
      </c>
      <c r="G64" s="52">
        <f>FC_OTH_CP_SH_E!G64+FC_OTH_CP_SC_E!G64+FC_OTH_CP_HW_E!G64+FC_OTH_CP_CA_E!G64</f>
        <v>29.21097816</v>
      </c>
      <c r="H64" s="52">
        <f>FC_OTH_CP_SH_E!H64+FC_OTH_CP_SC_E!H64+FC_OTH_CP_HW_E!H64+FC_OTH_CP_CA_E!H64</f>
        <v>27.463756320000012</v>
      </c>
      <c r="I64" s="52">
        <f>FC_OTH_CP_SH_E!I64+FC_OTH_CP_SC_E!I64+FC_OTH_CP_HW_E!I64+FC_OTH_CP_CA_E!I64</f>
        <v>25.170687359999995</v>
      </c>
      <c r="J64" s="52">
        <f>FC_OTH_CP_SH_E!J64+FC_OTH_CP_SC_E!J64+FC_OTH_CP_HW_E!J64+FC_OTH_CP_CA_E!J64</f>
        <v>25.771178160000012</v>
      </c>
      <c r="K64" s="52">
        <f>FC_OTH_CP_SH_E!K64+FC_OTH_CP_SC_E!K64+FC_OTH_CP_HW_E!K64+FC_OTH_CP_CA_E!K64</f>
        <v>25.934912639999975</v>
      </c>
      <c r="L64" s="52">
        <f>FC_OTH_CP_SH_E!L64+FC_OTH_CP_SC_E!L64+FC_OTH_CP_HW_E!L64+FC_OTH_CP_CA_E!L64</f>
        <v>24.406265520000012</v>
      </c>
      <c r="M64" s="52">
        <f>FC_OTH_CP_SH_E!M64+FC_OTH_CP_SC_E!M64+FC_OTH_CP_HW_E!M64+FC_OTH_CP_CA_E!M64</f>
        <v>24.242334479999993</v>
      </c>
      <c r="N64" s="52">
        <f>FC_OTH_CP_SH_E!N64+FC_OTH_CP_SC_E!N64+FC_OTH_CP_HW_E!N64+FC_OTH_CP_CA_E!N64</f>
        <v>31.832982183177009</v>
      </c>
      <c r="O64" s="52">
        <f>FC_OTH_CP_SH_E!O64+FC_OTH_CP_SC_E!O64+FC_OTH_CP_HW_E!O64+FC_OTH_CP_CA_E!O64</f>
        <v>49.478638804285168</v>
      </c>
      <c r="P64" s="52">
        <f>FC_OTH_CP_SH_E!P64+FC_OTH_CP_SC_E!P64+FC_OTH_CP_HW_E!P64+FC_OTH_CP_CA_E!P64</f>
        <v>32.732324619880799</v>
      </c>
      <c r="Q64" s="52">
        <f>FC_OTH_CP_SH_E!Q64+FC_OTH_CP_SC_E!Q64+FC_OTH_CP_HW_E!Q64+FC_OTH_CP_CA_E!Q64</f>
        <v>33.82673970220565</v>
      </c>
      <c r="R64" s="52">
        <f>FC_OTH_CP_SH_E!R64+FC_OTH_CP_SC_E!R64+FC_OTH_CP_HW_E!R64+FC_OTH_CP_CA_E!R64</f>
        <v>27.39469272457286</v>
      </c>
      <c r="S64" s="52">
        <f>FC_OTH_CP_SH_E!S64+FC_OTH_CP_SC_E!S64+FC_OTH_CP_HW_E!S64+FC_OTH_CP_CA_E!S64</f>
        <v>25.533758161796349</v>
      </c>
      <c r="T64" s="52">
        <f>FC_OTH_CP_SH_E!T64+FC_OTH_CP_SC_E!T64+FC_OTH_CP_HW_E!T64+FC_OTH_CP_CA_E!T64</f>
        <v>44.384338556661753</v>
      </c>
      <c r="U64" s="52">
        <f>FC_OTH_CP_SH_E!U64+FC_OTH_CP_SC_E!U64+FC_OTH_CP_HW_E!U64+FC_OTH_CP_CA_E!U64</f>
        <v>41.543471380442377</v>
      </c>
      <c r="V64" s="52">
        <f>FC_OTH_CP_SH_E!V64+FC_OTH_CP_SC_E!V64+FC_OTH_CP_HW_E!V64+FC_OTH_CP_CA_E!V64</f>
        <v>35.323194862666732</v>
      </c>
      <c r="W64" s="52">
        <f>FC_OTH_CP_SH_E!W64+FC_OTH_CP_SC_E!W64+FC_OTH_CP_HW_E!W64+FC_OTH_CP_CA_E!W64</f>
        <v>34.040564864314995</v>
      </c>
      <c r="X64" s="52">
        <f>FC_OTH_CP_SH_E!X64+FC_OTH_CP_SC_E!X64+FC_OTH_CP_HW_E!X64+FC_OTH_CP_CA_E!X64</f>
        <v>43.274009263305189</v>
      </c>
      <c r="Y64" s="52">
        <f>FC_OTH_CP_SH_E!Y64+FC_OTH_CP_SC_E!Y64+FC_OTH_CP_HW_E!Y64+FC_OTH_CP_CA_E!Y64</f>
        <v>39.015171041114137</v>
      </c>
      <c r="Z64" s="52">
        <f>FC_OTH_CP_SH_E!Z64+FC_OTH_CP_SC_E!Z64+FC_OTH_CP_HW_E!Z64+FC_OTH_CP_CA_E!Z64</f>
        <v>40.334282436250852</v>
      </c>
    </row>
    <row r="65" spans="1:26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6.0001199999999981</v>
      </c>
      <c r="L65" s="52">
        <f>FC_OTH_CP_SH_E!L65+FC_OTH_CP_SC_E!L65+FC_OTH_CP_HW_E!L65+FC_OTH_CP_CA_E!L65</f>
        <v>3.3998400000000002</v>
      </c>
      <c r="M65" s="52">
        <f>FC_OTH_CP_SH_E!M65+FC_OTH_CP_SC_E!M65+FC_OTH_CP_HW_E!M65+FC_OTH_CP_CA_E!M65</f>
        <v>3.7000799999999976</v>
      </c>
      <c r="N65" s="52">
        <f>FC_OTH_CP_SH_E!N65+FC_OTH_CP_SC_E!N65+FC_OTH_CP_HW_E!N65+FC_OTH_CP_CA_E!N65</f>
        <v>4.2001200000000001</v>
      </c>
      <c r="O65" s="52">
        <f>FC_OTH_CP_SH_E!O65+FC_OTH_CP_SC_E!O65+FC_OTH_CP_HW_E!O65+FC_OTH_CP_CA_E!O65</f>
        <v>3.0999600000000029</v>
      </c>
      <c r="P65" s="52">
        <f>FC_OTH_CP_SH_E!P65+FC_OTH_CP_SC_E!P65+FC_OTH_CP_HW_E!P65+FC_OTH_CP_CA_E!P65</f>
        <v>1.6999200000000001</v>
      </c>
      <c r="Q65" s="52">
        <f>FC_OTH_CP_SH_E!Q65+FC_OTH_CP_SC_E!Q65+FC_OTH_CP_HW_E!Q65+FC_OTH_CP_CA_E!Q65</f>
        <v>3.499919999999999</v>
      </c>
      <c r="R65" s="52">
        <f>FC_OTH_CP_SH_E!R65+FC_OTH_CP_SC_E!R65+FC_OTH_CP_HW_E!R65+FC_OTH_CP_CA_E!R65</f>
        <v>4.2001200000000019</v>
      </c>
      <c r="S65" s="52">
        <f>FC_OTH_CP_SH_E!S65+FC_OTH_CP_SC_E!S65+FC_OTH_CP_HW_E!S65+FC_OTH_CP_CA_E!S65</f>
        <v>4.6000800000000055</v>
      </c>
      <c r="T65" s="52">
        <f>FC_OTH_CP_SH_E!T65+FC_OTH_CP_SC_E!T65+FC_OTH_CP_HW_E!T65+FC_OTH_CP_CA_E!T65</f>
        <v>3.999960000000002</v>
      </c>
      <c r="U65" s="52">
        <f>FC_OTH_CP_SH_E!U65+FC_OTH_CP_SC_E!U65+FC_OTH_CP_HW_E!U65+FC_OTH_CP_CA_E!U65</f>
        <v>4.7998800000000008</v>
      </c>
      <c r="V65" s="52">
        <f>FC_OTH_CP_SH_E!V65+FC_OTH_CP_SC_E!V65+FC_OTH_CP_HW_E!V65+FC_OTH_CP_CA_E!V65</f>
        <v>3.9999600000000011</v>
      </c>
      <c r="W65" s="52">
        <f>FC_OTH_CP_SH_E!W65+FC_OTH_CP_SC_E!W65+FC_OTH_CP_HW_E!W65+FC_OTH_CP_CA_E!W65</f>
        <v>3.8998799999999996</v>
      </c>
      <c r="X65" s="52">
        <f>FC_OTH_CP_SH_E!X65+FC_OTH_CP_SC_E!X65+FC_OTH_CP_HW_E!X65+FC_OTH_CP_CA_E!X65</f>
        <v>5.1001200000000013</v>
      </c>
      <c r="Y65" s="52">
        <f>FC_OTH_CP_SH_E!Y65+FC_OTH_CP_SC_E!Y65+FC_OTH_CP_HW_E!Y65+FC_OTH_CP_CA_E!Y65</f>
        <v>4.2998400000000014</v>
      </c>
      <c r="Z65" s="52">
        <f>FC_OTH_CP_SH_E!Z65+FC_OTH_CP_SC_E!Z65+FC_OTH_CP_HW_E!Z65+FC_OTH_CP_CA_E!Z65</f>
        <v>2.9001600000000041</v>
      </c>
    </row>
    <row r="66" spans="1:26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  <c r="Y66" s="52">
        <f>FC_OTH_CP_SH_E!Y66+FC_OTH_CP_SC_E!Y66+FC_OTH_CP_HW_E!Y66+FC_OTH_CP_CA_E!Y66</f>
        <v>0</v>
      </c>
      <c r="Z66" s="52">
        <f>FC_OTH_CP_SH_E!Z66+FC_OTH_CP_SC_E!Z66+FC_OTH_CP_HW_E!Z66+FC_OTH_CP_CA_E!Z66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2.1705580800000015</v>
      </c>
      <c r="N67" s="52">
        <f>FC_OTH_CP_SH_E!N67+FC_OTH_CP_SC_E!N67+FC_OTH_CP_HW_E!N67+FC_OTH_CP_CA_E!N67</f>
        <v>3.8647454399999983</v>
      </c>
      <c r="O67" s="52">
        <f>FC_OTH_CP_SH_E!O67+FC_OTH_CP_SC_E!O67+FC_OTH_CP_HW_E!O67+FC_OTH_CP_CA_E!O67</f>
        <v>3.8983896000000038</v>
      </c>
      <c r="P67" s="52">
        <f>FC_OTH_CP_SH_E!P67+FC_OTH_CP_SC_E!P67+FC_OTH_CP_HW_E!P67+FC_OTH_CP_CA_E!P67</f>
        <v>3.8897236799999955</v>
      </c>
      <c r="Q67" s="52">
        <f>FC_OTH_CP_SH_E!Q67+FC_OTH_CP_SC_E!Q67+FC_OTH_CP_HW_E!Q67+FC_OTH_CP_CA_E!Q67</f>
        <v>3.9126628800000027</v>
      </c>
      <c r="R67" s="52">
        <f>FC_OTH_CP_SH_E!R67+FC_OTH_CP_SC_E!R67+FC_OTH_CP_HW_E!R67+FC_OTH_CP_CA_E!R67</f>
        <v>2.0041214400000027</v>
      </c>
      <c r="S67" s="52">
        <f>FC_OTH_CP_SH_E!S67+FC_OTH_CP_SC_E!S67+FC_OTH_CP_HW_E!S67+FC_OTH_CP_CA_E!S67</f>
        <v>2.1101515199999983</v>
      </c>
      <c r="T67" s="52">
        <f>FC_OTH_CP_SH_E!T67+FC_OTH_CP_SC_E!T67+FC_OTH_CP_HW_E!T67+FC_OTH_CP_CA_E!T67</f>
        <v>3.9552278399999983</v>
      </c>
      <c r="U67" s="52">
        <f>FC_OTH_CP_SH_E!U67+FC_OTH_CP_SC_E!U67+FC_OTH_CP_HW_E!U67+FC_OTH_CP_CA_E!U67</f>
        <v>3.9085848000000003</v>
      </c>
      <c r="V67" s="52">
        <f>FC_OTH_CP_SH_E!V67+FC_OTH_CP_SC_E!V67+FC_OTH_CP_HW_E!V67+FC_OTH_CP_CA_E!V67</f>
        <v>3.9445228800000027</v>
      </c>
      <c r="W67" s="52">
        <f>FC_OTH_CP_SH_E!W67+FC_OTH_CP_SC_E!W67+FC_OTH_CP_HW_E!W67+FC_OTH_CP_CA_E!W67</f>
        <v>4.074766559999996</v>
      </c>
      <c r="X67" s="52">
        <f>FC_OTH_CP_SH_E!X67+FC_OTH_CP_SC_E!X67+FC_OTH_CP_HW_E!X67+FC_OTH_CP_CA_E!X67</f>
        <v>4.2315177599999982</v>
      </c>
      <c r="Y67" s="52">
        <f>FC_OTH_CP_SH_E!Y67+FC_OTH_CP_SC_E!Y67+FC_OTH_CP_HW_E!Y67+FC_OTH_CP_CA_E!Y67</f>
        <v>4.2626131199999957</v>
      </c>
      <c r="Z67" s="52">
        <f>FC_OTH_CP_SH_E!Z67+FC_OTH_CP_SC_E!Z67+FC_OTH_CP_HW_E!Z67+FC_OTH_CP_CA_E!Z67</f>
        <v>4.4507145599999909</v>
      </c>
    </row>
    <row r="68" spans="1:26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  <c r="Y68" s="52">
        <f>FC_OTH_CP_SH_E!Y68+FC_OTH_CP_SC_E!Y68+FC_OTH_CP_HW_E!Y68+FC_OTH_CP_CA_E!Y68</f>
        <v>0</v>
      </c>
      <c r="Z68" s="52">
        <f>FC_OTH_CP_SH_E!Z68+FC_OTH_CP_SC_E!Z68+FC_OTH_CP_HW_E!Z68+FC_OTH_CP_CA_E!Z68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21.224877119999999</v>
      </c>
      <c r="Y69" s="52">
        <f>FC_OTH_CP_SH_E!Y69+FC_OTH_CP_SC_E!Y69+FC_OTH_CP_HW_E!Y69+FC_OTH_CP_CA_E!Y69</f>
        <v>23.976051839999975</v>
      </c>
      <c r="Z69" s="52">
        <f>FC_OTH_CP_SH_E!Z69+FC_OTH_CP_SC_E!Z69+FC_OTH_CP_HW_E!Z69+FC_OTH_CP_CA_E!Z69</f>
        <v>26.007955199999955</v>
      </c>
    </row>
    <row r="70" spans="1:26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  <c r="Y70" s="52">
        <f>FC_OTH_CP_SH_E!Y70+FC_OTH_CP_SC_E!Y70+FC_OTH_CP_HW_E!Y70+FC_OTH_CP_CA_E!Y70</f>
        <v>0</v>
      </c>
      <c r="Z70" s="52">
        <f>FC_OTH_CP_SH_E!Z70+FC_OTH_CP_SC_E!Z70+FC_OTH_CP_HW_E!Z70+FC_OTH_CP_CA_E!Z70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  <c r="Y71" s="52">
        <f>FC_OTH_CP_SH_E!Y71+FC_OTH_CP_SC_E!Y71+FC_OTH_CP_HW_E!Y71+FC_OTH_CP_CA_E!Y71</f>
        <v>0</v>
      </c>
      <c r="Z71" s="52">
        <f>FC_OTH_CP_SH_E!Z71+FC_OTH_CP_SC_E!Z71+FC_OTH_CP_HW_E!Z71+FC_OTH_CP_CA_E!Z71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10.298106719999993</v>
      </c>
      <c r="M72" s="55">
        <f>FC_OTH_CP_SH_E!M72+FC_OTH_CP_SC_E!M72+FC_OTH_CP_HW_E!M72+FC_OTH_CP_CA_E!M72</f>
        <v>16.67807856000001</v>
      </c>
      <c r="N72" s="55">
        <f>FC_OTH_CP_SH_E!N72+FC_OTH_CP_SC_E!N72+FC_OTH_CP_HW_E!N72+FC_OTH_CP_CA_E!N72</f>
        <v>13.411867679999999</v>
      </c>
      <c r="O72" s="55">
        <f>FC_OTH_CP_SH_E!O72+FC_OTH_CP_SC_E!O72+FC_OTH_CP_HW_E!O72+FC_OTH_CP_CA_E!O72</f>
        <v>5.0870131200000062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  <c r="Y72" s="55">
        <f>FC_OTH_CP_SH_E!Y72+FC_OTH_CP_SC_E!Y72+FC_OTH_CP_HW_E!Y72+FC_OTH_CP_CA_E!Y72</f>
        <v>0</v>
      </c>
      <c r="Z72" s="55">
        <f>FC_OTH_CP_SH_E!Z72+FC_OTH_CP_SC_E!Z72+FC_OTH_CP_HW_E!Z72+FC_OTH_CP_CA_E!Z72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1057.7060089597303</v>
      </c>
      <c r="D2" s="21">
        <f t="shared" ref="D2:X2" si="0">SUM(D3,D17,D22,D25,D26,D51,D52)</f>
        <v>1099.9651455836208</v>
      </c>
      <c r="E2" s="21">
        <f t="shared" si="0"/>
        <v>1081.2389146535281</v>
      </c>
      <c r="F2" s="21">
        <f t="shared" si="0"/>
        <v>1059.5932886873343</v>
      </c>
      <c r="G2" s="21">
        <f t="shared" si="0"/>
        <v>1025.6931171265194</v>
      </c>
      <c r="H2" s="21">
        <f t="shared" si="0"/>
        <v>971.89034982412466</v>
      </c>
      <c r="I2" s="21">
        <f t="shared" si="0"/>
        <v>958.07009913513082</v>
      </c>
      <c r="J2" s="21">
        <f t="shared" si="0"/>
        <v>909.56172533505787</v>
      </c>
      <c r="K2" s="21">
        <f t="shared" si="0"/>
        <v>761.9253165505645</v>
      </c>
      <c r="L2" s="21">
        <f t="shared" si="0"/>
        <v>822.65335401675679</v>
      </c>
      <c r="M2" s="21">
        <f t="shared" si="0"/>
        <v>975.55385065592691</v>
      </c>
      <c r="N2" s="21">
        <f t="shared" si="0"/>
        <v>847.33800999768812</v>
      </c>
      <c r="O2" s="21">
        <f t="shared" si="0"/>
        <v>927.72420107062158</v>
      </c>
      <c r="P2" s="21">
        <f t="shared" si="0"/>
        <v>833.37738460540743</v>
      </c>
      <c r="Q2" s="21">
        <f t="shared" si="0"/>
        <v>826.13541210876042</v>
      </c>
      <c r="R2" s="21">
        <f t="shared" si="0"/>
        <v>757.86558162769245</v>
      </c>
      <c r="S2" s="21">
        <f t="shared" si="0"/>
        <v>837.55185749255895</v>
      </c>
      <c r="T2" s="21">
        <f t="shared" si="0"/>
        <v>835.03630396958965</v>
      </c>
      <c r="U2" s="21">
        <f t="shared" si="0"/>
        <v>833.27136042024392</v>
      </c>
      <c r="V2" s="21">
        <f t="shared" si="0"/>
        <v>831.4178014485002</v>
      </c>
      <c r="W2" s="21">
        <f t="shared" si="0"/>
        <v>754.56805950854994</v>
      </c>
      <c r="X2" s="21">
        <f t="shared" si="0"/>
        <v>869.01955845492273</v>
      </c>
      <c r="Y2" s="21">
        <f t="shared" ref="Y2:Z2" si="1">SUM(Y3,Y17,Y22,Y25,Y26,Y51,Y52)</f>
        <v>852.69302396158128</v>
      </c>
      <c r="Z2" s="21">
        <f t="shared" si="1"/>
        <v>788.57726208618419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8.6235000191999998</v>
      </c>
      <c r="D22" s="27">
        <f t="shared" si="14"/>
        <v>8.8259808383999978</v>
      </c>
      <c r="E22" s="27">
        <f t="shared" si="14"/>
        <v>8.7676452863999987</v>
      </c>
      <c r="F22" s="27">
        <f t="shared" si="14"/>
        <v>8.800012108799999</v>
      </c>
      <c r="G22" s="27">
        <f t="shared" si="14"/>
        <v>8.3976849791999992</v>
      </c>
      <c r="H22" s="27">
        <f t="shared" si="14"/>
        <v>8.1955805183999964</v>
      </c>
      <c r="I22" s="27">
        <f t="shared" si="14"/>
        <v>8.6686630272000027</v>
      </c>
      <c r="J22" s="27">
        <f t="shared" si="14"/>
        <v>7.5011992704000034</v>
      </c>
      <c r="K22" s="27">
        <f t="shared" si="14"/>
        <v>9.1635743231999989</v>
      </c>
      <c r="L22" s="27">
        <f t="shared" si="14"/>
        <v>10.341576115200001</v>
      </c>
      <c r="M22" s="27">
        <f t="shared" si="14"/>
        <v>11.620441958400001</v>
      </c>
      <c r="N22" s="27">
        <f t="shared" si="14"/>
        <v>9.5240825460000025</v>
      </c>
      <c r="O22" s="27">
        <f t="shared" si="14"/>
        <v>11.224490705999997</v>
      </c>
      <c r="P22" s="27">
        <f t="shared" si="14"/>
        <v>10.2158096832</v>
      </c>
      <c r="Q22" s="27">
        <f t="shared" si="14"/>
        <v>10.548553633200006</v>
      </c>
      <c r="R22" s="27">
        <f t="shared" si="14"/>
        <v>9.5545048499999901</v>
      </c>
      <c r="S22" s="27">
        <f t="shared" si="14"/>
        <v>10.5466443984</v>
      </c>
      <c r="T22" s="27">
        <f t="shared" si="14"/>
        <v>10.514972793600007</v>
      </c>
      <c r="U22" s="27">
        <f t="shared" si="14"/>
        <v>10.742876100000023</v>
      </c>
      <c r="V22" s="27">
        <f t="shared" si="14"/>
        <v>10.9522908</v>
      </c>
      <c r="W22" s="27">
        <f t="shared" si="14"/>
        <v>9.8287368299999862</v>
      </c>
      <c r="X22" s="27">
        <f t="shared" si="14"/>
        <v>10.990188000000012</v>
      </c>
      <c r="Y22" s="27">
        <f t="shared" ref="Y22:Z22" si="15">SUM(Y23:Y24)</f>
        <v>10.826528288400006</v>
      </c>
      <c r="Z22" s="27">
        <f t="shared" si="15"/>
        <v>10.726214400000002</v>
      </c>
    </row>
    <row r="23" spans="1:26" ht="11.25" customHeight="1" x14ac:dyDescent="0.2">
      <c r="A23" s="29" t="s">
        <v>36</v>
      </c>
      <c r="B23" s="7" t="s">
        <v>37</v>
      </c>
      <c r="C23" s="8">
        <v>8.6235000191999998</v>
      </c>
      <c r="D23" s="8">
        <v>8.8259808383999978</v>
      </c>
      <c r="E23" s="8">
        <v>8.7676452863999987</v>
      </c>
      <c r="F23" s="8">
        <v>8.800012108799999</v>
      </c>
      <c r="G23" s="8">
        <v>8.3976849791999992</v>
      </c>
      <c r="H23" s="8">
        <v>8.1955805183999964</v>
      </c>
      <c r="I23" s="8">
        <v>8.6686630272000027</v>
      </c>
      <c r="J23" s="8">
        <v>7.5011992704000034</v>
      </c>
      <c r="K23" s="8">
        <v>9.1635743231999989</v>
      </c>
      <c r="L23" s="8">
        <v>10.341576115200001</v>
      </c>
      <c r="M23" s="8">
        <v>11.620441958400001</v>
      </c>
      <c r="N23" s="8">
        <v>9.5240825460000025</v>
      </c>
      <c r="O23" s="8">
        <v>11.224490705999997</v>
      </c>
      <c r="P23" s="8">
        <v>10.2158096832</v>
      </c>
      <c r="Q23" s="8">
        <v>10.548553633200006</v>
      </c>
      <c r="R23" s="8">
        <v>9.5545048499999901</v>
      </c>
      <c r="S23" s="8">
        <v>10.5466443984</v>
      </c>
      <c r="T23" s="8">
        <v>10.514972793600007</v>
      </c>
      <c r="U23" s="8">
        <v>10.742876100000023</v>
      </c>
      <c r="V23" s="8">
        <v>10.9522908</v>
      </c>
      <c r="W23" s="8">
        <v>9.8287368299999862</v>
      </c>
      <c r="X23" s="8">
        <v>10.990188000000012</v>
      </c>
      <c r="Y23" s="8">
        <v>10.826528288400006</v>
      </c>
      <c r="Z23" s="8">
        <v>10.726214400000002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1000.4496981350773</v>
      </c>
      <c r="D26" s="27">
        <f t="shared" si="16"/>
        <v>1040.9068951177408</v>
      </c>
      <c r="E26" s="27">
        <f t="shared" si="16"/>
        <v>1015.7631180507009</v>
      </c>
      <c r="F26" s="27">
        <f t="shared" si="16"/>
        <v>995.31018326407116</v>
      </c>
      <c r="G26" s="27">
        <f t="shared" si="16"/>
        <v>958.7429647576331</v>
      </c>
      <c r="H26" s="27">
        <f t="shared" si="16"/>
        <v>904.9767059544306</v>
      </c>
      <c r="I26" s="27">
        <f t="shared" si="16"/>
        <v>893.38618017528927</v>
      </c>
      <c r="J26" s="27">
        <f t="shared" si="16"/>
        <v>848.96979860812382</v>
      </c>
      <c r="K26" s="27">
        <f t="shared" si="16"/>
        <v>683.64058258947557</v>
      </c>
      <c r="L26" s="27">
        <f t="shared" si="16"/>
        <v>754.04699375575251</v>
      </c>
      <c r="M26" s="27">
        <f t="shared" si="16"/>
        <v>896.75723376635733</v>
      </c>
      <c r="N26" s="27">
        <f t="shared" si="16"/>
        <v>753.53847535622219</v>
      </c>
      <c r="O26" s="27">
        <f t="shared" si="16"/>
        <v>840.40199290919793</v>
      </c>
      <c r="P26" s="27">
        <f t="shared" si="16"/>
        <v>750.95496896409577</v>
      </c>
      <c r="Q26" s="27">
        <f t="shared" si="16"/>
        <v>750.90561997394866</v>
      </c>
      <c r="R26" s="27">
        <f t="shared" si="16"/>
        <v>687.41425805384597</v>
      </c>
      <c r="S26" s="27">
        <f t="shared" si="16"/>
        <v>763.28417918496893</v>
      </c>
      <c r="T26" s="27">
        <f t="shared" si="16"/>
        <v>761.3081383886406</v>
      </c>
      <c r="U26" s="27">
        <f t="shared" si="16"/>
        <v>763.69145961103925</v>
      </c>
      <c r="V26" s="27">
        <f t="shared" si="16"/>
        <v>760.5103487902436</v>
      </c>
      <c r="W26" s="27">
        <f t="shared" si="16"/>
        <v>691.00953619743007</v>
      </c>
      <c r="X26" s="27">
        <f t="shared" si="16"/>
        <v>791.64889480780789</v>
      </c>
      <c r="Y26" s="27">
        <f t="shared" ref="Y26:Z26" si="17">SUM(Y27,Y33)</f>
        <v>741.44636170726017</v>
      </c>
      <c r="Z26" s="27">
        <f t="shared" si="17"/>
        <v>744.90597701909178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1000.4496981350773</v>
      </c>
      <c r="D33" s="19">
        <f t="shared" si="20"/>
        <v>1040.9068951177408</v>
      </c>
      <c r="E33" s="19">
        <f t="shared" si="20"/>
        <v>1015.7631180507009</v>
      </c>
      <c r="F33" s="19">
        <f t="shared" si="20"/>
        <v>995.31018326407116</v>
      </c>
      <c r="G33" s="19">
        <f t="shared" si="20"/>
        <v>958.7429647576331</v>
      </c>
      <c r="H33" s="19">
        <f t="shared" si="20"/>
        <v>904.9767059544306</v>
      </c>
      <c r="I33" s="19">
        <f t="shared" si="20"/>
        <v>893.38618017528927</v>
      </c>
      <c r="J33" s="19">
        <f t="shared" si="20"/>
        <v>848.96979860812382</v>
      </c>
      <c r="K33" s="19">
        <f t="shared" si="20"/>
        <v>683.64058258947557</v>
      </c>
      <c r="L33" s="19">
        <f t="shared" si="20"/>
        <v>754.04699375575251</v>
      </c>
      <c r="M33" s="19">
        <f t="shared" si="20"/>
        <v>896.75723376635733</v>
      </c>
      <c r="N33" s="19">
        <f t="shared" si="20"/>
        <v>753.53847535622219</v>
      </c>
      <c r="O33" s="19">
        <f t="shared" si="20"/>
        <v>840.40199290919793</v>
      </c>
      <c r="P33" s="19">
        <f t="shared" si="20"/>
        <v>750.95496896409577</v>
      </c>
      <c r="Q33" s="19">
        <f t="shared" si="20"/>
        <v>750.90561997394866</v>
      </c>
      <c r="R33" s="19">
        <f t="shared" si="20"/>
        <v>687.41425805384597</v>
      </c>
      <c r="S33" s="19">
        <f t="shared" si="20"/>
        <v>763.28417918496893</v>
      </c>
      <c r="T33" s="19">
        <f t="shared" si="20"/>
        <v>761.3081383886406</v>
      </c>
      <c r="U33" s="19">
        <f t="shared" si="20"/>
        <v>763.69145961103925</v>
      </c>
      <c r="V33" s="19">
        <f t="shared" si="20"/>
        <v>760.5103487902436</v>
      </c>
      <c r="W33" s="19">
        <f t="shared" si="20"/>
        <v>691.00953619743007</v>
      </c>
      <c r="X33" s="19">
        <f t="shared" si="20"/>
        <v>791.64889480780789</v>
      </c>
      <c r="Y33" s="19">
        <f t="shared" ref="Y33:Z33" si="21">SUM(Y34:Y50)</f>
        <v>741.44636170726017</v>
      </c>
      <c r="Z33" s="19">
        <f t="shared" si="21"/>
        <v>744.90597701909178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54.772154891031803</v>
      </c>
      <c r="N37" s="8">
        <v>51.201332101293289</v>
      </c>
      <c r="O37" s="8">
        <v>51.774856882388733</v>
      </c>
      <c r="P37" s="8">
        <v>51.765044916543594</v>
      </c>
      <c r="Q37" s="8">
        <v>51.961923312903608</v>
      </c>
      <c r="R37" s="8">
        <v>51.606881277515512</v>
      </c>
      <c r="S37" s="8">
        <v>49.350826351293698</v>
      </c>
      <c r="T37" s="8">
        <v>47.118446771913398</v>
      </c>
      <c r="U37" s="8">
        <v>44.835890250850021</v>
      </c>
      <c r="V37" s="8">
        <v>42.166030737105402</v>
      </c>
      <c r="W37" s="8">
        <v>42.272327000482164</v>
      </c>
      <c r="X37" s="8">
        <v>39.55812546922602</v>
      </c>
      <c r="Y37" s="8">
        <v>39.729126110522628</v>
      </c>
      <c r="Z37" s="8">
        <v>40.048579477309673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902.04183071647753</v>
      </c>
      <c r="D43" s="8">
        <v>930.3958724752797</v>
      </c>
      <c r="E43" s="8">
        <v>905.70741809649257</v>
      </c>
      <c r="F43" s="8">
        <v>882.57152910540094</v>
      </c>
      <c r="G43" s="8">
        <v>849.29918311323763</v>
      </c>
      <c r="H43" s="8">
        <v>801.86098572574531</v>
      </c>
      <c r="I43" s="8">
        <v>787.59531801526953</v>
      </c>
      <c r="J43" s="8">
        <v>746.53608677617399</v>
      </c>
      <c r="K43" s="8">
        <v>583.56381420652997</v>
      </c>
      <c r="L43" s="8">
        <v>644.31268952674088</v>
      </c>
      <c r="M43" s="8">
        <v>719.68887245922451</v>
      </c>
      <c r="N43" s="8">
        <v>599.14529348327869</v>
      </c>
      <c r="O43" s="8">
        <v>672.52957425821944</v>
      </c>
      <c r="P43" s="8">
        <v>594.44955089509892</v>
      </c>
      <c r="Q43" s="8">
        <v>593.79964291397391</v>
      </c>
      <c r="R43" s="8">
        <v>539.89636933280599</v>
      </c>
      <c r="S43" s="8">
        <v>605.61694584051395</v>
      </c>
      <c r="T43" s="8">
        <v>607.56842449102533</v>
      </c>
      <c r="U43" s="8">
        <v>611.05863306491813</v>
      </c>
      <c r="V43" s="8">
        <v>610.20761713448724</v>
      </c>
      <c r="W43" s="8">
        <v>549.11768077608133</v>
      </c>
      <c r="X43" s="8">
        <v>634.58300689378075</v>
      </c>
      <c r="Y43" s="8">
        <v>592.55277877777814</v>
      </c>
      <c r="Z43" s="8">
        <v>594.81517278080253</v>
      </c>
    </row>
    <row r="44" spans="1:26" ht="11.25" customHeight="1" x14ac:dyDescent="0.2">
      <c r="A44" s="28" t="s">
        <v>74</v>
      </c>
      <c r="B44" s="7" t="s">
        <v>75</v>
      </c>
      <c r="C44" s="8">
        <v>98.40786741859975</v>
      </c>
      <c r="D44" s="8">
        <v>110.51102264246101</v>
      </c>
      <c r="E44" s="8">
        <v>110.05569995420835</v>
      </c>
      <c r="F44" s="8">
        <v>112.73865415867017</v>
      </c>
      <c r="G44" s="8">
        <v>109.44378164439547</v>
      </c>
      <c r="H44" s="8">
        <v>103.11572022868529</v>
      </c>
      <c r="I44" s="8">
        <v>105.79086216001977</v>
      </c>
      <c r="J44" s="8">
        <v>102.43371183194981</v>
      </c>
      <c r="K44" s="8">
        <v>100.07676838294559</v>
      </c>
      <c r="L44" s="8">
        <v>109.73430422901157</v>
      </c>
      <c r="M44" s="8">
        <v>122.29620641610099</v>
      </c>
      <c r="N44" s="8">
        <v>103.1918497716503</v>
      </c>
      <c r="O44" s="8">
        <v>116.09756176858976</v>
      </c>
      <c r="P44" s="8">
        <v>104.74037315245329</v>
      </c>
      <c r="Q44" s="8">
        <v>105.14405374707106</v>
      </c>
      <c r="R44" s="8">
        <v>95.911007443524468</v>
      </c>
      <c r="S44" s="8">
        <v>108.31640699316132</v>
      </c>
      <c r="T44" s="8">
        <v>106.62126712570191</v>
      </c>
      <c r="U44" s="8">
        <v>107.79693629527101</v>
      </c>
      <c r="V44" s="8">
        <v>108.1367009186509</v>
      </c>
      <c r="W44" s="8">
        <v>99.619528420866573</v>
      </c>
      <c r="X44" s="8">
        <v>117.5077624448011</v>
      </c>
      <c r="Y44" s="8">
        <v>109.16445681895938</v>
      </c>
      <c r="Z44" s="8">
        <v>110.04222476097961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48.632810805452962</v>
      </c>
      <c r="D51" s="27">
        <v>50.232269627480086</v>
      </c>
      <c r="E51" s="27">
        <v>56.708151316427241</v>
      </c>
      <c r="F51" s="27">
        <v>55.483093314463154</v>
      </c>
      <c r="G51" s="27">
        <v>58.552467389686377</v>
      </c>
      <c r="H51" s="27">
        <v>58.71806335129407</v>
      </c>
      <c r="I51" s="27">
        <v>56.015255932641601</v>
      </c>
      <c r="J51" s="27">
        <v>53.090727456534111</v>
      </c>
      <c r="K51" s="27">
        <v>50.950112465657014</v>
      </c>
      <c r="L51" s="27">
        <v>51.427732011221913</v>
      </c>
      <c r="M51" s="27">
        <v>58.428358827285081</v>
      </c>
      <c r="N51" s="27">
        <v>74.664197927981775</v>
      </c>
      <c r="O51" s="27">
        <v>68.680332600590589</v>
      </c>
      <c r="P51" s="27">
        <v>70.022279020953931</v>
      </c>
      <c r="Q51" s="27">
        <v>59.701228197968639</v>
      </c>
      <c r="R51" s="27">
        <v>55.715023033123487</v>
      </c>
      <c r="S51" s="27">
        <v>57.870483802580949</v>
      </c>
      <c r="T51" s="27">
        <v>57.772323498551437</v>
      </c>
      <c r="U51" s="27">
        <v>52.207689832960547</v>
      </c>
      <c r="V51" s="27">
        <v>55.092541065900313</v>
      </c>
      <c r="W51" s="27">
        <v>47.698564791790346</v>
      </c>
      <c r="X51" s="27">
        <v>59.000671236287694</v>
      </c>
      <c r="Y51" s="27">
        <v>48.189641433078833</v>
      </c>
      <c r="Z51" s="27">
        <v>27.119775696850489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18.171047172232001</v>
      </c>
      <c r="L52" s="27">
        <f t="shared" si="22"/>
        <v>6.8370521345823789</v>
      </c>
      <c r="M52" s="27">
        <f t="shared" si="22"/>
        <v>8.7478161038845617</v>
      </c>
      <c r="N52" s="27">
        <f t="shared" si="22"/>
        <v>9.611254167484141</v>
      </c>
      <c r="O52" s="27">
        <f t="shared" si="22"/>
        <v>7.4173848548330561</v>
      </c>
      <c r="P52" s="27">
        <f t="shared" si="22"/>
        <v>2.1843269371578122</v>
      </c>
      <c r="Q52" s="27">
        <f t="shared" si="22"/>
        <v>4.9800103036432608</v>
      </c>
      <c r="R52" s="27">
        <f t="shared" si="22"/>
        <v>5.1817956907230638</v>
      </c>
      <c r="S52" s="27">
        <f t="shared" si="22"/>
        <v>5.8505501066091519</v>
      </c>
      <c r="T52" s="27">
        <f t="shared" si="22"/>
        <v>5.4408692887975105</v>
      </c>
      <c r="U52" s="27">
        <f t="shared" si="22"/>
        <v>6.6293348762441386</v>
      </c>
      <c r="V52" s="27">
        <f t="shared" si="22"/>
        <v>4.8626207923563056</v>
      </c>
      <c r="W52" s="27">
        <f t="shared" si="22"/>
        <v>6.0312216893295298</v>
      </c>
      <c r="X52" s="27">
        <f t="shared" si="22"/>
        <v>7.3798044108271981</v>
      </c>
      <c r="Y52" s="27">
        <f t="shared" ref="Y52:Z52" si="23">SUM(Y53:Y54)</f>
        <v>52.230492532842298</v>
      </c>
      <c r="Z52" s="27">
        <f t="shared" si="23"/>
        <v>5.8252949702418615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13.629626528241223</v>
      </c>
      <c r="L53" s="8">
        <v>4.2554822114618238</v>
      </c>
      <c r="M53" s="8">
        <v>5.9826328641452156</v>
      </c>
      <c r="N53" s="8">
        <v>6.3959042276497362</v>
      </c>
      <c r="O53" s="8">
        <v>5.0467200273646791</v>
      </c>
      <c r="P53" s="8">
        <v>1.028987761852473</v>
      </c>
      <c r="Q53" s="8">
        <v>2.5799264178533878</v>
      </c>
      <c r="R53" s="8">
        <v>2.3010161168585248</v>
      </c>
      <c r="S53" s="8">
        <v>2.6761880749737936</v>
      </c>
      <c r="T53" s="8">
        <v>2.6829959711364006</v>
      </c>
      <c r="U53" s="8">
        <v>3.3274295029025533</v>
      </c>
      <c r="V53" s="8">
        <v>2.1718017131483358</v>
      </c>
      <c r="W53" s="8">
        <v>3.3263202569371626</v>
      </c>
      <c r="X53" s="8">
        <v>3.9566788361997824</v>
      </c>
      <c r="Y53" s="8">
        <v>49.203671685556046</v>
      </c>
      <c r="Z53" s="8">
        <v>2.4431763771216573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4.5414206439907785</v>
      </c>
      <c r="L54" s="45">
        <v>2.5815699231205551</v>
      </c>
      <c r="M54" s="45">
        <v>2.7651832397393461</v>
      </c>
      <c r="N54" s="45">
        <v>3.2153499398344043</v>
      </c>
      <c r="O54" s="45">
        <v>2.3706648274683775</v>
      </c>
      <c r="P54" s="45">
        <v>1.1553391753053392</v>
      </c>
      <c r="Q54" s="45">
        <v>2.400083885789873</v>
      </c>
      <c r="R54" s="45">
        <v>2.8807795738645385</v>
      </c>
      <c r="S54" s="45">
        <v>3.1743620316353587</v>
      </c>
      <c r="T54" s="45">
        <v>2.7578733176611099</v>
      </c>
      <c r="U54" s="45">
        <v>3.3019053733415853</v>
      </c>
      <c r="V54" s="45">
        <v>2.6908190792079698</v>
      </c>
      <c r="W54" s="45">
        <v>2.7049014323923672</v>
      </c>
      <c r="X54" s="45">
        <v>3.4231255746274161</v>
      </c>
      <c r="Y54" s="45">
        <v>3.0268208472862521</v>
      </c>
      <c r="Z54" s="45">
        <v>3.3821185931202038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236.75861053642012</v>
      </c>
      <c r="D61" s="49">
        <f t="shared" si="24"/>
        <v>260.71462135093742</v>
      </c>
      <c r="E61" s="49">
        <f t="shared" si="24"/>
        <v>272.81577616675025</v>
      </c>
      <c r="F61" s="49">
        <f t="shared" si="24"/>
        <v>279.18962413964493</v>
      </c>
      <c r="G61" s="49">
        <f t="shared" si="24"/>
        <v>281.4351494394474</v>
      </c>
      <c r="H61" s="49">
        <f t="shared" si="24"/>
        <v>279.54724271991995</v>
      </c>
      <c r="I61" s="49">
        <f t="shared" si="24"/>
        <v>286.56965645994467</v>
      </c>
      <c r="J61" s="49">
        <f t="shared" si="24"/>
        <v>285.53782109318848</v>
      </c>
      <c r="K61" s="49">
        <f t="shared" si="24"/>
        <v>292.13088460835331</v>
      </c>
      <c r="L61" s="49">
        <f t="shared" si="24"/>
        <v>333.76958542970561</v>
      </c>
      <c r="M61" s="49">
        <f t="shared" si="24"/>
        <v>378.90115315690622</v>
      </c>
      <c r="N61" s="49">
        <f t="shared" si="24"/>
        <v>334.92390826134806</v>
      </c>
      <c r="O61" s="49">
        <f t="shared" si="24"/>
        <v>378.70709611343074</v>
      </c>
      <c r="P61" s="49">
        <f t="shared" si="24"/>
        <v>334.80149000064665</v>
      </c>
      <c r="Q61" s="49">
        <f t="shared" si="24"/>
        <v>341.10231827079951</v>
      </c>
      <c r="R61" s="49">
        <f t="shared" si="24"/>
        <v>305.07472288319718</v>
      </c>
      <c r="S61" s="49">
        <f t="shared" si="24"/>
        <v>337.55591315937897</v>
      </c>
      <c r="T61" s="49">
        <f t="shared" si="24"/>
        <v>360.03836582245577</v>
      </c>
      <c r="U61" s="49">
        <f t="shared" si="24"/>
        <v>365.55597468220299</v>
      </c>
      <c r="V61" s="49">
        <f t="shared" si="24"/>
        <v>356.08163398715152</v>
      </c>
      <c r="W61" s="49">
        <f t="shared" si="24"/>
        <v>324.63149925609611</v>
      </c>
      <c r="X61" s="49">
        <f t="shared" si="24"/>
        <v>409.52498151120648</v>
      </c>
      <c r="Y61" s="49">
        <f t="shared" ref="Y61:Z61" si="25">SUM(Y62:Y72)</f>
        <v>388.24610205738509</v>
      </c>
      <c r="Z61" s="49">
        <f t="shared" si="25"/>
        <v>394.67612939937686</v>
      </c>
    </row>
    <row r="62" spans="1:26" ht="11.25" customHeight="1" x14ac:dyDescent="0.2">
      <c r="A62" s="50" t="s">
        <v>92</v>
      </c>
      <c r="B62" s="51" t="s">
        <v>93</v>
      </c>
      <c r="C62" s="52">
        <v>220.24783871999995</v>
      </c>
      <c r="D62" s="52">
        <v>248.65708500899729</v>
      </c>
      <c r="E62" s="52">
        <v>256.55384957163454</v>
      </c>
      <c r="F62" s="52">
        <v>260.37555049155816</v>
      </c>
      <c r="G62" s="52">
        <v>258.15300726935703</v>
      </c>
      <c r="H62" s="52">
        <v>257.77535050206984</v>
      </c>
      <c r="I62" s="52">
        <v>266.77859827774319</v>
      </c>
      <c r="J62" s="52">
        <v>265.37489862118741</v>
      </c>
      <c r="K62" s="52">
        <v>266.57642170287482</v>
      </c>
      <c r="L62" s="52">
        <v>302.07672995938731</v>
      </c>
      <c r="M62" s="52">
        <v>338.48505902146059</v>
      </c>
      <c r="N62" s="52">
        <v>288.23751276559517</v>
      </c>
      <c r="O62" s="52">
        <v>324.53464387059159</v>
      </c>
      <c r="P62" s="52">
        <v>301.64602692998415</v>
      </c>
      <c r="Q62" s="52">
        <v>305.59768558729797</v>
      </c>
      <c r="R62" s="52">
        <v>276.53664470957233</v>
      </c>
      <c r="S62" s="52">
        <v>309.93151821558843</v>
      </c>
      <c r="T62" s="52">
        <v>314.822890518843</v>
      </c>
      <c r="U62" s="52">
        <v>321.66264928862859</v>
      </c>
      <c r="V62" s="52">
        <v>318.10054967206423</v>
      </c>
      <c r="W62" s="52">
        <v>287.98684064069818</v>
      </c>
      <c r="X62" s="52">
        <v>343.8866684785329</v>
      </c>
      <c r="Y62" s="52">
        <v>324.1524664145274</v>
      </c>
      <c r="Z62" s="52">
        <v>328.20816891958077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16.510771816420185</v>
      </c>
      <c r="D64" s="52">
        <v>12.057536341940127</v>
      </c>
      <c r="E64" s="52">
        <v>16.261926595115686</v>
      </c>
      <c r="F64" s="52">
        <v>18.814073648086762</v>
      </c>
      <c r="G64" s="52">
        <v>23.282142170090385</v>
      </c>
      <c r="H64" s="52">
        <v>21.77189221785012</v>
      </c>
      <c r="I64" s="52">
        <v>19.791058182201478</v>
      </c>
      <c r="J64" s="52">
        <v>20.162922472001085</v>
      </c>
      <c r="K64" s="52">
        <v>20.209713793398901</v>
      </c>
      <c r="L64" s="52">
        <v>19.241081313782875</v>
      </c>
      <c r="M64" s="52">
        <v>19.72856981291395</v>
      </c>
      <c r="N64" s="52">
        <v>27.305528286671088</v>
      </c>
      <c r="O64" s="52">
        <v>43.150373882102144</v>
      </c>
      <c r="P64" s="52">
        <v>28.102762191371458</v>
      </c>
      <c r="Q64" s="52">
        <v>28.789915368297642</v>
      </c>
      <c r="R64" s="52">
        <v>22.973500561364453</v>
      </c>
      <c r="S64" s="52">
        <v>21.601109989559543</v>
      </c>
      <c r="T64" s="52">
        <v>37.996603005181811</v>
      </c>
      <c r="U64" s="52">
        <v>35.955850630352515</v>
      </c>
      <c r="V64" s="52">
        <v>30.72068946066749</v>
      </c>
      <c r="W64" s="52">
        <v>29.337427603885246</v>
      </c>
      <c r="X64" s="52">
        <v>37.170550558512808</v>
      </c>
      <c r="Y64" s="52">
        <v>33.59666021548108</v>
      </c>
      <c r="Z64" s="52">
        <v>34.890327697320409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5.3447491120795476</v>
      </c>
      <c r="L65" s="52">
        <v>3.0657835459546261</v>
      </c>
      <c r="M65" s="52">
        <v>3.3651315349526967</v>
      </c>
      <c r="N65" s="52">
        <v>3.757111938158507</v>
      </c>
      <c r="O65" s="52">
        <v>2.8052916629153248</v>
      </c>
      <c r="P65" s="52">
        <v>1.5291711654804074</v>
      </c>
      <c r="Q65" s="52">
        <v>3.156927889256071</v>
      </c>
      <c r="R65" s="52">
        <v>3.7546790259284468</v>
      </c>
      <c r="S65" s="52">
        <v>4.0996945546157217</v>
      </c>
      <c r="T65" s="52">
        <v>3.5739226939197581</v>
      </c>
      <c r="U65" s="52">
        <v>4.2957917592708892</v>
      </c>
      <c r="V65" s="52">
        <v>3.5736440993047212</v>
      </c>
      <c r="W65" s="52">
        <v>3.4891471226613584</v>
      </c>
      <c r="X65" s="52">
        <v>4.5521762351815687</v>
      </c>
      <c r="Y65" s="52">
        <v>3.8528419018202014</v>
      </c>
      <c r="Z65" s="52">
        <v>2.607767417475372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1.9947999607685771</v>
      </c>
      <c r="N67" s="52">
        <v>3.4950042881423826</v>
      </c>
      <c r="O67" s="52">
        <v>3.5649193259761005</v>
      </c>
      <c r="P67" s="52">
        <v>3.523529713810579</v>
      </c>
      <c r="Q67" s="52">
        <v>3.5577894259477958</v>
      </c>
      <c r="R67" s="52">
        <v>1.809898586331913</v>
      </c>
      <c r="S67" s="52">
        <v>1.923590399615319</v>
      </c>
      <c r="T67" s="52">
        <v>3.6449496045112486</v>
      </c>
      <c r="U67" s="52">
        <v>3.6416830039509587</v>
      </c>
      <c r="V67" s="52">
        <v>3.686750755115082</v>
      </c>
      <c r="W67" s="52">
        <v>3.8180838888513406</v>
      </c>
      <c r="X67" s="52">
        <v>3.9753951173408337</v>
      </c>
      <c r="Y67" s="52">
        <v>4.021919354117669</v>
      </c>
      <c r="Z67" s="52">
        <v>4.2331658800993797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19.940191121638399</v>
      </c>
      <c r="Y69" s="52">
        <v>22.622214171438703</v>
      </c>
      <c r="Z69" s="52">
        <v>24.736699484900974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9.3859906105807944</v>
      </c>
      <c r="M72" s="55">
        <v>15.327592826810351</v>
      </c>
      <c r="N72" s="55">
        <v>12.128750982780963</v>
      </c>
      <c r="O72" s="55">
        <v>4.6518673718455394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:W3" si="2">SUM(C4,C8,C11)</f>
        <v>0</v>
      </c>
      <c r="D3" s="24">
        <f t="shared" si="2"/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:Z3" si="3">SUM(X4,X8,X11)</f>
        <v>0</v>
      </c>
      <c r="Y3" s="24">
        <f t="shared" si="3"/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W4" si="4">SUM(C5:C7)</f>
        <v>0</v>
      </c>
      <c r="D4" s="19">
        <f t="shared" si="4"/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ref="X4:Z4" si="5">SUM(X5:X7)</f>
        <v>0</v>
      </c>
      <c r="Y4" s="19">
        <f t="shared" si="5"/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0</v>
      </c>
      <c r="D22" s="27">
        <f t="shared" si="12"/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  <c r="Y22" s="27">
        <f t="shared" ref="Y22:Z22" si="13">SUM(Y23:Y24)</f>
        <v>0</v>
      </c>
      <c r="Z22" s="27">
        <f t="shared" si="13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0</v>
      </c>
      <c r="D26" s="27">
        <f t="shared" si="14"/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  <c r="Y26" s="27">
        <f t="shared" ref="Y26:Z26" si="15">SUM(Y27,Y33)</f>
        <v>0</v>
      </c>
      <c r="Z26" s="27">
        <f t="shared" si="15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0</v>
      </c>
      <c r="D33" s="19">
        <f t="shared" si="18"/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  <c r="Y33" s="19">
        <f t="shared" ref="Y33:Z33" si="19">SUM(Y34:Y50)</f>
        <v>0</v>
      </c>
      <c r="Z33" s="19">
        <f t="shared" si="19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0</v>
      </c>
      <c r="D61" s="49">
        <f t="shared" si="22"/>
        <v>0</v>
      </c>
      <c r="E61" s="49">
        <f t="shared" si="22"/>
        <v>0</v>
      </c>
      <c r="F61" s="49">
        <f t="shared" si="22"/>
        <v>0</v>
      </c>
      <c r="G61" s="49">
        <f t="shared" si="22"/>
        <v>0</v>
      </c>
      <c r="H61" s="49">
        <f t="shared" si="22"/>
        <v>0</v>
      </c>
      <c r="I61" s="49">
        <f t="shared" si="22"/>
        <v>0</v>
      </c>
      <c r="J61" s="49">
        <f t="shared" si="22"/>
        <v>0</v>
      </c>
      <c r="K61" s="49">
        <f t="shared" si="22"/>
        <v>0</v>
      </c>
      <c r="L61" s="49">
        <f t="shared" si="22"/>
        <v>0</v>
      </c>
      <c r="M61" s="49">
        <f t="shared" si="22"/>
        <v>0</v>
      </c>
      <c r="N61" s="49">
        <f t="shared" si="22"/>
        <v>0</v>
      </c>
      <c r="O61" s="49">
        <f t="shared" si="22"/>
        <v>0</v>
      </c>
      <c r="P61" s="49">
        <f t="shared" si="22"/>
        <v>0</v>
      </c>
      <c r="Q61" s="49">
        <f t="shared" si="22"/>
        <v>0</v>
      </c>
      <c r="R61" s="49">
        <f t="shared" si="22"/>
        <v>0</v>
      </c>
      <c r="S61" s="49">
        <f t="shared" si="22"/>
        <v>0</v>
      </c>
      <c r="T61" s="49">
        <f t="shared" si="22"/>
        <v>0</v>
      </c>
      <c r="U61" s="49">
        <f t="shared" si="22"/>
        <v>0</v>
      </c>
      <c r="V61" s="49">
        <f t="shared" si="22"/>
        <v>0</v>
      </c>
      <c r="W61" s="49">
        <f t="shared" si="22"/>
        <v>0</v>
      </c>
      <c r="X61" s="49">
        <f t="shared" si="22"/>
        <v>0</v>
      </c>
      <c r="Y61" s="49">
        <f t="shared" ref="Y61:Z61" si="23">SUM(Y62:Y72)</f>
        <v>0</v>
      </c>
      <c r="Z61" s="49">
        <f t="shared" si="23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73.069026595704415</v>
      </c>
      <c r="D2" s="21">
        <f t="shared" ref="D2:X2" si="0">SUM(D3,D17,D22,D25,D26,D51,D52)</f>
        <v>74.525630409719383</v>
      </c>
      <c r="E2" s="21">
        <f t="shared" si="0"/>
        <v>77.169786299955661</v>
      </c>
      <c r="F2" s="21">
        <f t="shared" si="0"/>
        <v>78.273916254320852</v>
      </c>
      <c r="G2" s="21">
        <f t="shared" si="0"/>
        <v>78.594943535148417</v>
      </c>
      <c r="H2" s="21">
        <f t="shared" si="0"/>
        <v>78.616210013624908</v>
      </c>
      <c r="I2" s="21">
        <f t="shared" si="0"/>
        <v>79.92343044626169</v>
      </c>
      <c r="J2" s="21">
        <f t="shared" si="0"/>
        <v>79.804368810978801</v>
      </c>
      <c r="K2" s="21">
        <f t="shared" si="0"/>
        <v>81.948387475030643</v>
      </c>
      <c r="L2" s="21">
        <f t="shared" si="0"/>
        <v>79.672737368564626</v>
      </c>
      <c r="M2" s="21">
        <f t="shared" si="0"/>
        <v>85.365290337276562</v>
      </c>
      <c r="N2" s="21">
        <f t="shared" si="0"/>
        <v>86.096292144763581</v>
      </c>
      <c r="O2" s="21">
        <f t="shared" si="0"/>
        <v>83.647717086091532</v>
      </c>
      <c r="P2" s="21">
        <f t="shared" si="0"/>
        <v>83.090760712484538</v>
      </c>
      <c r="Q2" s="21">
        <f t="shared" si="0"/>
        <v>79.82965598302404</v>
      </c>
      <c r="R2" s="21">
        <f t="shared" si="0"/>
        <v>78.887755460838193</v>
      </c>
      <c r="S2" s="21">
        <f t="shared" si="0"/>
        <v>79.170142082458895</v>
      </c>
      <c r="T2" s="21">
        <f t="shared" si="0"/>
        <v>69.532842346366536</v>
      </c>
      <c r="U2" s="21">
        <f t="shared" si="0"/>
        <v>60.163168470180103</v>
      </c>
      <c r="V2" s="21">
        <f t="shared" si="0"/>
        <v>57.205292505920468</v>
      </c>
      <c r="W2" s="21">
        <f t="shared" si="0"/>
        <v>50.312017885833313</v>
      </c>
      <c r="X2" s="21">
        <f t="shared" si="0"/>
        <v>55.687819522309809</v>
      </c>
      <c r="Y2" s="21">
        <f t="shared" ref="Y2:Z2" si="1">SUM(Y3,Y17,Y22,Y25,Y26,Y51,Y52)</f>
        <v>53.538709213304848</v>
      </c>
      <c r="Z2" s="21">
        <f t="shared" si="1"/>
        <v>40.595624827988217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" si="8">SUM(C9:C10)</f>
        <v>0</v>
      </c>
      <c r="D8" s="19">
        <f t="shared" ref="D8:X8" si="9">SUM(D9:D10)</f>
        <v>0</v>
      </c>
      <c r="E8" s="19">
        <f t="shared" si="9"/>
        <v>0</v>
      </c>
      <c r="F8" s="19">
        <f t="shared" si="9"/>
        <v>0</v>
      </c>
      <c r="G8" s="19">
        <f t="shared" si="9"/>
        <v>0</v>
      </c>
      <c r="H8" s="19">
        <f t="shared" si="9"/>
        <v>0</v>
      </c>
      <c r="I8" s="19">
        <f t="shared" si="9"/>
        <v>0</v>
      </c>
      <c r="J8" s="19">
        <f t="shared" si="9"/>
        <v>0</v>
      </c>
      <c r="K8" s="19">
        <f t="shared" si="9"/>
        <v>0</v>
      </c>
      <c r="L8" s="19">
        <f t="shared" si="9"/>
        <v>0</v>
      </c>
      <c r="M8" s="19">
        <f t="shared" si="9"/>
        <v>0</v>
      </c>
      <c r="N8" s="19">
        <f t="shared" si="9"/>
        <v>0</v>
      </c>
      <c r="O8" s="19">
        <f t="shared" si="9"/>
        <v>0</v>
      </c>
      <c r="P8" s="19">
        <f t="shared" si="9"/>
        <v>0</v>
      </c>
      <c r="Q8" s="19">
        <f t="shared" si="9"/>
        <v>0</v>
      </c>
      <c r="R8" s="19">
        <f t="shared" si="9"/>
        <v>0</v>
      </c>
      <c r="S8" s="19">
        <f t="shared" si="9"/>
        <v>0</v>
      </c>
      <c r="T8" s="19">
        <f t="shared" si="9"/>
        <v>0</v>
      </c>
      <c r="U8" s="19">
        <f t="shared" si="9"/>
        <v>0</v>
      </c>
      <c r="V8" s="19">
        <f t="shared" si="9"/>
        <v>0</v>
      </c>
      <c r="W8" s="19">
        <f t="shared" si="9"/>
        <v>0</v>
      </c>
      <c r="X8" s="19">
        <f t="shared" si="9"/>
        <v>0</v>
      </c>
      <c r="Y8" s="19">
        <f t="shared" ref="Y8:Z8" si="10">SUM(Y9:Y10)</f>
        <v>0</v>
      </c>
      <c r="Z8" s="19">
        <f t="shared" si="10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" si="11">SUM(C12:C16)</f>
        <v>0</v>
      </c>
      <c r="D11" s="19">
        <f t="shared" ref="D11:X11" si="12">SUM(D12:D16)</f>
        <v>0</v>
      </c>
      <c r="E11" s="19">
        <f t="shared" si="12"/>
        <v>0</v>
      </c>
      <c r="F11" s="19">
        <f t="shared" si="12"/>
        <v>0</v>
      </c>
      <c r="G11" s="19">
        <f t="shared" si="12"/>
        <v>0</v>
      </c>
      <c r="H11" s="19">
        <f t="shared" si="12"/>
        <v>0</v>
      </c>
      <c r="I11" s="19">
        <f t="shared" si="12"/>
        <v>0</v>
      </c>
      <c r="J11" s="19">
        <f t="shared" si="12"/>
        <v>0</v>
      </c>
      <c r="K11" s="19">
        <f t="shared" si="12"/>
        <v>0</v>
      </c>
      <c r="L11" s="19">
        <f t="shared" si="12"/>
        <v>0</v>
      </c>
      <c r="M11" s="19">
        <f t="shared" si="12"/>
        <v>0</v>
      </c>
      <c r="N11" s="19">
        <f t="shared" si="12"/>
        <v>0</v>
      </c>
      <c r="O11" s="19">
        <f t="shared" si="12"/>
        <v>0</v>
      </c>
      <c r="P11" s="19">
        <f t="shared" si="12"/>
        <v>0</v>
      </c>
      <c r="Q11" s="19">
        <f t="shared" si="12"/>
        <v>0</v>
      </c>
      <c r="R11" s="19">
        <f t="shared" si="12"/>
        <v>0</v>
      </c>
      <c r="S11" s="19">
        <f t="shared" si="12"/>
        <v>0</v>
      </c>
      <c r="T11" s="19">
        <f t="shared" si="12"/>
        <v>0</v>
      </c>
      <c r="U11" s="19">
        <f t="shared" si="12"/>
        <v>0</v>
      </c>
      <c r="V11" s="19">
        <f t="shared" si="12"/>
        <v>0</v>
      </c>
      <c r="W11" s="19">
        <f t="shared" si="12"/>
        <v>0</v>
      </c>
      <c r="X11" s="19">
        <f t="shared" si="12"/>
        <v>0</v>
      </c>
      <c r="Y11" s="19">
        <f t="shared" ref="Y11:Z11" si="13">SUM(Y12:Y16)</f>
        <v>0</v>
      </c>
      <c r="Z11" s="19">
        <f t="shared" si="13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" si="14">SUM(C18:C21)</f>
        <v>0</v>
      </c>
      <c r="D17" s="27">
        <f t="shared" ref="D17:X17" si="15">SUM(D18:D21)</f>
        <v>0</v>
      </c>
      <c r="E17" s="27">
        <f t="shared" si="15"/>
        <v>0</v>
      </c>
      <c r="F17" s="27">
        <f t="shared" si="15"/>
        <v>0</v>
      </c>
      <c r="G17" s="27">
        <f t="shared" si="15"/>
        <v>0</v>
      </c>
      <c r="H17" s="27">
        <f t="shared" si="15"/>
        <v>0</v>
      </c>
      <c r="I17" s="27">
        <f t="shared" si="15"/>
        <v>0</v>
      </c>
      <c r="J17" s="27">
        <f t="shared" si="15"/>
        <v>0</v>
      </c>
      <c r="K17" s="27">
        <f t="shared" si="15"/>
        <v>0</v>
      </c>
      <c r="L17" s="27">
        <f t="shared" si="15"/>
        <v>0</v>
      </c>
      <c r="M17" s="27">
        <f t="shared" si="15"/>
        <v>0</v>
      </c>
      <c r="N17" s="27">
        <f t="shared" si="15"/>
        <v>0</v>
      </c>
      <c r="O17" s="27">
        <f t="shared" si="15"/>
        <v>0</v>
      </c>
      <c r="P17" s="27">
        <f t="shared" si="15"/>
        <v>0</v>
      </c>
      <c r="Q17" s="27">
        <f t="shared" si="15"/>
        <v>0</v>
      </c>
      <c r="R17" s="27">
        <f t="shared" si="15"/>
        <v>0</v>
      </c>
      <c r="S17" s="27">
        <f t="shared" si="15"/>
        <v>0</v>
      </c>
      <c r="T17" s="27">
        <f t="shared" si="15"/>
        <v>0</v>
      </c>
      <c r="U17" s="27">
        <f t="shared" si="15"/>
        <v>0</v>
      </c>
      <c r="V17" s="27">
        <f t="shared" si="15"/>
        <v>0</v>
      </c>
      <c r="W17" s="27">
        <f t="shared" si="15"/>
        <v>0</v>
      </c>
      <c r="X17" s="27">
        <f t="shared" si="15"/>
        <v>0</v>
      </c>
      <c r="Y17" s="27">
        <f t="shared" ref="Y17:Z17" si="16">SUM(Y18:Y21)</f>
        <v>0</v>
      </c>
      <c r="Z17" s="27">
        <f t="shared" si="16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" si="17">SUM(C23:C24)</f>
        <v>0</v>
      </c>
      <c r="D22" s="27">
        <f t="shared" ref="D22:X22" si="18">SUM(D23:D24)</f>
        <v>0</v>
      </c>
      <c r="E22" s="27">
        <f t="shared" si="18"/>
        <v>0</v>
      </c>
      <c r="F22" s="27">
        <f t="shared" si="18"/>
        <v>0</v>
      </c>
      <c r="G22" s="27">
        <f t="shared" si="18"/>
        <v>0</v>
      </c>
      <c r="H22" s="27">
        <f t="shared" si="18"/>
        <v>0</v>
      </c>
      <c r="I22" s="27">
        <f t="shared" si="18"/>
        <v>0</v>
      </c>
      <c r="J22" s="27">
        <f t="shared" si="18"/>
        <v>0</v>
      </c>
      <c r="K22" s="27">
        <f t="shared" si="18"/>
        <v>0</v>
      </c>
      <c r="L22" s="27">
        <f t="shared" si="18"/>
        <v>0</v>
      </c>
      <c r="M22" s="27">
        <f t="shared" si="18"/>
        <v>0</v>
      </c>
      <c r="N22" s="27">
        <f t="shared" si="18"/>
        <v>0</v>
      </c>
      <c r="O22" s="27">
        <f t="shared" si="18"/>
        <v>0</v>
      </c>
      <c r="P22" s="27">
        <f t="shared" si="18"/>
        <v>0</v>
      </c>
      <c r="Q22" s="27">
        <f t="shared" si="18"/>
        <v>0</v>
      </c>
      <c r="R22" s="27">
        <f t="shared" si="18"/>
        <v>0</v>
      </c>
      <c r="S22" s="27">
        <f t="shared" si="18"/>
        <v>0</v>
      </c>
      <c r="T22" s="27">
        <f t="shared" si="18"/>
        <v>0</v>
      </c>
      <c r="U22" s="27">
        <f t="shared" si="18"/>
        <v>0</v>
      </c>
      <c r="V22" s="27">
        <f t="shared" si="18"/>
        <v>0</v>
      </c>
      <c r="W22" s="27">
        <f t="shared" si="18"/>
        <v>0</v>
      </c>
      <c r="X22" s="27">
        <f t="shared" si="18"/>
        <v>0</v>
      </c>
      <c r="Y22" s="27">
        <f t="shared" ref="Y22:Z22" si="19">SUM(Y23:Y24)</f>
        <v>0</v>
      </c>
      <c r="Z22" s="27">
        <f t="shared" si="19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" si="20">SUM(C27,C33)</f>
        <v>66.790462584922807</v>
      </c>
      <c r="D26" s="27">
        <f t="shared" ref="D26:X26" si="21">SUM(D27,D33)</f>
        <v>67.734618482259236</v>
      </c>
      <c r="E26" s="27">
        <f t="shared" si="21"/>
        <v>70.574325189298861</v>
      </c>
      <c r="F26" s="27">
        <f t="shared" si="21"/>
        <v>71.904143855928837</v>
      </c>
      <c r="G26" s="27">
        <f t="shared" si="21"/>
        <v>72.345548122367362</v>
      </c>
      <c r="H26" s="27">
        <f t="shared" si="21"/>
        <v>72.177230085568965</v>
      </c>
      <c r="I26" s="27">
        <f t="shared" si="21"/>
        <v>73.724895264710582</v>
      </c>
      <c r="J26" s="27">
        <f t="shared" si="21"/>
        <v>73.813647751876189</v>
      </c>
      <c r="K26" s="27">
        <f t="shared" si="21"/>
        <v>73.886528770523995</v>
      </c>
      <c r="L26" s="27">
        <f t="shared" si="21"/>
        <v>73.277125324247578</v>
      </c>
      <c r="M26" s="27">
        <f t="shared" si="21"/>
        <v>79.011614153643379</v>
      </c>
      <c r="N26" s="27">
        <f t="shared" si="21"/>
        <v>79.717837483777828</v>
      </c>
      <c r="O26" s="27">
        <f t="shared" si="21"/>
        <v>78.613022410803211</v>
      </c>
      <c r="P26" s="27">
        <f t="shared" si="21"/>
        <v>78.045369515903502</v>
      </c>
      <c r="Q26" s="27">
        <f t="shared" si="21"/>
        <v>74.899449946051689</v>
      </c>
      <c r="R26" s="27">
        <f t="shared" si="21"/>
        <v>73.767425346154909</v>
      </c>
      <c r="S26" s="27">
        <f t="shared" si="21"/>
        <v>74.027792855030427</v>
      </c>
      <c r="T26" s="27">
        <f t="shared" si="21"/>
        <v>64.806752211359267</v>
      </c>
      <c r="U26" s="27">
        <f t="shared" si="21"/>
        <v>55.971544468961</v>
      </c>
      <c r="V26" s="27">
        <f t="shared" si="21"/>
        <v>53.173751529756984</v>
      </c>
      <c r="W26" s="27">
        <f t="shared" si="21"/>
        <v>46.455284562569226</v>
      </c>
      <c r="X26" s="27">
        <f t="shared" si="21"/>
        <v>51.003535752192001</v>
      </c>
      <c r="Y26" s="27">
        <f t="shared" ref="Y26:Z26" si="22">SUM(Y27,Y33)</f>
        <v>44.372226612739027</v>
      </c>
      <c r="Z26" s="27">
        <f t="shared" si="22"/>
        <v>38.281824180906938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" si="23">SUM(C28:C32)</f>
        <v>0</v>
      </c>
      <c r="D27" s="19">
        <f t="shared" ref="D27:X27" si="24">SUM(D28:D32)</f>
        <v>0</v>
      </c>
      <c r="E27" s="19">
        <f t="shared" si="24"/>
        <v>0</v>
      </c>
      <c r="F27" s="19">
        <f t="shared" si="24"/>
        <v>0</v>
      </c>
      <c r="G27" s="19">
        <f t="shared" si="24"/>
        <v>0</v>
      </c>
      <c r="H27" s="19">
        <f t="shared" si="24"/>
        <v>0</v>
      </c>
      <c r="I27" s="19">
        <f t="shared" si="24"/>
        <v>0</v>
      </c>
      <c r="J27" s="19">
        <f t="shared" si="24"/>
        <v>0</v>
      </c>
      <c r="K27" s="19">
        <f t="shared" si="24"/>
        <v>0</v>
      </c>
      <c r="L27" s="19">
        <f t="shared" si="24"/>
        <v>0</v>
      </c>
      <c r="M27" s="19">
        <f t="shared" si="24"/>
        <v>0</v>
      </c>
      <c r="N27" s="19">
        <f t="shared" si="24"/>
        <v>0</v>
      </c>
      <c r="O27" s="19">
        <f t="shared" si="24"/>
        <v>0</v>
      </c>
      <c r="P27" s="19">
        <f t="shared" si="24"/>
        <v>0</v>
      </c>
      <c r="Q27" s="19">
        <f t="shared" si="24"/>
        <v>0</v>
      </c>
      <c r="R27" s="19">
        <f t="shared" si="24"/>
        <v>0</v>
      </c>
      <c r="S27" s="19">
        <f t="shared" si="24"/>
        <v>0</v>
      </c>
      <c r="T27" s="19">
        <f t="shared" si="24"/>
        <v>0</v>
      </c>
      <c r="U27" s="19">
        <f t="shared" si="24"/>
        <v>0</v>
      </c>
      <c r="V27" s="19">
        <f t="shared" si="24"/>
        <v>0</v>
      </c>
      <c r="W27" s="19">
        <f t="shared" si="24"/>
        <v>0</v>
      </c>
      <c r="X27" s="19">
        <f t="shared" si="24"/>
        <v>0</v>
      </c>
      <c r="Y27" s="19">
        <f t="shared" ref="Y27:Z27" si="25">SUM(Y28:Y32)</f>
        <v>0</v>
      </c>
      <c r="Z27" s="19">
        <f t="shared" si="25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" si="26">SUM(C34:C50)</f>
        <v>66.790462584922807</v>
      </c>
      <c r="D33" s="19">
        <f t="shared" ref="D33:X33" si="27">SUM(D34:D50)</f>
        <v>67.734618482259236</v>
      </c>
      <c r="E33" s="19">
        <f t="shared" si="27"/>
        <v>70.574325189298861</v>
      </c>
      <c r="F33" s="19">
        <f t="shared" si="27"/>
        <v>71.904143855928837</v>
      </c>
      <c r="G33" s="19">
        <f t="shared" si="27"/>
        <v>72.345548122367362</v>
      </c>
      <c r="H33" s="19">
        <f t="shared" si="27"/>
        <v>72.177230085568965</v>
      </c>
      <c r="I33" s="19">
        <f t="shared" si="27"/>
        <v>73.724895264710582</v>
      </c>
      <c r="J33" s="19">
        <f t="shared" si="27"/>
        <v>73.813647751876189</v>
      </c>
      <c r="K33" s="19">
        <f t="shared" si="27"/>
        <v>73.886528770523995</v>
      </c>
      <c r="L33" s="19">
        <f t="shared" si="27"/>
        <v>73.277125324247578</v>
      </c>
      <c r="M33" s="19">
        <f t="shared" si="27"/>
        <v>79.011614153643379</v>
      </c>
      <c r="N33" s="19">
        <f t="shared" si="27"/>
        <v>79.717837483777828</v>
      </c>
      <c r="O33" s="19">
        <f t="shared" si="27"/>
        <v>78.613022410803211</v>
      </c>
      <c r="P33" s="19">
        <f t="shared" si="27"/>
        <v>78.045369515903502</v>
      </c>
      <c r="Q33" s="19">
        <f t="shared" si="27"/>
        <v>74.899449946051689</v>
      </c>
      <c r="R33" s="19">
        <f t="shared" si="27"/>
        <v>73.767425346154909</v>
      </c>
      <c r="S33" s="19">
        <f t="shared" si="27"/>
        <v>74.027792855030427</v>
      </c>
      <c r="T33" s="19">
        <f t="shared" si="27"/>
        <v>64.806752211359267</v>
      </c>
      <c r="U33" s="19">
        <f t="shared" si="27"/>
        <v>55.971544468961</v>
      </c>
      <c r="V33" s="19">
        <f t="shared" si="27"/>
        <v>53.173751529756984</v>
      </c>
      <c r="W33" s="19">
        <f t="shared" si="27"/>
        <v>46.455284562569226</v>
      </c>
      <c r="X33" s="19">
        <f t="shared" si="27"/>
        <v>51.003535752192001</v>
      </c>
      <c r="Y33" s="19">
        <f t="shared" ref="Y33:Z33" si="28">SUM(Y34:Y50)</f>
        <v>44.372226612739027</v>
      </c>
      <c r="Z33" s="19">
        <f t="shared" si="28"/>
        <v>38.281824180906938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4.8258728289682526</v>
      </c>
      <c r="N37" s="8">
        <v>5.4166570187067116</v>
      </c>
      <c r="O37" s="8">
        <v>4.843132237611341</v>
      </c>
      <c r="P37" s="8">
        <v>5.3798459634563605</v>
      </c>
      <c r="Q37" s="8">
        <v>5.1829675670964148</v>
      </c>
      <c r="R37" s="8">
        <v>5.5380096024845704</v>
      </c>
      <c r="S37" s="8">
        <v>4.7863336487062496</v>
      </c>
      <c r="T37" s="8">
        <v>4.0109823480866051</v>
      </c>
      <c r="U37" s="8">
        <v>3.2860574691499811</v>
      </c>
      <c r="V37" s="8">
        <v>2.9481861028946228</v>
      </c>
      <c r="W37" s="8">
        <v>2.8418898395177905</v>
      </c>
      <c r="X37" s="8">
        <v>2.5486099707739625</v>
      </c>
      <c r="Y37" s="8">
        <v>2.3776093294773197</v>
      </c>
      <c r="Z37" s="8">
        <v>2.058155962690245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60.220710003522555</v>
      </c>
      <c r="D43" s="8">
        <v>60.543368244720263</v>
      </c>
      <c r="E43" s="8">
        <v>62.927752263507202</v>
      </c>
      <c r="F43" s="8">
        <v>63.759570894598973</v>
      </c>
      <c r="G43" s="8">
        <v>64.087056886762767</v>
      </c>
      <c r="H43" s="8">
        <v>63.953143194254288</v>
      </c>
      <c r="I43" s="8">
        <v>64.994717424730354</v>
      </c>
      <c r="J43" s="8">
        <v>64.907552463825994</v>
      </c>
      <c r="K43" s="8">
        <v>63.070428593469636</v>
      </c>
      <c r="L43" s="8">
        <v>62.613314673259161</v>
      </c>
      <c r="M43" s="8">
        <v>63.410449740775988</v>
      </c>
      <c r="N43" s="8">
        <v>63.384377436721401</v>
      </c>
      <c r="O43" s="8">
        <v>62.909872821781484</v>
      </c>
      <c r="P43" s="8">
        <v>61.780049104900513</v>
      </c>
      <c r="Q43" s="8">
        <v>59.228837086026275</v>
      </c>
      <c r="R43" s="8">
        <v>57.937065827194651</v>
      </c>
      <c r="S43" s="8">
        <v>58.736296439485564</v>
      </c>
      <c r="T43" s="8">
        <v>51.719578908974555</v>
      </c>
      <c r="U43" s="8">
        <v>44.784965215081996</v>
      </c>
      <c r="V43" s="8">
        <v>42.664808265513194</v>
      </c>
      <c r="W43" s="8">
        <v>36.916159303918128</v>
      </c>
      <c r="X43" s="8">
        <v>40.884257266219116</v>
      </c>
      <c r="Y43" s="8">
        <v>35.4616160222212</v>
      </c>
      <c r="Z43" s="8">
        <v>30.568434899196486</v>
      </c>
    </row>
    <row r="44" spans="1:26" ht="11.25" customHeight="1" x14ac:dyDescent="0.2">
      <c r="A44" s="28" t="s">
        <v>74</v>
      </c>
      <c r="B44" s="7" t="s">
        <v>75</v>
      </c>
      <c r="C44" s="8">
        <v>6.5697525814002562</v>
      </c>
      <c r="D44" s="8">
        <v>7.1912502375389735</v>
      </c>
      <c r="E44" s="8">
        <v>7.6465729257916557</v>
      </c>
      <c r="F44" s="8">
        <v>8.1445729613298692</v>
      </c>
      <c r="G44" s="8">
        <v>8.2584912356045947</v>
      </c>
      <c r="H44" s="8">
        <v>8.2240868913146841</v>
      </c>
      <c r="I44" s="8">
        <v>8.7301778399802252</v>
      </c>
      <c r="J44" s="8">
        <v>8.9060952880501976</v>
      </c>
      <c r="K44" s="8">
        <v>10.816100177054365</v>
      </c>
      <c r="L44" s="8">
        <v>10.663810650988424</v>
      </c>
      <c r="M44" s="8">
        <v>10.775291583899129</v>
      </c>
      <c r="N44" s="8">
        <v>10.916803028349715</v>
      </c>
      <c r="O44" s="8">
        <v>10.860017351410386</v>
      </c>
      <c r="P44" s="8">
        <v>10.885474447546626</v>
      </c>
      <c r="Q44" s="8">
        <v>10.487645292929004</v>
      </c>
      <c r="R44" s="8">
        <v>10.29234991647569</v>
      </c>
      <c r="S44" s="8">
        <v>10.505162766838621</v>
      </c>
      <c r="T44" s="8">
        <v>9.0761909542981023</v>
      </c>
      <c r="U44" s="8">
        <v>7.900521784729019</v>
      </c>
      <c r="V44" s="8">
        <v>7.5607571613491675</v>
      </c>
      <c r="W44" s="8">
        <v>6.6972354191333094</v>
      </c>
      <c r="X44" s="8">
        <v>7.5706685151989266</v>
      </c>
      <c r="Y44" s="8">
        <v>6.5330012610405115</v>
      </c>
      <c r="Z44" s="8">
        <v>5.6552333190202013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6.2785640107816088</v>
      </c>
      <c r="D51" s="27">
        <v>6.7910119274601488</v>
      </c>
      <c r="E51" s="27">
        <v>6.5954611106567986</v>
      </c>
      <c r="F51" s="27">
        <v>6.3697723983920138</v>
      </c>
      <c r="G51" s="27">
        <v>6.2493954127810598</v>
      </c>
      <c r="H51" s="27">
        <v>6.4389799280559368</v>
      </c>
      <c r="I51" s="27">
        <v>6.1985351815511089</v>
      </c>
      <c r="J51" s="27">
        <v>5.9907210591026088</v>
      </c>
      <c r="K51" s="27">
        <v>5.833732543674266</v>
      </c>
      <c r="L51" s="27">
        <v>5.6506274888301782</v>
      </c>
      <c r="M51" s="27">
        <v>5.4829620537163066</v>
      </c>
      <c r="N51" s="27">
        <v>5.2451737924125288</v>
      </c>
      <c r="O51" s="27">
        <v>4.2555712459550135</v>
      </c>
      <c r="P51" s="27">
        <v>4.8014869907282698</v>
      </c>
      <c r="Q51" s="27">
        <v>4.3891407020984428</v>
      </c>
      <c r="R51" s="27">
        <v>4.505581396090828</v>
      </c>
      <c r="S51" s="27">
        <v>4.4282642921147737</v>
      </c>
      <c r="T51" s="27">
        <v>4.0774993586937089</v>
      </c>
      <c r="U51" s="27">
        <v>3.4137069274321665</v>
      </c>
      <c r="V51" s="27">
        <v>3.4514573121980932</v>
      </c>
      <c r="W51" s="27">
        <v>3.1467543653014296</v>
      </c>
      <c r="X51" s="27">
        <v>3.7959794506935278</v>
      </c>
      <c r="Y51" s="27">
        <v>3.1068177027809054</v>
      </c>
      <c r="Z51" s="27">
        <v>1.6606469076401582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" si="29">SUM(C53:C54)</f>
        <v>0</v>
      </c>
      <c r="D52" s="27">
        <f t="shared" ref="D52:X52" si="30">SUM(D53:D54)</f>
        <v>0</v>
      </c>
      <c r="E52" s="27">
        <f t="shared" si="30"/>
        <v>0</v>
      </c>
      <c r="F52" s="27">
        <f t="shared" si="30"/>
        <v>0</v>
      </c>
      <c r="G52" s="27">
        <f t="shared" si="30"/>
        <v>0</v>
      </c>
      <c r="H52" s="27">
        <f t="shared" si="30"/>
        <v>0</v>
      </c>
      <c r="I52" s="27">
        <f t="shared" si="30"/>
        <v>0</v>
      </c>
      <c r="J52" s="27">
        <f t="shared" si="30"/>
        <v>0</v>
      </c>
      <c r="K52" s="27">
        <f t="shared" si="30"/>
        <v>2.2281261608323817</v>
      </c>
      <c r="L52" s="27">
        <f t="shared" si="30"/>
        <v>0.7449845554868626</v>
      </c>
      <c r="M52" s="27">
        <f t="shared" si="30"/>
        <v>0.8707141299168808</v>
      </c>
      <c r="N52" s="27">
        <f t="shared" si="30"/>
        <v>1.1332808685732283</v>
      </c>
      <c r="O52" s="27">
        <f t="shared" si="30"/>
        <v>0.77912342933331002</v>
      </c>
      <c r="P52" s="27">
        <f t="shared" si="30"/>
        <v>0.24390420585276643</v>
      </c>
      <c r="Q52" s="27">
        <f t="shared" si="30"/>
        <v>0.54106533487390651</v>
      </c>
      <c r="R52" s="27">
        <f t="shared" si="30"/>
        <v>0.61474871859245228</v>
      </c>
      <c r="S52" s="27">
        <f t="shared" si="30"/>
        <v>0.71408493531369877</v>
      </c>
      <c r="T52" s="27">
        <f t="shared" si="30"/>
        <v>0.64859077631354811</v>
      </c>
      <c r="U52" s="27">
        <f t="shared" si="30"/>
        <v>0.77791707378693831</v>
      </c>
      <c r="V52" s="27">
        <f t="shared" si="30"/>
        <v>0.58008366396538869</v>
      </c>
      <c r="W52" s="27">
        <f t="shared" si="30"/>
        <v>0.70997895796266386</v>
      </c>
      <c r="X52" s="27">
        <f t="shared" si="30"/>
        <v>0.88830431942427679</v>
      </c>
      <c r="Y52" s="27">
        <f t="shared" ref="Y52:Z52" si="31">SUM(Y53:Y54)</f>
        <v>6.0596648977849128</v>
      </c>
      <c r="Z52" s="27">
        <f t="shared" si="31"/>
        <v>0.65315373944112587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1.6712590717587712</v>
      </c>
      <c r="L53" s="8">
        <v>0.46368938853817648</v>
      </c>
      <c r="M53" s="8">
        <v>0.59548153585477792</v>
      </c>
      <c r="N53" s="8">
        <v>0.75415297235026912</v>
      </c>
      <c r="O53" s="8">
        <v>0.53010837263532595</v>
      </c>
      <c r="P53" s="8">
        <v>0.11489783814752758</v>
      </c>
      <c r="Q53" s="8">
        <v>0.28030238214661252</v>
      </c>
      <c r="R53" s="8">
        <v>0.27298388314147792</v>
      </c>
      <c r="S53" s="8">
        <v>0.3266403250262121</v>
      </c>
      <c r="T53" s="8">
        <v>0.3198324288636008</v>
      </c>
      <c r="U53" s="8">
        <v>0.39045609709744822</v>
      </c>
      <c r="V53" s="8">
        <v>0.259083886851665</v>
      </c>
      <c r="W53" s="8">
        <v>0.39156534306283802</v>
      </c>
      <c r="X53" s="8">
        <v>0.47626396380021707</v>
      </c>
      <c r="Y53" s="8">
        <v>5.7084999144439834</v>
      </c>
      <c r="Z53" s="8">
        <v>0.27393802287834668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0.55686708907361049</v>
      </c>
      <c r="L54" s="45">
        <v>0.28129516694868612</v>
      </c>
      <c r="M54" s="45">
        <v>0.27523259406210293</v>
      </c>
      <c r="N54" s="45">
        <v>0.37912789622295917</v>
      </c>
      <c r="O54" s="45">
        <v>0.2490150566979841</v>
      </c>
      <c r="P54" s="45">
        <v>0.12900636770523885</v>
      </c>
      <c r="Q54" s="45">
        <v>0.260762952727294</v>
      </c>
      <c r="R54" s="45">
        <v>0.34176483545097441</v>
      </c>
      <c r="S54" s="45">
        <v>0.38744461028748667</v>
      </c>
      <c r="T54" s="45">
        <v>0.32875834744994731</v>
      </c>
      <c r="U54" s="45">
        <v>0.38746097668949009</v>
      </c>
      <c r="V54" s="45">
        <v>0.32099977711372368</v>
      </c>
      <c r="W54" s="45">
        <v>0.31841361489982578</v>
      </c>
      <c r="X54" s="45">
        <v>0.41204035562405966</v>
      </c>
      <c r="Y54" s="45">
        <v>0.35116498334092905</v>
      </c>
      <c r="Z54" s="45">
        <v>0.37921571656277919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32">SUM(C62:C72)</f>
        <v>26.603545853508628</v>
      </c>
      <c r="D61" s="49">
        <f t="shared" si="32"/>
        <v>31.853134468207855</v>
      </c>
      <c r="E61" s="49">
        <f t="shared" si="32"/>
        <v>32.729589013522251</v>
      </c>
      <c r="F61" s="49">
        <f t="shared" si="32"/>
        <v>32.984321797114255</v>
      </c>
      <c r="G61" s="49">
        <f t="shared" si="32"/>
        <v>33.852110977005104</v>
      </c>
      <c r="H61" s="49">
        <f t="shared" si="32"/>
        <v>33.796049692132314</v>
      </c>
      <c r="I61" s="49">
        <f t="shared" si="32"/>
        <v>34.451574681931071</v>
      </c>
      <c r="J61" s="49">
        <f t="shared" si="32"/>
        <v>34.932406040228884</v>
      </c>
      <c r="K61" s="49">
        <f t="shared" si="32"/>
        <v>35.65684986591809</v>
      </c>
      <c r="L61" s="49">
        <f t="shared" si="32"/>
        <v>36.275424046532677</v>
      </c>
      <c r="M61" s="49">
        <f t="shared" si="32"/>
        <v>37.403656634870941</v>
      </c>
      <c r="N61" s="49">
        <f t="shared" si="32"/>
        <v>38.000705986447571</v>
      </c>
      <c r="O61" s="49">
        <f t="shared" si="32"/>
        <v>37.826145055067734</v>
      </c>
      <c r="P61" s="49">
        <f t="shared" si="32"/>
        <v>36.146080480995806</v>
      </c>
      <c r="Q61" s="49">
        <f t="shared" si="32"/>
        <v>36.016859020749536</v>
      </c>
      <c r="R61" s="49">
        <f t="shared" si="32"/>
        <v>35.304758360324307</v>
      </c>
      <c r="S61" s="49">
        <f t="shared" si="32"/>
        <v>40.168350837629617</v>
      </c>
      <c r="T61" s="49">
        <f t="shared" si="32"/>
        <v>40.947223212652609</v>
      </c>
      <c r="U61" s="49">
        <f t="shared" si="32"/>
        <v>40.867432621315864</v>
      </c>
      <c r="V61" s="49">
        <f t="shared" si="32"/>
        <v>40.556318347441277</v>
      </c>
      <c r="W61" s="49">
        <f t="shared" si="32"/>
        <v>36.503879839815468</v>
      </c>
      <c r="X61" s="49">
        <f t="shared" si="32"/>
        <v>45.873738395884132</v>
      </c>
      <c r="Y61" s="49">
        <f t="shared" ref="Y61:Z61" si="33">SUM(Y62:Y72)</f>
        <v>41.814972176889199</v>
      </c>
      <c r="Z61" s="49">
        <f t="shared" si="33"/>
        <v>40.717584988823745</v>
      </c>
    </row>
    <row r="62" spans="1:26" ht="11.25" customHeight="1" x14ac:dyDescent="0.2">
      <c r="A62" s="50" t="s">
        <v>92</v>
      </c>
      <c r="B62" s="51" t="s">
        <v>93</v>
      </c>
      <c r="C62" s="52">
        <v>24.471982079999989</v>
      </c>
      <c r="D62" s="52">
        <v>30.223049391002728</v>
      </c>
      <c r="E62" s="52">
        <v>30.838240028365487</v>
      </c>
      <c r="F62" s="52">
        <v>30.824359908441807</v>
      </c>
      <c r="G62" s="52">
        <v>31.367171930642932</v>
      </c>
      <c r="H62" s="52">
        <v>31.40855989793009</v>
      </c>
      <c r="I62" s="52">
        <v>32.261536122256928</v>
      </c>
      <c r="J62" s="52">
        <v>32.657235778812471</v>
      </c>
      <c r="K62" s="52">
        <v>32.68748869712509</v>
      </c>
      <c r="L62" s="52">
        <v>32.91513564061264</v>
      </c>
      <c r="M62" s="52">
        <v>33.69112017853918</v>
      </c>
      <c r="N62" s="52">
        <v>33.986621634404898</v>
      </c>
      <c r="O62" s="52">
        <v>34.089176929408609</v>
      </c>
      <c r="P62" s="52">
        <v>33.682107470015843</v>
      </c>
      <c r="Q62" s="52">
        <v>33.202404012701976</v>
      </c>
      <c r="R62" s="52">
        <v>32.80726569042789</v>
      </c>
      <c r="S62" s="52">
        <v>37.828481784412155</v>
      </c>
      <c r="T62" s="52">
        <v>37.529154281157155</v>
      </c>
      <c r="U62" s="52">
        <v>37.745395511371512</v>
      </c>
      <c r="V62" s="52">
        <v>37.947629527935888</v>
      </c>
      <c r="W62" s="52">
        <v>33.901024959301779</v>
      </c>
      <c r="X62" s="52">
        <v>41.393510721466996</v>
      </c>
      <c r="Y62" s="52">
        <v>37.607443985472656</v>
      </c>
      <c r="Z62" s="52">
        <v>36.799920680419795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2.1315637735086397</v>
      </c>
      <c r="D64" s="52">
        <v>1.6300850772051267</v>
      </c>
      <c r="E64" s="52">
        <v>1.8913489851567669</v>
      </c>
      <c r="F64" s="52">
        <v>2.1599618886724494</v>
      </c>
      <c r="G64" s="52">
        <v>2.4849390463621699</v>
      </c>
      <c r="H64" s="52">
        <v>2.3874897942022235</v>
      </c>
      <c r="I64" s="52">
        <v>2.1900385596741412</v>
      </c>
      <c r="J64" s="52">
        <v>2.2751702614164104</v>
      </c>
      <c r="K64" s="52">
        <v>2.3139902808725537</v>
      </c>
      <c r="L64" s="52">
        <v>2.1141158424554631</v>
      </c>
      <c r="M64" s="52">
        <v>1.851344138863372</v>
      </c>
      <c r="N64" s="52">
        <v>1.9182184411245244</v>
      </c>
      <c r="O64" s="52">
        <v>2.6736837663960737</v>
      </c>
      <c r="P64" s="52">
        <v>1.9270302102709549</v>
      </c>
      <c r="Q64" s="52">
        <v>2.1165894432514243</v>
      </c>
      <c r="R64" s="52">
        <v>1.8578288421567748</v>
      </c>
      <c r="S64" s="52">
        <v>1.6529224874485007</v>
      </c>
      <c r="T64" s="52">
        <v>2.6817533899264578</v>
      </c>
      <c r="U64" s="52">
        <v>2.3510470731661992</v>
      </c>
      <c r="V64" s="52">
        <v>1.924600793925187</v>
      </c>
      <c r="W64" s="52">
        <v>1.9354393320263974</v>
      </c>
      <c r="X64" s="52">
        <v>2.391475268577933</v>
      </c>
      <c r="Y64" s="52">
        <v>2.1659986587931495</v>
      </c>
      <c r="Z64" s="52">
        <v>2.136467330879722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0.65537088792045084</v>
      </c>
      <c r="L65" s="52">
        <v>0.33405645404537399</v>
      </c>
      <c r="M65" s="52">
        <v>0.33494846504730097</v>
      </c>
      <c r="N65" s="52">
        <v>0.44300806184149266</v>
      </c>
      <c r="O65" s="52">
        <v>0.29466833708467793</v>
      </c>
      <c r="P65" s="52">
        <v>0.17074883451959269</v>
      </c>
      <c r="Q65" s="52">
        <v>0.34299211074392782</v>
      </c>
      <c r="R65" s="52">
        <v>0.44544097407155542</v>
      </c>
      <c r="S65" s="52">
        <v>0.50038544538428398</v>
      </c>
      <c r="T65" s="52">
        <v>0.42603730608024376</v>
      </c>
      <c r="U65" s="52">
        <v>0.50408824072911196</v>
      </c>
      <c r="V65" s="52">
        <v>0.42631590069527997</v>
      </c>
      <c r="W65" s="52">
        <v>0.41073287733864122</v>
      </c>
      <c r="X65" s="52">
        <v>0.54794376481843254</v>
      </c>
      <c r="Y65" s="52">
        <v>0.44699809817979969</v>
      </c>
      <c r="Z65" s="52">
        <v>0.29239258252463196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0.1757581192314244</v>
      </c>
      <c r="N67" s="52">
        <v>0.36974115185761558</v>
      </c>
      <c r="O67" s="52">
        <v>0.33347027402390333</v>
      </c>
      <c r="P67" s="52">
        <v>0.36619396618941635</v>
      </c>
      <c r="Q67" s="52">
        <v>0.35487345405220683</v>
      </c>
      <c r="R67" s="52">
        <v>0.19422285366808986</v>
      </c>
      <c r="S67" s="52">
        <v>0.18656112038467917</v>
      </c>
      <c r="T67" s="52">
        <v>0.31027823548874989</v>
      </c>
      <c r="U67" s="52">
        <v>0.26690179604904168</v>
      </c>
      <c r="V67" s="52">
        <v>0.25777212488492079</v>
      </c>
      <c r="W67" s="52">
        <v>0.25668267114865562</v>
      </c>
      <c r="X67" s="52">
        <v>0.25612264265916462</v>
      </c>
      <c r="Y67" s="52">
        <v>0.24069376588232666</v>
      </c>
      <c r="Z67" s="52">
        <v>0.21754867990061141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1.2846859983616001</v>
      </c>
      <c r="Y69" s="52">
        <v>1.3538376685612719</v>
      </c>
      <c r="Z69" s="52">
        <v>1.2712557150989805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0.91211610941919918</v>
      </c>
      <c r="M72" s="55">
        <v>1.3504857331896609</v>
      </c>
      <c r="N72" s="55">
        <v>1.2831166972190353</v>
      </c>
      <c r="O72" s="55">
        <v>0.43514574815446661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8.4535751837654498</v>
      </c>
      <c r="D2" s="21">
        <f t="shared" ref="D2:X2" si="0">SUM(D3,D17,D22,D25,D26,D51,D52)</f>
        <v>9.1691084450597664</v>
      </c>
      <c r="E2" s="21">
        <f t="shared" si="0"/>
        <v>9.0485575729159535</v>
      </c>
      <c r="F2" s="21">
        <f t="shared" si="0"/>
        <v>8.8331342871448513</v>
      </c>
      <c r="G2" s="21">
        <f t="shared" si="0"/>
        <v>8.6610871975325487</v>
      </c>
      <c r="H2" s="21">
        <f t="shared" si="0"/>
        <v>8.9117867206500012</v>
      </c>
      <c r="I2" s="21">
        <f t="shared" si="0"/>
        <v>9.027598885807306</v>
      </c>
      <c r="J2" s="21">
        <f t="shared" si="0"/>
        <v>8.7763036443633169</v>
      </c>
      <c r="K2" s="21">
        <f t="shared" si="0"/>
        <v>8.599897150668685</v>
      </c>
      <c r="L2" s="21">
        <f t="shared" si="0"/>
        <v>8.1549224599479508</v>
      </c>
      <c r="M2" s="21">
        <f t="shared" si="0"/>
        <v>7.8850551989986055</v>
      </c>
      <c r="N2" s="21">
        <f t="shared" si="0"/>
        <v>7.1346897388688202</v>
      </c>
      <c r="O2" s="21">
        <f t="shared" si="0"/>
        <v>5.8168174853151617</v>
      </c>
      <c r="P2" s="21">
        <f t="shared" si="0"/>
        <v>6.733767441077676</v>
      </c>
      <c r="Q2" s="21">
        <f t="shared" si="0"/>
        <v>6.0556485619522498</v>
      </c>
      <c r="R2" s="21">
        <f t="shared" si="0"/>
        <v>6.2166340777355771</v>
      </c>
      <c r="S2" s="21">
        <f t="shared" si="0"/>
        <v>6.1075022709311995</v>
      </c>
      <c r="T2" s="21">
        <f t="shared" si="0"/>
        <v>5.6347984657452255</v>
      </c>
      <c r="U2" s="21">
        <f t="shared" si="0"/>
        <v>4.699486500361469</v>
      </c>
      <c r="V2" s="21">
        <f t="shared" si="0"/>
        <v>4.8023847179527994</v>
      </c>
      <c r="W2" s="21">
        <f t="shared" si="0"/>
        <v>4.4998907451779413</v>
      </c>
      <c r="X2" s="21">
        <f t="shared" si="0"/>
        <v>5.8920169613811808</v>
      </c>
      <c r="Y2" s="21">
        <f t="shared" ref="Y2:Z2" si="1">SUM(Y3,Y17,Y22,Y25,Y26,Y51,Y52)</f>
        <v>4.6652671447538125</v>
      </c>
      <c r="Z2" s="21">
        <f t="shared" si="1"/>
        <v>2.5708648369439597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8.4535751837654498</v>
      </c>
      <c r="D51" s="27">
        <v>9.1691084450597664</v>
      </c>
      <c r="E51" s="27">
        <v>9.0485575729159535</v>
      </c>
      <c r="F51" s="27">
        <v>8.8331342871448513</v>
      </c>
      <c r="G51" s="27">
        <v>8.6610871975325487</v>
      </c>
      <c r="H51" s="27">
        <v>8.9117867206500012</v>
      </c>
      <c r="I51" s="27">
        <v>9.027598885807306</v>
      </c>
      <c r="J51" s="27">
        <v>8.7763036443633169</v>
      </c>
      <c r="K51" s="27">
        <v>8.599897150668685</v>
      </c>
      <c r="L51" s="27">
        <v>8.1549224599479508</v>
      </c>
      <c r="M51" s="27">
        <v>7.8850551989986055</v>
      </c>
      <c r="N51" s="27">
        <v>7.1346897388688202</v>
      </c>
      <c r="O51" s="27">
        <v>5.8168174853151617</v>
      </c>
      <c r="P51" s="27">
        <v>6.733767441077676</v>
      </c>
      <c r="Q51" s="27">
        <v>6.0556485619522498</v>
      </c>
      <c r="R51" s="27">
        <v>6.2166340777355771</v>
      </c>
      <c r="S51" s="27">
        <v>6.1075022709311995</v>
      </c>
      <c r="T51" s="27">
        <v>5.6347984657452255</v>
      </c>
      <c r="U51" s="27">
        <v>4.699486500361469</v>
      </c>
      <c r="V51" s="27">
        <v>4.8023847179527994</v>
      </c>
      <c r="W51" s="27">
        <v>4.4998907451779413</v>
      </c>
      <c r="X51" s="27">
        <v>5.8920169613811808</v>
      </c>
      <c r="Y51" s="27">
        <v>4.6652671447538125</v>
      </c>
      <c r="Z51" s="27">
        <v>2.5708648369439597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2.8699770500711796</v>
      </c>
      <c r="D61" s="49">
        <f t="shared" si="24"/>
        <v>2.2009130608547496</v>
      </c>
      <c r="E61" s="49">
        <f t="shared" si="24"/>
        <v>2.5948117797275434</v>
      </c>
      <c r="F61" s="49">
        <f t="shared" si="24"/>
        <v>2.995277103240789</v>
      </c>
      <c r="G61" s="49">
        <f t="shared" si="24"/>
        <v>3.4438969435474478</v>
      </c>
      <c r="H61" s="49">
        <f t="shared" si="24"/>
        <v>3.3043743079476697</v>
      </c>
      <c r="I61" s="49">
        <f t="shared" si="24"/>
        <v>3.1895906181243792</v>
      </c>
      <c r="J61" s="49">
        <f t="shared" si="24"/>
        <v>3.3330854265825161</v>
      </c>
      <c r="K61" s="49">
        <f t="shared" si="24"/>
        <v>3.4112085657285234</v>
      </c>
      <c r="L61" s="49">
        <f t="shared" si="24"/>
        <v>3.0510683637616749</v>
      </c>
      <c r="M61" s="49">
        <f t="shared" si="24"/>
        <v>2.6624205282226705</v>
      </c>
      <c r="N61" s="49">
        <f t="shared" si="24"/>
        <v>2.6092354553814001</v>
      </c>
      <c r="O61" s="49">
        <f t="shared" si="24"/>
        <v>3.654581155786949</v>
      </c>
      <c r="P61" s="49">
        <f t="shared" si="24"/>
        <v>2.7025322182383862</v>
      </c>
      <c r="Q61" s="49">
        <f t="shared" si="24"/>
        <v>2.9202348906565816</v>
      </c>
      <c r="R61" s="49">
        <f t="shared" si="24"/>
        <v>2.5633633210516327</v>
      </c>
      <c r="S61" s="49">
        <f t="shared" si="24"/>
        <v>2.2797256847883078</v>
      </c>
      <c r="T61" s="49">
        <f t="shared" si="24"/>
        <v>3.7059821615534863</v>
      </c>
      <c r="U61" s="49">
        <f t="shared" si="24"/>
        <v>3.2365736769236593</v>
      </c>
      <c r="V61" s="49">
        <f t="shared" si="24"/>
        <v>2.6779046080740483</v>
      </c>
      <c r="W61" s="49">
        <f t="shared" si="24"/>
        <v>2.7676979284033494</v>
      </c>
      <c r="X61" s="49">
        <f t="shared" si="24"/>
        <v>3.711983436214449</v>
      </c>
      <c r="Y61" s="49">
        <f t="shared" ref="Y61:Z61" si="25">SUM(Y62:Y72)</f>
        <v>3.2525121668399071</v>
      </c>
      <c r="Z61" s="49">
        <f t="shared" si="25"/>
        <v>3.3074874080507208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2.8699770500711796</v>
      </c>
      <c r="D64" s="52">
        <v>2.2009130608547496</v>
      </c>
      <c r="E64" s="52">
        <v>2.5948117797275434</v>
      </c>
      <c r="F64" s="52">
        <v>2.995277103240789</v>
      </c>
      <c r="G64" s="52">
        <v>3.4438969435474478</v>
      </c>
      <c r="H64" s="52">
        <v>3.3043743079476697</v>
      </c>
      <c r="I64" s="52">
        <v>3.1895906181243792</v>
      </c>
      <c r="J64" s="52">
        <v>3.3330854265825161</v>
      </c>
      <c r="K64" s="52">
        <v>3.4112085657285234</v>
      </c>
      <c r="L64" s="52">
        <v>3.0510683637616749</v>
      </c>
      <c r="M64" s="52">
        <v>2.6624205282226705</v>
      </c>
      <c r="N64" s="52">
        <v>2.6092354553814001</v>
      </c>
      <c r="O64" s="52">
        <v>3.654581155786949</v>
      </c>
      <c r="P64" s="52">
        <v>2.7025322182383862</v>
      </c>
      <c r="Q64" s="52">
        <v>2.9202348906565816</v>
      </c>
      <c r="R64" s="52">
        <v>2.5633633210516327</v>
      </c>
      <c r="S64" s="52">
        <v>2.2797256847883078</v>
      </c>
      <c r="T64" s="52">
        <v>3.7059821615534863</v>
      </c>
      <c r="U64" s="52">
        <v>3.2365736769236593</v>
      </c>
      <c r="V64" s="52">
        <v>2.6779046080740483</v>
      </c>
      <c r="W64" s="52">
        <v>2.7676979284033494</v>
      </c>
      <c r="X64" s="52">
        <v>3.711983436214449</v>
      </c>
      <c r="Y64" s="52">
        <v>3.2525121668399071</v>
      </c>
      <c r="Z64" s="52">
        <v>3.3074874080507208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2841.0214721040002</v>
      </c>
      <c r="D2" s="21">
        <f t="shared" ref="D2:X2" si="0">SUM(D3,D17,D22,D25,D26,D51,D52)</f>
        <v>3475.8326750399992</v>
      </c>
      <c r="E2" s="21">
        <f t="shared" si="0"/>
        <v>3232.0411272072006</v>
      </c>
      <c r="F2" s="21">
        <f t="shared" si="0"/>
        <v>3478.7282664383997</v>
      </c>
      <c r="G2" s="21">
        <f t="shared" si="0"/>
        <v>2939.4252123335996</v>
      </c>
      <c r="H2" s="21">
        <f t="shared" si="0"/>
        <v>2731.3354697327995</v>
      </c>
      <c r="I2" s="21">
        <f t="shared" si="0"/>
        <v>2566.7825630831985</v>
      </c>
      <c r="J2" s="21">
        <f t="shared" si="0"/>
        <v>2599.4173131647999</v>
      </c>
      <c r="K2" s="21">
        <f t="shared" si="0"/>
        <v>2101.7057340527999</v>
      </c>
      <c r="L2" s="21">
        <f t="shared" si="0"/>
        <v>2053.4412230784001</v>
      </c>
      <c r="M2" s="21">
        <f t="shared" si="0"/>
        <v>2376.6828861816002</v>
      </c>
      <c r="N2" s="21">
        <f t="shared" si="0"/>
        <v>1892.7817752843871</v>
      </c>
      <c r="O2" s="21">
        <f t="shared" si="0"/>
        <v>1993.5327020858579</v>
      </c>
      <c r="P2" s="21">
        <f t="shared" si="0"/>
        <v>1789.9094077810378</v>
      </c>
      <c r="Q2" s="21">
        <f t="shared" si="0"/>
        <v>1777.8548367181095</v>
      </c>
      <c r="R2" s="21">
        <f t="shared" si="0"/>
        <v>1665.8286476359085</v>
      </c>
      <c r="S2" s="21">
        <f t="shared" si="0"/>
        <v>1667.7015942822129</v>
      </c>
      <c r="T2" s="21">
        <f t="shared" si="0"/>
        <v>1559.6090422007808</v>
      </c>
      <c r="U2" s="21">
        <f t="shared" si="0"/>
        <v>1455.8955255324686</v>
      </c>
      <c r="V2" s="21">
        <f t="shared" si="0"/>
        <v>1363.3139923279366</v>
      </c>
      <c r="W2" s="21">
        <f t="shared" si="0"/>
        <v>1397.180279639844</v>
      </c>
      <c r="X2" s="21">
        <f t="shared" si="0"/>
        <v>1155.3712068757204</v>
      </c>
      <c r="Y2" s="21">
        <f t="shared" ref="Y2:Z2" si="1">SUM(Y3,Y17,Y22,Y25,Y26,Y51,Y52)</f>
        <v>1080.0016655645925</v>
      </c>
      <c r="Z2" s="21">
        <f t="shared" si="1"/>
        <v>787.18579319899879</v>
      </c>
    </row>
    <row r="3" spans="1:26" ht="11.25" customHeight="1" x14ac:dyDescent="0.2">
      <c r="A3" s="22" t="s">
        <v>2</v>
      </c>
      <c r="B3" s="23" t="s">
        <v>3</v>
      </c>
      <c r="C3" s="24">
        <f t="shared" ref="C3:X3" si="2">SUM(C4,C8,C11)</f>
        <v>4.7855695536000011</v>
      </c>
      <c r="D3" s="24">
        <f t="shared" si="2"/>
        <v>4.7815237008000002</v>
      </c>
      <c r="E3" s="24">
        <f t="shared" si="2"/>
        <v>2.3934590856000009</v>
      </c>
      <c r="F3" s="24">
        <f t="shared" si="2"/>
        <v>2.3890760784000005</v>
      </c>
      <c r="G3" s="24">
        <f t="shared" si="2"/>
        <v>2.3914361592</v>
      </c>
      <c r="H3" s="24">
        <f t="shared" si="2"/>
        <v>2.3742360575999997</v>
      </c>
      <c r="I3" s="24">
        <f t="shared" si="2"/>
        <v>2.3712251903999992</v>
      </c>
      <c r="J3" s="24">
        <f t="shared" si="2"/>
        <v>0</v>
      </c>
      <c r="K3" s="24">
        <f t="shared" si="2"/>
        <v>2.2822373376000002</v>
      </c>
      <c r="L3" s="24">
        <f t="shared" si="2"/>
        <v>2.3414510592000006</v>
      </c>
      <c r="M3" s="24">
        <f t="shared" si="2"/>
        <v>2.3145283655999997</v>
      </c>
      <c r="N3" s="24">
        <f t="shared" si="2"/>
        <v>2.2972681511999991</v>
      </c>
      <c r="O3" s="24">
        <f t="shared" si="2"/>
        <v>2.3008919076000005</v>
      </c>
      <c r="P3" s="24">
        <f t="shared" si="2"/>
        <v>2.2939488791999993</v>
      </c>
      <c r="Q3" s="24">
        <f t="shared" si="2"/>
        <v>2.3043170304000005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  <c r="Y3" s="24">
        <f t="shared" ref="Y3:Z3" si="3">SUM(Y4,Y8,Y11)</f>
        <v>0</v>
      </c>
      <c r="Z3" s="24">
        <f t="shared" si="3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:X4" si="4">SUM(C5:C7)</f>
        <v>4.7855695536000011</v>
      </c>
      <c r="D4" s="19">
        <f t="shared" si="4"/>
        <v>4.7815237008000002</v>
      </c>
      <c r="E4" s="19">
        <f t="shared" si="4"/>
        <v>2.3934590856000009</v>
      </c>
      <c r="F4" s="19">
        <f t="shared" si="4"/>
        <v>2.3890760784000005</v>
      </c>
      <c r="G4" s="19">
        <f t="shared" si="4"/>
        <v>2.3914361592</v>
      </c>
      <c r="H4" s="19">
        <f t="shared" si="4"/>
        <v>2.3742360575999997</v>
      </c>
      <c r="I4" s="19">
        <f t="shared" si="4"/>
        <v>2.3712251903999992</v>
      </c>
      <c r="J4" s="19">
        <f t="shared" si="4"/>
        <v>0</v>
      </c>
      <c r="K4" s="19">
        <f t="shared" si="4"/>
        <v>2.2822373376000002</v>
      </c>
      <c r="L4" s="19">
        <f t="shared" si="4"/>
        <v>2.3414510592000006</v>
      </c>
      <c r="M4" s="19">
        <f t="shared" si="4"/>
        <v>2.3145283655999997</v>
      </c>
      <c r="N4" s="19">
        <f t="shared" si="4"/>
        <v>2.2972681511999991</v>
      </c>
      <c r="O4" s="19">
        <f t="shared" si="4"/>
        <v>2.3008919076000005</v>
      </c>
      <c r="P4" s="19">
        <f t="shared" si="4"/>
        <v>2.2939488791999993</v>
      </c>
      <c r="Q4" s="19">
        <f t="shared" si="4"/>
        <v>2.3043170304000005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  <c r="Y4" s="19">
        <f t="shared" ref="Y4:Z4" si="5">SUM(Y5:Y7)</f>
        <v>0</v>
      </c>
      <c r="Z4" s="19">
        <f t="shared" si="5"/>
        <v>0</v>
      </c>
    </row>
    <row r="5" spans="1:26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  <c r="Y5" s="8">
        <f>FC_OTH_HH_SH_E!Y5+FC_OTH_HH_SC_E!Y5+FC_OTH_HH_WH_E!Y5+FC_OTH_HH_CO_E!Y5</f>
        <v>0</v>
      </c>
      <c r="Z5" s="8">
        <f>FC_OTH_HH_SH_E!Z5+FC_OTH_HH_SC_E!Z5+FC_OTH_HH_WH_E!Z5+FC_OTH_HH_CO_E!Z5</f>
        <v>0</v>
      </c>
    </row>
    <row r="6" spans="1:26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  <c r="Y6" s="8">
        <f>FC_OTH_HH_SH_E!Y6+FC_OTH_HH_SC_E!Y6+FC_OTH_HH_WH_E!Y6+FC_OTH_HH_CO_E!Y6</f>
        <v>0</v>
      </c>
      <c r="Z6" s="8">
        <f>FC_OTH_HH_SH_E!Z6+FC_OTH_HH_SC_E!Z6+FC_OTH_HH_WH_E!Z6+FC_OTH_HH_CO_E!Z6</f>
        <v>0</v>
      </c>
    </row>
    <row r="7" spans="1:26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4.7855695536000011</v>
      </c>
      <c r="D7" s="8">
        <f>FC_OTH_HH_SH_E!D7+FC_OTH_HH_SC_E!D7+FC_OTH_HH_WH_E!D7+FC_OTH_HH_CO_E!D7</f>
        <v>4.7815237008000002</v>
      </c>
      <c r="E7" s="8">
        <f>FC_OTH_HH_SH_E!E7+FC_OTH_HH_SC_E!E7+FC_OTH_HH_WH_E!E7+FC_OTH_HH_CO_E!E7</f>
        <v>2.3934590856000009</v>
      </c>
      <c r="F7" s="8">
        <f>FC_OTH_HH_SH_E!F7+FC_OTH_HH_SC_E!F7+FC_OTH_HH_WH_E!F7+FC_OTH_HH_CO_E!F7</f>
        <v>2.3890760784000005</v>
      </c>
      <c r="G7" s="8">
        <f>FC_OTH_HH_SH_E!G7+FC_OTH_HH_SC_E!G7+FC_OTH_HH_WH_E!G7+FC_OTH_HH_CO_E!G7</f>
        <v>2.3914361592</v>
      </c>
      <c r="H7" s="8">
        <f>FC_OTH_HH_SH_E!H7+FC_OTH_HH_SC_E!H7+FC_OTH_HH_WH_E!H7+FC_OTH_HH_CO_E!H7</f>
        <v>2.3742360575999997</v>
      </c>
      <c r="I7" s="8">
        <f>FC_OTH_HH_SH_E!I7+FC_OTH_HH_SC_E!I7+FC_OTH_HH_WH_E!I7+FC_OTH_HH_CO_E!I7</f>
        <v>2.3712251903999992</v>
      </c>
      <c r="J7" s="8">
        <f>FC_OTH_HH_SH_E!J7+FC_OTH_HH_SC_E!J7+FC_OTH_HH_WH_E!J7+FC_OTH_HH_CO_E!J7</f>
        <v>0</v>
      </c>
      <c r="K7" s="8">
        <f>FC_OTH_HH_SH_E!K7+FC_OTH_HH_SC_E!K7+FC_OTH_HH_WH_E!K7+FC_OTH_HH_CO_E!K7</f>
        <v>2.2822373376000002</v>
      </c>
      <c r="L7" s="8">
        <f>FC_OTH_HH_SH_E!L7+FC_OTH_HH_SC_E!L7+FC_OTH_HH_WH_E!L7+FC_OTH_HH_CO_E!L7</f>
        <v>2.3414510592000006</v>
      </c>
      <c r="M7" s="8">
        <f>FC_OTH_HH_SH_E!M7+FC_OTH_HH_SC_E!M7+FC_OTH_HH_WH_E!M7+FC_OTH_HH_CO_E!M7</f>
        <v>2.3145283655999997</v>
      </c>
      <c r="N7" s="8">
        <f>FC_OTH_HH_SH_E!N7+FC_OTH_HH_SC_E!N7+FC_OTH_HH_WH_E!N7+FC_OTH_HH_CO_E!N7</f>
        <v>2.2972681511999991</v>
      </c>
      <c r="O7" s="8">
        <f>FC_OTH_HH_SH_E!O7+FC_OTH_HH_SC_E!O7+FC_OTH_HH_WH_E!O7+FC_OTH_HH_CO_E!O7</f>
        <v>2.3008919076000005</v>
      </c>
      <c r="P7" s="8">
        <f>FC_OTH_HH_SH_E!P7+FC_OTH_HH_SC_E!P7+FC_OTH_HH_WH_E!P7+FC_OTH_HH_CO_E!P7</f>
        <v>2.2939488791999993</v>
      </c>
      <c r="Q7" s="8">
        <f>FC_OTH_HH_SH_E!Q7+FC_OTH_HH_SC_E!Q7+FC_OTH_HH_WH_E!Q7+FC_OTH_HH_CO_E!Q7</f>
        <v>2.3043170304000005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  <c r="Y7" s="8">
        <f>FC_OTH_HH_SH_E!Y7+FC_OTH_HH_SC_E!Y7+FC_OTH_HH_WH_E!Y7+FC_OTH_HH_CO_E!Y7</f>
        <v>0</v>
      </c>
      <c r="Z7" s="8">
        <f>FC_OTH_HH_SH_E!Z7+FC_OTH_HH_SC_E!Z7+FC_OTH_HH_WH_E!Z7+FC_OTH_HH_CO_E!Z7</f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6">SUM(C9:C10)</f>
        <v>0</v>
      </c>
      <c r="D8" s="19">
        <f t="shared" si="6"/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  <c r="Y8" s="19">
        <f t="shared" ref="Y8:Z8" si="7">SUM(Y9:Y10)</f>
        <v>0</v>
      </c>
      <c r="Z8" s="19">
        <f t="shared" si="7"/>
        <v>0</v>
      </c>
    </row>
    <row r="9" spans="1:26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  <c r="Y9" s="8">
        <f>FC_OTH_HH_SH_E!Y9+FC_OTH_HH_SC_E!Y9+FC_OTH_HH_WH_E!Y9+FC_OTH_HH_CO_E!Y9</f>
        <v>0</v>
      </c>
      <c r="Z9" s="8">
        <f>FC_OTH_HH_SH_E!Z9+FC_OTH_HH_SC_E!Z9+FC_OTH_HH_WH_E!Z9+FC_OTH_HH_CO_E!Z9</f>
        <v>0</v>
      </c>
    </row>
    <row r="10" spans="1:26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  <c r="Y10" s="8">
        <f>FC_OTH_HH_SH_E!Y10+FC_OTH_HH_SC_E!Y10+FC_OTH_HH_WH_E!Y10+FC_OTH_HH_CO_E!Y10</f>
        <v>0</v>
      </c>
      <c r="Z10" s="8">
        <f>FC_OTH_HH_SH_E!Z10+FC_OTH_HH_SC_E!Z10+FC_OTH_HH_WH_E!Z10+FC_OTH_HH_CO_E!Z10</f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  <c r="Y11" s="19">
        <f t="shared" ref="Y11:Z11" si="9">SUM(Y12:Y16)</f>
        <v>0</v>
      </c>
      <c r="Z11" s="19">
        <f t="shared" si="9"/>
        <v>0</v>
      </c>
    </row>
    <row r="12" spans="1:26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  <c r="Y12" s="8">
        <f>FC_OTH_HH_SH_E!Y12+FC_OTH_HH_SC_E!Y12+FC_OTH_HH_WH_E!Y12+FC_OTH_HH_CO_E!Y12</f>
        <v>0</v>
      </c>
      <c r="Z12" s="8">
        <f>FC_OTH_HH_SH_E!Z12+FC_OTH_HH_SC_E!Z12+FC_OTH_HH_WH_E!Z12+FC_OTH_HH_CO_E!Z12</f>
        <v>0</v>
      </c>
    </row>
    <row r="13" spans="1:26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  <c r="Y13" s="8">
        <f>FC_OTH_HH_SH_E!Y13+FC_OTH_HH_SC_E!Y13+FC_OTH_HH_WH_E!Y13+FC_OTH_HH_CO_E!Y13</f>
        <v>0</v>
      </c>
      <c r="Z13" s="8">
        <f>FC_OTH_HH_SH_E!Z13+FC_OTH_HH_SC_E!Z13+FC_OTH_HH_WH_E!Z13+FC_OTH_HH_CO_E!Z13</f>
        <v>0</v>
      </c>
    </row>
    <row r="14" spans="1:26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  <c r="Y14" s="8">
        <f>FC_OTH_HH_SH_E!Y14+FC_OTH_HH_SC_E!Y14+FC_OTH_HH_WH_E!Y14+FC_OTH_HH_CO_E!Y14</f>
        <v>0</v>
      </c>
      <c r="Z14" s="8">
        <f>FC_OTH_HH_SH_E!Z14+FC_OTH_HH_SC_E!Z14+FC_OTH_HH_WH_E!Z14+FC_OTH_HH_CO_E!Z14</f>
        <v>0</v>
      </c>
    </row>
    <row r="15" spans="1:26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  <c r="Y15" s="8">
        <f>FC_OTH_HH_SH_E!Y15+FC_OTH_HH_SC_E!Y15+FC_OTH_HH_WH_E!Y15+FC_OTH_HH_CO_E!Y15</f>
        <v>0</v>
      </c>
      <c r="Z15" s="8">
        <f>FC_OTH_HH_SH_E!Z15+FC_OTH_HH_SC_E!Z15+FC_OTH_HH_WH_E!Z15+FC_OTH_HH_CO_E!Z15</f>
        <v>0</v>
      </c>
    </row>
    <row r="16" spans="1:26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  <c r="Y16" s="8">
        <f>FC_OTH_HH_SH_E!Y16+FC_OTH_HH_SC_E!Y16+FC_OTH_HH_WH_E!Y16+FC_OTH_HH_CO_E!Y16</f>
        <v>0</v>
      </c>
      <c r="Z16" s="8">
        <f>FC_OTH_HH_SH_E!Z16+FC_OTH_HH_SC_E!Z16+FC_OTH_HH_WH_E!Z16+FC_OTH_HH_CO_E!Z16</f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0">SUM(C18:C21)</f>
        <v>0</v>
      </c>
      <c r="D17" s="27">
        <f t="shared" si="10"/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  <c r="Y17" s="27">
        <f t="shared" ref="Y17:Z17" si="11">SUM(Y18:Y21)</f>
        <v>0</v>
      </c>
      <c r="Z17" s="27">
        <f t="shared" si="11"/>
        <v>0</v>
      </c>
    </row>
    <row r="18" spans="1:26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  <c r="Y18" s="8">
        <f>FC_OTH_HH_SH_E!Y18+FC_OTH_HH_SC_E!Y18+FC_OTH_HH_WH_E!Y18+FC_OTH_HH_CO_E!Y18</f>
        <v>0</v>
      </c>
      <c r="Z18" s="8">
        <f>FC_OTH_HH_SH_E!Z18+FC_OTH_HH_SC_E!Z18+FC_OTH_HH_WH_E!Z18+FC_OTH_HH_CO_E!Z18</f>
        <v>0</v>
      </c>
    </row>
    <row r="19" spans="1:26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  <c r="Y19" s="8">
        <f>FC_OTH_HH_SH_E!Y19+FC_OTH_HH_SC_E!Y19+FC_OTH_HH_WH_E!Y19+FC_OTH_HH_CO_E!Y19</f>
        <v>0</v>
      </c>
      <c r="Z19" s="8">
        <f>FC_OTH_HH_SH_E!Z19+FC_OTH_HH_SC_E!Z19+FC_OTH_HH_WH_E!Z19+FC_OTH_HH_CO_E!Z19</f>
        <v>0</v>
      </c>
    </row>
    <row r="20" spans="1:26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  <c r="Y20" s="8">
        <f>FC_OTH_HH_SH_E!Y20+FC_OTH_HH_SC_E!Y20+FC_OTH_HH_WH_E!Y20+FC_OTH_HH_CO_E!Y20</f>
        <v>0</v>
      </c>
      <c r="Z20" s="8">
        <f>FC_OTH_HH_SH_E!Z20+FC_OTH_HH_SC_E!Z20+FC_OTH_HH_WH_E!Z20+FC_OTH_HH_CO_E!Z20</f>
        <v>0</v>
      </c>
    </row>
    <row r="21" spans="1:26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  <c r="Y21" s="8">
        <f>FC_OTH_HH_SH_E!Y21+FC_OTH_HH_SC_E!Y21+FC_OTH_HH_WH_E!Y21+FC_OTH_HH_CO_E!Y21</f>
        <v>0</v>
      </c>
      <c r="Z21" s="8">
        <f>FC_OTH_HH_SH_E!Z21+FC_OTH_HH_SC_E!Z21+FC_OTH_HH_WH_E!Z21+FC_OTH_HH_CO_E!Z21</f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2">SUM(C23:C24)</f>
        <v>44.1961432704</v>
      </c>
      <c r="D22" s="27">
        <f t="shared" si="12"/>
        <v>49.646565619199983</v>
      </c>
      <c r="E22" s="27">
        <f t="shared" si="12"/>
        <v>50.412831321599995</v>
      </c>
      <c r="F22" s="27">
        <f t="shared" si="12"/>
        <v>49.500538560000031</v>
      </c>
      <c r="G22" s="27">
        <f t="shared" si="12"/>
        <v>49.337199014399978</v>
      </c>
      <c r="H22" s="27">
        <f t="shared" si="12"/>
        <v>49.172354035199973</v>
      </c>
      <c r="I22" s="27">
        <f t="shared" si="12"/>
        <v>49.845659212799958</v>
      </c>
      <c r="J22" s="27">
        <f t="shared" si="12"/>
        <v>49.292412364799979</v>
      </c>
      <c r="K22" s="27">
        <f t="shared" si="12"/>
        <v>29.526445555199999</v>
      </c>
      <c r="L22" s="27">
        <f t="shared" si="12"/>
        <v>28.956262579200001</v>
      </c>
      <c r="M22" s="27">
        <f t="shared" si="12"/>
        <v>32.748826175999994</v>
      </c>
      <c r="N22" s="27">
        <f t="shared" si="12"/>
        <v>22.222732514399993</v>
      </c>
      <c r="O22" s="27">
        <f t="shared" si="12"/>
        <v>22.448981412000002</v>
      </c>
      <c r="P22" s="27">
        <f t="shared" si="12"/>
        <v>18.388610063999991</v>
      </c>
      <c r="Q22" s="27">
        <f t="shared" si="12"/>
        <v>16.877533701599997</v>
      </c>
      <c r="R22" s="27">
        <f t="shared" si="12"/>
        <v>15.924174750000002</v>
      </c>
      <c r="S22" s="27">
        <f t="shared" si="12"/>
        <v>16.874478403199994</v>
      </c>
      <c r="T22" s="27">
        <f t="shared" si="12"/>
        <v>15.772077604800007</v>
      </c>
      <c r="U22" s="27">
        <f t="shared" si="12"/>
        <v>16.114314150000009</v>
      </c>
      <c r="V22" s="27">
        <f t="shared" si="12"/>
        <v>16.428436200000011</v>
      </c>
      <c r="W22" s="27">
        <f t="shared" si="12"/>
        <v>15.289020291599996</v>
      </c>
      <c r="X22" s="27">
        <f t="shared" si="12"/>
        <v>17.584300800000001</v>
      </c>
      <c r="Y22" s="27">
        <f t="shared" ref="Y22:Z22" si="13">SUM(Y23:Y24)</f>
        <v>15.156837471600008</v>
      </c>
      <c r="Z22" s="27">
        <f t="shared" si="13"/>
        <v>15.016700160000003</v>
      </c>
    </row>
    <row r="23" spans="1:26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44.1961432704</v>
      </c>
      <c r="D23" s="8">
        <f>FC_OTH_HH_SH_E!D23+FC_OTH_HH_SC_E!D23+FC_OTH_HH_WH_E!D23+FC_OTH_HH_CO_E!D23</f>
        <v>49.646565619199983</v>
      </c>
      <c r="E23" s="8">
        <f>FC_OTH_HH_SH_E!E23+FC_OTH_HH_SC_E!E23+FC_OTH_HH_WH_E!E23+FC_OTH_HH_CO_E!E23</f>
        <v>50.412831321599995</v>
      </c>
      <c r="F23" s="8">
        <f>FC_OTH_HH_SH_E!F23+FC_OTH_HH_SC_E!F23+FC_OTH_HH_WH_E!F23+FC_OTH_HH_CO_E!F23</f>
        <v>49.500538560000031</v>
      </c>
      <c r="G23" s="8">
        <f>FC_OTH_HH_SH_E!G23+FC_OTH_HH_SC_E!G23+FC_OTH_HH_WH_E!G23+FC_OTH_HH_CO_E!G23</f>
        <v>49.337199014399978</v>
      </c>
      <c r="H23" s="8">
        <f>FC_OTH_HH_SH_E!H23+FC_OTH_HH_SC_E!H23+FC_OTH_HH_WH_E!H23+FC_OTH_HH_CO_E!H23</f>
        <v>49.172354035199973</v>
      </c>
      <c r="I23" s="8">
        <f>FC_OTH_HH_SH_E!I23+FC_OTH_HH_SC_E!I23+FC_OTH_HH_WH_E!I23+FC_OTH_HH_CO_E!I23</f>
        <v>49.845659212799958</v>
      </c>
      <c r="J23" s="8">
        <f>FC_OTH_HH_SH_E!J23+FC_OTH_HH_SC_E!J23+FC_OTH_HH_WH_E!J23+FC_OTH_HH_CO_E!J23</f>
        <v>49.292412364799979</v>
      </c>
      <c r="K23" s="8">
        <f>FC_OTH_HH_SH_E!K23+FC_OTH_HH_SC_E!K23+FC_OTH_HH_WH_E!K23+FC_OTH_HH_CO_E!K23</f>
        <v>29.526445555199999</v>
      </c>
      <c r="L23" s="8">
        <f>FC_OTH_HH_SH_E!L23+FC_OTH_HH_SC_E!L23+FC_OTH_HH_WH_E!L23+FC_OTH_HH_CO_E!L23</f>
        <v>28.956262579200001</v>
      </c>
      <c r="M23" s="8">
        <f>FC_OTH_HH_SH_E!M23+FC_OTH_HH_SC_E!M23+FC_OTH_HH_WH_E!M23+FC_OTH_HH_CO_E!M23</f>
        <v>32.748826175999994</v>
      </c>
      <c r="N23" s="8">
        <f>FC_OTH_HH_SH_E!N23+FC_OTH_HH_SC_E!N23+FC_OTH_HH_WH_E!N23+FC_OTH_HH_CO_E!N23</f>
        <v>22.222732514399993</v>
      </c>
      <c r="O23" s="8">
        <f>FC_OTH_HH_SH_E!O23+FC_OTH_HH_SC_E!O23+FC_OTH_HH_WH_E!O23+FC_OTH_HH_CO_E!O23</f>
        <v>22.448981412000002</v>
      </c>
      <c r="P23" s="8">
        <f>FC_OTH_HH_SH_E!P23+FC_OTH_HH_SC_E!P23+FC_OTH_HH_WH_E!P23+FC_OTH_HH_CO_E!P23</f>
        <v>18.388610063999991</v>
      </c>
      <c r="Q23" s="8">
        <f>FC_OTH_HH_SH_E!Q23+FC_OTH_HH_SC_E!Q23+FC_OTH_HH_WH_E!Q23+FC_OTH_HH_CO_E!Q23</f>
        <v>16.877533701599997</v>
      </c>
      <c r="R23" s="8">
        <f>FC_OTH_HH_SH_E!R23+FC_OTH_HH_SC_E!R23+FC_OTH_HH_WH_E!R23+FC_OTH_HH_CO_E!R23</f>
        <v>15.924174750000002</v>
      </c>
      <c r="S23" s="8">
        <f>FC_OTH_HH_SH_E!S23+FC_OTH_HH_SC_E!S23+FC_OTH_HH_WH_E!S23+FC_OTH_HH_CO_E!S23</f>
        <v>16.874478403199994</v>
      </c>
      <c r="T23" s="8">
        <f>FC_OTH_HH_SH_E!T23+FC_OTH_HH_SC_E!T23+FC_OTH_HH_WH_E!T23+FC_OTH_HH_CO_E!T23</f>
        <v>15.772077604800007</v>
      </c>
      <c r="U23" s="8">
        <f>FC_OTH_HH_SH_E!U23+FC_OTH_HH_SC_E!U23+FC_OTH_HH_WH_E!U23+FC_OTH_HH_CO_E!U23</f>
        <v>16.114314150000009</v>
      </c>
      <c r="V23" s="8">
        <f>FC_OTH_HH_SH_E!V23+FC_OTH_HH_SC_E!V23+FC_OTH_HH_WH_E!V23+FC_OTH_HH_CO_E!V23</f>
        <v>16.428436200000011</v>
      </c>
      <c r="W23" s="8">
        <f>FC_OTH_HH_SH_E!W23+FC_OTH_HH_SC_E!W23+FC_OTH_HH_WH_E!W23+FC_OTH_HH_CO_E!W23</f>
        <v>15.289020291599996</v>
      </c>
      <c r="X23" s="8">
        <f>FC_OTH_HH_SH_E!X23+FC_OTH_HH_SC_E!X23+FC_OTH_HH_WH_E!X23+FC_OTH_HH_CO_E!X23</f>
        <v>17.584300800000001</v>
      </c>
      <c r="Y23" s="8">
        <f>FC_OTH_HH_SH_E!Y23+FC_OTH_HH_SC_E!Y23+FC_OTH_HH_WH_E!Y23+FC_OTH_HH_CO_E!Y23</f>
        <v>15.156837471600008</v>
      </c>
      <c r="Z23" s="8">
        <f>FC_OTH_HH_SH_E!Z23+FC_OTH_HH_SC_E!Z23+FC_OTH_HH_WH_E!Z23+FC_OTH_HH_CO_E!Z23</f>
        <v>15.016700160000003</v>
      </c>
    </row>
    <row r="24" spans="1:26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  <c r="Y24" s="8">
        <f>FC_OTH_HH_SH_E!Y24+FC_OTH_HH_SC_E!Y24+FC_OTH_HH_WH_E!Y24+FC_OTH_HH_CO_E!Y24</f>
        <v>0</v>
      </c>
      <c r="Z24" s="8">
        <f>FC_OTH_HH_SH_E!Z24+FC_OTH_HH_SC_E!Z24+FC_OTH_HH_WH_E!Z24+FC_OTH_HH_CO_E!Z24</f>
        <v>0</v>
      </c>
    </row>
    <row r="25" spans="1:26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  <c r="Y25" s="27">
        <f>FC_OTH_HH_SH_E!Y25+FC_OTH_HH_SC_E!Y25+FC_OTH_HH_WH_E!Y25+FC_OTH_HH_CO_E!Y25</f>
        <v>0</v>
      </c>
      <c r="Z25" s="27">
        <f>FC_OTH_HH_SH_E!Z25+FC_OTH_HH_SC_E!Z25+FC_OTH_HH_WH_E!Z25+FC_OTH_HH_CO_E!Z25</f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4">SUM(C27,C33)</f>
        <v>2739.3786892799999</v>
      </c>
      <c r="D26" s="27">
        <f t="shared" si="14"/>
        <v>3360.1602157199995</v>
      </c>
      <c r="E26" s="27">
        <f t="shared" si="14"/>
        <v>3111.6287268000005</v>
      </c>
      <c r="F26" s="27">
        <f t="shared" si="14"/>
        <v>3359.8889117999997</v>
      </c>
      <c r="G26" s="27">
        <f t="shared" si="14"/>
        <v>2818.2223371599994</v>
      </c>
      <c r="H26" s="27">
        <f t="shared" si="14"/>
        <v>2608.6484696399998</v>
      </c>
      <c r="I26" s="27">
        <f t="shared" si="14"/>
        <v>2430.2978686799988</v>
      </c>
      <c r="J26" s="27">
        <f t="shared" si="14"/>
        <v>2458.7390105999998</v>
      </c>
      <c r="K26" s="27">
        <f t="shared" si="14"/>
        <v>1979.57145096</v>
      </c>
      <c r="L26" s="27">
        <f t="shared" si="14"/>
        <v>1925.6064274799999</v>
      </c>
      <c r="M26" s="27">
        <f t="shared" si="14"/>
        <v>2233.4705575200005</v>
      </c>
      <c r="N26" s="27">
        <f t="shared" si="14"/>
        <v>1795.6073494799996</v>
      </c>
      <c r="O26" s="27">
        <f t="shared" si="14"/>
        <v>1890.5349351599998</v>
      </c>
      <c r="P26" s="27">
        <f t="shared" si="14"/>
        <v>1700.1273448799991</v>
      </c>
      <c r="Q26" s="27">
        <f t="shared" si="14"/>
        <v>1691.4013671600005</v>
      </c>
      <c r="R26" s="27">
        <f t="shared" si="14"/>
        <v>1590.5136081599987</v>
      </c>
      <c r="S26" s="27">
        <f t="shared" si="14"/>
        <v>1589.4626025599998</v>
      </c>
      <c r="T26" s="27">
        <f t="shared" si="14"/>
        <v>1483.2992275199997</v>
      </c>
      <c r="U26" s="27">
        <f t="shared" si="14"/>
        <v>1382.4762717599992</v>
      </c>
      <c r="V26" s="27">
        <f t="shared" si="14"/>
        <v>1284.5447701200012</v>
      </c>
      <c r="W26" s="27">
        <f t="shared" si="14"/>
        <v>1325.8926302399991</v>
      </c>
      <c r="X26" s="27">
        <f t="shared" si="14"/>
        <v>1072.2662056800009</v>
      </c>
      <c r="Y26" s="27">
        <f t="shared" ref="Y26:Z26" si="15">SUM(Y27,Y33)</f>
        <v>1020.5751441599986</v>
      </c>
      <c r="Z26" s="27">
        <f t="shared" si="15"/>
        <v>751.63547411999946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6">SUM(C28:C32)</f>
        <v>0</v>
      </c>
      <c r="D27" s="19">
        <f t="shared" si="16"/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  <c r="Y27" s="19">
        <f t="shared" ref="Y27:Z27" si="17">SUM(Y28:Y32)</f>
        <v>0</v>
      </c>
      <c r="Z27" s="19">
        <f t="shared" si="17"/>
        <v>0</v>
      </c>
    </row>
    <row r="28" spans="1:26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  <c r="Y28" s="8">
        <f>FC_OTH_HH_SH_E!Y28+FC_OTH_HH_SC_E!Y28+FC_OTH_HH_WH_E!Y28+FC_OTH_HH_CO_E!Y28</f>
        <v>0</v>
      </c>
      <c r="Z28" s="8">
        <f>FC_OTH_HH_SH_E!Z28+FC_OTH_HH_SC_E!Z28+FC_OTH_HH_WH_E!Z28+FC_OTH_HH_CO_E!Z28</f>
        <v>0</v>
      </c>
    </row>
    <row r="29" spans="1:26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  <c r="Y29" s="8">
        <f>FC_OTH_HH_SH_E!Y29+FC_OTH_HH_SC_E!Y29+FC_OTH_HH_WH_E!Y29+FC_OTH_HH_CO_E!Y29</f>
        <v>0</v>
      </c>
      <c r="Z29" s="8">
        <f>FC_OTH_HH_SH_E!Z29+FC_OTH_HH_SC_E!Z29+FC_OTH_HH_WH_E!Z29+FC_OTH_HH_CO_E!Z29</f>
        <v>0</v>
      </c>
    </row>
    <row r="30" spans="1:26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  <c r="Y30" s="8">
        <f>FC_OTH_HH_SH_E!Y30+FC_OTH_HH_SC_E!Y30+FC_OTH_HH_WH_E!Y30+FC_OTH_HH_CO_E!Y30</f>
        <v>0</v>
      </c>
      <c r="Z30" s="8">
        <f>FC_OTH_HH_SH_E!Z30+FC_OTH_HH_SC_E!Z30+FC_OTH_HH_WH_E!Z30+FC_OTH_HH_CO_E!Z30</f>
        <v>0</v>
      </c>
    </row>
    <row r="31" spans="1:26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  <c r="Y31" s="8">
        <f>FC_OTH_HH_SH_E!Y31+FC_OTH_HH_SC_E!Y31+FC_OTH_HH_WH_E!Y31+FC_OTH_HH_CO_E!Y31</f>
        <v>0</v>
      </c>
      <c r="Z31" s="8">
        <f>FC_OTH_HH_SH_E!Z31+FC_OTH_HH_SC_E!Z31+FC_OTH_HH_WH_E!Z31+FC_OTH_HH_CO_E!Z31</f>
        <v>0</v>
      </c>
    </row>
    <row r="32" spans="1:26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  <c r="Y32" s="8">
        <f>FC_OTH_HH_SH_E!Y32+FC_OTH_HH_SC_E!Y32+FC_OTH_HH_WH_E!Y32+FC_OTH_HH_CO_E!Y32</f>
        <v>0</v>
      </c>
      <c r="Z32" s="8">
        <f>FC_OTH_HH_SH_E!Z32+FC_OTH_HH_SC_E!Z32+FC_OTH_HH_WH_E!Z32+FC_OTH_HH_CO_E!Z32</f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18">SUM(C34:C50)</f>
        <v>2739.3786892799999</v>
      </c>
      <c r="D33" s="19">
        <f t="shared" si="18"/>
        <v>3360.1602157199995</v>
      </c>
      <c r="E33" s="19">
        <f t="shared" si="18"/>
        <v>3111.6287268000005</v>
      </c>
      <c r="F33" s="19">
        <f t="shared" si="18"/>
        <v>3359.8889117999997</v>
      </c>
      <c r="G33" s="19">
        <f t="shared" si="18"/>
        <v>2818.2223371599994</v>
      </c>
      <c r="H33" s="19">
        <f t="shared" si="18"/>
        <v>2608.6484696399998</v>
      </c>
      <c r="I33" s="19">
        <f t="shared" si="18"/>
        <v>2430.2978686799988</v>
      </c>
      <c r="J33" s="19">
        <f t="shared" si="18"/>
        <v>2458.7390105999998</v>
      </c>
      <c r="K33" s="19">
        <f t="shared" si="18"/>
        <v>1979.57145096</v>
      </c>
      <c r="L33" s="19">
        <f t="shared" si="18"/>
        <v>1925.6064274799999</v>
      </c>
      <c r="M33" s="19">
        <f t="shared" si="18"/>
        <v>2233.4705575200005</v>
      </c>
      <c r="N33" s="19">
        <f t="shared" si="18"/>
        <v>1795.6073494799996</v>
      </c>
      <c r="O33" s="19">
        <f t="shared" si="18"/>
        <v>1890.5349351599998</v>
      </c>
      <c r="P33" s="19">
        <f t="shared" si="18"/>
        <v>1700.1273448799991</v>
      </c>
      <c r="Q33" s="19">
        <f t="shared" si="18"/>
        <v>1691.4013671600005</v>
      </c>
      <c r="R33" s="19">
        <f t="shared" si="18"/>
        <v>1590.5136081599987</v>
      </c>
      <c r="S33" s="19">
        <f t="shared" si="18"/>
        <v>1589.4626025599998</v>
      </c>
      <c r="T33" s="19">
        <f t="shared" si="18"/>
        <v>1483.2992275199997</v>
      </c>
      <c r="U33" s="19">
        <f t="shared" si="18"/>
        <v>1382.4762717599992</v>
      </c>
      <c r="V33" s="19">
        <f t="shared" si="18"/>
        <v>1284.5447701200012</v>
      </c>
      <c r="W33" s="19">
        <f t="shared" si="18"/>
        <v>1325.8926302399991</v>
      </c>
      <c r="X33" s="19">
        <f t="shared" si="18"/>
        <v>1072.2662056800009</v>
      </c>
      <c r="Y33" s="19">
        <f t="shared" ref="Y33:Z33" si="19">SUM(Y34:Y50)</f>
        <v>1020.5751441599986</v>
      </c>
      <c r="Z33" s="19">
        <f t="shared" si="19"/>
        <v>751.63547411999946</v>
      </c>
    </row>
    <row r="34" spans="1:26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  <c r="Y34" s="8">
        <f>FC_OTH_HH_SH_E!Y34+FC_OTH_HH_SC_E!Y34+FC_OTH_HH_WH_E!Y34+FC_OTH_HH_CO_E!Y34</f>
        <v>0</v>
      </c>
      <c r="Z34" s="8">
        <f>FC_OTH_HH_SH_E!Z34+FC_OTH_HH_SC_E!Z34+FC_OTH_HH_WH_E!Z34+FC_OTH_HH_CO_E!Z34</f>
        <v>0</v>
      </c>
    </row>
    <row r="35" spans="1:26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  <c r="Y35" s="8">
        <f>FC_OTH_HH_SH_E!Y35+FC_OTH_HH_SC_E!Y35+FC_OTH_HH_WH_E!Y35+FC_OTH_HH_CO_E!Y35</f>
        <v>0</v>
      </c>
      <c r="Z35" s="8">
        <f>FC_OTH_HH_SH_E!Z35+FC_OTH_HH_SC_E!Z35+FC_OTH_HH_WH_E!Z35+FC_OTH_HH_CO_E!Z35</f>
        <v>0</v>
      </c>
    </row>
    <row r="36" spans="1:26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8.7456599999999991</v>
      </c>
      <c r="D36" s="8">
        <f>FC_OTH_HH_SH_E!D36+FC_OTH_HH_SC_E!D36+FC_OTH_HH_WH_E!D36+FC_OTH_HH_CO_E!D36</f>
        <v>14.576175720000002</v>
      </c>
      <c r="E36" s="8">
        <f>FC_OTH_HH_SH_E!E36+FC_OTH_HH_SC_E!E36+FC_OTH_HH_WH_E!E36+FC_OTH_HH_CO_E!E36</f>
        <v>14.576175720000002</v>
      </c>
      <c r="F36" s="8">
        <f>FC_OTH_HH_SH_E!F36+FC_OTH_HH_SC_E!F36+FC_OTH_HH_WH_E!F36+FC_OTH_HH_CO_E!F36</f>
        <v>17.491320000000002</v>
      </c>
      <c r="G36" s="8">
        <f>FC_OTH_HH_SH_E!G36+FC_OTH_HH_SC_E!G36+FC_OTH_HH_WH_E!G36+FC_OTH_HH_CO_E!G36</f>
        <v>14.576175720000002</v>
      </c>
      <c r="H36" s="8">
        <f>FC_OTH_HH_SH_E!H36+FC_OTH_HH_SC_E!H36+FC_OTH_HH_WH_E!H36+FC_OTH_HH_CO_E!H36</f>
        <v>17.491320000000002</v>
      </c>
      <c r="I36" s="8">
        <f>FC_OTH_HH_SH_E!I36+FC_OTH_HH_SC_E!I36+FC_OTH_HH_WH_E!I36+FC_OTH_HH_CO_E!I36</f>
        <v>8.7456599999999991</v>
      </c>
      <c r="J36" s="8">
        <f>FC_OTH_HH_SH_E!J36+FC_OTH_HH_SC_E!J36+FC_OTH_HH_WH_E!J36+FC_OTH_HH_CO_E!J36</f>
        <v>11.660804280000001</v>
      </c>
      <c r="K36" s="8">
        <f>FC_OTH_HH_SH_E!K36+FC_OTH_HH_SC_E!K36+FC_OTH_HH_WH_E!K36+FC_OTH_HH_CO_E!K36</f>
        <v>17.491320000000002</v>
      </c>
      <c r="L36" s="8">
        <f>FC_OTH_HH_SH_E!L36+FC_OTH_HH_SC_E!L36+FC_OTH_HH_WH_E!L36+FC_OTH_HH_CO_E!L36</f>
        <v>20.406464280000002</v>
      </c>
      <c r="M36" s="8">
        <f>FC_OTH_HH_SH_E!M36+FC_OTH_HH_SC_E!M36+FC_OTH_HH_WH_E!M36+FC_OTH_HH_CO_E!M36</f>
        <v>14.576175720000002</v>
      </c>
      <c r="N36" s="8">
        <f>FC_OTH_HH_SH_E!N36+FC_OTH_HH_SC_E!N36+FC_OTH_HH_WH_E!N36+FC_OTH_HH_CO_E!N36</f>
        <v>11.660804280000001</v>
      </c>
      <c r="O36" s="8">
        <f>FC_OTH_HH_SH_E!O36+FC_OTH_HH_SC_E!O36+FC_OTH_HH_WH_E!O36+FC_OTH_HH_CO_E!O36</f>
        <v>8.7456599999999991</v>
      </c>
      <c r="P36" s="8">
        <f>FC_OTH_HH_SH_E!P36+FC_OTH_HH_SC_E!P36+FC_OTH_HH_WH_E!P36+FC_OTH_HH_CO_E!P36</f>
        <v>11.686019040000001</v>
      </c>
      <c r="Q36" s="8">
        <f>FC_OTH_HH_SH_E!Q36+FC_OTH_HH_SC_E!Q36+FC_OTH_HH_WH_E!Q36+FC_OTH_HH_CO_E!Q36</f>
        <v>11.686019040000001</v>
      </c>
      <c r="R36" s="8">
        <f>FC_OTH_HH_SH_E!R36+FC_OTH_HH_SC_E!R36+FC_OTH_HH_WH_E!R36+FC_OTH_HH_CO_E!R36</f>
        <v>14.607750960000001</v>
      </c>
      <c r="S36" s="8">
        <f>FC_OTH_HH_SH_E!S36+FC_OTH_HH_SC_E!S36+FC_OTH_HH_WH_E!S36+FC_OTH_HH_CO_E!S36</f>
        <v>11.686019040000001</v>
      </c>
      <c r="T36" s="8">
        <f>FC_OTH_HH_SH_E!T36+FC_OTH_HH_SC_E!T36+FC_OTH_HH_WH_E!T36+FC_OTH_HH_CO_E!T36</f>
        <v>11.686019040000001</v>
      </c>
      <c r="U36" s="8">
        <f>FC_OTH_HH_SH_E!U36+FC_OTH_HH_SC_E!U36+FC_OTH_HH_WH_E!U36+FC_OTH_HH_CO_E!U36</f>
        <v>11.686019040000001</v>
      </c>
      <c r="V36" s="8">
        <f>FC_OTH_HH_SH_E!V36+FC_OTH_HH_SC_E!V36+FC_OTH_HH_WH_E!V36+FC_OTH_HH_CO_E!V36</f>
        <v>11.686019040000001</v>
      </c>
      <c r="W36" s="8">
        <f>FC_OTH_HH_SH_E!W36+FC_OTH_HH_SC_E!W36+FC_OTH_HH_WH_E!W36+FC_OTH_HH_CO_E!W36</f>
        <v>14.607750960000001</v>
      </c>
      <c r="X36" s="8">
        <f>FC_OTH_HH_SH_E!X36+FC_OTH_HH_SC_E!X36+FC_OTH_HH_WH_E!X36+FC_OTH_HH_CO_E!X36</f>
        <v>14.607750960000001</v>
      </c>
      <c r="Y36" s="8">
        <f>FC_OTH_HH_SH_E!Y36+FC_OTH_HH_SC_E!Y36+FC_OTH_HH_WH_E!Y36+FC_OTH_HH_CO_E!Y36</f>
        <v>11.686019040000001</v>
      </c>
      <c r="Z36" s="8">
        <f>FC_OTH_HH_SH_E!Z36+FC_OTH_HH_SC_E!Z36+FC_OTH_HH_WH_E!Z36+FC_OTH_HH_CO_E!Z36</f>
        <v>8.7645142800000002</v>
      </c>
    </row>
    <row r="37" spans="1:26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154.95477228000004</v>
      </c>
      <c r="N37" s="8">
        <f>FC_OTH_HH_SH_E!N37+FC_OTH_HH_SC_E!N37+FC_OTH_HH_WH_E!N37+FC_OTH_HH_CO_E!N37</f>
        <v>154.95477228000001</v>
      </c>
      <c r="O37" s="8">
        <f>FC_OTH_HH_SH_E!O37+FC_OTH_HH_SC_E!O37+FC_OTH_HH_WH_E!O37+FC_OTH_HH_CO_E!O37</f>
        <v>163.89438911999997</v>
      </c>
      <c r="P37" s="8">
        <f>FC_OTH_HH_SH_E!P37+FC_OTH_HH_SC_E!P37+FC_OTH_HH_WH_E!P37+FC_OTH_HH_CO_E!P37</f>
        <v>159.40374911999993</v>
      </c>
      <c r="Q37" s="8">
        <f>FC_OTH_HH_SH_E!Q37+FC_OTH_HH_SC_E!Q37+FC_OTH_HH_WH_E!Q37+FC_OTH_HH_CO_E!Q37</f>
        <v>153.38853684000006</v>
      </c>
      <c r="R37" s="8">
        <f>FC_OTH_HH_SH_E!R37+FC_OTH_HH_SC_E!R37+FC_OTH_HH_WH_E!R37+FC_OTH_HH_CO_E!R37</f>
        <v>147.3733245599999</v>
      </c>
      <c r="S37" s="8">
        <f>FC_OTH_HH_SH_E!S37+FC_OTH_HH_SC_E!S37+FC_OTH_HH_WH_E!S37+FC_OTH_HH_CO_E!S37</f>
        <v>141.35811227999997</v>
      </c>
      <c r="T37" s="8">
        <f>FC_OTH_HH_SH_E!T37+FC_OTH_HH_SC_E!T37+FC_OTH_HH_WH_E!T37+FC_OTH_HH_CO_E!T37</f>
        <v>132.33516911999999</v>
      </c>
      <c r="U37" s="8">
        <f>FC_OTH_HH_SH_E!U37+FC_OTH_HH_SC_E!U37+FC_OTH_HH_WH_E!U37+FC_OTH_HH_CO_E!U37</f>
        <v>126.31995683999993</v>
      </c>
      <c r="V37" s="8">
        <f>FC_OTH_HH_SH_E!V37+FC_OTH_HH_SC_E!V37+FC_OTH_HH_WH_E!V37+FC_OTH_HH_CO_E!V37</f>
        <v>120.30474456000012</v>
      </c>
      <c r="W37" s="8">
        <f>FC_OTH_HH_SH_E!W37+FC_OTH_HH_SC_E!W37+FC_OTH_HH_WH_E!W37+FC_OTH_HH_CO_E!W37</f>
        <v>114.28953227999992</v>
      </c>
      <c r="X37" s="8">
        <f>FC_OTH_HH_SH_E!X37+FC_OTH_HH_SC_E!X37+FC_OTH_HH_WH_E!X37+FC_OTH_HH_CO_E!X37</f>
        <v>108.27432000000007</v>
      </c>
      <c r="Y37" s="8">
        <f>FC_OTH_HH_SH_E!Y37+FC_OTH_HH_SC_E!Y37+FC_OTH_HH_WH_E!Y37+FC_OTH_HH_CO_E!Y37</f>
        <v>105.26658911999986</v>
      </c>
      <c r="Z37" s="8">
        <f>FC_OTH_HH_SH_E!Z37+FC_OTH_HH_SC_E!Z37+FC_OTH_HH_WH_E!Z37+FC_OTH_HH_CO_E!Z37</f>
        <v>99.251376839999949</v>
      </c>
    </row>
    <row r="38" spans="1:26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  <c r="Y38" s="8">
        <f>FC_OTH_HH_SH_E!Y38+FC_OTH_HH_SC_E!Y38+FC_OTH_HH_WH_E!Y38+FC_OTH_HH_CO_E!Y38</f>
        <v>0</v>
      </c>
      <c r="Z38" s="8">
        <f>FC_OTH_HH_SH_E!Z38+FC_OTH_HH_SC_E!Z38+FC_OTH_HH_WH_E!Z38+FC_OTH_HH_CO_E!Z38</f>
        <v>0</v>
      </c>
    </row>
    <row r="39" spans="1:26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  <c r="Y39" s="8">
        <f>FC_OTH_HH_SH_E!Y39+FC_OTH_HH_SC_E!Y39+FC_OTH_HH_WH_E!Y39+FC_OTH_HH_CO_E!Y39</f>
        <v>0</v>
      </c>
      <c r="Z39" s="8">
        <f>FC_OTH_HH_SH_E!Z39+FC_OTH_HH_SC_E!Z39+FC_OTH_HH_WH_E!Z39+FC_OTH_HH_CO_E!Z39</f>
        <v>0</v>
      </c>
    </row>
    <row r="40" spans="1:26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  <c r="Y40" s="8">
        <f>FC_OTH_HH_SH_E!Y40+FC_OTH_HH_SC_E!Y40+FC_OTH_HH_WH_E!Y40+FC_OTH_HH_CO_E!Y40</f>
        <v>0</v>
      </c>
      <c r="Z40" s="8">
        <f>FC_OTH_HH_SH_E!Z40+FC_OTH_HH_SC_E!Z40+FC_OTH_HH_WH_E!Z40+FC_OTH_HH_CO_E!Z40</f>
        <v>0</v>
      </c>
    </row>
    <row r="41" spans="1:26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  <c r="Y41" s="8">
        <f>FC_OTH_HH_SH_E!Y41+FC_OTH_HH_SC_E!Y41+FC_OTH_HH_WH_E!Y41+FC_OTH_HH_CO_E!Y41</f>
        <v>0</v>
      </c>
      <c r="Z41" s="8">
        <f>FC_OTH_HH_SH_E!Z41+FC_OTH_HH_SC_E!Z41+FC_OTH_HH_WH_E!Z41+FC_OTH_HH_CO_E!Z41</f>
        <v>0</v>
      </c>
    </row>
    <row r="42" spans="1:26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  <c r="Y42" s="8">
        <f>FC_OTH_HH_SH_E!Y42+FC_OTH_HH_SC_E!Y42+FC_OTH_HH_WH_E!Y42+FC_OTH_HH_CO_E!Y42</f>
        <v>0</v>
      </c>
      <c r="Z42" s="8">
        <f>FC_OTH_HH_SH_E!Z42+FC_OTH_HH_SC_E!Z42+FC_OTH_HH_WH_E!Z42+FC_OTH_HH_CO_E!Z42</f>
        <v>0</v>
      </c>
    </row>
    <row r="43" spans="1:26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2714.7274221600001</v>
      </c>
      <c r="D43" s="8">
        <f>FC_OTH_HH_SH_E!D43+FC_OTH_HH_SC_E!D43+FC_OTH_HH_WH_E!D43+FC_OTH_HH_CO_E!D43</f>
        <v>3326.4971999999998</v>
      </c>
      <c r="E43" s="8">
        <f>FC_OTH_HH_SH_E!E43+FC_OTH_HH_SC_E!E43+FC_OTH_HH_WH_E!E43+FC_OTH_HH_CO_E!E43</f>
        <v>3077.9657110800008</v>
      </c>
      <c r="F43" s="8">
        <f>FC_OTH_HH_SH_E!F43+FC_OTH_HH_SC_E!F43+FC_OTH_HH_WH_E!F43+FC_OTH_HH_CO_E!F43</f>
        <v>3323.3107517999997</v>
      </c>
      <c r="G43" s="8">
        <f>FC_OTH_HH_SH_E!G43+FC_OTH_HH_SC_E!G43+FC_OTH_HH_WH_E!G43+FC_OTH_HH_CO_E!G43</f>
        <v>2784.5593214399996</v>
      </c>
      <c r="H43" s="8">
        <f>FC_OTH_HH_SH_E!H43+FC_OTH_HH_SC_E!H43+FC_OTH_HH_WH_E!H43+FC_OTH_HH_CO_E!H43</f>
        <v>2572.0703096399998</v>
      </c>
      <c r="I43" s="8">
        <f>FC_OTH_HH_SH_E!I43+FC_OTH_HH_SC_E!I43+FC_OTH_HH_WH_E!I43+FC_OTH_HH_CO_E!I43</f>
        <v>2402.4653686799988</v>
      </c>
      <c r="J43" s="8">
        <f>FC_OTH_HH_SH_E!J43+FC_OTH_HH_SC_E!J43+FC_OTH_HH_WH_E!J43+FC_OTH_HH_CO_E!J43</f>
        <v>2427.99136632</v>
      </c>
      <c r="K43" s="8">
        <f>FC_OTH_HH_SH_E!K43+FC_OTH_HH_SC_E!K43+FC_OTH_HH_WH_E!K43+FC_OTH_HH_CO_E!K43</f>
        <v>1936.7330860799998</v>
      </c>
      <c r="L43" s="8">
        <f>FC_OTH_HH_SH_E!L43+FC_OTH_HH_SC_E!L43+FC_OTH_HH_WH_E!L43+FC_OTH_HH_CO_E!L43</f>
        <v>1879.8529183199998</v>
      </c>
      <c r="M43" s="8">
        <f>FC_OTH_HH_SH_E!M43+FC_OTH_HH_SC_E!M43+FC_OTH_HH_WH_E!M43+FC_OTH_HH_CO_E!M43</f>
        <v>2035.4241492000006</v>
      </c>
      <c r="N43" s="8">
        <f>FC_OTH_HH_SH_E!N43+FC_OTH_HH_SC_E!N43+FC_OTH_HH_WH_E!N43+FC_OTH_HH_CO_E!N43</f>
        <v>1600.8489010799997</v>
      </c>
      <c r="O43" s="8">
        <f>FC_OTH_HH_SH_E!O43+FC_OTH_HH_SC_E!O43+FC_OTH_HH_WH_E!O43+FC_OTH_HH_CO_E!O43</f>
        <v>1689.6090229199999</v>
      </c>
      <c r="P43" s="8">
        <f>FC_OTH_HH_SH_E!P43+FC_OTH_HH_SC_E!P43+FC_OTH_HH_WH_E!P43+FC_OTH_HH_CO_E!P43</f>
        <v>1501.3252799999991</v>
      </c>
      <c r="Q43" s="8">
        <f>FC_OTH_HH_SH_E!Q43+FC_OTH_HH_SC_E!Q43+FC_OTH_HH_WH_E!Q43+FC_OTH_HH_CO_E!Q43</f>
        <v>1501.3252800000005</v>
      </c>
      <c r="R43" s="8">
        <f>FC_OTH_HH_SH_E!R43+FC_OTH_HH_SC_E!R43+FC_OTH_HH_WH_E!R43+FC_OTH_HH_CO_E!R43</f>
        <v>1406.667094559999</v>
      </c>
      <c r="S43" s="8">
        <f>FC_OTH_HH_SH_E!S43+FC_OTH_HH_SC_E!S43+FC_OTH_HH_WH_E!S43+FC_OTH_HH_CO_E!S43</f>
        <v>1414.9449241199998</v>
      </c>
      <c r="T43" s="8">
        <f>FC_OTH_HH_SH_E!T43+FC_OTH_HH_SC_E!T43+FC_OTH_HH_WH_E!T43+FC_OTH_HH_CO_E!T43</f>
        <v>1321.7608544399998</v>
      </c>
      <c r="U43" s="8">
        <f>FC_OTH_HH_SH_E!U43+FC_OTH_HH_SC_E!U43+FC_OTH_HH_WH_E!U43+FC_OTH_HH_CO_E!U43</f>
        <v>1232.0945488799994</v>
      </c>
      <c r="V43" s="8">
        <f>FC_OTH_HH_SH_E!V43+FC_OTH_HH_SC_E!V43+FC_OTH_HH_WH_E!V43+FC_OTH_HH_CO_E!V43</f>
        <v>1146.5078040000012</v>
      </c>
      <c r="W43" s="8">
        <f>FC_OTH_HH_SH_E!W43+FC_OTH_HH_SC_E!W43+FC_OTH_HH_WH_E!W43+FC_OTH_HH_CO_E!W43</f>
        <v>1184.807337479999</v>
      </c>
      <c r="X43" s="8">
        <f>FC_OTH_HH_SH_E!X43+FC_OTH_HH_SC_E!X43+FC_OTH_HH_WH_E!X43+FC_OTH_HH_CO_E!X43</f>
        <v>943.20467280000082</v>
      </c>
      <c r="Y43" s="8">
        <f>FC_OTH_HH_SH_E!Y43+FC_OTH_HH_SC_E!Y43+FC_OTH_HH_WH_E!Y43+FC_OTH_HH_CO_E!Y43</f>
        <v>900.66312179999875</v>
      </c>
      <c r="Z43" s="8">
        <f>FC_OTH_HH_SH_E!Z43+FC_OTH_HH_SC_E!Z43+FC_OTH_HH_WH_E!Z43+FC_OTH_HH_CO_E!Z43</f>
        <v>640.63721123999949</v>
      </c>
    </row>
    <row r="44" spans="1:26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15.905607120000003</v>
      </c>
      <c r="D44" s="8">
        <f>FC_OTH_HH_SH_E!D44+FC_OTH_HH_SC_E!D44+FC_OTH_HH_WH_E!D44+FC_OTH_HH_CO_E!D44</f>
        <v>19.086840000000006</v>
      </c>
      <c r="E44" s="8">
        <f>FC_OTH_HH_SH_E!E44+FC_OTH_HH_SC_E!E44+FC_OTH_HH_WH_E!E44+FC_OTH_HH_CO_E!E44</f>
        <v>19.086840000000006</v>
      </c>
      <c r="F44" s="8">
        <f>FC_OTH_HH_SH_E!F44+FC_OTH_HH_SC_E!F44+FC_OTH_HH_WH_E!F44+FC_OTH_HH_CO_E!F44</f>
        <v>19.086840000000002</v>
      </c>
      <c r="G44" s="8">
        <f>FC_OTH_HH_SH_E!G44+FC_OTH_HH_SC_E!G44+FC_OTH_HH_WH_E!G44+FC_OTH_HH_CO_E!G44</f>
        <v>19.086839999999999</v>
      </c>
      <c r="H44" s="8">
        <f>FC_OTH_HH_SH_E!H44+FC_OTH_HH_SC_E!H44+FC_OTH_HH_WH_E!H44+FC_OTH_HH_CO_E!H44</f>
        <v>19.086839999999999</v>
      </c>
      <c r="I44" s="8">
        <f>FC_OTH_HH_SH_E!I44+FC_OTH_HH_SC_E!I44+FC_OTH_HH_WH_E!I44+FC_OTH_HH_CO_E!I44</f>
        <v>19.086839999999995</v>
      </c>
      <c r="J44" s="8">
        <f>FC_OTH_HH_SH_E!J44+FC_OTH_HH_SC_E!J44+FC_OTH_HH_WH_E!J44+FC_OTH_HH_CO_E!J44</f>
        <v>19.086840000000006</v>
      </c>
      <c r="K44" s="8">
        <f>FC_OTH_HH_SH_E!K44+FC_OTH_HH_SC_E!K44+FC_OTH_HH_WH_E!K44+FC_OTH_HH_CO_E!K44</f>
        <v>25.347044880000002</v>
      </c>
      <c r="L44" s="8">
        <f>FC_OTH_HH_SH_E!L44+FC_OTH_HH_SC_E!L44+FC_OTH_HH_WH_E!L44+FC_OTH_HH_CO_E!L44</f>
        <v>25.347044880000002</v>
      </c>
      <c r="M44" s="8">
        <f>FC_OTH_HH_SH_E!M44+FC_OTH_HH_SC_E!M44+FC_OTH_HH_WH_E!M44+FC_OTH_HH_CO_E!M44</f>
        <v>28.515460320000003</v>
      </c>
      <c r="N44" s="8">
        <f>FC_OTH_HH_SH_E!N44+FC_OTH_HH_SC_E!N44+FC_OTH_HH_WH_E!N44+FC_OTH_HH_CO_E!N44</f>
        <v>25.357354560000005</v>
      </c>
      <c r="O44" s="8">
        <f>FC_OTH_HH_SH_E!O44+FC_OTH_HH_SC_E!O44+FC_OTH_HH_WH_E!O44+FC_OTH_HH_CO_E!O44</f>
        <v>25.391627280000005</v>
      </c>
      <c r="P44" s="8">
        <f>FC_OTH_HH_SH_E!P44+FC_OTH_HH_SC_E!P44+FC_OTH_HH_WH_E!P44+FC_OTH_HH_CO_E!P44</f>
        <v>25.000138079999989</v>
      </c>
      <c r="Q44" s="8">
        <f>FC_OTH_HH_SH_E!Q44+FC_OTH_HH_SC_E!Q44+FC_OTH_HH_WH_E!Q44+FC_OTH_HH_CO_E!Q44</f>
        <v>25.00153128000002</v>
      </c>
      <c r="R44" s="8">
        <f>FC_OTH_HH_SH_E!R44+FC_OTH_HH_SC_E!R44+FC_OTH_HH_WH_E!R44+FC_OTH_HH_CO_E!R44</f>
        <v>21.865438079999983</v>
      </c>
      <c r="S44" s="8">
        <f>FC_OTH_HH_SH_E!S44+FC_OTH_HH_SC_E!S44+FC_OTH_HH_WH_E!S44+FC_OTH_HH_CO_E!S44</f>
        <v>18.761388479999994</v>
      </c>
      <c r="T44" s="8">
        <f>FC_OTH_HH_SH_E!T44+FC_OTH_HH_SC_E!T44+FC_OTH_HH_WH_E!T44+FC_OTH_HH_CO_E!T44</f>
        <v>9.3809728800000016</v>
      </c>
      <c r="U44" s="8">
        <f>FC_OTH_HH_SH_E!U44+FC_OTH_HH_SC_E!U44+FC_OTH_HH_WH_E!U44+FC_OTH_HH_CO_E!U44</f>
        <v>9.3809728799999963</v>
      </c>
      <c r="V44" s="8">
        <f>FC_OTH_HH_SH_E!V44+FC_OTH_HH_SC_E!V44+FC_OTH_HH_WH_E!V44+FC_OTH_HH_CO_E!V44</f>
        <v>3.1268980800000028</v>
      </c>
      <c r="W44" s="8">
        <f>FC_OTH_HH_SH_E!W44+FC_OTH_HH_SC_E!W44+FC_OTH_HH_WH_E!W44+FC_OTH_HH_CO_E!W44</f>
        <v>3.1268980799999979</v>
      </c>
      <c r="X44" s="8">
        <f>FC_OTH_HH_SH_E!X44+FC_OTH_HH_SC_E!X44+FC_OTH_HH_WH_E!X44+FC_OTH_HH_CO_E!X44</f>
        <v>3.1268980800000028</v>
      </c>
      <c r="Y44" s="8">
        <f>FC_OTH_HH_SH_E!Y44+FC_OTH_HH_SC_E!Y44+FC_OTH_HH_WH_E!Y44+FC_OTH_HH_CO_E!Y44</f>
        <v>0</v>
      </c>
      <c r="Z44" s="8">
        <f>FC_OTH_HH_SH_E!Z44+FC_OTH_HH_SC_E!Z44+FC_OTH_HH_WH_E!Z44+FC_OTH_HH_CO_E!Z44</f>
        <v>0</v>
      </c>
    </row>
    <row r="45" spans="1:26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  <c r="Y45" s="8">
        <f>FC_OTH_HH_SH_E!Y45+FC_OTH_HH_SC_E!Y45+FC_OTH_HH_WH_E!Y45+FC_OTH_HH_CO_E!Y45</f>
        <v>0</v>
      </c>
      <c r="Z45" s="8">
        <f>FC_OTH_HH_SH_E!Z45+FC_OTH_HH_SC_E!Z45+FC_OTH_HH_WH_E!Z45+FC_OTH_HH_CO_E!Z45</f>
        <v>0</v>
      </c>
    </row>
    <row r="46" spans="1:26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  <c r="Y46" s="8">
        <f>FC_OTH_HH_SH_E!Y46+FC_OTH_HH_SC_E!Y46+FC_OTH_HH_WH_E!Y46+FC_OTH_HH_CO_E!Y46</f>
        <v>0</v>
      </c>
      <c r="Z46" s="8">
        <f>FC_OTH_HH_SH_E!Z46+FC_OTH_HH_SC_E!Z46+FC_OTH_HH_WH_E!Z46+FC_OTH_HH_CO_E!Z46</f>
        <v>0</v>
      </c>
    </row>
    <row r="47" spans="1:26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  <c r="Y47" s="8">
        <f>FC_OTH_HH_SH_E!Y47+FC_OTH_HH_SC_E!Y47+FC_OTH_HH_WH_E!Y47+FC_OTH_HH_CO_E!Y47</f>
        <v>0</v>
      </c>
      <c r="Z47" s="8">
        <f>FC_OTH_HH_SH_E!Z47+FC_OTH_HH_SC_E!Z47+FC_OTH_HH_WH_E!Z47+FC_OTH_HH_CO_E!Z47</f>
        <v>0</v>
      </c>
    </row>
    <row r="48" spans="1:26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  <c r="Y48" s="8">
        <f>FC_OTH_HH_SH_E!Y48+FC_OTH_HH_SC_E!Y48+FC_OTH_HH_WH_E!Y48+FC_OTH_HH_CO_E!Y48</f>
        <v>0</v>
      </c>
      <c r="Z48" s="8">
        <f>FC_OTH_HH_SH_E!Z48+FC_OTH_HH_SC_E!Z48+FC_OTH_HH_WH_E!Z48+FC_OTH_HH_CO_E!Z48</f>
        <v>0</v>
      </c>
    </row>
    <row r="49" spans="1:26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  <c r="Y49" s="8">
        <f>FC_OTH_HH_SH_E!Y49+FC_OTH_HH_SC_E!Y49+FC_OTH_HH_WH_E!Y49+FC_OTH_HH_CO_E!Y49</f>
        <v>0</v>
      </c>
      <c r="Z49" s="8">
        <f>FC_OTH_HH_SH_E!Z49+FC_OTH_HH_SC_E!Z49+FC_OTH_HH_WH_E!Z49+FC_OTH_HH_CO_E!Z49</f>
        <v>0</v>
      </c>
    </row>
    <row r="50" spans="1:26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2.7855172799999997</v>
      </c>
      <c r="O50" s="8">
        <f>FC_OTH_HH_SH_E!O50+FC_OTH_HH_SC_E!O50+FC_OTH_HH_WH_E!O50+FC_OTH_HH_CO_E!O50</f>
        <v>2.8942358399999999</v>
      </c>
      <c r="P50" s="8">
        <f>FC_OTH_HH_SH_E!P50+FC_OTH_HH_SC_E!P50+FC_OTH_HH_WH_E!P50+FC_OTH_HH_CO_E!P50</f>
        <v>2.7121586399999984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2.7121586399999993</v>
      </c>
      <c r="T50" s="8">
        <f>FC_OTH_HH_SH_E!T50+FC_OTH_HH_SC_E!T50+FC_OTH_HH_WH_E!T50+FC_OTH_HH_CO_E!T50</f>
        <v>8.1362120399999984</v>
      </c>
      <c r="U50" s="8">
        <f>FC_OTH_HH_SH_E!U50+FC_OTH_HH_SC_E!U50+FC_OTH_HH_WH_E!U50+FC_OTH_HH_CO_E!U50</f>
        <v>2.9947741199999989</v>
      </c>
      <c r="V50" s="8">
        <f>FC_OTH_HH_SH_E!V50+FC_OTH_HH_SC_E!V50+FC_OTH_HH_WH_E!V50+FC_OTH_HH_CO_E!V50</f>
        <v>2.919304440000003</v>
      </c>
      <c r="W50" s="8">
        <f>FC_OTH_HH_SH_E!W50+FC_OTH_HH_SC_E!W50+FC_OTH_HH_WH_E!W50+FC_OTH_HH_CO_E!W50</f>
        <v>9.0611114399999941</v>
      </c>
      <c r="X50" s="8">
        <f>FC_OTH_HH_SH_E!X50+FC_OTH_HH_SC_E!X50+FC_OTH_HH_WH_E!X50+FC_OTH_HH_CO_E!X50</f>
        <v>3.0525638400000026</v>
      </c>
      <c r="Y50" s="8">
        <f>FC_OTH_HH_SH_E!Y50+FC_OTH_HH_SC_E!Y50+FC_OTH_HH_WH_E!Y50+FC_OTH_HH_CO_E!Y50</f>
        <v>2.9594141999999954</v>
      </c>
      <c r="Z50" s="8">
        <f>FC_OTH_HH_SH_E!Z50+FC_OTH_HH_SC_E!Z50+FC_OTH_HH_WH_E!Z50+FC_OTH_HH_CO_E!Z50</f>
        <v>2.9823717599999986</v>
      </c>
    </row>
    <row r="51" spans="1:26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52.661069999999995</v>
      </c>
      <c r="D51" s="27">
        <f>FC_OTH_HH_SH_E!D51+FC_OTH_HH_SC_E!D51+FC_OTH_HH_WH_E!D51+FC_OTH_HH_CO_E!D51</f>
        <v>61.244370000000004</v>
      </c>
      <c r="E51" s="27">
        <f>FC_OTH_HH_SH_E!E51+FC_OTH_HH_SC_E!E51+FC_OTH_HH_WH_E!E51+FC_OTH_HH_CO_E!E51</f>
        <v>67.606110000000015</v>
      </c>
      <c r="F51" s="27">
        <f>FC_OTH_HH_SH_E!F51+FC_OTH_HH_SC_E!F51+FC_OTH_HH_WH_E!F51+FC_OTH_HH_CO_E!F51</f>
        <v>66.949739999999991</v>
      </c>
      <c r="G51" s="27">
        <f>FC_OTH_HH_SH_E!G51+FC_OTH_HH_SC_E!G51+FC_OTH_HH_WH_E!G51+FC_OTH_HH_CO_E!G51</f>
        <v>69.474240000000009</v>
      </c>
      <c r="H51" s="27">
        <f>FC_OTH_HH_SH_E!H51+FC_OTH_HH_SC_E!H51+FC_OTH_HH_WH_E!H51+FC_OTH_HH_CO_E!H51</f>
        <v>71.140410000000031</v>
      </c>
      <c r="I51" s="27">
        <f>FC_OTH_HH_SH_E!I51+FC_OTH_HH_SC_E!I51+FC_OTH_HH_WH_E!I51+FC_OTH_HH_CO_E!I51</f>
        <v>84.267810000000026</v>
      </c>
      <c r="J51" s="27">
        <f>FC_OTH_HH_SH_E!J51+FC_OTH_HH_SC_E!J51+FC_OTH_HH_WH_E!J51+FC_OTH_HH_CO_E!J51</f>
        <v>91.38589020000002</v>
      </c>
      <c r="K51" s="27">
        <f>FC_OTH_HH_SH_E!K51+FC_OTH_HH_SC_E!K51+FC_OTH_HH_WH_E!K51+FC_OTH_HH_CO_E!K51</f>
        <v>90.325600200000011</v>
      </c>
      <c r="L51" s="27">
        <f>FC_OTH_HH_SH_E!L51+FC_OTH_HH_SC_E!L51+FC_OTH_HH_WH_E!L51+FC_OTH_HH_CO_E!L51</f>
        <v>96.537081960000037</v>
      </c>
      <c r="M51" s="27">
        <f>FC_OTH_HH_SH_E!M51+FC_OTH_HH_SC_E!M51+FC_OTH_HH_WH_E!M51+FC_OTH_HH_CO_E!M51</f>
        <v>108.14897412000003</v>
      </c>
      <c r="N51" s="27">
        <f>FC_OTH_HH_SH_E!N51+FC_OTH_HH_SC_E!N51+FC_OTH_HH_WH_E!N51+FC_OTH_HH_CO_E!N51</f>
        <v>72.654425138787559</v>
      </c>
      <c r="O51" s="27">
        <f>FC_OTH_HH_SH_E!O51+FC_OTH_HH_SC_E!O51+FC_OTH_HH_WH_E!O51+FC_OTH_HH_CO_E!O51</f>
        <v>78.247893606257989</v>
      </c>
      <c r="P51" s="27">
        <f>FC_OTH_HH_SH_E!P51+FC_OTH_HH_SC_E!P51+FC_OTH_HH_WH_E!P51+FC_OTH_HH_CO_E!P51</f>
        <v>69.09950395783855</v>
      </c>
      <c r="Q51" s="27">
        <f>FC_OTH_HH_SH_E!Q51+FC_OTH_HH_SC_E!Q51+FC_OTH_HH_WH_E!Q51+FC_OTH_HH_CO_E!Q51</f>
        <v>67.271618826108948</v>
      </c>
      <c r="R51" s="27">
        <f>FC_OTH_HH_SH_E!R51+FC_OTH_HH_SC_E!R51+FC_OTH_HH_WH_E!R51+FC_OTH_HH_CO_E!R51</f>
        <v>59.390864725909736</v>
      </c>
      <c r="S51" s="27">
        <f>FC_OTH_HH_SH_E!S51+FC_OTH_HH_SC_E!S51+FC_OTH_HH_WH_E!S51+FC_OTH_HH_CO_E!S51</f>
        <v>61.364513319012893</v>
      </c>
      <c r="T51" s="27">
        <f>FC_OTH_HH_SH_E!T51+FC_OTH_HH_SC_E!T51+FC_OTH_HH_WH_E!T51+FC_OTH_HH_CO_E!T51</f>
        <v>60.537737075981141</v>
      </c>
      <c r="U51" s="27">
        <f>FC_OTH_HH_SH_E!U51+FC_OTH_HH_SC_E!U51+FC_OTH_HH_WH_E!U51+FC_OTH_HH_CO_E!U51</f>
        <v>57.304939622469497</v>
      </c>
      <c r="V51" s="27">
        <f>FC_OTH_HH_SH_E!V51+FC_OTH_HH_SC_E!V51+FC_OTH_HH_WH_E!V51+FC_OTH_HH_CO_E!V51</f>
        <v>62.34078600793525</v>
      </c>
      <c r="W51" s="27">
        <f>FC_OTH_HH_SH_E!W51+FC_OTH_HH_SC_E!W51+FC_OTH_HH_WH_E!W51+FC_OTH_HH_CO_E!W51</f>
        <v>55.998629108244735</v>
      </c>
      <c r="X51" s="27">
        <f>FC_OTH_HH_SH_E!X51+FC_OTH_HH_SC_E!X51+FC_OTH_HH_WH_E!X51+FC_OTH_HH_CO_E!X51</f>
        <v>65.520700395719615</v>
      </c>
      <c r="Y51" s="27">
        <f>FC_OTH_HH_SH_E!Y51+FC_OTH_HH_SC_E!Y51+FC_OTH_HH_WH_E!Y51+FC_OTH_HH_CO_E!Y51</f>
        <v>44.269683932994006</v>
      </c>
      <c r="Z51" s="27">
        <f>FC_OTH_HH_SH_E!Z51+FC_OTH_HH_SC_E!Z51+FC_OTH_HH_WH_E!Z51+FC_OTH_HH_CO_E!Z51</f>
        <v>20.533618918999331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0">SUM(C53:C54)</f>
        <v>0</v>
      </c>
      <c r="D52" s="27">
        <f t="shared" si="20"/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  <c r="Y52" s="27">
        <f t="shared" ref="Y52:Z52" si="21">SUM(Y53:Y54)</f>
        <v>0</v>
      </c>
      <c r="Z52" s="27">
        <f t="shared" si="21"/>
        <v>0</v>
      </c>
    </row>
    <row r="53" spans="1:26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  <c r="Y53" s="8">
        <f>FC_OTH_HH_SH_E!Y53+FC_OTH_HH_SC_E!Y53+FC_OTH_HH_WH_E!Y53+FC_OTH_HH_CO_E!Y53</f>
        <v>0</v>
      </c>
      <c r="Z53" s="8">
        <f>FC_OTH_HH_SH_E!Z53+FC_OTH_HH_SC_E!Z53+FC_OTH_HH_WH_E!Z53+FC_OTH_HH_CO_E!Z53</f>
        <v>0</v>
      </c>
    </row>
    <row r="54" spans="1:26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  <c r="Y54" s="45">
        <f>FC_OTH_HH_SH_E!Y54+FC_OTH_HH_SC_E!Y54+FC_OTH_HH_WH_E!Y54+FC_OTH_HH_CO_E!Y54</f>
        <v>0</v>
      </c>
      <c r="Z54" s="45">
        <f>FC_OTH_HH_SH_E!Z54+FC_OTH_HH_SC_E!Z54+FC_OTH_HH_WH_E!Z54+FC_OTH_HH_CO_E!Z54</f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2">SUM(C62:C72)</f>
        <v>4387.8239999999996</v>
      </c>
      <c r="D61" s="49">
        <f t="shared" si="22"/>
        <v>4930.2400895999999</v>
      </c>
      <c r="E61" s="49">
        <f t="shared" si="22"/>
        <v>5076.0638208000018</v>
      </c>
      <c r="F61" s="49">
        <f t="shared" si="22"/>
        <v>5127.5839104000006</v>
      </c>
      <c r="G61" s="49">
        <f t="shared" si="22"/>
        <v>5165.1040896000013</v>
      </c>
      <c r="H61" s="49">
        <f t="shared" si="22"/>
        <v>5187.6159552000008</v>
      </c>
      <c r="I61" s="49">
        <f t="shared" si="22"/>
        <v>5344.4159999999993</v>
      </c>
      <c r="J61" s="49">
        <f t="shared" si="22"/>
        <v>5392.016179199999</v>
      </c>
      <c r="K61" s="49">
        <f t="shared" si="22"/>
        <v>5691.5038655999952</v>
      </c>
      <c r="L61" s="49">
        <f t="shared" si="22"/>
        <v>6028.8246000000008</v>
      </c>
      <c r="M61" s="49">
        <f t="shared" si="22"/>
        <v>6719.5799107199973</v>
      </c>
      <c r="N61" s="49">
        <f t="shared" si="22"/>
        <v>5753.5845636694103</v>
      </c>
      <c r="O61" s="49">
        <f t="shared" si="22"/>
        <v>6257.5661008623601</v>
      </c>
      <c r="P61" s="49">
        <f t="shared" si="22"/>
        <v>5876.0884170018871</v>
      </c>
      <c r="Q61" s="49">
        <f t="shared" si="22"/>
        <v>5950.4013737196137</v>
      </c>
      <c r="R61" s="49">
        <f t="shared" si="22"/>
        <v>5612.342691589537</v>
      </c>
      <c r="S61" s="49">
        <f t="shared" si="22"/>
        <v>6106.5083965891972</v>
      </c>
      <c r="T61" s="49">
        <f t="shared" si="22"/>
        <v>5980.0393296355651</v>
      </c>
      <c r="U61" s="49">
        <f t="shared" si="22"/>
        <v>5876.0857030544939</v>
      </c>
      <c r="V61" s="49">
        <f t="shared" si="22"/>
        <v>5775.706639848102</v>
      </c>
      <c r="W61" s="49">
        <f t="shared" si="22"/>
        <v>5314.3047338801071</v>
      </c>
      <c r="X61" s="49">
        <f t="shared" si="22"/>
        <v>5989.6374424691912</v>
      </c>
      <c r="Y61" s="49">
        <f t="shared" ref="Y61:Z61" si="23">SUM(Y62:Y72)</f>
        <v>5513.4257650555892</v>
      </c>
      <c r="Z61" s="49">
        <f t="shared" si="23"/>
        <v>5324.5831260048253</v>
      </c>
    </row>
    <row r="62" spans="1:26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4387.8239999999996</v>
      </c>
      <c r="D62" s="52">
        <f>FC_OTH_HH_SH_E!D62+FC_OTH_HH_SC_E!D62+FC_OTH_HH_WH_E!D62+FC_OTH_HH_CO_E!D62</f>
        <v>4930.2400895999999</v>
      </c>
      <c r="E62" s="52">
        <f>FC_OTH_HH_SH_E!E62+FC_OTH_HH_SC_E!E62+FC_OTH_HH_WH_E!E62+FC_OTH_HH_CO_E!E62</f>
        <v>5076.0638208000018</v>
      </c>
      <c r="F62" s="52">
        <f>FC_OTH_HH_SH_E!F62+FC_OTH_HH_SC_E!F62+FC_OTH_HH_WH_E!F62+FC_OTH_HH_CO_E!F62</f>
        <v>5127.5839104000006</v>
      </c>
      <c r="G62" s="52">
        <f>FC_OTH_HH_SH_E!G62+FC_OTH_HH_SC_E!G62+FC_OTH_HH_WH_E!G62+FC_OTH_HH_CO_E!G62</f>
        <v>5165.1040896000013</v>
      </c>
      <c r="H62" s="52">
        <f>FC_OTH_HH_SH_E!H62+FC_OTH_HH_SC_E!H62+FC_OTH_HH_WH_E!H62+FC_OTH_HH_CO_E!H62</f>
        <v>5187.6159552000008</v>
      </c>
      <c r="I62" s="52">
        <f>FC_OTH_HH_SH_E!I62+FC_OTH_HH_SC_E!I62+FC_OTH_HH_WH_E!I62+FC_OTH_HH_CO_E!I62</f>
        <v>5344.4159999999993</v>
      </c>
      <c r="J62" s="52">
        <f>FC_OTH_HH_SH_E!J62+FC_OTH_HH_SC_E!J62+FC_OTH_HH_WH_E!J62+FC_OTH_HH_CO_E!J62</f>
        <v>5392.016179199999</v>
      </c>
      <c r="K62" s="52">
        <f>FC_OTH_HH_SH_E!K62+FC_OTH_HH_SC_E!K62+FC_OTH_HH_WH_E!K62+FC_OTH_HH_CO_E!K62</f>
        <v>5691.5038655999952</v>
      </c>
      <c r="L62" s="52">
        <f>FC_OTH_HH_SH_E!L62+FC_OTH_HH_SC_E!L62+FC_OTH_HH_WH_E!L62+FC_OTH_HH_CO_E!L62</f>
        <v>6002.0799552000008</v>
      </c>
      <c r="M62" s="52">
        <f>FC_OTH_HH_SH_E!M62+FC_OTH_HH_SC_E!M62+FC_OTH_HH_WH_E!M62+FC_OTH_HH_CO_E!M62</f>
        <v>6667.5841343999973</v>
      </c>
      <c r="N62" s="52">
        <f>FC_OTH_HH_SH_E!N62+FC_OTH_HH_SC_E!N62+FC_OTH_HH_WH_E!N62+FC_OTH_HH_CO_E!N62</f>
        <v>5709.0878207999949</v>
      </c>
      <c r="O62" s="52">
        <f>FC_OTH_HH_SH_E!O62+FC_OTH_HH_SC_E!O62+FC_OTH_HH_WH_E!O62+FC_OTH_HH_CO_E!O62</f>
        <v>6234.5920896000025</v>
      </c>
      <c r="P62" s="52">
        <f>FC_OTH_HH_SH_E!P62+FC_OTH_HH_SC_E!P62+FC_OTH_HH_WH_E!P62+FC_OTH_HH_CO_E!P62</f>
        <v>5868.2401343999973</v>
      </c>
      <c r="Q62" s="52">
        <f>FC_OTH_HH_SH_E!Q62+FC_OTH_HH_SC_E!Q62+FC_OTH_HH_WH_E!Q62+FC_OTH_HH_CO_E!Q62</f>
        <v>5942.4958655999981</v>
      </c>
      <c r="R62" s="52">
        <f>FC_OTH_HH_SH_E!R62+FC_OTH_HH_SC_E!R62+FC_OTH_HH_WH_E!R62+FC_OTH_HH_CO_E!R62</f>
        <v>5604.144134399995</v>
      </c>
      <c r="S62" s="52">
        <f>FC_OTH_HH_SH_E!S62+FC_OTH_HH_SC_E!S62+FC_OTH_HH_WH_E!S62+FC_OTH_HH_CO_E!S62</f>
        <v>6097.839955200001</v>
      </c>
      <c r="T62" s="52">
        <f>FC_OTH_HH_SH_E!T62+FC_OTH_HH_SC_E!T62+FC_OTH_HH_WH_E!T62+FC_OTH_HH_CO_E!T62</f>
        <v>5971.8399551999955</v>
      </c>
      <c r="U62" s="52">
        <f>FC_OTH_HH_SH_E!U62+FC_OTH_HH_SC_E!U62+FC_OTH_HH_WH_E!U62+FC_OTH_HH_CO_E!U62</f>
        <v>5868.0159551999986</v>
      </c>
      <c r="V62" s="52">
        <f>FC_OTH_HH_SH_E!V62+FC_OTH_HH_SC_E!V62+FC_OTH_HH_WH_E!V62+FC_OTH_HH_CO_E!V62</f>
        <v>5767.5518207999958</v>
      </c>
      <c r="W62" s="52">
        <f>FC_OTH_HH_SH_E!W62+FC_OTH_HH_SC_E!W62+FC_OTH_HH_WH_E!W62+FC_OTH_HH_CO_E!W62</f>
        <v>5303.8718208000028</v>
      </c>
      <c r="X62" s="52">
        <f>FC_OTH_HH_SH_E!X62+FC_OTH_HH_SC_E!X62+FC_OTH_HH_WH_E!X62+FC_OTH_HH_CO_E!X62</f>
        <v>5948.4321791999982</v>
      </c>
      <c r="Y62" s="52">
        <f>FC_OTH_HH_SH_E!Y62+FC_OTH_HH_SC_E!Y62+FC_OTH_HH_WH_E!Y62+FC_OTH_HH_CO_E!Y62</f>
        <v>5467.839955200001</v>
      </c>
      <c r="Z62" s="52">
        <f>FC_OTH_HH_SH_E!Z62+FC_OTH_HH_SC_E!Z62+FC_OTH_HH_WH_E!Z62+FC_OTH_HH_CO_E!Z62</f>
        <v>5284.3839552000009</v>
      </c>
    </row>
    <row r="63" spans="1:26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  <c r="Y63" s="52">
        <f>FC_OTH_HH_SH_E!Y63+FC_OTH_HH_SC_E!Y63+FC_OTH_HH_WH_E!Y63+FC_OTH_HH_CO_E!Y63</f>
        <v>0</v>
      </c>
      <c r="Z63" s="52">
        <f>FC_OTH_HH_SH_E!Z63+FC_OTH_HH_SC_E!Z63+FC_OTH_HH_WH_E!Z63+FC_OTH_HH_CO_E!Z63</f>
        <v>0</v>
      </c>
    </row>
    <row r="64" spans="1:26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1.0596694153444911E-3</v>
      </c>
      <c r="O64" s="52">
        <f>FC_OTH_HH_SH_E!O64+FC_OTH_HH_SC_E!O64+FC_OTH_HH_WH_E!O64+FC_OTH_HH_CO_E!O64</f>
        <v>1.0902942358538621E-2</v>
      </c>
      <c r="P64" s="52">
        <f>FC_OTH_HH_SH_E!P64+FC_OTH_HH_SC_E!P64+FC_OTH_HH_WH_E!P64+FC_OTH_HH_CO_E!P64</f>
        <v>6.9090121889769707E-2</v>
      </c>
      <c r="Q64" s="52">
        <f>FC_OTH_HH_SH_E!Q64+FC_OTH_HH_SC_E!Q64+FC_OTH_HH_WH_E!Q64+FC_OTH_HH_CO_E!Q64</f>
        <v>8.0437239615893677E-2</v>
      </c>
      <c r="R64" s="52">
        <f>FC_OTH_HH_SH_E!R64+FC_OTH_HH_SC_E!R64+FC_OTH_HH_WH_E!R64+FC_OTH_HH_CO_E!R64</f>
        <v>0.18232630954240198</v>
      </c>
      <c r="S64" s="52">
        <f>FC_OTH_HH_SH_E!S64+FC_OTH_HH_SC_E!S64+FC_OTH_HH_WH_E!S64+FC_OTH_HH_CO_E!S64</f>
        <v>0.2278353091960264</v>
      </c>
      <c r="T64" s="52">
        <f>FC_OTH_HH_SH_E!T64+FC_OTH_HH_SC_E!T64+FC_OTH_HH_WH_E!T64+FC_OTH_HH_CO_E!T64</f>
        <v>0.28891875556913044</v>
      </c>
      <c r="U64" s="52">
        <f>FC_OTH_HH_SH_E!U64+FC_OTH_HH_SC_E!U64+FC_OTH_HH_WH_E!U64+FC_OTH_HH_CO_E!U64</f>
        <v>0.25257825449494747</v>
      </c>
      <c r="V64" s="52">
        <f>FC_OTH_HH_SH_E!V64+FC_OTH_HH_SC_E!V64+FC_OTH_HH_WH_E!V64+FC_OTH_HH_CO_E!V64</f>
        <v>0.26577328810581802</v>
      </c>
      <c r="W64" s="52">
        <f>FC_OTH_HH_SH_E!W64+FC_OTH_HH_SC_E!W64+FC_OTH_HH_WH_E!W64+FC_OTH_HH_CO_E!W64</f>
        <v>0.24612412010407739</v>
      </c>
      <c r="X64" s="52">
        <f>FC_OTH_HH_SH_E!X64+FC_OTH_HH_SC_E!X64+FC_OTH_HH_WH_E!X64+FC_OTH_HH_CO_E!X64</f>
        <v>0.39387766919265715</v>
      </c>
      <c r="Y64" s="52">
        <f>FC_OTH_HH_SH_E!Y64+FC_OTH_HH_SC_E!Y64+FC_OTH_HH_WH_E!Y64+FC_OTH_HH_CO_E!Y64</f>
        <v>0.54265161558871366</v>
      </c>
      <c r="Z64" s="52">
        <f>FC_OTH_HH_SH_E!Z64+FC_OTH_HH_SC_E!Z64+FC_OTH_HH_WH_E!Z64+FC_OTH_HH_CO_E!Z64</f>
        <v>0.20467560482418176</v>
      </c>
    </row>
    <row r="65" spans="1:26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  <c r="Y65" s="52">
        <f>FC_OTH_HH_SH_E!Y65+FC_OTH_HH_SC_E!Y65+FC_OTH_HH_WH_E!Y65+FC_OTH_HH_CO_E!Y65</f>
        <v>0</v>
      </c>
      <c r="Z65" s="52">
        <f>FC_OTH_HH_SH_E!Z65+FC_OTH_HH_SC_E!Z65+FC_OTH_HH_WH_E!Z65+FC_OTH_HH_CO_E!Z65</f>
        <v>0</v>
      </c>
    </row>
    <row r="66" spans="1:26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  <c r="Y66" s="52">
        <f>FC_OTH_HH_SH_E!Y66+FC_OTH_HH_SC_E!Y66+FC_OTH_HH_WH_E!Y66+FC_OTH_HH_CO_E!Y66</f>
        <v>0</v>
      </c>
      <c r="Z66" s="52">
        <f>FC_OTH_HH_SH_E!Z66+FC_OTH_HH_SC_E!Z66+FC_OTH_HH_WH_E!Z66+FC_OTH_HH_CO_E!Z66</f>
        <v>0</v>
      </c>
    </row>
    <row r="67" spans="1:26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8.6822323200000024</v>
      </c>
      <c r="N67" s="52">
        <f>FC_OTH_HH_SH_E!N67+FC_OTH_HH_SC_E!N67+FC_OTH_HH_WH_E!N67+FC_OTH_HH_CO_E!N67</f>
        <v>9.6617361600000002</v>
      </c>
      <c r="O67" s="52">
        <f>FC_OTH_HH_SH_E!O67+FC_OTH_HH_SC_E!O67+FC_OTH_HH_WH_E!O67+FC_OTH_HH_CO_E!O67</f>
        <v>9.7461014399999968</v>
      </c>
      <c r="P67" s="52">
        <f>FC_OTH_HH_SH_E!P67+FC_OTH_HH_SC_E!P67+FC_OTH_HH_WH_E!P67+FC_OTH_HH_CO_E!P67</f>
        <v>7.7791924799999954</v>
      </c>
      <c r="Q67" s="52">
        <f>FC_OTH_HH_SH_E!Q67+FC_OTH_HH_SC_E!Q67+FC_OTH_HH_WH_E!Q67+FC_OTH_HH_CO_E!Q67</f>
        <v>7.8250708800000046</v>
      </c>
      <c r="R67" s="52">
        <f>FC_OTH_HH_SH_E!R67+FC_OTH_HH_SC_E!R67+FC_OTH_HH_WH_E!R67+FC_OTH_HH_CO_E!R67</f>
        <v>8.0162308799999948</v>
      </c>
      <c r="S67" s="52">
        <f>FC_OTH_HH_SH_E!S67+FC_OTH_HH_SC_E!S67+FC_OTH_HH_WH_E!S67+FC_OTH_HH_CO_E!S67</f>
        <v>8.4406060799999985</v>
      </c>
      <c r="T67" s="52">
        <f>FC_OTH_HH_SH_E!T67+FC_OTH_HH_SC_E!T67+FC_OTH_HH_WH_E!T67+FC_OTH_HH_CO_E!T67</f>
        <v>7.9104556800000001</v>
      </c>
      <c r="U67" s="52">
        <f>FC_OTH_HH_SH_E!U67+FC_OTH_HH_SC_E!U67+FC_OTH_HH_WH_E!U67+FC_OTH_HH_CO_E!U67</f>
        <v>7.8171695999999962</v>
      </c>
      <c r="V67" s="52">
        <f>FC_OTH_HH_SH_E!V67+FC_OTH_HH_SC_E!V67+FC_OTH_HH_WH_E!V67+FC_OTH_HH_CO_E!V67</f>
        <v>7.8890457600000081</v>
      </c>
      <c r="W67" s="52">
        <f>FC_OTH_HH_SH_E!W67+FC_OTH_HH_SC_E!W67+FC_OTH_HH_WH_E!W67+FC_OTH_HH_CO_E!W67</f>
        <v>10.186788959999991</v>
      </c>
      <c r="X67" s="52">
        <f>FC_OTH_HH_SH_E!X67+FC_OTH_HH_SC_E!X67+FC_OTH_HH_WH_E!X67+FC_OTH_HH_CO_E!X67</f>
        <v>10.57904928000001</v>
      </c>
      <c r="Y67" s="52">
        <f>FC_OTH_HH_SH_E!Y67+FC_OTH_HH_SC_E!Y67+FC_OTH_HH_WH_E!Y67+FC_OTH_HH_CO_E!Y67</f>
        <v>10.656787679999981</v>
      </c>
      <c r="Z67" s="52">
        <f>FC_OTH_HH_SH_E!Z67+FC_OTH_HH_SC_E!Z67+FC_OTH_HH_WH_E!Z67+FC_OTH_HH_CO_E!Z67</f>
        <v>13.352398559999994</v>
      </c>
    </row>
    <row r="68" spans="1:26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  <c r="Y68" s="52">
        <f>FC_OTH_HH_SH_E!Y68+FC_OTH_HH_SC_E!Y68+FC_OTH_HH_WH_E!Y68+FC_OTH_HH_CO_E!Y68</f>
        <v>0</v>
      </c>
      <c r="Z68" s="52">
        <f>FC_OTH_HH_SH_E!Z68+FC_OTH_HH_SC_E!Z68+FC_OTH_HH_WH_E!Z68+FC_OTH_HH_CO_E!Z68</f>
        <v>0</v>
      </c>
    </row>
    <row r="69" spans="1:26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30.232336320000019</v>
      </c>
      <c r="Y69" s="52">
        <f>FC_OTH_HH_SH_E!Y69+FC_OTH_HH_SC_E!Y69+FC_OTH_HH_WH_E!Y69+FC_OTH_HH_CO_E!Y69</f>
        <v>34.386370559999946</v>
      </c>
      <c r="Z69" s="52">
        <f>FC_OTH_HH_SH_E!Z69+FC_OTH_HH_SC_E!Z69+FC_OTH_HH_WH_E!Z69+FC_OTH_HH_CO_E!Z69</f>
        <v>26.642096639999995</v>
      </c>
    </row>
    <row r="70" spans="1:26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  <c r="Y70" s="52">
        <f>FC_OTH_HH_SH_E!Y70+FC_OTH_HH_SC_E!Y70+FC_OTH_HH_WH_E!Y70+FC_OTH_HH_CO_E!Y70</f>
        <v>0</v>
      </c>
      <c r="Z70" s="52">
        <f>FC_OTH_HH_SH_E!Z70+FC_OTH_HH_SC_E!Z70+FC_OTH_HH_WH_E!Z70+FC_OTH_HH_CO_E!Z70</f>
        <v>0</v>
      </c>
    </row>
    <row r="71" spans="1:26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  <c r="Y71" s="52">
        <f>FC_OTH_HH_SH_E!Y71+FC_OTH_HH_SC_E!Y71+FC_OTH_HH_WH_E!Y71+FC_OTH_HH_CO_E!Y71</f>
        <v>0</v>
      </c>
      <c r="Z71" s="52">
        <f>FC_OTH_HH_SH_E!Z71+FC_OTH_HH_SC_E!Z71+FC_OTH_HH_WH_E!Z71+FC_OTH_HH_CO_E!Z71</f>
        <v>0</v>
      </c>
    </row>
    <row r="72" spans="1:26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26.744644799999993</v>
      </c>
      <c r="M72" s="55">
        <f>FC_OTH_HH_SH_E!M72+FC_OTH_HH_SC_E!M72+FC_OTH_HH_WH_E!M72+FC_OTH_HH_CO_E!M72</f>
        <v>43.313543999999993</v>
      </c>
      <c r="N72" s="55">
        <f>FC_OTH_HH_SH_E!N72+FC_OTH_HH_SC_E!N72+FC_OTH_HH_WH_E!N72+FC_OTH_HH_CO_E!N72</f>
        <v>34.833947039999998</v>
      </c>
      <c r="O72" s="55">
        <f>FC_OTH_HH_SH_E!O72+FC_OTH_HH_SC_E!O72+FC_OTH_HH_WH_E!O72+FC_OTH_HH_CO_E!O72</f>
        <v>13.217006879999996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  <c r="Y72" s="55">
        <f>FC_OTH_HH_SH_E!Y72+FC_OTH_HH_SC_E!Y72+FC_OTH_HH_WH_E!Y72+FC_OTH_HH_CO_E!Y72</f>
        <v>0</v>
      </c>
      <c r="Z72" s="55">
        <f>FC_OTH_HH_SH_E!Z72+FC_OTH_HH_SC_E!Z72+FC_OTH_HH_WH_E!Z72+FC_OTH_HH_CO_E!Z72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2595.6121841239915</v>
      </c>
      <c r="D2" s="21">
        <f t="shared" ref="D2:X2" si="0">SUM(D3,D17,D22,D25,D26,D51,D52)</f>
        <v>3194.0545110405219</v>
      </c>
      <c r="E2" s="21">
        <f t="shared" si="0"/>
        <v>2969.6951813710953</v>
      </c>
      <c r="F2" s="21">
        <f t="shared" si="0"/>
        <v>3205.0740622791582</v>
      </c>
      <c r="G2" s="21">
        <f t="shared" si="0"/>
        <v>2697.8207921387966</v>
      </c>
      <c r="H2" s="21">
        <f t="shared" si="0"/>
        <v>2498.1245648400636</v>
      </c>
      <c r="I2" s="21">
        <f t="shared" si="0"/>
        <v>2356.9938119300405</v>
      </c>
      <c r="J2" s="21">
        <f t="shared" si="0"/>
        <v>2387.3401974546018</v>
      </c>
      <c r="K2" s="21">
        <f t="shared" si="0"/>
        <v>1921.283865739076</v>
      </c>
      <c r="L2" s="21">
        <f t="shared" si="0"/>
        <v>1877.6350707402023</v>
      </c>
      <c r="M2" s="21">
        <f t="shared" si="0"/>
        <v>2197.3448807429377</v>
      </c>
      <c r="N2" s="21">
        <f t="shared" si="0"/>
        <v>1723.8481014520862</v>
      </c>
      <c r="O2" s="21">
        <f t="shared" si="0"/>
        <v>1831.3914987402268</v>
      </c>
      <c r="P2" s="21">
        <f t="shared" si="0"/>
        <v>1632.2678917532348</v>
      </c>
      <c r="Q2" s="21">
        <f t="shared" si="0"/>
        <v>1623.5269822070927</v>
      </c>
      <c r="R2" s="21">
        <f t="shared" si="0"/>
        <v>1514.0129577163013</v>
      </c>
      <c r="S2" s="21">
        <f t="shared" si="0"/>
        <v>1532.7442640984902</v>
      </c>
      <c r="T2" s="21">
        <f t="shared" si="0"/>
        <v>1434.8850072024707</v>
      </c>
      <c r="U2" s="21">
        <f t="shared" si="0"/>
        <v>1340.6021891564355</v>
      </c>
      <c r="V2" s="21">
        <f t="shared" si="0"/>
        <v>1255.0176067840916</v>
      </c>
      <c r="W2" s="21">
        <f t="shared" si="0"/>
        <v>1276.4224597952768</v>
      </c>
      <c r="X2" s="21">
        <f t="shared" si="0"/>
        <v>1065.6465585514673</v>
      </c>
      <c r="Y2" s="21">
        <f t="shared" ref="Y2:Z2" si="1">SUM(Y3,Y17,Y22,Y25,Y26,Y51,Y52)</f>
        <v>1000.901530867402</v>
      </c>
      <c r="Z2" s="21">
        <f t="shared" si="1"/>
        <v>740.91463117042485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4.5924182553259003</v>
      </c>
      <c r="D3" s="24">
        <f t="shared" ref="D3:W3" si="3">SUM(D4,D8,D11)</f>
        <v>4.5865091906969155</v>
      </c>
      <c r="E3" s="24">
        <f t="shared" si="3"/>
        <v>2.2866857249575667</v>
      </c>
      <c r="F3" s="24">
        <f t="shared" si="3"/>
        <v>2.2768263648171891</v>
      </c>
      <c r="G3" s="24">
        <f t="shared" si="3"/>
        <v>2.2616458227174432</v>
      </c>
      <c r="H3" s="24">
        <f t="shared" si="3"/>
        <v>2.2288319900096276</v>
      </c>
      <c r="I3" s="24">
        <f t="shared" si="3"/>
        <v>2.2135730302727352</v>
      </c>
      <c r="J3" s="24">
        <f t="shared" si="3"/>
        <v>0</v>
      </c>
      <c r="K3" s="24">
        <f t="shared" si="3"/>
        <v>2.1038015178990039</v>
      </c>
      <c r="L3" s="24">
        <f t="shared" si="3"/>
        <v>2.1469385381811614</v>
      </c>
      <c r="M3" s="24">
        <f t="shared" si="3"/>
        <v>2.12376946561439</v>
      </c>
      <c r="N3" s="24">
        <f t="shared" si="3"/>
        <v>2.0732834409220304</v>
      </c>
      <c r="O3" s="24">
        <f t="shared" si="3"/>
        <v>2.0949023302309855</v>
      </c>
      <c r="P3" s="24">
        <f t="shared" si="3"/>
        <v>2.0770997436699763</v>
      </c>
      <c r="Q3" s="24">
        <f t="shared" si="3"/>
        <v>2.0904260291755299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4.5924182553259003</v>
      </c>
      <c r="D4" s="19">
        <f t="shared" ref="D4:W4" si="6">SUM(D5:D7)</f>
        <v>4.5865091906969155</v>
      </c>
      <c r="E4" s="19">
        <f t="shared" si="6"/>
        <v>2.2866857249575667</v>
      </c>
      <c r="F4" s="19">
        <f t="shared" si="6"/>
        <v>2.2768263648171891</v>
      </c>
      <c r="G4" s="19">
        <f t="shared" si="6"/>
        <v>2.2616458227174432</v>
      </c>
      <c r="H4" s="19">
        <f t="shared" si="6"/>
        <v>2.2288319900096276</v>
      </c>
      <c r="I4" s="19">
        <f t="shared" si="6"/>
        <v>2.2135730302727352</v>
      </c>
      <c r="J4" s="19">
        <f t="shared" si="6"/>
        <v>0</v>
      </c>
      <c r="K4" s="19">
        <f t="shared" si="6"/>
        <v>2.1038015178990039</v>
      </c>
      <c r="L4" s="19">
        <f t="shared" si="6"/>
        <v>2.1469385381811614</v>
      </c>
      <c r="M4" s="19">
        <f t="shared" si="6"/>
        <v>2.12376946561439</v>
      </c>
      <c r="N4" s="19">
        <f t="shared" si="6"/>
        <v>2.0732834409220304</v>
      </c>
      <c r="O4" s="19">
        <f t="shared" si="6"/>
        <v>2.0949023302309855</v>
      </c>
      <c r="P4" s="19">
        <f t="shared" si="6"/>
        <v>2.0770997436699763</v>
      </c>
      <c r="Q4" s="19">
        <f t="shared" si="6"/>
        <v>2.0904260291755299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4.5924182553259003</v>
      </c>
      <c r="D7" s="8">
        <v>4.5865091906969155</v>
      </c>
      <c r="E7" s="8">
        <v>2.2866857249575667</v>
      </c>
      <c r="F7" s="8">
        <v>2.2768263648171891</v>
      </c>
      <c r="G7" s="8">
        <v>2.2616458227174432</v>
      </c>
      <c r="H7" s="8">
        <v>2.2288319900096276</v>
      </c>
      <c r="I7" s="8">
        <v>2.2135730302727352</v>
      </c>
      <c r="J7" s="8">
        <v>0</v>
      </c>
      <c r="K7" s="8">
        <v>2.1038015178990039</v>
      </c>
      <c r="L7" s="8">
        <v>2.1469385381811614</v>
      </c>
      <c r="M7" s="8">
        <v>2.12376946561439</v>
      </c>
      <c r="N7" s="8">
        <v>2.0732834409220304</v>
      </c>
      <c r="O7" s="8">
        <v>2.0949023302309855</v>
      </c>
      <c r="P7" s="8">
        <v>2.0770997436699763</v>
      </c>
      <c r="Q7" s="8">
        <v>2.0904260291755299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42.412334184402241</v>
      </c>
      <c r="D22" s="27">
        <f t="shared" si="14"/>
        <v>47.621729755496311</v>
      </c>
      <c r="E22" s="27">
        <f t="shared" si="14"/>
        <v>48.163890676617953</v>
      </c>
      <c r="F22" s="27">
        <f t="shared" si="14"/>
        <v>47.174777013186443</v>
      </c>
      <c r="G22" s="27">
        <f t="shared" si="14"/>
        <v>46.659522825323712</v>
      </c>
      <c r="H22" s="27">
        <f t="shared" si="14"/>
        <v>46.160917886370122</v>
      </c>
      <c r="I22" s="27">
        <f t="shared" si="14"/>
        <v>46.531644213431733</v>
      </c>
      <c r="J22" s="27">
        <f t="shared" si="14"/>
        <v>45.768443253997305</v>
      </c>
      <c r="K22" s="27">
        <f t="shared" si="14"/>
        <v>27.217932137818362</v>
      </c>
      <c r="L22" s="27">
        <f t="shared" si="14"/>
        <v>26.550764667367471</v>
      </c>
      <c r="M22" s="27">
        <f t="shared" si="14"/>
        <v>30.049731989036236</v>
      </c>
      <c r="N22" s="27">
        <f t="shared" si="14"/>
        <v>20.056005786733216</v>
      </c>
      <c r="O22" s="27">
        <f t="shared" si="14"/>
        <v>20.43921460020475</v>
      </c>
      <c r="P22" s="27">
        <f t="shared" si="14"/>
        <v>16.650317536152677</v>
      </c>
      <c r="Q22" s="27">
        <f t="shared" si="14"/>
        <v>15.310929569438406</v>
      </c>
      <c r="R22" s="27">
        <f t="shared" si="14"/>
        <v>14.407852284119476</v>
      </c>
      <c r="S22" s="27">
        <f t="shared" si="14"/>
        <v>15.435755122932772</v>
      </c>
      <c r="T22" s="27">
        <f t="shared" si="14"/>
        <v>14.448117242587369</v>
      </c>
      <c r="U22" s="27">
        <f t="shared" si="14"/>
        <v>14.778004592575735</v>
      </c>
      <c r="V22" s="27">
        <f t="shared" si="14"/>
        <v>15.062542284153459</v>
      </c>
      <c r="W22" s="27">
        <f t="shared" si="14"/>
        <v>13.91418566825274</v>
      </c>
      <c r="X22" s="27">
        <f t="shared" si="14"/>
        <v>16.202477214578444</v>
      </c>
      <c r="Y22" s="27">
        <f t="shared" ref="Y22:Z22" si="15">SUM(Y23:Y24)</f>
        <v>13.963684823333889</v>
      </c>
      <c r="Z22" s="27">
        <f t="shared" si="15"/>
        <v>13.854943304978262</v>
      </c>
    </row>
    <row r="23" spans="1:26" ht="11.25" customHeight="1" x14ac:dyDescent="0.2">
      <c r="A23" s="29" t="s">
        <v>36</v>
      </c>
      <c r="B23" s="7" t="s">
        <v>37</v>
      </c>
      <c r="C23" s="8">
        <v>42.412334184402241</v>
      </c>
      <c r="D23" s="8">
        <v>47.621729755496311</v>
      </c>
      <c r="E23" s="8">
        <v>48.163890676617953</v>
      </c>
      <c r="F23" s="8">
        <v>47.174777013186443</v>
      </c>
      <c r="G23" s="8">
        <v>46.659522825323712</v>
      </c>
      <c r="H23" s="8">
        <v>46.160917886370122</v>
      </c>
      <c r="I23" s="8">
        <v>46.531644213431733</v>
      </c>
      <c r="J23" s="8">
        <v>45.768443253997305</v>
      </c>
      <c r="K23" s="8">
        <v>27.217932137818362</v>
      </c>
      <c r="L23" s="8">
        <v>26.550764667367471</v>
      </c>
      <c r="M23" s="8">
        <v>30.049731989036236</v>
      </c>
      <c r="N23" s="8">
        <v>20.056005786733216</v>
      </c>
      <c r="O23" s="8">
        <v>20.43921460020475</v>
      </c>
      <c r="P23" s="8">
        <v>16.650317536152677</v>
      </c>
      <c r="Q23" s="8">
        <v>15.310929569438406</v>
      </c>
      <c r="R23" s="8">
        <v>14.407852284119476</v>
      </c>
      <c r="S23" s="8">
        <v>15.435755122932772</v>
      </c>
      <c r="T23" s="8">
        <v>14.448117242587369</v>
      </c>
      <c r="U23" s="8">
        <v>14.778004592575735</v>
      </c>
      <c r="V23" s="8">
        <v>15.062542284153459</v>
      </c>
      <c r="W23" s="8">
        <v>13.91418566825274</v>
      </c>
      <c r="X23" s="8">
        <v>16.202477214578444</v>
      </c>
      <c r="Y23" s="8">
        <v>13.963684823333889</v>
      </c>
      <c r="Z23" s="8">
        <v>13.854943304978262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2501.0261669520478</v>
      </c>
      <c r="D26" s="27">
        <f t="shared" si="16"/>
        <v>3086.0482901966852</v>
      </c>
      <c r="E26" s="27">
        <f t="shared" si="16"/>
        <v>2857.6183502860872</v>
      </c>
      <c r="F26" s="27">
        <f t="shared" si="16"/>
        <v>3094.3485321757526</v>
      </c>
      <c r="G26" s="27">
        <f t="shared" si="16"/>
        <v>2585.5795926259343</v>
      </c>
      <c r="H26" s="27">
        <f t="shared" si="16"/>
        <v>2385.0315664044447</v>
      </c>
      <c r="I26" s="27">
        <f t="shared" si="16"/>
        <v>2231.4644176602151</v>
      </c>
      <c r="J26" s="27">
        <f t="shared" si="16"/>
        <v>2258.1561235294921</v>
      </c>
      <c r="K26" s="27">
        <f t="shared" si="16"/>
        <v>1809.5817083317636</v>
      </c>
      <c r="L26" s="27">
        <f t="shared" si="16"/>
        <v>1760.6770091919943</v>
      </c>
      <c r="M26" s="27">
        <f t="shared" si="16"/>
        <v>2065.4166942336137</v>
      </c>
      <c r="N26" s="27">
        <f t="shared" si="16"/>
        <v>1635.7157560870799</v>
      </c>
      <c r="O26" s="27">
        <f t="shared" si="16"/>
        <v>1737.1815280212227</v>
      </c>
      <c r="P26" s="27">
        <f t="shared" si="16"/>
        <v>1550.5456127393677</v>
      </c>
      <c r="Q26" s="27">
        <f t="shared" si="16"/>
        <v>1544.7100140774676</v>
      </c>
      <c r="R26" s="27">
        <f t="shared" si="16"/>
        <v>1445.5427747308222</v>
      </c>
      <c r="S26" s="27">
        <f t="shared" si="16"/>
        <v>1460.9079702516442</v>
      </c>
      <c r="T26" s="27">
        <f t="shared" si="16"/>
        <v>1364.7624348445875</v>
      </c>
      <c r="U26" s="27">
        <f t="shared" si="16"/>
        <v>1273.1074053027351</v>
      </c>
      <c r="V26" s="27">
        <f t="shared" si="16"/>
        <v>1182.660696447472</v>
      </c>
      <c r="W26" s="27">
        <f t="shared" si="16"/>
        <v>1211.6113350469818</v>
      </c>
      <c r="X26" s="27">
        <f t="shared" si="16"/>
        <v>989.11865902034174</v>
      </c>
      <c r="Y26" s="27">
        <f t="shared" ref="Y26:Z26" si="17">SUM(Y27,Y33)</f>
        <v>946.11535593235976</v>
      </c>
      <c r="Z26" s="27">
        <f t="shared" si="17"/>
        <v>708.10082819859463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2501.0261669520478</v>
      </c>
      <c r="D33" s="19">
        <f t="shared" si="20"/>
        <v>3086.0482901966852</v>
      </c>
      <c r="E33" s="19">
        <f t="shared" si="20"/>
        <v>2857.6183502860872</v>
      </c>
      <c r="F33" s="19">
        <f t="shared" si="20"/>
        <v>3094.3485321757526</v>
      </c>
      <c r="G33" s="19">
        <f t="shared" si="20"/>
        <v>2585.5795926259343</v>
      </c>
      <c r="H33" s="19">
        <f t="shared" si="20"/>
        <v>2385.0315664044447</v>
      </c>
      <c r="I33" s="19">
        <f t="shared" si="20"/>
        <v>2231.4644176602151</v>
      </c>
      <c r="J33" s="19">
        <f t="shared" si="20"/>
        <v>2258.1561235294921</v>
      </c>
      <c r="K33" s="19">
        <f t="shared" si="20"/>
        <v>1809.5817083317636</v>
      </c>
      <c r="L33" s="19">
        <f t="shared" si="20"/>
        <v>1760.6770091919943</v>
      </c>
      <c r="M33" s="19">
        <f t="shared" si="20"/>
        <v>2065.4166942336137</v>
      </c>
      <c r="N33" s="19">
        <f t="shared" si="20"/>
        <v>1635.7157560870799</v>
      </c>
      <c r="O33" s="19">
        <f t="shared" si="20"/>
        <v>1737.1815280212227</v>
      </c>
      <c r="P33" s="19">
        <f t="shared" si="20"/>
        <v>1550.5456127393677</v>
      </c>
      <c r="Q33" s="19">
        <f t="shared" si="20"/>
        <v>1544.7100140774676</v>
      </c>
      <c r="R33" s="19">
        <f t="shared" si="20"/>
        <v>1445.5427747308222</v>
      </c>
      <c r="S33" s="19">
        <f t="shared" si="20"/>
        <v>1460.9079702516442</v>
      </c>
      <c r="T33" s="19">
        <f t="shared" si="20"/>
        <v>1364.7624348445875</v>
      </c>
      <c r="U33" s="19">
        <f t="shared" si="20"/>
        <v>1273.1074053027351</v>
      </c>
      <c r="V33" s="19">
        <f t="shared" si="20"/>
        <v>1182.660696447472</v>
      </c>
      <c r="W33" s="19">
        <f t="shared" si="20"/>
        <v>1211.6113350469818</v>
      </c>
      <c r="X33" s="19">
        <f t="shared" si="20"/>
        <v>989.11865902034174</v>
      </c>
      <c r="Y33" s="19">
        <f t="shared" ref="Y33:Z33" si="21">SUM(Y34:Y50)</f>
        <v>946.11535593235976</v>
      </c>
      <c r="Z33" s="19">
        <f t="shared" si="21"/>
        <v>708.10082819859463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144.23677672240254</v>
      </c>
      <c r="N37" s="8">
        <v>142.07934827490342</v>
      </c>
      <c r="O37" s="8">
        <v>151.29978105618571</v>
      </c>
      <c r="P37" s="8">
        <v>146.38517789728897</v>
      </c>
      <c r="Q37" s="8">
        <v>141.06009638277791</v>
      </c>
      <c r="R37" s="8">
        <v>135.18221506218566</v>
      </c>
      <c r="S37" s="8">
        <v>130.88747484694878</v>
      </c>
      <c r="T37" s="8">
        <v>122.72658779022913</v>
      </c>
      <c r="U37" s="8">
        <v>117.31836593630565</v>
      </c>
      <c r="V37" s="8">
        <v>111.77964001625695</v>
      </c>
      <c r="W37" s="8">
        <v>105.60214258224308</v>
      </c>
      <c r="X37" s="8">
        <v>101.2577829135697</v>
      </c>
      <c r="Y37" s="8">
        <v>98.716830178150914</v>
      </c>
      <c r="Z37" s="8">
        <v>94.605908616204061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2486.4579920336964</v>
      </c>
      <c r="D43" s="8">
        <v>3068.4421236072317</v>
      </c>
      <c r="E43" s="8">
        <v>2840.0071204689002</v>
      </c>
      <c r="F43" s="8">
        <v>3076.6781821603113</v>
      </c>
      <c r="G43" s="8">
        <v>2567.9773200316035</v>
      </c>
      <c r="H43" s="8">
        <v>2367.4630773958811</v>
      </c>
      <c r="I43" s="8">
        <v>2213.8758626198137</v>
      </c>
      <c r="J43" s="8">
        <v>2240.5428472093845</v>
      </c>
      <c r="K43" s="8">
        <v>1786.20470753992</v>
      </c>
      <c r="L43" s="8">
        <v>1737.2527177615998</v>
      </c>
      <c r="M43" s="8">
        <v>1894.6368299844826</v>
      </c>
      <c r="N43" s="8">
        <v>1467.8319693248861</v>
      </c>
      <c r="O43" s="8">
        <v>1559.7695358025926</v>
      </c>
      <c r="P43" s="8">
        <v>1378.7114130487093</v>
      </c>
      <c r="Q43" s="8">
        <v>1380.6578578919903</v>
      </c>
      <c r="R43" s="8">
        <v>1290.303888206658</v>
      </c>
      <c r="S43" s="8">
        <v>1310.1375306903919</v>
      </c>
      <c r="T43" s="8">
        <v>1225.7905484899788</v>
      </c>
      <c r="U43" s="8">
        <v>1144.295191113139</v>
      </c>
      <c r="V43" s="8">
        <v>1065.263303418873</v>
      </c>
      <c r="W43" s="8">
        <v>1094.7476193928364</v>
      </c>
      <c r="X43" s="8">
        <v>882.08186393086521</v>
      </c>
      <c r="Y43" s="8">
        <v>844.62324832335025</v>
      </c>
      <c r="Z43" s="8">
        <v>610.65213795890793</v>
      </c>
    </row>
    <row r="44" spans="1:26" ht="11.25" customHeight="1" x14ac:dyDescent="0.2">
      <c r="A44" s="28" t="s">
        <v>74</v>
      </c>
      <c r="B44" s="7" t="s">
        <v>75</v>
      </c>
      <c r="C44" s="8">
        <v>14.568174918351403</v>
      </c>
      <c r="D44" s="8">
        <v>17.606166589453757</v>
      </c>
      <c r="E44" s="8">
        <v>17.611229817186786</v>
      </c>
      <c r="F44" s="8">
        <v>17.670350015441109</v>
      </c>
      <c r="G44" s="8">
        <v>17.60227259433092</v>
      </c>
      <c r="H44" s="8">
        <v>17.568489008563478</v>
      </c>
      <c r="I44" s="8">
        <v>17.588555040401381</v>
      </c>
      <c r="J44" s="8">
        <v>17.613276320107694</v>
      </c>
      <c r="K44" s="8">
        <v>23.377000791843486</v>
      </c>
      <c r="L44" s="8">
        <v>23.42429143039449</v>
      </c>
      <c r="M44" s="8">
        <v>26.543087526728794</v>
      </c>
      <c r="N44" s="8">
        <v>23.250374008167661</v>
      </c>
      <c r="O44" s="8">
        <v>23.440385413752189</v>
      </c>
      <c r="P44" s="8">
        <v>22.958366290008552</v>
      </c>
      <c r="Q44" s="8">
        <v>22.992059802699387</v>
      </c>
      <c r="R44" s="8">
        <v>20.056671461978613</v>
      </c>
      <c r="S44" s="8">
        <v>17.371700308969594</v>
      </c>
      <c r="T44" s="8">
        <v>8.6998399546465084</v>
      </c>
      <c r="U44" s="8">
        <v>8.712482466791819</v>
      </c>
      <c r="V44" s="8">
        <v>2.9053180157463028</v>
      </c>
      <c r="W44" s="8">
        <v>2.8892159264010435</v>
      </c>
      <c r="X44" s="8">
        <v>2.9242646546059858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2.5540644791226148</v>
      </c>
      <c r="O50" s="8">
        <v>2.6718257486920232</v>
      </c>
      <c r="P50" s="8">
        <v>2.4906555033607813</v>
      </c>
      <c r="Q50" s="8">
        <v>0</v>
      </c>
      <c r="R50" s="8">
        <v>0</v>
      </c>
      <c r="S50" s="8">
        <v>2.5112644053337441</v>
      </c>
      <c r="T50" s="8">
        <v>7.5454586097330187</v>
      </c>
      <c r="U50" s="8">
        <v>2.7813657864984571</v>
      </c>
      <c r="V50" s="8">
        <v>2.7124349965957868</v>
      </c>
      <c r="W50" s="8">
        <v>8.372357145501427</v>
      </c>
      <c r="X50" s="8">
        <v>2.8547475213008289</v>
      </c>
      <c r="Y50" s="8">
        <v>2.7752774308586647</v>
      </c>
      <c r="Z50" s="8">
        <v>2.8427816234826921</v>
      </c>
    </row>
    <row r="51" spans="1:26" ht="11.25" customHeight="1" x14ac:dyDescent="0.2">
      <c r="A51" s="25" t="s">
        <v>88</v>
      </c>
      <c r="B51" s="26" t="s">
        <v>89</v>
      </c>
      <c r="C51" s="27">
        <v>47.581264732215551</v>
      </c>
      <c r="D51" s="27">
        <v>55.797981897643105</v>
      </c>
      <c r="E51" s="27">
        <v>61.626254683432556</v>
      </c>
      <c r="F51" s="27">
        <v>61.273926725401779</v>
      </c>
      <c r="G51" s="27">
        <v>63.320030864821099</v>
      </c>
      <c r="H51" s="27">
        <v>64.7032485592391</v>
      </c>
      <c r="I51" s="27">
        <v>76.784177026120929</v>
      </c>
      <c r="J51" s="27">
        <v>83.415630671112524</v>
      </c>
      <c r="K51" s="27">
        <v>82.380423751594847</v>
      </c>
      <c r="L51" s="27">
        <v>88.260358342659472</v>
      </c>
      <c r="M51" s="27">
        <v>99.754685054673416</v>
      </c>
      <c r="N51" s="27">
        <v>66.003056137351194</v>
      </c>
      <c r="O51" s="27">
        <v>71.675853788568389</v>
      </c>
      <c r="P51" s="27">
        <v>62.994861734044392</v>
      </c>
      <c r="Q51" s="27">
        <v>61.415612531011156</v>
      </c>
      <c r="R51" s="27">
        <v>54.062330701359805</v>
      </c>
      <c r="S51" s="27">
        <v>56.400538723913314</v>
      </c>
      <c r="T51" s="27">
        <v>55.6744551152958</v>
      </c>
      <c r="U51" s="27">
        <v>52.716779261124699</v>
      </c>
      <c r="V51" s="27">
        <v>57.294368052466197</v>
      </c>
      <c r="W51" s="27">
        <v>50.896939080042323</v>
      </c>
      <c r="X51" s="27">
        <v>60.325422316547119</v>
      </c>
      <c r="Y51" s="27">
        <v>40.822490111708312</v>
      </c>
      <c r="Z51" s="27">
        <v>18.958859666851883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4284.1334941942914</v>
      </c>
      <c r="D61" s="49">
        <f t="shared" si="24"/>
        <v>4818.8539347407614</v>
      </c>
      <c r="E61" s="49">
        <f t="shared" si="24"/>
        <v>4957.2361482130682</v>
      </c>
      <c r="F61" s="49">
        <f t="shared" si="24"/>
        <v>5007.8093972289726</v>
      </c>
      <c r="G61" s="49">
        <f t="shared" si="24"/>
        <v>5032.5750348263409</v>
      </c>
      <c r="H61" s="49">
        <f t="shared" si="24"/>
        <v>5045.0151560983159</v>
      </c>
      <c r="I61" s="49">
        <f t="shared" si="24"/>
        <v>5192.7801468382795</v>
      </c>
      <c r="J61" s="49">
        <f t="shared" si="24"/>
        <v>5234.7646953304438</v>
      </c>
      <c r="K61" s="49">
        <f t="shared" si="24"/>
        <v>5517.8456573751755</v>
      </c>
      <c r="L61" s="49">
        <f t="shared" si="24"/>
        <v>5840.8088412390143</v>
      </c>
      <c r="M61" s="49">
        <f t="shared" si="24"/>
        <v>6520.6213119487074</v>
      </c>
      <c r="N61" s="49">
        <f t="shared" si="24"/>
        <v>5554.8924503415319</v>
      </c>
      <c r="O61" s="49">
        <f t="shared" si="24"/>
        <v>6061.6530547321172</v>
      </c>
      <c r="P61" s="49">
        <f t="shared" si="24"/>
        <v>5682.7208637339936</v>
      </c>
      <c r="Q61" s="49">
        <f t="shared" si="24"/>
        <v>5758.1858062542042</v>
      </c>
      <c r="R61" s="49">
        <f t="shared" si="24"/>
        <v>5424.2872095889361</v>
      </c>
      <c r="S61" s="49">
        <f t="shared" si="24"/>
        <v>5921.4007561060362</v>
      </c>
      <c r="T61" s="49">
        <f t="shared" si="24"/>
        <v>5802.9297576985582</v>
      </c>
      <c r="U61" s="49">
        <f t="shared" si="24"/>
        <v>5700.4524267881734</v>
      </c>
      <c r="V61" s="49">
        <f t="shared" si="24"/>
        <v>5604.8860876596582</v>
      </c>
      <c r="W61" s="49">
        <f t="shared" si="24"/>
        <v>5145.6199915983934</v>
      </c>
      <c r="X61" s="49">
        <f t="shared" si="24"/>
        <v>5822.097497142905</v>
      </c>
      <c r="Y61" s="49">
        <f t="shared" ref="Y61:Z61" si="25">SUM(Y62:Y72)</f>
        <v>5354.0048938197542</v>
      </c>
      <c r="Z61" s="49">
        <f t="shared" si="25"/>
        <v>5168.8074836912183</v>
      </c>
    </row>
    <row r="62" spans="1:26" ht="11.25" customHeight="1" x14ac:dyDescent="0.2">
      <c r="A62" s="50" t="s">
        <v>92</v>
      </c>
      <c r="B62" s="51" t="s">
        <v>93</v>
      </c>
      <c r="C62" s="52">
        <v>4284.1334941942914</v>
      </c>
      <c r="D62" s="52">
        <v>4818.8539347407614</v>
      </c>
      <c r="E62" s="52">
        <v>4957.2361482130682</v>
      </c>
      <c r="F62" s="52">
        <v>5007.8093972289726</v>
      </c>
      <c r="G62" s="52">
        <v>5032.5750348263409</v>
      </c>
      <c r="H62" s="52">
        <v>5045.0151560983159</v>
      </c>
      <c r="I62" s="52">
        <v>5192.7801468382795</v>
      </c>
      <c r="J62" s="52">
        <v>5234.7646953304438</v>
      </c>
      <c r="K62" s="52">
        <v>5517.8456573751755</v>
      </c>
      <c r="L62" s="52">
        <v>5816.092967772759</v>
      </c>
      <c r="M62" s="52">
        <v>6472.2220076276762</v>
      </c>
      <c r="N62" s="52">
        <v>5514.0930174124833</v>
      </c>
      <c r="O62" s="52">
        <v>6040.4445794047879</v>
      </c>
      <c r="P62" s="52">
        <v>5675.5140148665914</v>
      </c>
      <c r="Q62" s="52">
        <v>5750.9162319573225</v>
      </c>
      <c r="R62" s="52">
        <v>5416.7681343999948</v>
      </c>
      <c r="S62" s="52">
        <v>5913.375955200001</v>
      </c>
      <c r="T62" s="52">
        <v>5795.3279551999958</v>
      </c>
      <c r="U62" s="52">
        <v>5692.9599551999991</v>
      </c>
      <c r="V62" s="52">
        <v>5597.311820799996</v>
      </c>
      <c r="W62" s="52">
        <v>5135.9838208000028</v>
      </c>
      <c r="X62" s="52">
        <v>5783.5681791999987</v>
      </c>
      <c r="Y62" s="52">
        <v>5311.263955200001</v>
      </c>
      <c r="Z62" s="52">
        <v>5130.4959552000009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9.6265877507683119E-4</v>
      </c>
      <c r="O64" s="52">
        <v>9.9872043366200387E-3</v>
      </c>
      <c r="P64" s="52">
        <v>6.2986308531099017E-2</v>
      </c>
      <c r="Q64" s="52">
        <v>7.3435163706756415E-2</v>
      </c>
      <c r="R64" s="52">
        <v>0.16596803713045857</v>
      </c>
      <c r="S64" s="52">
        <v>0.20940497176572334</v>
      </c>
      <c r="T64" s="52">
        <v>0.26570854917671988</v>
      </c>
      <c r="U64" s="52">
        <v>0.23235539861121179</v>
      </c>
      <c r="V64" s="52">
        <v>0.24425923319783965</v>
      </c>
      <c r="W64" s="52">
        <v>0.2237012681659003</v>
      </c>
      <c r="X64" s="52">
        <v>0.36264625670357686</v>
      </c>
      <c r="Y64" s="52">
        <v>0.5003963941780647</v>
      </c>
      <c r="Z64" s="52">
        <v>0.18897867367642757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8.0816949756732406</v>
      </c>
      <c r="N67" s="52">
        <v>8.8589280382818281</v>
      </c>
      <c r="O67" s="52">
        <v>8.9971537277198532</v>
      </c>
      <c r="P67" s="52">
        <v>7.1438625588711151</v>
      </c>
      <c r="Q67" s="52">
        <v>7.1961391331755857</v>
      </c>
      <c r="R67" s="52">
        <v>7.3531071518109608</v>
      </c>
      <c r="S67" s="52">
        <v>7.8153959342686479</v>
      </c>
      <c r="T67" s="52">
        <v>7.3360939493862398</v>
      </c>
      <c r="U67" s="52">
        <v>7.2601161895628472</v>
      </c>
      <c r="V67" s="52">
        <v>7.3300076264637912</v>
      </c>
      <c r="W67" s="52">
        <v>9.4124695302247634</v>
      </c>
      <c r="X67" s="52">
        <v>9.89349160009683</v>
      </c>
      <c r="Y67" s="52">
        <v>9.9937150851532248</v>
      </c>
      <c r="Z67" s="52">
        <v>12.727438532272302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28.27318008610526</v>
      </c>
      <c r="Y69" s="52">
        <v>32.246827140422191</v>
      </c>
      <c r="Z69" s="52">
        <v>25.395111285268474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24.715873466255697</v>
      </c>
      <c r="M72" s="55">
        <v>40.317609345358044</v>
      </c>
      <c r="N72" s="55">
        <v>31.939542231991595</v>
      </c>
      <c r="O72" s="55">
        <v>12.201334395272921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  <c r="Y2" s="21">
        <f t="shared" ref="Y2:Z2" si="1">SUM(Y3,Y17,Y22,Y25,Y26,Y51,Y52)</f>
        <v>0</v>
      </c>
      <c r="Z2" s="21">
        <f t="shared" si="1"/>
        <v>0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0</v>
      </c>
      <c r="D26" s="27">
        <f t="shared" si="16"/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  <c r="Y26" s="27">
        <f t="shared" ref="Y26:Z26" si="17">SUM(Y27,Y33)</f>
        <v>0</v>
      </c>
      <c r="Z26" s="27">
        <f t="shared" si="17"/>
        <v>0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0</v>
      </c>
      <c r="D33" s="19">
        <f t="shared" si="20"/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  <c r="Y33" s="19">
        <f t="shared" ref="Y33:Z33" si="21">SUM(Y34:Y50)</f>
        <v>0</v>
      </c>
      <c r="Z33" s="19">
        <f t="shared" si="21"/>
        <v>0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  <c r="Y51" s="27">
        <v>0</v>
      </c>
      <c r="Z51" s="27">
        <v>0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0</v>
      </c>
      <c r="O61" s="49">
        <f t="shared" si="24"/>
        <v>0</v>
      </c>
      <c r="P61" s="49">
        <f t="shared" si="24"/>
        <v>0</v>
      </c>
      <c r="Q61" s="49">
        <f t="shared" si="24"/>
        <v>0</v>
      </c>
      <c r="R61" s="49">
        <f t="shared" si="24"/>
        <v>0</v>
      </c>
      <c r="S61" s="49">
        <f t="shared" si="24"/>
        <v>0</v>
      </c>
      <c r="T61" s="49">
        <f t="shared" si="24"/>
        <v>0</v>
      </c>
      <c r="U61" s="49">
        <f t="shared" si="24"/>
        <v>0</v>
      </c>
      <c r="V61" s="49">
        <f t="shared" si="24"/>
        <v>0</v>
      </c>
      <c r="W61" s="49">
        <f t="shared" si="24"/>
        <v>0</v>
      </c>
      <c r="X61" s="49">
        <f t="shared" si="24"/>
        <v>0</v>
      </c>
      <c r="Y61" s="49">
        <f t="shared" ref="Y61:Z61" si="25">SUM(Y62:Y72)</f>
        <v>0</v>
      </c>
      <c r="Z61" s="49">
        <f t="shared" si="25"/>
        <v>0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  <c r="Y64" s="52">
        <v>0</v>
      </c>
      <c r="Z64" s="52">
        <v>0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236.23002173515337</v>
      </c>
      <c r="D2" s="21">
        <f t="shared" ref="D2:X2" si="0">SUM(D3,D17,D22,D25,D26,D51,D52)</f>
        <v>266.72316525977283</v>
      </c>
      <c r="E2" s="21">
        <f t="shared" si="0"/>
        <v>247.23009036581271</v>
      </c>
      <c r="F2" s="21">
        <f t="shared" si="0"/>
        <v>255.63866688390613</v>
      </c>
      <c r="G2" s="21">
        <f t="shared" si="0"/>
        <v>226.45515392697416</v>
      </c>
      <c r="H2" s="21">
        <f t="shared" si="0"/>
        <v>215.10240432541784</v>
      </c>
      <c r="I2" s="21">
        <f t="shared" si="0"/>
        <v>200.33783988758793</v>
      </c>
      <c r="J2" s="21">
        <f t="shared" si="0"/>
        <v>199.63670333438697</v>
      </c>
      <c r="K2" s="21">
        <f t="shared" si="0"/>
        <v>162.09336000552099</v>
      </c>
      <c r="L2" s="21">
        <f t="shared" si="0"/>
        <v>154.48165610179663</v>
      </c>
      <c r="M2" s="21">
        <f t="shared" si="0"/>
        <v>163.82650953482096</v>
      </c>
      <c r="N2" s="21">
        <f t="shared" si="0"/>
        <v>156.54454514599641</v>
      </c>
      <c r="O2" s="21">
        <f t="shared" si="0"/>
        <v>152.6491883558183</v>
      </c>
      <c r="P2" s="21">
        <f t="shared" si="0"/>
        <v>145.25007404783119</v>
      </c>
      <c r="Q2" s="21">
        <f t="shared" si="0"/>
        <v>141.95087660658245</v>
      </c>
      <c r="R2" s="21">
        <f t="shared" si="0"/>
        <v>136.56797509296521</v>
      </c>
      <c r="S2" s="21">
        <f t="shared" si="0"/>
        <v>122.66165266413569</v>
      </c>
      <c r="T2" s="21">
        <f t="shared" si="0"/>
        <v>112.41095011668355</v>
      </c>
      <c r="U2" s="21">
        <f t="shared" si="0"/>
        <v>102.97893864505134</v>
      </c>
      <c r="V2" s="21">
        <f t="shared" si="0"/>
        <v>95.879250628870551</v>
      </c>
      <c r="W2" s="21">
        <f t="shared" si="0"/>
        <v>105.20242006348636</v>
      </c>
      <c r="X2" s="21">
        <f t="shared" si="0"/>
        <v>74.119363689511133</v>
      </c>
      <c r="Y2" s="21">
        <f t="shared" ref="Y2:Z2" si="1">SUM(Y3,Y17,Y22,Y25,Y26,Y51,Y52)</f>
        <v>66.784148916975397</v>
      </c>
      <c r="Z2" s="21">
        <f t="shared" si="1"/>
        <v>37.203560417007559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0.19315129827410088</v>
      </c>
      <c r="D3" s="24">
        <f t="shared" ref="D3:W3" si="3">SUM(D4,D8,D11)</f>
        <v>0.19501451010308468</v>
      </c>
      <c r="E3" s="24">
        <f t="shared" si="3"/>
        <v>0.10677336064243413</v>
      </c>
      <c r="F3" s="24">
        <f t="shared" si="3"/>
        <v>0.11224971358281149</v>
      </c>
      <c r="G3" s="24">
        <f t="shared" si="3"/>
        <v>0.12979033648255678</v>
      </c>
      <c r="H3" s="24">
        <f t="shared" si="3"/>
        <v>0.14540406759037186</v>
      </c>
      <c r="I3" s="24">
        <f t="shared" si="3"/>
        <v>0.15765216012726421</v>
      </c>
      <c r="J3" s="24">
        <f t="shared" si="3"/>
        <v>0</v>
      </c>
      <c r="K3" s="24">
        <f t="shared" si="3"/>
        <v>0.1784358197009962</v>
      </c>
      <c r="L3" s="24">
        <f t="shared" si="3"/>
        <v>0.19451252101883906</v>
      </c>
      <c r="M3" s="24">
        <f t="shared" si="3"/>
        <v>0.1907588999856096</v>
      </c>
      <c r="N3" s="24">
        <f t="shared" si="3"/>
        <v>0.22398471027796876</v>
      </c>
      <c r="O3" s="24">
        <f t="shared" si="3"/>
        <v>0.20598957736901496</v>
      </c>
      <c r="P3" s="24">
        <f t="shared" si="3"/>
        <v>0.21684913553002316</v>
      </c>
      <c r="Q3" s="24">
        <f t="shared" si="3"/>
        <v>0.21389100122447061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0.19315129827410088</v>
      </c>
      <c r="D4" s="19">
        <f t="shared" ref="D4:W4" si="6">SUM(D5:D7)</f>
        <v>0.19501451010308468</v>
      </c>
      <c r="E4" s="19">
        <f t="shared" si="6"/>
        <v>0.10677336064243413</v>
      </c>
      <c r="F4" s="19">
        <f t="shared" si="6"/>
        <v>0.11224971358281149</v>
      </c>
      <c r="G4" s="19">
        <f t="shared" si="6"/>
        <v>0.12979033648255678</v>
      </c>
      <c r="H4" s="19">
        <f t="shared" si="6"/>
        <v>0.14540406759037186</v>
      </c>
      <c r="I4" s="19">
        <f t="shared" si="6"/>
        <v>0.15765216012726421</v>
      </c>
      <c r="J4" s="19">
        <f t="shared" si="6"/>
        <v>0</v>
      </c>
      <c r="K4" s="19">
        <f t="shared" si="6"/>
        <v>0.1784358197009962</v>
      </c>
      <c r="L4" s="19">
        <f t="shared" si="6"/>
        <v>0.19451252101883906</v>
      </c>
      <c r="M4" s="19">
        <f t="shared" si="6"/>
        <v>0.1907588999856096</v>
      </c>
      <c r="N4" s="19">
        <f t="shared" si="6"/>
        <v>0.22398471027796876</v>
      </c>
      <c r="O4" s="19">
        <f t="shared" si="6"/>
        <v>0.20598957736901496</v>
      </c>
      <c r="P4" s="19">
        <f t="shared" si="6"/>
        <v>0.21684913553002316</v>
      </c>
      <c r="Q4" s="19">
        <f t="shared" si="6"/>
        <v>0.21389100122447061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0.19315129827410088</v>
      </c>
      <c r="D7" s="8">
        <v>0.19501451010308468</v>
      </c>
      <c r="E7" s="8">
        <v>0.10677336064243413</v>
      </c>
      <c r="F7" s="8">
        <v>0.11224971358281149</v>
      </c>
      <c r="G7" s="8">
        <v>0.12979033648255678</v>
      </c>
      <c r="H7" s="8">
        <v>0.14540406759037186</v>
      </c>
      <c r="I7" s="8">
        <v>0.15765216012726421</v>
      </c>
      <c r="J7" s="8">
        <v>0</v>
      </c>
      <c r="K7" s="8">
        <v>0.1784358197009962</v>
      </c>
      <c r="L7" s="8">
        <v>0.19451252101883906</v>
      </c>
      <c r="M7" s="8">
        <v>0.1907588999856096</v>
      </c>
      <c r="N7" s="8">
        <v>0.22398471027796876</v>
      </c>
      <c r="O7" s="8">
        <v>0.20598957736901496</v>
      </c>
      <c r="P7" s="8">
        <v>0.21684913553002316</v>
      </c>
      <c r="Q7" s="8">
        <v>0.21389100122447061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1.78380908599776</v>
      </c>
      <c r="D22" s="27">
        <f t="shared" si="14"/>
        <v>2.0248358637036685</v>
      </c>
      <c r="E22" s="27">
        <f t="shared" si="14"/>
        <v>2.2489406449820426</v>
      </c>
      <c r="F22" s="27">
        <f t="shared" si="14"/>
        <v>2.3257615468135855</v>
      </c>
      <c r="G22" s="27">
        <f t="shared" si="14"/>
        <v>2.6776761890762679</v>
      </c>
      <c r="H22" s="27">
        <f t="shared" si="14"/>
        <v>3.0114361488298518</v>
      </c>
      <c r="I22" s="27">
        <f t="shared" si="14"/>
        <v>3.3140149993682293</v>
      </c>
      <c r="J22" s="27">
        <f t="shared" si="14"/>
        <v>3.5239691108026778</v>
      </c>
      <c r="K22" s="27">
        <f t="shared" si="14"/>
        <v>2.3085134173816382</v>
      </c>
      <c r="L22" s="27">
        <f t="shared" si="14"/>
        <v>2.4054979118325286</v>
      </c>
      <c r="M22" s="27">
        <f t="shared" si="14"/>
        <v>2.6990941869637624</v>
      </c>
      <c r="N22" s="27">
        <f t="shared" si="14"/>
        <v>2.1667267276667759</v>
      </c>
      <c r="O22" s="27">
        <f t="shared" si="14"/>
        <v>2.0097668117952541</v>
      </c>
      <c r="P22" s="27">
        <f t="shared" si="14"/>
        <v>1.7382925278473156</v>
      </c>
      <c r="Q22" s="27">
        <f t="shared" si="14"/>
        <v>1.5666041321615916</v>
      </c>
      <c r="R22" s="27">
        <f t="shared" si="14"/>
        <v>1.5163224658805252</v>
      </c>
      <c r="S22" s="27">
        <f t="shared" si="14"/>
        <v>1.4387232802672212</v>
      </c>
      <c r="T22" s="27">
        <f t="shared" si="14"/>
        <v>1.3239603622126372</v>
      </c>
      <c r="U22" s="27">
        <f t="shared" si="14"/>
        <v>1.3363095574242754</v>
      </c>
      <c r="V22" s="27">
        <f t="shared" si="14"/>
        <v>1.3658939158465506</v>
      </c>
      <c r="W22" s="27">
        <f t="shared" si="14"/>
        <v>1.3748346233472566</v>
      </c>
      <c r="X22" s="27">
        <f t="shared" si="14"/>
        <v>1.3818235854215575</v>
      </c>
      <c r="Y22" s="27">
        <f t="shared" ref="Y22:Z22" si="15">SUM(Y23:Y24)</f>
        <v>1.193152648266119</v>
      </c>
      <c r="Z22" s="27">
        <f t="shared" si="15"/>
        <v>1.1617568550217405</v>
      </c>
    </row>
    <row r="23" spans="1:26" ht="11.25" customHeight="1" x14ac:dyDescent="0.2">
      <c r="A23" s="29" t="s">
        <v>36</v>
      </c>
      <c r="B23" s="7" t="s">
        <v>37</v>
      </c>
      <c r="C23" s="8">
        <v>1.78380908599776</v>
      </c>
      <c r="D23" s="8">
        <v>2.0248358637036685</v>
      </c>
      <c r="E23" s="8">
        <v>2.2489406449820426</v>
      </c>
      <c r="F23" s="8">
        <v>2.3257615468135855</v>
      </c>
      <c r="G23" s="8">
        <v>2.6776761890762679</v>
      </c>
      <c r="H23" s="8">
        <v>3.0114361488298518</v>
      </c>
      <c r="I23" s="8">
        <v>3.3140149993682293</v>
      </c>
      <c r="J23" s="8">
        <v>3.5239691108026778</v>
      </c>
      <c r="K23" s="8">
        <v>2.3085134173816382</v>
      </c>
      <c r="L23" s="8">
        <v>2.4054979118325286</v>
      </c>
      <c r="M23" s="8">
        <v>2.6990941869637624</v>
      </c>
      <c r="N23" s="8">
        <v>2.1667267276667759</v>
      </c>
      <c r="O23" s="8">
        <v>2.0097668117952541</v>
      </c>
      <c r="P23" s="8">
        <v>1.7382925278473156</v>
      </c>
      <c r="Q23" s="8">
        <v>1.5666041321615916</v>
      </c>
      <c r="R23" s="8">
        <v>1.5163224658805252</v>
      </c>
      <c r="S23" s="8">
        <v>1.4387232802672212</v>
      </c>
      <c r="T23" s="8">
        <v>1.3239603622126372</v>
      </c>
      <c r="U23" s="8">
        <v>1.3363095574242754</v>
      </c>
      <c r="V23" s="8">
        <v>1.3658939158465506</v>
      </c>
      <c r="W23" s="8">
        <v>1.3748346233472566</v>
      </c>
      <c r="X23" s="8">
        <v>1.3818235854215575</v>
      </c>
      <c r="Y23" s="8">
        <v>1.193152648266119</v>
      </c>
      <c r="Z23" s="8">
        <v>1.1617568550217405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229.60686232795211</v>
      </c>
      <c r="D26" s="27">
        <f t="shared" si="16"/>
        <v>259.53574980331445</v>
      </c>
      <c r="E26" s="27">
        <f t="shared" si="16"/>
        <v>239.43420079391373</v>
      </c>
      <c r="F26" s="27">
        <f t="shared" si="16"/>
        <v>248.04905962424729</v>
      </c>
      <c r="G26" s="27">
        <f t="shared" si="16"/>
        <v>218.06656881406522</v>
      </c>
      <c r="H26" s="27">
        <f t="shared" si="16"/>
        <v>206.1255832355551</v>
      </c>
      <c r="I26" s="27">
        <f t="shared" si="16"/>
        <v>190.08779101978374</v>
      </c>
      <c r="J26" s="27">
        <f t="shared" si="16"/>
        <v>188.9220827905078</v>
      </c>
      <c r="K26" s="27">
        <f t="shared" si="16"/>
        <v>152.4984226282362</v>
      </c>
      <c r="L26" s="27">
        <f t="shared" si="16"/>
        <v>144.52295400800568</v>
      </c>
      <c r="M26" s="27">
        <f t="shared" si="16"/>
        <v>153.47768756638661</v>
      </c>
      <c r="N26" s="27">
        <f t="shared" si="16"/>
        <v>148.23078911291995</v>
      </c>
      <c r="O26" s="27">
        <f t="shared" si="16"/>
        <v>144.60774713877728</v>
      </c>
      <c r="P26" s="27">
        <f t="shared" si="16"/>
        <v>137.89571310063141</v>
      </c>
      <c r="Q26" s="27">
        <f t="shared" si="16"/>
        <v>135.00533404253306</v>
      </c>
      <c r="R26" s="27">
        <f t="shared" si="16"/>
        <v>130.36308246917653</v>
      </c>
      <c r="S26" s="27">
        <f t="shared" si="16"/>
        <v>116.86861326835567</v>
      </c>
      <c r="T26" s="27">
        <f t="shared" si="16"/>
        <v>106.85077363541224</v>
      </c>
      <c r="U26" s="27">
        <f t="shared" si="16"/>
        <v>97.682847417264369</v>
      </c>
      <c r="V26" s="27">
        <f t="shared" si="16"/>
        <v>90.198054632529292</v>
      </c>
      <c r="W26" s="27">
        <f t="shared" si="16"/>
        <v>99.673544233016855</v>
      </c>
      <c r="X26" s="27">
        <f t="shared" si="16"/>
        <v>68.539795699659123</v>
      </c>
      <c r="Y26" s="27">
        <f t="shared" ref="Y26:Z26" si="17">SUM(Y27,Y33)</f>
        <v>62.773769187638763</v>
      </c>
      <c r="Z26" s="27">
        <f t="shared" si="17"/>
        <v>34.770131641404774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229.60686232795211</v>
      </c>
      <c r="D33" s="19">
        <f t="shared" si="20"/>
        <v>259.53574980331445</v>
      </c>
      <c r="E33" s="19">
        <f t="shared" si="20"/>
        <v>239.43420079391373</v>
      </c>
      <c r="F33" s="19">
        <f t="shared" si="20"/>
        <v>248.04905962424729</v>
      </c>
      <c r="G33" s="19">
        <f t="shared" si="20"/>
        <v>218.06656881406522</v>
      </c>
      <c r="H33" s="19">
        <f t="shared" si="20"/>
        <v>206.1255832355551</v>
      </c>
      <c r="I33" s="19">
        <f t="shared" si="20"/>
        <v>190.08779101978374</v>
      </c>
      <c r="J33" s="19">
        <f t="shared" si="20"/>
        <v>188.9220827905078</v>
      </c>
      <c r="K33" s="19">
        <f t="shared" si="20"/>
        <v>152.4984226282362</v>
      </c>
      <c r="L33" s="19">
        <f t="shared" si="20"/>
        <v>144.52295400800568</v>
      </c>
      <c r="M33" s="19">
        <f t="shared" si="20"/>
        <v>153.47768756638661</v>
      </c>
      <c r="N33" s="19">
        <f t="shared" si="20"/>
        <v>148.23078911291995</v>
      </c>
      <c r="O33" s="19">
        <f t="shared" si="20"/>
        <v>144.60774713877728</v>
      </c>
      <c r="P33" s="19">
        <f t="shared" si="20"/>
        <v>137.89571310063141</v>
      </c>
      <c r="Q33" s="19">
        <f t="shared" si="20"/>
        <v>135.00533404253306</v>
      </c>
      <c r="R33" s="19">
        <f t="shared" si="20"/>
        <v>130.36308246917653</v>
      </c>
      <c r="S33" s="19">
        <f t="shared" si="20"/>
        <v>116.86861326835567</v>
      </c>
      <c r="T33" s="19">
        <f t="shared" si="20"/>
        <v>106.85077363541224</v>
      </c>
      <c r="U33" s="19">
        <f t="shared" si="20"/>
        <v>97.682847417264369</v>
      </c>
      <c r="V33" s="19">
        <f t="shared" si="20"/>
        <v>90.198054632529292</v>
      </c>
      <c r="W33" s="19">
        <f t="shared" si="20"/>
        <v>99.673544233016855</v>
      </c>
      <c r="X33" s="19">
        <f t="shared" si="20"/>
        <v>68.539795699659123</v>
      </c>
      <c r="Y33" s="19">
        <f t="shared" ref="Y33:Z33" si="21">SUM(Y34:Y50)</f>
        <v>62.773769187638763</v>
      </c>
      <c r="Z33" s="19">
        <f t="shared" si="21"/>
        <v>34.770131641404774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10.71799555759749</v>
      </c>
      <c r="N37" s="8">
        <v>12.875424005096596</v>
      </c>
      <c r="O37" s="8">
        <v>12.594608063814263</v>
      </c>
      <c r="P37" s="8">
        <v>13.01857122271095</v>
      </c>
      <c r="Q37" s="8">
        <v>12.328440457222147</v>
      </c>
      <c r="R37" s="8">
        <v>12.191109497814237</v>
      </c>
      <c r="S37" s="8">
        <v>10.470637433051184</v>
      </c>
      <c r="T37" s="8">
        <v>9.6085813297708551</v>
      </c>
      <c r="U37" s="8">
        <v>9.0015909036942841</v>
      </c>
      <c r="V37" s="8">
        <v>8.5251045437431667</v>
      </c>
      <c r="W37" s="8">
        <v>8.6873896977568368</v>
      </c>
      <c r="X37" s="8">
        <v>7.0165370864303718</v>
      </c>
      <c r="Y37" s="8">
        <v>6.5497589418489532</v>
      </c>
      <c r="Z37" s="8">
        <v>4.6454682237958922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228.26943012630352</v>
      </c>
      <c r="D43" s="8">
        <v>258.05507639276817</v>
      </c>
      <c r="E43" s="8">
        <v>237.9585906111005</v>
      </c>
      <c r="F43" s="8">
        <v>246.6325696396884</v>
      </c>
      <c r="G43" s="8">
        <v>216.58200140839614</v>
      </c>
      <c r="H43" s="8">
        <v>204.60723224411856</v>
      </c>
      <c r="I43" s="8">
        <v>188.58950606018513</v>
      </c>
      <c r="J43" s="8">
        <v>187.44851911061548</v>
      </c>
      <c r="K43" s="8">
        <v>150.52837854007967</v>
      </c>
      <c r="L43" s="8">
        <v>142.60020055840016</v>
      </c>
      <c r="M43" s="8">
        <v>140.78731921551793</v>
      </c>
      <c r="N43" s="8">
        <v>133.01693175511363</v>
      </c>
      <c r="O43" s="8">
        <v>129.83948711740723</v>
      </c>
      <c r="P43" s="8">
        <v>122.61386695128981</v>
      </c>
      <c r="Q43" s="8">
        <v>120.6674221080103</v>
      </c>
      <c r="R43" s="8">
        <v>116.36320635334094</v>
      </c>
      <c r="S43" s="8">
        <v>104.80739342960784</v>
      </c>
      <c r="T43" s="8">
        <v>95.970305950020901</v>
      </c>
      <c r="U43" s="8">
        <v>87.799357766860368</v>
      </c>
      <c r="V43" s="8">
        <v>81.244500581128207</v>
      </c>
      <c r="W43" s="8">
        <v>90.059718087162494</v>
      </c>
      <c r="X43" s="8">
        <v>61.122808869135575</v>
      </c>
      <c r="Y43" s="8">
        <v>56.039873476648481</v>
      </c>
      <c r="Z43" s="8">
        <v>29.985073281091577</v>
      </c>
    </row>
    <row r="44" spans="1:26" ht="11.25" customHeight="1" x14ac:dyDescent="0.2">
      <c r="A44" s="28" t="s">
        <v>74</v>
      </c>
      <c r="B44" s="7" t="s">
        <v>75</v>
      </c>
      <c r="C44" s="8">
        <v>1.3374322016486</v>
      </c>
      <c r="D44" s="8">
        <v>1.4806734105462478</v>
      </c>
      <c r="E44" s="8">
        <v>1.4756101828132187</v>
      </c>
      <c r="F44" s="8">
        <v>1.4164899845588947</v>
      </c>
      <c r="G44" s="8">
        <v>1.4845674056690792</v>
      </c>
      <c r="H44" s="8">
        <v>1.5183509914365207</v>
      </c>
      <c r="I44" s="8">
        <v>1.4982849595986143</v>
      </c>
      <c r="J44" s="8">
        <v>1.4735636798923115</v>
      </c>
      <c r="K44" s="8">
        <v>1.9700440881565164</v>
      </c>
      <c r="L44" s="8">
        <v>1.922753449605513</v>
      </c>
      <c r="M44" s="8">
        <v>1.9723727932712074</v>
      </c>
      <c r="N44" s="8">
        <v>2.1069805518323443</v>
      </c>
      <c r="O44" s="8">
        <v>1.9512418662478146</v>
      </c>
      <c r="P44" s="8">
        <v>2.041771789991436</v>
      </c>
      <c r="Q44" s="8">
        <v>2.0094714773006315</v>
      </c>
      <c r="R44" s="8">
        <v>1.8087666180213711</v>
      </c>
      <c r="S44" s="8">
        <v>1.3896881710304008</v>
      </c>
      <c r="T44" s="8">
        <v>0.68113292535349235</v>
      </c>
      <c r="U44" s="8">
        <v>0.66849041320817781</v>
      </c>
      <c r="V44" s="8">
        <v>0.22158006425370022</v>
      </c>
      <c r="W44" s="8">
        <v>0.23768215359895453</v>
      </c>
      <c r="X44" s="8">
        <v>0.20263342539401702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0.23145280087738496</v>
      </c>
      <c r="O50" s="8">
        <v>0.22241009130797657</v>
      </c>
      <c r="P50" s="8">
        <v>0.22150313663921728</v>
      </c>
      <c r="Q50" s="8">
        <v>0</v>
      </c>
      <c r="R50" s="8">
        <v>0</v>
      </c>
      <c r="S50" s="8">
        <v>0.20089423466625536</v>
      </c>
      <c r="T50" s="8">
        <v>0.59075343026697935</v>
      </c>
      <c r="U50" s="8">
        <v>0.21340833350154156</v>
      </c>
      <c r="V50" s="8">
        <v>0.2068694434042162</v>
      </c>
      <c r="W50" s="8">
        <v>0.68875429449856707</v>
      </c>
      <c r="X50" s="8">
        <v>0.1978163186991736</v>
      </c>
      <c r="Y50" s="8">
        <v>0.18413676914133076</v>
      </c>
      <c r="Z50" s="8">
        <v>0.13959013651730642</v>
      </c>
    </row>
    <row r="51" spans="1:26" ht="11.25" customHeight="1" x14ac:dyDescent="0.2">
      <c r="A51" s="25" t="s">
        <v>88</v>
      </c>
      <c r="B51" s="26" t="s">
        <v>89</v>
      </c>
      <c r="C51" s="27">
        <v>4.6461990229294052</v>
      </c>
      <c r="D51" s="27">
        <v>4.9675650826516176</v>
      </c>
      <c r="E51" s="27">
        <v>5.440175566274509</v>
      </c>
      <c r="F51" s="27">
        <v>5.1515959992624376</v>
      </c>
      <c r="G51" s="27">
        <v>5.5811185873501303</v>
      </c>
      <c r="H51" s="27">
        <v>5.8199808734425282</v>
      </c>
      <c r="I51" s="27">
        <v>6.7783817083086975</v>
      </c>
      <c r="J51" s="27">
        <v>7.1906514330764733</v>
      </c>
      <c r="K51" s="27">
        <v>7.1079881402021634</v>
      </c>
      <c r="L51" s="27">
        <v>7.3586916609395612</v>
      </c>
      <c r="M51" s="27">
        <v>7.4589688814849833</v>
      </c>
      <c r="N51" s="27">
        <v>5.9230445951317208</v>
      </c>
      <c r="O51" s="27">
        <v>5.8256848278767501</v>
      </c>
      <c r="P51" s="27">
        <v>5.3992192838224407</v>
      </c>
      <c r="Q51" s="27">
        <v>5.1650474306633241</v>
      </c>
      <c r="R51" s="27">
        <v>4.688570157908158</v>
      </c>
      <c r="S51" s="27">
        <v>4.3543161155127867</v>
      </c>
      <c r="T51" s="27">
        <v>4.2362161190586827</v>
      </c>
      <c r="U51" s="27">
        <v>3.9597816703627009</v>
      </c>
      <c r="V51" s="27">
        <v>4.3153020804947051</v>
      </c>
      <c r="W51" s="27">
        <v>4.1540412071222406</v>
      </c>
      <c r="X51" s="27">
        <v>4.1977444044304493</v>
      </c>
      <c r="Y51" s="27">
        <v>2.8172270810705182</v>
      </c>
      <c r="Z51" s="27">
        <v>1.2716719205810396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103.69050580570811</v>
      </c>
      <c r="D61" s="49">
        <f t="shared" si="24"/>
        <v>111.38615485923881</v>
      </c>
      <c r="E61" s="49">
        <f t="shared" si="24"/>
        <v>118.82767258693345</v>
      </c>
      <c r="F61" s="49">
        <f t="shared" si="24"/>
        <v>119.774513171028</v>
      </c>
      <c r="G61" s="49">
        <f t="shared" si="24"/>
        <v>132.52905477366042</v>
      </c>
      <c r="H61" s="49">
        <f t="shared" si="24"/>
        <v>142.60079910168494</v>
      </c>
      <c r="I61" s="49">
        <f t="shared" si="24"/>
        <v>151.63585316171984</v>
      </c>
      <c r="J61" s="49">
        <f t="shared" si="24"/>
        <v>157.25148386955487</v>
      </c>
      <c r="K61" s="49">
        <f t="shared" si="24"/>
        <v>173.65820822481987</v>
      </c>
      <c r="L61" s="49">
        <f t="shared" si="24"/>
        <v>188.0157587609863</v>
      </c>
      <c r="M61" s="49">
        <f t="shared" si="24"/>
        <v>198.95859877128964</v>
      </c>
      <c r="N61" s="49">
        <f t="shared" si="24"/>
        <v>198.69210270522046</v>
      </c>
      <c r="O61" s="49">
        <f t="shared" si="24"/>
        <v>195.91294213427605</v>
      </c>
      <c r="P61" s="49">
        <f t="shared" si="24"/>
        <v>193.36684794073349</v>
      </c>
      <c r="Q61" s="49">
        <f t="shared" si="24"/>
        <v>192.21474128009149</v>
      </c>
      <c r="R61" s="49">
        <f t="shared" si="24"/>
        <v>188.05351735080873</v>
      </c>
      <c r="S61" s="49">
        <f t="shared" si="24"/>
        <v>185.10537693179154</v>
      </c>
      <c r="T61" s="49">
        <f t="shared" si="24"/>
        <v>177.1065792403615</v>
      </c>
      <c r="U61" s="49">
        <f t="shared" si="24"/>
        <v>175.6305066134083</v>
      </c>
      <c r="V61" s="49">
        <f t="shared" si="24"/>
        <v>170.81743527121358</v>
      </c>
      <c r="W61" s="49">
        <f t="shared" si="24"/>
        <v>168.68057719346086</v>
      </c>
      <c r="X61" s="49">
        <f t="shared" si="24"/>
        <v>167.53394865292464</v>
      </c>
      <c r="Y61" s="49">
        <f t="shared" ref="Y61:Z61" si="25">SUM(Y62:Y72)</f>
        <v>159.41314919133487</v>
      </c>
      <c r="Z61" s="49">
        <f t="shared" si="25"/>
        <v>155.77262119087416</v>
      </c>
    </row>
    <row r="62" spans="1:26" ht="11.25" customHeight="1" x14ac:dyDescent="0.2">
      <c r="A62" s="50" t="s">
        <v>92</v>
      </c>
      <c r="B62" s="51" t="s">
        <v>93</v>
      </c>
      <c r="C62" s="52">
        <v>103.69050580570811</v>
      </c>
      <c r="D62" s="52">
        <v>111.38615485923881</v>
      </c>
      <c r="E62" s="52">
        <v>118.82767258693345</v>
      </c>
      <c r="F62" s="52">
        <v>119.774513171028</v>
      </c>
      <c r="G62" s="52">
        <v>132.52905477366042</v>
      </c>
      <c r="H62" s="52">
        <v>142.60079910168494</v>
      </c>
      <c r="I62" s="52">
        <v>151.63585316171984</v>
      </c>
      <c r="J62" s="52">
        <v>157.25148386955487</v>
      </c>
      <c r="K62" s="52">
        <v>173.65820822481987</v>
      </c>
      <c r="L62" s="52">
        <v>185.98698742724201</v>
      </c>
      <c r="M62" s="52">
        <v>195.36212677232092</v>
      </c>
      <c r="N62" s="52">
        <v>194.99480338751147</v>
      </c>
      <c r="O62" s="52">
        <v>194.14751019521483</v>
      </c>
      <c r="P62" s="52">
        <v>192.72611953340626</v>
      </c>
      <c r="Q62" s="52">
        <v>191.57963364267522</v>
      </c>
      <c r="R62" s="52">
        <v>187.376</v>
      </c>
      <c r="S62" s="52">
        <v>184.464</v>
      </c>
      <c r="T62" s="52">
        <v>176.512</v>
      </c>
      <c r="U62" s="52">
        <v>175.05599999999998</v>
      </c>
      <c r="V62" s="52">
        <v>170.24</v>
      </c>
      <c r="W62" s="52">
        <v>167.88799999999998</v>
      </c>
      <c r="X62" s="52">
        <v>164.864</v>
      </c>
      <c r="Y62" s="52">
        <v>156.57599999999999</v>
      </c>
      <c r="Z62" s="52">
        <v>153.88800000000001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8.6387982441441105E-5</v>
      </c>
      <c r="O64" s="52">
        <v>8.1174205400301447E-4</v>
      </c>
      <c r="P64" s="52">
        <v>5.3984861983451503E-3</v>
      </c>
      <c r="Q64" s="52">
        <v>6.1758905918654038E-3</v>
      </c>
      <c r="R64" s="52">
        <v>1.4393622619693841E-2</v>
      </c>
      <c r="S64" s="52">
        <v>1.6166786060172647E-2</v>
      </c>
      <c r="T64" s="52">
        <v>2.0217509747749187E-2</v>
      </c>
      <c r="U64" s="52">
        <v>1.7453202971164702E-2</v>
      </c>
      <c r="V64" s="52">
        <v>1.8397137677362122E-2</v>
      </c>
      <c r="W64" s="52">
        <v>1.8257763685656198E-2</v>
      </c>
      <c r="X64" s="52">
        <v>2.5234739126683673E-2</v>
      </c>
      <c r="Y64" s="52">
        <v>3.4533176910346207E-2</v>
      </c>
      <c r="Z64" s="52">
        <v>1.2675808414951214E-2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0.60053734432676198</v>
      </c>
      <c r="N67" s="52">
        <v>0.8028081217181714</v>
      </c>
      <c r="O67" s="52">
        <v>0.74894771228014434</v>
      </c>
      <c r="P67" s="52">
        <v>0.63532992112888043</v>
      </c>
      <c r="Q67" s="52">
        <v>0.62893174682441899</v>
      </c>
      <c r="R67" s="52">
        <v>0.66312372818903442</v>
      </c>
      <c r="S67" s="52">
        <v>0.62521014573135059</v>
      </c>
      <c r="T67" s="52">
        <v>0.57436173061376017</v>
      </c>
      <c r="U67" s="52">
        <v>0.55705341043714907</v>
      </c>
      <c r="V67" s="52">
        <v>0.55903813353621723</v>
      </c>
      <c r="W67" s="52">
        <v>0.77431942977522739</v>
      </c>
      <c r="X67" s="52">
        <v>0.68555767990318051</v>
      </c>
      <c r="Y67" s="52">
        <v>0.66307259484675629</v>
      </c>
      <c r="Z67" s="52">
        <v>0.6249600277276921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1.9591562338947581</v>
      </c>
      <c r="Y69" s="52">
        <v>2.1395434195777572</v>
      </c>
      <c r="Z69" s="52">
        <v>1.2469853547315215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2.0287713337442961</v>
      </c>
      <c r="M72" s="55">
        <v>2.9959346546419461</v>
      </c>
      <c r="N72" s="55">
        <v>2.8944048080084044</v>
      </c>
      <c r="O72" s="55">
        <v>1.0156724847270753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9.1792662448550431</v>
      </c>
      <c r="D2" s="21">
        <f t="shared" ref="D2:X2" si="0">SUM(D3,D17,D22,D25,D26,D51,D52)</f>
        <v>15.054998739705281</v>
      </c>
      <c r="E2" s="21">
        <f t="shared" si="0"/>
        <v>15.115855470292955</v>
      </c>
      <c r="F2" s="21">
        <f t="shared" si="0"/>
        <v>18.015537275335767</v>
      </c>
      <c r="G2" s="21">
        <f t="shared" si="0"/>
        <v>15.149266267828779</v>
      </c>
      <c r="H2" s="21">
        <f t="shared" si="0"/>
        <v>18.108500567318409</v>
      </c>
      <c r="I2" s="21">
        <f t="shared" si="0"/>
        <v>9.4509112655703902</v>
      </c>
      <c r="J2" s="21">
        <f t="shared" si="0"/>
        <v>12.440412375811025</v>
      </c>
      <c r="K2" s="21">
        <f t="shared" si="0"/>
        <v>18.328508308202995</v>
      </c>
      <c r="L2" s="21">
        <f t="shared" si="0"/>
        <v>21.324496236401011</v>
      </c>
      <c r="M2" s="21">
        <f t="shared" si="0"/>
        <v>15.51149590384164</v>
      </c>
      <c r="N2" s="21">
        <f t="shared" si="0"/>
        <v>12.389128686304643</v>
      </c>
      <c r="O2" s="21">
        <f t="shared" si="0"/>
        <v>9.4920149898128479</v>
      </c>
      <c r="P2" s="21">
        <f t="shared" si="0"/>
        <v>12.391441979971717</v>
      </c>
      <c r="Q2" s="21">
        <f t="shared" si="0"/>
        <v>12.376977904434458</v>
      </c>
      <c r="R2" s="21">
        <f t="shared" si="0"/>
        <v>15.247714826641774</v>
      </c>
      <c r="S2" s="21">
        <f t="shared" si="0"/>
        <v>12.295677519586793</v>
      </c>
      <c r="T2" s="21">
        <f t="shared" si="0"/>
        <v>12.313084881626661</v>
      </c>
      <c r="U2" s="21">
        <f t="shared" si="0"/>
        <v>12.314397730982094</v>
      </c>
      <c r="V2" s="21">
        <f t="shared" si="0"/>
        <v>12.417134914974351</v>
      </c>
      <c r="W2" s="21">
        <f t="shared" si="0"/>
        <v>15.555399781080174</v>
      </c>
      <c r="X2" s="21">
        <f t="shared" si="0"/>
        <v>15.605284634742045</v>
      </c>
      <c r="Y2" s="21">
        <f t="shared" ref="Y2:Z2" si="1">SUM(Y3,Y17,Y22,Y25,Y26,Y51,Y52)</f>
        <v>12.315985780215176</v>
      </c>
      <c r="Z2" s="21">
        <f t="shared" si="1"/>
        <v>9.0676016115664098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0</v>
      </c>
      <c r="D3" s="24">
        <f t="shared" ref="D3:W3" si="3">SUM(D4,D8,D11)</f>
        <v>0</v>
      </c>
      <c r="E3" s="24">
        <f t="shared" si="3"/>
        <v>0</v>
      </c>
      <c r="F3" s="24">
        <f t="shared" si="3"/>
        <v>0</v>
      </c>
      <c r="G3" s="24">
        <f t="shared" si="3"/>
        <v>0</v>
      </c>
      <c r="H3" s="24">
        <f t="shared" si="3"/>
        <v>0</v>
      </c>
      <c r="I3" s="24">
        <f t="shared" si="3"/>
        <v>0</v>
      </c>
      <c r="J3" s="24">
        <f t="shared" si="3"/>
        <v>0</v>
      </c>
      <c r="K3" s="24">
        <f t="shared" si="3"/>
        <v>0</v>
      </c>
      <c r="L3" s="24">
        <f t="shared" si="3"/>
        <v>0</v>
      </c>
      <c r="M3" s="24">
        <f t="shared" si="3"/>
        <v>0</v>
      </c>
      <c r="N3" s="24">
        <f t="shared" si="3"/>
        <v>0</v>
      </c>
      <c r="O3" s="24">
        <f t="shared" si="3"/>
        <v>0</v>
      </c>
      <c r="P3" s="24">
        <f t="shared" si="3"/>
        <v>0</v>
      </c>
      <c r="Q3" s="24">
        <f t="shared" si="3"/>
        <v>0</v>
      </c>
      <c r="R3" s="24">
        <f t="shared" si="3"/>
        <v>0</v>
      </c>
      <c r="S3" s="24">
        <f t="shared" si="3"/>
        <v>0</v>
      </c>
      <c r="T3" s="24">
        <f t="shared" si="3"/>
        <v>0</v>
      </c>
      <c r="U3" s="24">
        <f t="shared" si="3"/>
        <v>0</v>
      </c>
      <c r="V3" s="24">
        <f t="shared" si="3"/>
        <v>0</v>
      </c>
      <c r="W3" s="24">
        <f t="shared" si="3"/>
        <v>0</v>
      </c>
      <c r="X3" s="24">
        <f t="shared" ref="X3:Z3" si="4">SUM(X4,X8,X11)</f>
        <v>0</v>
      </c>
      <c r="Y3" s="24">
        <f t="shared" si="4"/>
        <v>0</v>
      </c>
      <c r="Z3" s="24">
        <f t="shared" si="4"/>
        <v>0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0</v>
      </c>
      <c r="D4" s="19">
        <f t="shared" ref="D4:W4" si="6">SUM(D5:D7)</f>
        <v>0</v>
      </c>
      <c r="E4" s="19">
        <f t="shared" si="6"/>
        <v>0</v>
      </c>
      <c r="F4" s="19">
        <f t="shared" si="6"/>
        <v>0</v>
      </c>
      <c r="G4" s="19">
        <f t="shared" si="6"/>
        <v>0</v>
      </c>
      <c r="H4" s="19">
        <f t="shared" si="6"/>
        <v>0</v>
      </c>
      <c r="I4" s="19">
        <f t="shared" si="6"/>
        <v>0</v>
      </c>
      <c r="J4" s="19">
        <f t="shared" si="6"/>
        <v>0</v>
      </c>
      <c r="K4" s="19">
        <f t="shared" si="6"/>
        <v>0</v>
      </c>
      <c r="L4" s="19">
        <f t="shared" si="6"/>
        <v>0</v>
      </c>
      <c r="M4" s="19">
        <f t="shared" si="6"/>
        <v>0</v>
      </c>
      <c r="N4" s="19">
        <f t="shared" si="6"/>
        <v>0</v>
      </c>
      <c r="O4" s="19">
        <f t="shared" si="6"/>
        <v>0</v>
      </c>
      <c r="P4" s="19">
        <f t="shared" si="6"/>
        <v>0</v>
      </c>
      <c r="Q4" s="19">
        <f t="shared" si="6"/>
        <v>0</v>
      </c>
      <c r="R4" s="19">
        <f t="shared" si="6"/>
        <v>0</v>
      </c>
      <c r="S4" s="19">
        <f t="shared" si="6"/>
        <v>0</v>
      </c>
      <c r="T4" s="19">
        <f t="shared" si="6"/>
        <v>0</v>
      </c>
      <c r="U4" s="19">
        <f t="shared" si="6"/>
        <v>0</v>
      </c>
      <c r="V4" s="19">
        <f t="shared" si="6"/>
        <v>0</v>
      </c>
      <c r="W4" s="19">
        <f t="shared" si="6"/>
        <v>0</v>
      </c>
      <c r="X4" s="19">
        <f t="shared" ref="X4:Z4" si="7">SUM(X5:X7)</f>
        <v>0</v>
      </c>
      <c r="Y4" s="19">
        <f t="shared" si="7"/>
        <v>0</v>
      </c>
      <c r="Z4" s="19">
        <f t="shared" si="7"/>
        <v>0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0</v>
      </c>
      <c r="D22" s="27">
        <f t="shared" si="14"/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  <c r="Y22" s="27">
        <f t="shared" ref="Y22:Z22" si="15">SUM(Y23:Y24)</f>
        <v>0</v>
      </c>
      <c r="Z22" s="27">
        <f t="shared" si="15"/>
        <v>0</v>
      </c>
    </row>
    <row r="23" spans="1:26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8.7456599999999991</v>
      </c>
      <c r="D26" s="27">
        <f t="shared" si="16"/>
        <v>14.576175720000002</v>
      </c>
      <c r="E26" s="27">
        <f t="shared" si="16"/>
        <v>14.576175720000002</v>
      </c>
      <c r="F26" s="27">
        <f t="shared" si="16"/>
        <v>17.491320000000002</v>
      </c>
      <c r="G26" s="27">
        <f t="shared" si="16"/>
        <v>14.576175720000002</v>
      </c>
      <c r="H26" s="27">
        <f t="shared" si="16"/>
        <v>17.491320000000002</v>
      </c>
      <c r="I26" s="27">
        <f t="shared" si="16"/>
        <v>8.7456599999999991</v>
      </c>
      <c r="J26" s="27">
        <f t="shared" si="16"/>
        <v>11.660804280000001</v>
      </c>
      <c r="K26" s="27">
        <f t="shared" si="16"/>
        <v>17.491320000000002</v>
      </c>
      <c r="L26" s="27">
        <f t="shared" si="16"/>
        <v>20.406464280000002</v>
      </c>
      <c r="M26" s="27">
        <f t="shared" si="16"/>
        <v>14.576175720000002</v>
      </c>
      <c r="N26" s="27">
        <f t="shared" si="16"/>
        <v>11.660804280000001</v>
      </c>
      <c r="O26" s="27">
        <f t="shared" si="16"/>
        <v>8.7456599999999991</v>
      </c>
      <c r="P26" s="27">
        <f t="shared" si="16"/>
        <v>11.686019040000001</v>
      </c>
      <c r="Q26" s="27">
        <f t="shared" si="16"/>
        <v>11.686019040000001</v>
      </c>
      <c r="R26" s="27">
        <f t="shared" si="16"/>
        <v>14.607750960000001</v>
      </c>
      <c r="S26" s="27">
        <f t="shared" si="16"/>
        <v>11.686019040000001</v>
      </c>
      <c r="T26" s="27">
        <f t="shared" si="16"/>
        <v>11.686019040000001</v>
      </c>
      <c r="U26" s="27">
        <f t="shared" si="16"/>
        <v>11.686019040000001</v>
      </c>
      <c r="V26" s="27">
        <f t="shared" si="16"/>
        <v>11.686019040000001</v>
      </c>
      <c r="W26" s="27">
        <f t="shared" si="16"/>
        <v>14.607750960000001</v>
      </c>
      <c r="X26" s="27">
        <f t="shared" si="16"/>
        <v>14.607750960000001</v>
      </c>
      <c r="Y26" s="27">
        <f t="shared" ref="Y26:Z26" si="17">SUM(Y27,Y33)</f>
        <v>11.686019040000001</v>
      </c>
      <c r="Z26" s="27">
        <f t="shared" si="17"/>
        <v>8.7645142800000002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8.7456599999999991</v>
      </c>
      <c r="D33" s="19">
        <f t="shared" si="20"/>
        <v>14.576175720000002</v>
      </c>
      <c r="E33" s="19">
        <f t="shared" si="20"/>
        <v>14.576175720000002</v>
      </c>
      <c r="F33" s="19">
        <f t="shared" si="20"/>
        <v>17.491320000000002</v>
      </c>
      <c r="G33" s="19">
        <f t="shared" si="20"/>
        <v>14.576175720000002</v>
      </c>
      <c r="H33" s="19">
        <f t="shared" si="20"/>
        <v>17.491320000000002</v>
      </c>
      <c r="I33" s="19">
        <f t="shared" si="20"/>
        <v>8.7456599999999991</v>
      </c>
      <c r="J33" s="19">
        <f t="shared" si="20"/>
        <v>11.660804280000001</v>
      </c>
      <c r="K33" s="19">
        <f t="shared" si="20"/>
        <v>17.491320000000002</v>
      </c>
      <c r="L33" s="19">
        <f t="shared" si="20"/>
        <v>20.406464280000002</v>
      </c>
      <c r="M33" s="19">
        <f t="shared" si="20"/>
        <v>14.576175720000002</v>
      </c>
      <c r="N33" s="19">
        <f t="shared" si="20"/>
        <v>11.660804280000001</v>
      </c>
      <c r="O33" s="19">
        <f t="shared" si="20"/>
        <v>8.7456599999999991</v>
      </c>
      <c r="P33" s="19">
        <f t="shared" si="20"/>
        <v>11.686019040000001</v>
      </c>
      <c r="Q33" s="19">
        <f t="shared" si="20"/>
        <v>11.686019040000001</v>
      </c>
      <c r="R33" s="19">
        <f t="shared" si="20"/>
        <v>14.607750960000001</v>
      </c>
      <c r="S33" s="19">
        <f t="shared" si="20"/>
        <v>11.686019040000001</v>
      </c>
      <c r="T33" s="19">
        <f t="shared" si="20"/>
        <v>11.686019040000001</v>
      </c>
      <c r="U33" s="19">
        <f t="shared" si="20"/>
        <v>11.686019040000001</v>
      </c>
      <c r="V33" s="19">
        <f t="shared" si="20"/>
        <v>11.686019040000001</v>
      </c>
      <c r="W33" s="19">
        <f t="shared" si="20"/>
        <v>14.607750960000001</v>
      </c>
      <c r="X33" s="19">
        <f t="shared" si="20"/>
        <v>14.607750960000001</v>
      </c>
      <c r="Y33" s="19">
        <f t="shared" ref="Y33:Z33" si="21">SUM(Y34:Y50)</f>
        <v>11.686019040000001</v>
      </c>
      <c r="Z33" s="19">
        <f t="shared" si="21"/>
        <v>8.7645142800000002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8.7456599999999991</v>
      </c>
      <c r="D36" s="8">
        <v>14.576175720000002</v>
      </c>
      <c r="E36" s="8">
        <v>14.576175720000002</v>
      </c>
      <c r="F36" s="8">
        <v>17.491320000000002</v>
      </c>
      <c r="G36" s="8">
        <v>14.576175720000002</v>
      </c>
      <c r="H36" s="8">
        <v>17.491320000000002</v>
      </c>
      <c r="I36" s="8">
        <v>8.7456599999999991</v>
      </c>
      <c r="J36" s="8">
        <v>11.660804280000001</v>
      </c>
      <c r="K36" s="8">
        <v>17.491320000000002</v>
      </c>
      <c r="L36" s="8">
        <v>20.406464280000002</v>
      </c>
      <c r="M36" s="8">
        <v>14.576175720000002</v>
      </c>
      <c r="N36" s="8">
        <v>11.660804280000001</v>
      </c>
      <c r="O36" s="8">
        <v>8.7456599999999991</v>
      </c>
      <c r="P36" s="8">
        <v>11.686019040000001</v>
      </c>
      <c r="Q36" s="8">
        <v>11.686019040000001</v>
      </c>
      <c r="R36" s="8">
        <v>14.607750960000001</v>
      </c>
      <c r="S36" s="8">
        <v>11.686019040000001</v>
      </c>
      <c r="T36" s="8">
        <v>11.686019040000001</v>
      </c>
      <c r="U36" s="8">
        <v>11.686019040000001</v>
      </c>
      <c r="V36" s="8">
        <v>11.686019040000001</v>
      </c>
      <c r="W36" s="8">
        <v>14.607750960000001</v>
      </c>
      <c r="X36" s="8">
        <v>14.607750960000001</v>
      </c>
      <c r="Y36" s="8">
        <v>11.686019040000001</v>
      </c>
      <c r="Z36" s="8">
        <v>8.7645142800000002</v>
      </c>
    </row>
    <row r="37" spans="1:26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</row>
    <row r="38" spans="1:26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</row>
    <row r="44" spans="1:26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0.43360624485504429</v>
      </c>
      <c r="D51" s="27">
        <v>0.47882301970527957</v>
      </c>
      <c r="E51" s="27">
        <v>0.53967975029295245</v>
      </c>
      <c r="F51" s="27">
        <v>0.52421727533576634</v>
      </c>
      <c r="G51" s="27">
        <v>0.57309054782877689</v>
      </c>
      <c r="H51" s="27">
        <v>0.61718056731840532</v>
      </c>
      <c r="I51" s="27">
        <v>0.70525126557039097</v>
      </c>
      <c r="J51" s="27">
        <v>0.77960809581102442</v>
      </c>
      <c r="K51" s="27">
        <v>0.83718830820299261</v>
      </c>
      <c r="L51" s="27">
        <v>0.91803195640101021</v>
      </c>
      <c r="M51" s="27">
        <v>0.93532018384163862</v>
      </c>
      <c r="N51" s="27">
        <v>0.72832440630464179</v>
      </c>
      <c r="O51" s="27">
        <v>0.74635498981284787</v>
      </c>
      <c r="P51" s="27">
        <v>0.70542293997171468</v>
      </c>
      <c r="Q51" s="27">
        <v>0.69095886443445698</v>
      </c>
      <c r="R51" s="27">
        <v>0.63996386664177374</v>
      </c>
      <c r="S51" s="27">
        <v>0.60965847958679187</v>
      </c>
      <c r="T51" s="27">
        <v>0.62706584162665902</v>
      </c>
      <c r="U51" s="27">
        <v>0.62837869098209298</v>
      </c>
      <c r="V51" s="27">
        <v>0.73111587497434982</v>
      </c>
      <c r="W51" s="27">
        <v>0.94764882108017445</v>
      </c>
      <c r="X51" s="27">
        <v>0.99753367474204357</v>
      </c>
      <c r="Y51" s="27">
        <v>0.62996674021517407</v>
      </c>
      <c r="Z51" s="27">
        <v>0.30308733156640949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0</v>
      </c>
      <c r="D61" s="49">
        <f t="shared" si="24"/>
        <v>0</v>
      </c>
      <c r="E61" s="49">
        <f t="shared" si="24"/>
        <v>0</v>
      </c>
      <c r="F61" s="49">
        <f t="shared" si="24"/>
        <v>0</v>
      </c>
      <c r="G61" s="49">
        <f t="shared" si="24"/>
        <v>0</v>
      </c>
      <c r="H61" s="49">
        <f t="shared" si="24"/>
        <v>0</v>
      </c>
      <c r="I61" s="49">
        <f t="shared" si="24"/>
        <v>0</v>
      </c>
      <c r="J61" s="49">
        <f t="shared" si="24"/>
        <v>0</v>
      </c>
      <c r="K61" s="49">
        <f t="shared" si="24"/>
        <v>0</v>
      </c>
      <c r="L61" s="49">
        <f t="shared" si="24"/>
        <v>0</v>
      </c>
      <c r="M61" s="49">
        <f t="shared" si="24"/>
        <v>0</v>
      </c>
      <c r="N61" s="49">
        <f t="shared" si="24"/>
        <v>1.0622657826218712E-5</v>
      </c>
      <c r="O61" s="49">
        <f t="shared" si="24"/>
        <v>1.0399596791556769E-4</v>
      </c>
      <c r="P61" s="49">
        <f t="shared" si="24"/>
        <v>7.0532716032553698E-4</v>
      </c>
      <c r="Q61" s="49">
        <f t="shared" si="24"/>
        <v>8.2618531727185658E-4</v>
      </c>
      <c r="R61" s="49">
        <f t="shared" si="24"/>
        <v>1.9646497922495639E-3</v>
      </c>
      <c r="S61" s="49">
        <f t="shared" si="24"/>
        <v>2.2635513701303876E-3</v>
      </c>
      <c r="T61" s="49">
        <f t="shared" si="24"/>
        <v>2.9926966446614162E-3</v>
      </c>
      <c r="U61" s="49">
        <f t="shared" si="24"/>
        <v>2.7696529125709841E-3</v>
      </c>
      <c r="V61" s="49">
        <f t="shared" si="24"/>
        <v>3.1169172306162712E-3</v>
      </c>
      <c r="W61" s="49">
        <f t="shared" si="24"/>
        <v>4.1650882525208844E-3</v>
      </c>
      <c r="X61" s="49">
        <f t="shared" si="24"/>
        <v>5.9966733623966328E-3</v>
      </c>
      <c r="Y61" s="49">
        <f t="shared" ref="Y61:Z61" si="25">SUM(Y62:Y72)</f>
        <v>7.7220445003028052E-3</v>
      </c>
      <c r="Z61" s="49">
        <f t="shared" si="25"/>
        <v>3.0211227328029778E-3</v>
      </c>
    </row>
    <row r="62" spans="1:26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  <c r="Y62" s="52">
        <v>0</v>
      </c>
      <c r="Z62" s="52">
        <v>0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1.0622657826218712E-5</v>
      </c>
      <c r="O64" s="52">
        <v>1.0399596791556769E-4</v>
      </c>
      <c r="P64" s="52">
        <v>7.0532716032553698E-4</v>
      </c>
      <c r="Q64" s="52">
        <v>8.2618531727185658E-4</v>
      </c>
      <c r="R64" s="52">
        <v>1.9646497922495639E-3</v>
      </c>
      <c r="S64" s="52">
        <v>2.2635513701303876E-3</v>
      </c>
      <c r="T64" s="52">
        <v>2.9926966446614162E-3</v>
      </c>
      <c r="U64" s="52">
        <v>2.7696529125709841E-3</v>
      </c>
      <c r="V64" s="52">
        <v>3.1169172306162712E-3</v>
      </c>
      <c r="W64" s="52">
        <v>4.1650882525208844E-3</v>
      </c>
      <c r="X64" s="52">
        <v>5.9966733623966328E-3</v>
      </c>
      <c r="Y64" s="52">
        <v>7.7220445003028052E-3</v>
      </c>
      <c r="Z64" s="52">
        <v>3.0211227328029778E-3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  <c r="Y67" s="52">
        <v>0</v>
      </c>
      <c r="Z67" s="52">
        <v>0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Z72"/>
  <sheetViews>
    <sheetView showGridLines="0" workbookViewId="0">
      <pane xSplit="2" ySplit="2" topLeftCell="F3" activePane="bottomRight" state="frozen"/>
      <selection activeCell="Z1" sqref="Z1"/>
      <selection pane="topRight" activeCell="Z1" sqref="Z1"/>
      <selection pane="bottomLeft" activeCell="Z1" sqref="Z1"/>
      <selection pane="bottomRight" activeCell="Z2" sqref="Z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6" width="9.7109375" style="5" customWidth="1"/>
    <col min="27" max="16384" width="9.140625" style="5"/>
  </cols>
  <sheetData>
    <row r="1" spans="1:26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  <c r="Y1" s="4">
        <v>2022</v>
      </c>
      <c r="Z1" s="4">
        <v>2023</v>
      </c>
    </row>
    <row r="2" spans="1:26" ht="11.25" customHeight="1" x14ac:dyDescent="0.2">
      <c r="A2" s="20" t="s">
        <v>0</v>
      </c>
      <c r="B2" s="20" t="s">
        <v>1</v>
      </c>
      <c r="C2" s="21">
        <f>SUM(C3,C17,C22,C25,C26,C51,C52)</f>
        <v>2017.6766761607996</v>
      </c>
      <c r="D2" s="21">
        <f t="shared" ref="D2:X2" si="0">SUM(D3,D17,D22,D25,D26,D51,D52)</f>
        <v>2000.8194358175999</v>
      </c>
      <c r="E2" s="21">
        <f t="shared" si="0"/>
        <v>2044.2527121599999</v>
      </c>
      <c r="F2" s="21">
        <f t="shared" si="0"/>
        <v>2055.5666795447996</v>
      </c>
      <c r="G2" s="21">
        <f t="shared" si="0"/>
        <v>1986.0562341431998</v>
      </c>
      <c r="H2" s="21">
        <f t="shared" si="0"/>
        <v>1998.0314314992002</v>
      </c>
      <c r="I2" s="21">
        <f t="shared" si="0"/>
        <v>1948.6530779040002</v>
      </c>
      <c r="J2" s="21">
        <f t="shared" si="0"/>
        <v>1997.7297931584001</v>
      </c>
      <c r="K2" s="21">
        <f t="shared" si="0"/>
        <v>1962.7790935104003</v>
      </c>
      <c r="L2" s="21">
        <f t="shared" si="0"/>
        <v>1895.0944819823997</v>
      </c>
      <c r="M2" s="21">
        <f t="shared" si="0"/>
        <v>1791.3752873352</v>
      </c>
      <c r="N2" s="21">
        <f t="shared" si="0"/>
        <v>1652.0819516268889</v>
      </c>
      <c r="O2" s="21">
        <f t="shared" si="0"/>
        <v>1738.6929414403528</v>
      </c>
      <c r="P2" s="21">
        <f t="shared" si="0"/>
        <v>1654.2872050583105</v>
      </c>
      <c r="Q2" s="21">
        <f t="shared" si="0"/>
        <v>1565.7451705414223</v>
      </c>
      <c r="R2" s="21">
        <f t="shared" si="0"/>
        <v>1710.5514177989637</v>
      </c>
      <c r="S2" s="21">
        <f t="shared" si="0"/>
        <v>1744.7585257224521</v>
      </c>
      <c r="T2" s="21">
        <f t="shared" si="0"/>
        <v>1733.5981522747313</v>
      </c>
      <c r="U2" s="21">
        <f t="shared" si="0"/>
        <v>1603.7129829786618</v>
      </c>
      <c r="V2" s="21">
        <f t="shared" si="0"/>
        <v>1776.3983662473306</v>
      </c>
      <c r="W2" s="21">
        <f t="shared" si="0"/>
        <v>1763.0995351924319</v>
      </c>
      <c r="X2" s="21">
        <f t="shared" si="0"/>
        <v>1508.0859109553523</v>
      </c>
      <c r="Y2" s="21">
        <f t="shared" ref="Y2:Z2" si="1">SUM(Y3,Y17,Y22,Y25,Y26,Y51,Y52)</f>
        <v>1529.5146326491395</v>
      </c>
      <c r="Z2" s="21">
        <f t="shared" si="1"/>
        <v>1492.7729118016082</v>
      </c>
    </row>
    <row r="3" spans="1:26" ht="11.25" customHeight="1" x14ac:dyDescent="0.2">
      <c r="A3" s="22" t="s">
        <v>2</v>
      </c>
      <c r="B3" s="23" t="s">
        <v>3</v>
      </c>
      <c r="C3" s="24">
        <f t="shared" ref="C3" si="2">SUM(C4,C8,C11)</f>
        <v>14.357045815199999</v>
      </c>
      <c r="D3" s="24">
        <f t="shared" ref="D3:W3" si="3">SUM(D4,D8,D11)</f>
        <v>11.9541464064</v>
      </c>
      <c r="E3" s="24">
        <f t="shared" si="3"/>
        <v>16.753202135999999</v>
      </c>
      <c r="F3" s="24">
        <f t="shared" si="3"/>
        <v>16.724544011999999</v>
      </c>
      <c r="G3" s="24">
        <f t="shared" si="3"/>
        <v>16.739378805600005</v>
      </c>
      <c r="H3" s="24">
        <f t="shared" si="3"/>
        <v>14.2457508864</v>
      </c>
      <c r="I3" s="24">
        <f t="shared" si="3"/>
        <v>14.228020224000002</v>
      </c>
      <c r="J3" s="24">
        <f t="shared" si="3"/>
        <v>16.405546291200004</v>
      </c>
      <c r="K3" s="24">
        <f t="shared" si="3"/>
        <v>15.9756613632</v>
      </c>
      <c r="L3" s="24">
        <f t="shared" si="3"/>
        <v>16.389822873600004</v>
      </c>
      <c r="M3" s="24">
        <f t="shared" si="3"/>
        <v>16.201698559199997</v>
      </c>
      <c r="N3" s="24">
        <f t="shared" si="3"/>
        <v>16.079881276799998</v>
      </c>
      <c r="O3" s="24">
        <f t="shared" si="3"/>
        <v>13.806023140800001</v>
      </c>
      <c r="P3" s="24">
        <f t="shared" si="3"/>
        <v>9.1751316623999983</v>
      </c>
      <c r="Q3" s="24">
        <f t="shared" si="3"/>
        <v>9.2165990399999984</v>
      </c>
      <c r="R3" s="24">
        <f t="shared" si="3"/>
        <v>9.1123974215999972</v>
      </c>
      <c r="S3" s="24">
        <f t="shared" si="3"/>
        <v>9.1940515128000015</v>
      </c>
      <c r="T3" s="24">
        <f t="shared" si="3"/>
        <v>6.8365686312000005</v>
      </c>
      <c r="U3" s="24">
        <f t="shared" si="3"/>
        <v>9.1004480424</v>
      </c>
      <c r="V3" s="24">
        <f t="shared" si="3"/>
        <v>6.8484709655999998</v>
      </c>
      <c r="W3" s="24">
        <f t="shared" si="3"/>
        <v>6.8386961016000019</v>
      </c>
      <c r="X3" s="24">
        <f t="shared" ref="X3:Z3" si="4">SUM(X4,X8,X11)</f>
        <v>9.0901582991999987</v>
      </c>
      <c r="Y3" s="24">
        <f t="shared" si="4"/>
        <v>6.8735484576000001</v>
      </c>
      <c r="Z3" s="24">
        <f t="shared" si="4"/>
        <v>6.7580377919999988</v>
      </c>
    </row>
    <row r="4" spans="1:26" ht="11.25" customHeight="1" x14ac:dyDescent="0.2">
      <c r="A4" s="17" t="s">
        <v>212</v>
      </c>
      <c r="B4" s="18" t="s">
        <v>213</v>
      </c>
      <c r="C4" s="19">
        <f t="shared" ref="C4" si="5">SUM(C5:C7)</f>
        <v>14.357045815199999</v>
      </c>
      <c r="D4" s="19">
        <f t="shared" ref="D4:W4" si="6">SUM(D5:D7)</f>
        <v>11.9541464064</v>
      </c>
      <c r="E4" s="19">
        <f t="shared" si="6"/>
        <v>16.753202135999999</v>
      </c>
      <c r="F4" s="19">
        <f t="shared" si="6"/>
        <v>16.724544011999999</v>
      </c>
      <c r="G4" s="19">
        <f t="shared" si="6"/>
        <v>16.739378805600005</v>
      </c>
      <c r="H4" s="19">
        <f t="shared" si="6"/>
        <v>14.2457508864</v>
      </c>
      <c r="I4" s="19">
        <f t="shared" si="6"/>
        <v>14.228020224000002</v>
      </c>
      <c r="J4" s="19">
        <f t="shared" si="6"/>
        <v>16.405546291200004</v>
      </c>
      <c r="K4" s="19">
        <f t="shared" si="6"/>
        <v>15.9756613632</v>
      </c>
      <c r="L4" s="19">
        <f t="shared" si="6"/>
        <v>16.389822873600004</v>
      </c>
      <c r="M4" s="19">
        <f t="shared" si="6"/>
        <v>16.201698559199997</v>
      </c>
      <c r="N4" s="19">
        <f t="shared" si="6"/>
        <v>16.079881276799998</v>
      </c>
      <c r="O4" s="19">
        <f t="shared" si="6"/>
        <v>13.806023140800001</v>
      </c>
      <c r="P4" s="19">
        <f t="shared" si="6"/>
        <v>9.1751316623999983</v>
      </c>
      <c r="Q4" s="19">
        <f t="shared" si="6"/>
        <v>9.2165990399999984</v>
      </c>
      <c r="R4" s="19">
        <f t="shared" si="6"/>
        <v>9.1123974215999972</v>
      </c>
      <c r="S4" s="19">
        <f t="shared" si="6"/>
        <v>9.1940515128000015</v>
      </c>
      <c r="T4" s="19">
        <f t="shared" si="6"/>
        <v>6.8365686312000005</v>
      </c>
      <c r="U4" s="19">
        <f t="shared" si="6"/>
        <v>9.1004480424</v>
      </c>
      <c r="V4" s="19">
        <f t="shared" si="6"/>
        <v>6.8484709655999998</v>
      </c>
      <c r="W4" s="19">
        <f t="shared" si="6"/>
        <v>6.8386961016000019</v>
      </c>
      <c r="X4" s="19">
        <f t="shared" ref="X4:Z4" si="7">SUM(X5:X7)</f>
        <v>9.0901582991999987</v>
      </c>
      <c r="Y4" s="19">
        <f t="shared" si="7"/>
        <v>6.8735484576000001</v>
      </c>
      <c r="Z4" s="19">
        <f t="shared" si="7"/>
        <v>6.7580377919999988</v>
      </c>
    </row>
    <row r="5" spans="1:26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</row>
    <row r="6" spans="1:26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</row>
    <row r="7" spans="1:26" ht="11.25" customHeight="1" x14ac:dyDescent="0.2">
      <c r="A7" s="28" t="s">
        <v>8</v>
      </c>
      <c r="B7" s="7" t="s">
        <v>9</v>
      </c>
      <c r="C7" s="8">
        <v>14.357045815199999</v>
      </c>
      <c r="D7" s="8">
        <v>11.9541464064</v>
      </c>
      <c r="E7" s="8">
        <v>16.753202135999999</v>
      </c>
      <c r="F7" s="8">
        <v>16.724544011999999</v>
      </c>
      <c r="G7" s="8">
        <v>16.739378805600005</v>
      </c>
      <c r="H7" s="8">
        <v>14.2457508864</v>
      </c>
      <c r="I7" s="8">
        <v>14.228020224000002</v>
      </c>
      <c r="J7" s="8">
        <v>16.405546291200004</v>
      </c>
      <c r="K7" s="8">
        <v>15.9756613632</v>
      </c>
      <c r="L7" s="8">
        <v>16.389822873600004</v>
      </c>
      <c r="M7" s="8">
        <v>16.201698559199997</v>
      </c>
      <c r="N7" s="8">
        <v>16.079881276799998</v>
      </c>
      <c r="O7" s="8">
        <v>13.806023140800001</v>
      </c>
      <c r="P7" s="8">
        <v>9.1751316623999983</v>
      </c>
      <c r="Q7" s="8">
        <v>9.2165990399999984</v>
      </c>
      <c r="R7" s="8">
        <v>9.1123974215999972</v>
      </c>
      <c r="S7" s="8">
        <v>9.1940515128000015</v>
      </c>
      <c r="T7" s="8">
        <v>6.8365686312000005</v>
      </c>
      <c r="U7" s="8">
        <v>9.1004480424</v>
      </c>
      <c r="V7" s="8">
        <v>6.8484709655999998</v>
      </c>
      <c r="W7" s="8">
        <v>6.8386961016000019</v>
      </c>
      <c r="X7" s="8">
        <v>9.0901582991999987</v>
      </c>
      <c r="Y7" s="8">
        <v>6.8735484576000001</v>
      </c>
      <c r="Z7" s="8">
        <v>6.7580377919999988</v>
      </c>
    </row>
    <row r="8" spans="1:26" ht="11.25" customHeight="1" x14ac:dyDescent="0.2">
      <c r="A8" s="17" t="s">
        <v>214</v>
      </c>
      <c r="B8" s="18" t="s">
        <v>215</v>
      </c>
      <c r="C8" s="19">
        <f t="shared" ref="C8:X8" si="8">SUM(C9:C10)</f>
        <v>0</v>
      </c>
      <c r="D8" s="19">
        <f t="shared" si="8"/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  <c r="Y8" s="19">
        <f t="shared" ref="Y8:Z8" si="9">SUM(Y9:Y10)</f>
        <v>0</v>
      </c>
      <c r="Z8" s="19">
        <f t="shared" si="9"/>
        <v>0</v>
      </c>
    </row>
    <row r="9" spans="1:26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</row>
    <row r="10" spans="1:26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</row>
    <row r="11" spans="1:26" ht="11.25" customHeight="1" x14ac:dyDescent="0.2">
      <c r="A11" s="17" t="s">
        <v>216</v>
      </c>
      <c r="B11" s="18" t="s">
        <v>217</v>
      </c>
      <c r="C11" s="19">
        <f t="shared" ref="C11:X11" si="10">SUM(C12:C16)</f>
        <v>0</v>
      </c>
      <c r="D11" s="19">
        <f t="shared" si="10"/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  <c r="Y11" s="19">
        <f t="shared" ref="Y11:Z11" si="11">SUM(Y12:Y16)</f>
        <v>0</v>
      </c>
      <c r="Z11" s="19">
        <f t="shared" si="11"/>
        <v>0</v>
      </c>
    </row>
    <row r="12" spans="1:26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</row>
    <row r="13" spans="1:26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</row>
    <row r="14" spans="1:26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</row>
    <row r="15" spans="1:26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</row>
    <row r="16" spans="1:26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</row>
    <row r="17" spans="1:26" ht="11.25" customHeight="1" x14ac:dyDescent="0.2">
      <c r="A17" s="25" t="s">
        <v>24</v>
      </c>
      <c r="B17" s="26" t="s">
        <v>25</v>
      </c>
      <c r="C17" s="27">
        <f t="shared" ref="C17:X17" si="12">SUM(C18:C21)</f>
        <v>0</v>
      </c>
      <c r="D17" s="27">
        <f t="shared" si="12"/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  <c r="Y17" s="27">
        <f t="shared" ref="Y17:Z17" si="13">SUM(Y18:Y21)</f>
        <v>0</v>
      </c>
      <c r="Z17" s="27">
        <f t="shared" si="13"/>
        <v>0</v>
      </c>
    </row>
    <row r="18" spans="1:26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</row>
    <row r="19" spans="1:26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</row>
    <row r="20" spans="1:26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</row>
    <row r="21" spans="1:26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</row>
    <row r="22" spans="1:26" ht="11.25" customHeight="1" x14ac:dyDescent="0.2">
      <c r="A22" s="25" t="s">
        <v>34</v>
      </c>
      <c r="B22" s="26" t="s">
        <v>35</v>
      </c>
      <c r="C22" s="27">
        <f t="shared" ref="C22:X22" si="14">SUM(C23:C24)</f>
        <v>78.690519705600011</v>
      </c>
      <c r="D22" s="27">
        <f t="shared" si="14"/>
        <v>93.776469811200016</v>
      </c>
      <c r="E22" s="27">
        <f t="shared" si="14"/>
        <v>104.113905984</v>
      </c>
      <c r="F22" s="27">
        <f t="shared" si="14"/>
        <v>115.50138209279999</v>
      </c>
      <c r="G22" s="27">
        <f t="shared" si="14"/>
        <v>127.0168200576</v>
      </c>
      <c r="H22" s="27">
        <f t="shared" si="14"/>
        <v>111.66252641280001</v>
      </c>
      <c r="I22" s="27">
        <f t="shared" si="14"/>
        <v>110.52705311999999</v>
      </c>
      <c r="J22" s="27">
        <f t="shared" si="14"/>
        <v>131.80372254720001</v>
      </c>
      <c r="K22" s="27">
        <f t="shared" si="14"/>
        <v>155.77775262719999</v>
      </c>
      <c r="L22" s="27">
        <f t="shared" si="14"/>
        <v>183.04454234879998</v>
      </c>
      <c r="M22" s="27">
        <f t="shared" si="14"/>
        <v>222.90390777600004</v>
      </c>
      <c r="N22" s="27">
        <f t="shared" si="14"/>
        <v>183.07420017479996</v>
      </c>
      <c r="O22" s="27">
        <f t="shared" si="14"/>
        <v>209.18369043000001</v>
      </c>
      <c r="P22" s="27">
        <f t="shared" si="14"/>
        <v>192.05890102079999</v>
      </c>
      <c r="Q22" s="27">
        <f t="shared" si="14"/>
        <v>180.379544598</v>
      </c>
      <c r="R22" s="27">
        <f t="shared" si="14"/>
        <v>188.9670004596</v>
      </c>
      <c r="S22" s="27">
        <f t="shared" si="14"/>
        <v>215.15055360479994</v>
      </c>
      <c r="T22" s="27">
        <f t="shared" si="14"/>
        <v>219.75934448159998</v>
      </c>
      <c r="U22" s="27">
        <f t="shared" si="14"/>
        <v>217.00609722000002</v>
      </c>
      <c r="V22" s="27">
        <f t="shared" si="14"/>
        <v>213.56967059999997</v>
      </c>
      <c r="W22" s="27">
        <f t="shared" si="14"/>
        <v>135.4182777684</v>
      </c>
      <c r="X22" s="27">
        <f t="shared" si="14"/>
        <v>126.38716199999999</v>
      </c>
      <c r="Y22" s="27">
        <f t="shared" ref="Y22:Z22" si="15">SUM(Y23:Y24)</f>
        <v>116.92514592000001</v>
      </c>
      <c r="Z22" s="27">
        <f t="shared" si="15"/>
        <v>119.06097983999999</v>
      </c>
    </row>
    <row r="23" spans="1:26" ht="11.25" customHeight="1" x14ac:dyDescent="0.2">
      <c r="A23" s="29" t="s">
        <v>36</v>
      </c>
      <c r="B23" s="7" t="s">
        <v>37</v>
      </c>
      <c r="C23" s="8">
        <v>78.690519705600011</v>
      </c>
      <c r="D23" s="8">
        <v>93.776469811200016</v>
      </c>
      <c r="E23" s="8">
        <v>104.113905984</v>
      </c>
      <c r="F23" s="8">
        <v>115.50138209279999</v>
      </c>
      <c r="G23" s="8">
        <v>127.0168200576</v>
      </c>
      <c r="H23" s="8">
        <v>111.66252641280001</v>
      </c>
      <c r="I23" s="8">
        <v>110.52705311999999</v>
      </c>
      <c r="J23" s="8">
        <v>131.80372254720001</v>
      </c>
      <c r="K23" s="8">
        <v>155.77775262719999</v>
      </c>
      <c r="L23" s="8">
        <v>183.04454234879998</v>
      </c>
      <c r="M23" s="8">
        <v>222.90390777600004</v>
      </c>
      <c r="N23" s="8">
        <v>183.07420017479996</v>
      </c>
      <c r="O23" s="8">
        <v>209.18369043000001</v>
      </c>
      <c r="P23" s="8">
        <v>192.05890102079999</v>
      </c>
      <c r="Q23" s="8">
        <v>180.379544598</v>
      </c>
      <c r="R23" s="8">
        <v>188.9670004596</v>
      </c>
      <c r="S23" s="8">
        <v>215.15055360479994</v>
      </c>
      <c r="T23" s="8">
        <v>219.75934448159998</v>
      </c>
      <c r="U23" s="8">
        <v>217.00609722000002</v>
      </c>
      <c r="V23" s="8">
        <v>213.56967059999997</v>
      </c>
      <c r="W23" s="8">
        <v>135.4182777684</v>
      </c>
      <c r="X23" s="8">
        <v>126.38716199999999</v>
      </c>
      <c r="Y23" s="8">
        <v>116.92514592000001</v>
      </c>
      <c r="Z23" s="8">
        <v>119.06097983999999</v>
      </c>
    </row>
    <row r="24" spans="1:26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</row>
    <row r="25" spans="1:26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  <c r="Y25" s="27">
        <v>0</v>
      </c>
      <c r="Z25" s="27">
        <v>0</v>
      </c>
    </row>
    <row r="26" spans="1:26" ht="11.25" customHeight="1" x14ac:dyDescent="0.2">
      <c r="A26" s="25" t="s">
        <v>42</v>
      </c>
      <c r="B26" s="26" t="s">
        <v>43</v>
      </c>
      <c r="C26" s="27">
        <f t="shared" ref="C26:X26" si="16">SUM(C27,C33)</f>
        <v>1890.6998306399996</v>
      </c>
      <c r="D26" s="27">
        <f t="shared" si="16"/>
        <v>1862.5732595999998</v>
      </c>
      <c r="E26" s="27">
        <f t="shared" si="16"/>
        <v>1890.5166140399999</v>
      </c>
      <c r="F26" s="27">
        <f t="shared" si="16"/>
        <v>1893.0467534399997</v>
      </c>
      <c r="G26" s="27">
        <f t="shared" si="16"/>
        <v>1808.3707552799997</v>
      </c>
      <c r="H26" s="27">
        <f t="shared" si="16"/>
        <v>1841.8291541999999</v>
      </c>
      <c r="I26" s="27">
        <f t="shared" si="16"/>
        <v>1796.1789945600001</v>
      </c>
      <c r="J26" s="27">
        <f t="shared" si="16"/>
        <v>1824.2757262800001</v>
      </c>
      <c r="K26" s="27">
        <f t="shared" si="16"/>
        <v>1771.6377214800002</v>
      </c>
      <c r="L26" s="27">
        <f t="shared" si="16"/>
        <v>1674.3533367599998</v>
      </c>
      <c r="M26" s="27">
        <f t="shared" si="16"/>
        <v>1538.233461</v>
      </c>
      <c r="N26" s="27">
        <f t="shared" si="16"/>
        <v>1443.7388278799999</v>
      </c>
      <c r="O26" s="27">
        <f t="shared" si="16"/>
        <v>1509.7967434799998</v>
      </c>
      <c r="P26" s="27">
        <f t="shared" si="16"/>
        <v>1449.01811772</v>
      </c>
      <c r="Q26" s="27">
        <f t="shared" si="16"/>
        <v>1373.37548436</v>
      </c>
      <c r="R26" s="27">
        <f t="shared" si="16"/>
        <v>1506.3316084800001</v>
      </c>
      <c r="S26" s="27">
        <f t="shared" si="16"/>
        <v>1513.4224816799997</v>
      </c>
      <c r="T26" s="27">
        <f t="shared" si="16"/>
        <v>1503.4295156399999</v>
      </c>
      <c r="U26" s="27">
        <f t="shared" si="16"/>
        <v>1373.2834712400004</v>
      </c>
      <c r="V26" s="27">
        <f t="shared" si="16"/>
        <v>1551.0029112000002</v>
      </c>
      <c r="W26" s="27">
        <f t="shared" si="16"/>
        <v>1615.1119743599997</v>
      </c>
      <c r="X26" s="27">
        <f t="shared" si="16"/>
        <v>1366.1720953199999</v>
      </c>
      <c r="Y26" s="27">
        <f t="shared" ref="Y26:Z26" si="17">SUM(Y27,Y33)</f>
        <v>1401.0191366400002</v>
      </c>
      <c r="Z26" s="27">
        <f t="shared" si="17"/>
        <v>1363.39804944</v>
      </c>
    </row>
    <row r="27" spans="1:26" ht="11.25" customHeight="1" x14ac:dyDescent="0.2">
      <c r="A27" s="17" t="s">
        <v>218</v>
      </c>
      <c r="B27" s="18" t="s">
        <v>219</v>
      </c>
      <c r="C27" s="19">
        <f t="shared" ref="C27:X27" si="18">SUM(C28:C32)</f>
        <v>0</v>
      </c>
      <c r="D27" s="19">
        <f t="shared" si="18"/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  <c r="Y27" s="19">
        <f t="shared" ref="Y27:Z27" si="19">SUM(Y28:Y32)</f>
        <v>0</v>
      </c>
      <c r="Z27" s="19">
        <f t="shared" si="19"/>
        <v>0</v>
      </c>
    </row>
    <row r="28" spans="1:26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</row>
    <row r="29" spans="1:26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  <c r="Z29" s="8">
        <v>0</v>
      </c>
    </row>
    <row r="30" spans="1:26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</row>
    <row r="31" spans="1:26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  <c r="Z31" s="8">
        <v>0</v>
      </c>
    </row>
    <row r="32" spans="1:26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</row>
    <row r="33" spans="1:26" ht="11.25" customHeight="1" x14ac:dyDescent="0.2">
      <c r="A33" s="17" t="s">
        <v>220</v>
      </c>
      <c r="B33" s="18" t="s">
        <v>221</v>
      </c>
      <c r="C33" s="19">
        <f t="shared" ref="C33:X33" si="20">SUM(C34:C50)</f>
        <v>1890.6998306399996</v>
      </c>
      <c r="D33" s="19">
        <f t="shared" si="20"/>
        <v>1862.5732595999998</v>
      </c>
      <c r="E33" s="19">
        <f t="shared" si="20"/>
        <v>1890.5166140399999</v>
      </c>
      <c r="F33" s="19">
        <f t="shared" si="20"/>
        <v>1893.0467534399997</v>
      </c>
      <c r="G33" s="19">
        <f t="shared" si="20"/>
        <v>1808.3707552799997</v>
      </c>
      <c r="H33" s="19">
        <f t="shared" si="20"/>
        <v>1841.8291541999999</v>
      </c>
      <c r="I33" s="19">
        <f t="shared" si="20"/>
        <v>1796.1789945600001</v>
      </c>
      <c r="J33" s="19">
        <f t="shared" si="20"/>
        <v>1824.2757262800001</v>
      </c>
      <c r="K33" s="19">
        <f t="shared" si="20"/>
        <v>1771.6377214800002</v>
      </c>
      <c r="L33" s="19">
        <f t="shared" si="20"/>
        <v>1674.3533367599998</v>
      </c>
      <c r="M33" s="19">
        <f t="shared" si="20"/>
        <v>1538.233461</v>
      </c>
      <c r="N33" s="19">
        <f t="shared" si="20"/>
        <v>1443.7388278799999</v>
      </c>
      <c r="O33" s="19">
        <f t="shared" si="20"/>
        <v>1509.7967434799998</v>
      </c>
      <c r="P33" s="19">
        <f t="shared" si="20"/>
        <v>1449.01811772</v>
      </c>
      <c r="Q33" s="19">
        <f t="shared" si="20"/>
        <v>1373.37548436</v>
      </c>
      <c r="R33" s="19">
        <f t="shared" si="20"/>
        <v>1506.3316084800001</v>
      </c>
      <c r="S33" s="19">
        <f t="shared" si="20"/>
        <v>1513.4224816799997</v>
      </c>
      <c r="T33" s="19">
        <f t="shared" si="20"/>
        <v>1503.4295156399999</v>
      </c>
      <c r="U33" s="19">
        <f t="shared" si="20"/>
        <v>1373.2834712400004</v>
      </c>
      <c r="V33" s="19">
        <f t="shared" si="20"/>
        <v>1551.0029112000002</v>
      </c>
      <c r="W33" s="19">
        <f t="shared" si="20"/>
        <v>1615.1119743599997</v>
      </c>
      <c r="X33" s="19">
        <f t="shared" si="20"/>
        <v>1366.1720953199999</v>
      </c>
      <c r="Y33" s="19">
        <f t="shared" ref="Y33:Z33" si="21">SUM(Y34:Y50)</f>
        <v>1401.0191366400002</v>
      </c>
      <c r="Z33" s="19">
        <f t="shared" si="21"/>
        <v>1363.39804944</v>
      </c>
    </row>
    <row r="34" spans="1:26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</row>
    <row r="35" spans="1:26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  <c r="Y35" s="8">
        <v>0</v>
      </c>
      <c r="Z35" s="8">
        <v>0</v>
      </c>
    </row>
    <row r="36" spans="1:26" ht="11.25" customHeight="1" x14ac:dyDescent="0.2">
      <c r="A36" s="28" t="s">
        <v>58</v>
      </c>
      <c r="B36" s="7" t="s">
        <v>59</v>
      </c>
      <c r="C36" s="8">
        <v>14.576175720000002</v>
      </c>
      <c r="D36" s="8">
        <v>11.660804280000001</v>
      </c>
      <c r="E36" s="8">
        <v>11.660804280000001</v>
      </c>
      <c r="F36" s="8">
        <v>11.660804280000001</v>
      </c>
      <c r="G36" s="8">
        <v>11.660804280000001</v>
      </c>
      <c r="H36" s="8">
        <v>11.660804280000001</v>
      </c>
      <c r="I36" s="8">
        <v>14.576175720000002</v>
      </c>
      <c r="J36" s="8">
        <v>14.576175720000002</v>
      </c>
      <c r="K36" s="8">
        <v>11.660804280000001</v>
      </c>
      <c r="L36" s="8">
        <v>11.660804280000001</v>
      </c>
      <c r="M36" s="8">
        <v>11.660804280000001</v>
      </c>
      <c r="N36" s="8">
        <v>11.660804280000001</v>
      </c>
      <c r="O36" s="8">
        <v>14.576175720000002</v>
      </c>
      <c r="P36" s="8">
        <v>11.686019040000001</v>
      </c>
      <c r="Q36" s="8">
        <v>11.686019040000001</v>
      </c>
      <c r="R36" s="8">
        <v>8.7645142800000002</v>
      </c>
      <c r="S36" s="8">
        <v>8.7645142800000002</v>
      </c>
      <c r="T36" s="8">
        <v>8.7645142800000002</v>
      </c>
      <c r="U36" s="8">
        <v>5.8430095200000007</v>
      </c>
      <c r="V36" s="8">
        <v>5.8430095200000007</v>
      </c>
      <c r="W36" s="8">
        <v>5.8430095200000007</v>
      </c>
      <c r="X36" s="8">
        <v>11.686019040000001</v>
      </c>
      <c r="Y36" s="8">
        <v>11.686019040000001</v>
      </c>
      <c r="Z36" s="8">
        <v>11.686019040000001</v>
      </c>
    </row>
    <row r="37" spans="1:26" ht="11.25" customHeight="1" x14ac:dyDescent="0.2">
      <c r="A37" s="28" t="s">
        <v>60</v>
      </c>
      <c r="B37" s="7" t="s">
        <v>61</v>
      </c>
      <c r="C37" s="8">
        <v>238.39186140000001</v>
      </c>
      <c r="D37" s="8">
        <v>241.37190000000001</v>
      </c>
      <c r="E37" s="8">
        <v>244.35168912</v>
      </c>
      <c r="F37" s="8">
        <v>247.33172771999998</v>
      </c>
      <c r="G37" s="8">
        <v>253.62136799999999</v>
      </c>
      <c r="H37" s="8">
        <v>256.27134456000005</v>
      </c>
      <c r="I37" s="8">
        <v>256.32523223999999</v>
      </c>
      <c r="J37" s="8">
        <v>262.34094348000002</v>
      </c>
      <c r="K37" s="8">
        <v>235.41207228000002</v>
      </c>
      <c r="L37" s="8">
        <v>223.49266632000001</v>
      </c>
      <c r="M37" s="8">
        <v>17.879483159999999</v>
      </c>
      <c r="N37" s="8">
        <v>26.819099999999999</v>
      </c>
      <c r="O37" s="8">
        <v>23.839310879999999</v>
      </c>
      <c r="P37" s="8">
        <v>21.053367720000001</v>
      </c>
      <c r="Q37" s="8">
        <v>21.053367720000001</v>
      </c>
      <c r="R37" s="8">
        <v>21.053367720000001</v>
      </c>
      <c r="S37" s="8">
        <v>21.053367720000001</v>
      </c>
      <c r="T37" s="8">
        <v>24.06084912</v>
      </c>
      <c r="U37" s="8">
        <v>24.06084912</v>
      </c>
      <c r="V37" s="8">
        <v>24.06084912</v>
      </c>
      <c r="W37" s="8">
        <v>24.06084912</v>
      </c>
      <c r="X37" s="8">
        <v>24.06084912</v>
      </c>
      <c r="Y37" s="8">
        <v>21.053367720000001</v>
      </c>
      <c r="Z37" s="8">
        <v>18.04563684</v>
      </c>
    </row>
    <row r="38" spans="1:26" ht="11.25" customHeight="1" x14ac:dyDescent="0.2">
      <c r="A38" s="28" t="s">
        <v>62</v>
      </c>
      <c r="B38" s="7" t="s">
        <v>63</v>
      </c>
      <c r="C38" s="8">
        <v>3.0590279999999996</v>
      </c>
      <c r="D38" s="8">
        <v>3.0590279999999996</v>
      </c>
      <c r="E38" s="8">
        <v>3.0590279999999996</v>
      </c>
      <c r="F38" s="8">
        <v>12.236112</v>
      </c>
      <c r="G38" s="8">
        <v>12.236112</v>
      </c>
      <c r="H38" s="8">
        <v>9.1770840000000007</v>
      </c>
      <c r="I38" s="8">
        <v>12.236112</v>
      </c>
      <c r="J38" s="8">
        <v>12.236112</v>
      </c>
      <c r="K38" s="8">
        <v>9.1770840000000007</v>
      </c>
      <c r="L38" s="8">
        <v>3.0590279999999996</v>
      </c>
      <c r="M38" s="8">
        <v>3.0590279999999996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</row>
    <row r="39" spans="1:26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</row>
    <row r="40" spans="1:26" ht="11.25" customHeight="1" x14ac:dyDescent="0.2">
      <c r="A40" s="28" t="s">
        <v>66</v>
      </c>
      <c r="B40" s="7" t="s">
        <v>67</v>
      </c>
      <c r="C40" s="8">
        <v>121.41744371999999</v>
      </c>
      <c r="D40" s="8">
        <v>99.624668760000006</v>
      </c>
      <c r="E40" s="8">
        <v>121.41744371999999</v>
      </c>
      <c r="F40" s="8">
        <v>124.53077124000002</v>
      </c>
      <c r="G40" s="8">
        <v>77.831634960000031</v>
      </c>
      <c r="H40" s="8">
        <v>133.87049496</v>
      </c>
      <c r="I40" s="8">
        <v>140.09715000000003</v>
      </c>
      <c r="J40" s="8">
        <v>149.43687372000002</v>
      </c>
      <c r="K40" s="8">
        <v>158.77685628000003</v>
      </c>
      <c r="L40" s="8">
        <v>165.00325248000001</v>
      </c>
      <c r="M40" s="8">
        <v>186.79628628</v>
      </c>
      <c r="N40" s="8">
        <v>121.41744371999999</v>
      </c>
      <c r="O40" s="8">
        <v>149.43687372000002</v>
      </c>
      <c r="P40" s="8">
        <v>140.09715000000003</v>
      </c>
      <c r="Q40" s="8">
        <v>108.96439247999997</v>
      </c>
      <c r="R40" s="8">
        <v>115.19104752000001</v>
      </c>
      <c r="S40" s="8">
        <v>161.88992496</v>
      </c>
      <c r="T40" s="8">
        <v>152.55020124000004</v>
      </c>
      <c r="U40" s="8">
        <v>124.53077124000002</v>
      </c>
      <c r="V40" s="8">
        <v>171.22990752000004</v>
      </c>
      <c r="W40" s="8">
        <v>165.00325248000001</v>
      </c>
      <c r="X40" s="8">
        <v>102.73799628</v>
      </c>
      <c r="Y40" s="8">
        <v>115.19104752000001</v>
      </c>
      <c r="Z40" s="8">
        <v>174.34323504</v>
      </c>
    </row>
    <row r="41" spans="1:26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</row>
    <row r="42" spans="1:26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</row>
    <row r="43" spans="1:26" ht="11.25" customHeight="1" x14ac:dyDescent="0.2">
      <c r="A43" s="28" t="s">
        <v>72</v>
      </c>
      <c r="B43" s="7" t="s">
        <v>73</v>
      </c>
      <c r="C43" s="8">
        <v>1366.9227889199997</v>
      </c>
      <c r="D43" s="8">
        <v>1344.6187185599999</v>
      </c>
      <c r="E43" s="8">
        <v>1338.2460889199999</v>
      </c>
      <c r="F43" s="8">
        <v>1328.6870110799998</v>
      </c>
      <c r="G43" s="8">
        <v>1293.9639289199997</v>
      </c>
      <c r="H43" s="8">
        <v>1262.2490992800001</v>
      </c>
      <c r="I43" s="8">
        <v>1220.2496046000001</v>
      </c>
      <c r="J43" s="8">
        <v>1239.3530884799998</v>
      </c>
      <c r="K43" s="8">
        <v>1236.2127897600001</v>
      </c>
      <c r="L43" s="8">
        <v>1157.0763016799999</v>
      </c>
      <c r="M43" s="8">
        <v>1217.4499584</v>
      </c>
      <c r="N43" s="8">
        <v>1204.5993289199998</v>
      </c>
      <c r="O43" s="8">
        <v>1277.5091050799997</v>
      </c>
      <c r="P43" s="8">
        <v>1232.4312</v>
      </c>
      <c r="Q43" s="8">
        <v>1200.42</v>
      </c>
      <c r="R43" s="8">
        <v>1336.3336864800001</v>
      </c>
      <c r="S43" s="8">
        <v>1293.5725919999998</v>
      </c>
      <c r="T43" s="8">
        <v>1289.9113109999998</v>
      </c>
      <c r="U43" s="8">
        <v>1190.7062013600003</v>
      </c>
      <c r="V43" s="8">
        <v>1324.8534031200002</v>
      </c>
      <c r="W43" s="8">
        <v>1404.5700941999996</v>
      </c>
      <c r="X43" s="8">
        <v>1218.3062579999998</v>
      </c>
      <c r="Y43" s="8">
        <v>1246.8349062</v>
      </c>
      <c r="Z43" s="8">
        <v>1156.1962604400001</v>
      </c>
    </row>
    <row r="44" spans="1:26" ht="11.25" customHeight="1" x14ac:dyDescent="0.2">
      <c r="A44" s="28" t="s">
        <v>74</v>
      </c>
      <c r="B44" s="7" t="s">
        <v>75</v>
      </c>
      <c r="C44" s="8">
        <v>146.33253288000003</v>
      </c>
      <c r="D44" s="8">
        <v>162.23814000000002</v>
      </c>
      <c r="E44" s="8">
        <v>171.78156000000004</v>
      </c>
      <c r="F44" s="8">
        <v>168.60032712</v>
      </c>
      <c r="G44" s="8">
        <v>159.05690712000001</v>
      </c>
      <c r="H44" s="8">
        <v>168.60032712</v>
      </c>
      <c r="I44" s="8">
        <v>152.69472000000002</v>
      </c>
      <c r="J44" s="8">
        <v>146.33253288000003</v>
      </c>
      <c r="K44" s="8">
        <v>120.39811488000002</v>
      </c>
      <c r="L44" s="8">
        <v>114.06128399999999</v>
      </c>
      <c r="M44" s="8">
        <v>101.38790088</v>
      </c>
      <c r="N44" s="8">
        <v>79.242150960000018</v>
      </c>
      <c r="O44" s="8">
        <v>44.435278080000003</v>
      </c>
      <c r="P44" s="8">
        <v>43.750380960000001</v>
      </c>
      <c r="Q44" s="8">
        <v>31.25170512</v>
      </c>
      <c r="R44" s="8">
        <v>24.988992480000004</v>
      </c>
      <c r="S44" s="8">
        <v>28.142082720000005</v>
      </c>
      <c r="T44" s="8">
        <v>28.14264</v>
      </c>
      <c r="U44" s="8">
        <v>28.14264</v>
      </c>
      <c r="V44" s="8">
        <v>25.015741920000004</v>
      </c>
      <c r="W44" s="8">
        <v>15.634769040000002</v>
      </c>
      <c r="X44" s="8">
        <v>9.3809728800000016</v>
      </c>
      <c r="Y44" s="8">
        <v>6.253796160000002</v>
      </c>
      <c r="Z44" s="8">
        <v>3.1268980800000001</v>
      </c>
    </row>
    <row r="45" spans="1:26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</row>
    <row r="46" spans="1:26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</row>
    <row r="47" spans="1:26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</row>
    <row r="48" spans="1:26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</row>
    <row r="49" spans="1:26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</row>
    <row r="50" spans="1:26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</row>
    <row r="51" spans="1:26" ht="11.25" customHeight="1" x14ac:dyDescent="0.2">
      <c r="A51" s="25" t="s">
        <v>88</v>
      </c>
      <c r="B51" s="26" t="s">
        <v>89</v>
      </c>
      <c r="C51" s="27">
        <v>33.929279999999999</v>
      </c>
      <c r="D51" s="27">
        <v>32.515559999999994</v>
      </c>
      <c r="E51" s="27">
        <v>32.868990000000011</v>
      </c>
      <c r="F51" s="27">
        <v>30.294</v>
      </c>
      <c r="G51" s="27">
        <v>33.929279999999999</v>
      </c>
      <c r="H51" s="27">
        <v>30.294</v>
      </c>
      <c r="I51" s="27">
        <v>27.719009999999994</v>
      </c>
      <c r="J51" s="27">
        <v>25.244798039999999</v>
      </c>
      <c r="K51" s="27">
        <v>19.387958040000001</v>
      </c>
      <c r="L51" s="27">
        <v>21.30678</v>
      </c>
      <c r="M51" s="27">
        <v>14.03622</v>
      </c>
      <c r="N51" s="27">
        <v>9.1890422952890685</v>
      </c>
      <c r="O51" s="27">
        <v>5.9064843895530972</v>
      </c>
      <c r="P51" s="27">
        <v>4.0350546551106321</v>
      </c>
      <c r="Q51" s="27">
        <v>2.7735425434223928</v>
      </c>
      <c r="R51" s="27">
        <v>6.1404114377635475</v>
      </c>
      <c r="S51" s="27">
        <v>6.9914389248524529</v>
      </c>
      <c r="T51" s="27">
        <v>3.5727235219314628</v>
      </c>
      <c r="U51" s="27">
        <v>4.3229664762614979</v>
      </c>
      <c r="V51" s="27">
        <v>4.9773134817306035</v>
      </c>
      <c r="W51" s="27">
        <v>5.7305869624321399</v>
      </c>
      <c r="X51" s="27">
        <v>6.4364953361523565</v>
      </c>
      <c r="Y51" s="27">
        <v>4.696801631539218</v>
      </c>
      <c r="Z51" s="27">
        <v>3.5558447296081415</v>
      </c>
    </row>
    <row r="52" spans="1:26" ht="11.25" customHeight="1" x14ac:dyDescent="0.2">
      <c r="A52" s="25" t="s">
        <v>114</v>
      </c>
      <c r="B52" s="26" t="s">
        <v>115</v>
      </c>
      <c r="C52" s="27">
        <f t="shared" ref="C52:X52" si="22">SUM(C53:C54)</f>
        <v>0</v>
      </c>
      <c r="D52" s="27">
        <f t="shared" si="22"/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  <c r="Y52" s="27">
        <f t="shared" ref="Y52:Z52" si="23">SUM(Y53:Y54)</f>
        <v>0</v>
      </c>
      <c r="Z52" s="27">
        <f t="shared" si="23"/>
        <v>0</v>
      </c>
    </row>
    <row r="53" spans="1:26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</row>
    <row r="54" spans="1:26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  <c r="Y54" s="45">
        <v>0</v>
      </c>
      <c r="Z54" s="45">
        <v>0</v>
      </c>
    </row>
    <row r="60" spans="1:26" ht="11.25" customHeight="1" x14ac:dyDescent="0.2">
      <c r="A60" s="46" t="s">
        <v>322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1.25" customHeight="1" x14ac:dyDescent="0.2">
      <c r="A61" s="47" t="s">
        <v>90</v>
      </c>
      <c r="B61" s="48" t="s">
        <v>91</v>
      </c>
      <c r="C61" s="49">
        <f t="shared" ref="C61:X61" si="24">SUM(C62:C72)</f>
        <v>448.87346783999999</v>
      </c>
      <c r="D61" s="49">
        <f t="shared" si="24"/>
        <v>515.8552240800002</v>
      </c>
      <c r="E61" s="49">
        <f t="shared" si="24"/>
        <v>545.19351263999988</v>
      </c>
      <c r="F61" s="49">
        <f t="shared" si="24"/>
        <v>563.22262080000007</v>
      </c>
      <c r="G61" s="49">
        <f t="shared" si="24"/>
        <v>564.11313336000012</v>
      </c>
      <c r="H61" s="49">
        <f t="shared" si="24"/>
        <v>575.70653447999996</v>
      </c>
      <c r="I61" s="49">
        <f t="shared" si="24"/>
        <v>604.15730928000016</v>
      </c>
      <c r="J61" s="49">
        <f t="shared" si="24"/>
        <v>602.53222175999997</v>
      </c>
      <c r="K61" s="49">
        <f t="shared" si="24"/>
        <v>592.68549600000017</v>
      </c>
      <c r="L61" s="49">
        <f t="shared" si="24"/>
        <v>687.2701118399998</v>
      </c>
      <c r="M61" s="49">
        <f t="shared" si="24"/>
        <v>797.3553297599999</v>
      </c>
      <c r="N61" s="49">
        <f t="shared" si="24"/>
        <v>673.11094978276662</v>
      </c>
      <c r="O61" s="49">
        <f t="shared" si="24"/>
        <v>783.10945084054208</v>
      </c>
      <c r="P61" s="49">
        <f t="shared" si="24"/>
        <v>862.24177114679037</v>
      </c>
      <c r="Q61" s="49">
        <f t="shared" si="24"/>
        <v>807.4272110681128</v>
      </c>
      <c r="R61" s="49">
        <f t="shared" si="24"/>
        <v>725.45755140624078</v>
      </c>
      <c r="S61" s="49">
        <f t="shared" si="24"/>
        <v>809.17898954479585</v>
      </c>
      <c r="T61" s="49">
        <f t="shared" si="24"/>
        <v>780.24055456496501</v>
      </c>
      <c r="U61" s="49">
        <f t="shared" si="24"/>
        <v>760.605407182676</v>
      </c>
      <c r="V61" s="49">
        <f t="shared" si="24"/>
        <v>749.988368246444</v>
      </c>
      <c r="W61" s="49">
        <f t="shared" si="24"/>
        <v>674.17310944790029</v>
      </c>
      <c r="X61" s="49">
        <f t="shared" si="24"/>
        <v>777.18870450962731</v>
      </c>
      <c r="Y61" s="49">
        <f t="shared" ref="Y61:Z61" si="25">SUM(Y62:Y72)</f>
        <v>735.79320729978542</v>
      </c>
      <c r="Z61" s="49">
        <f t="shared" si="25"/>
        <v>752.19517717268104</v>
      </c>
    </row>
    <row r="62" spans="1:26" ht="11.25" customHeight="1" x14ac:dyDescent="0.2">
      <c r="A62" s="50" t="s">
        <v>92</v>
      </c>
      <c r="B62" s="51" t="s">
        <v>93</v>
      </c>
      <c r="C62" s="52">
        <v>447.99995519999999</v>
      </c>
      <c r="D62" s="52">
        <v>515.20008960000018</v>
      </c>
      <c r="E62" s="52">
        <v>544.31999999999994</v>
      </c>
      <c r="F62" s="52">
        <v>562.23982080000007</v>
      </c>
      <c r="G62" s="52">
        <v>562.91195520000008</v>
      </c>
      <c r="H62" s="52">
        <v>574.55999999999995</v>
      </c>
      <c r="I62" s="52">
        <v>603.11986560000014</v>
      </c>
      <c r="J62" s="52">
        <v>601.44013439999992</v>
      </c>
      <c r="K62" s="52">
        <v>582.06395520000012</v>
      </c>
      <c r="L62" s="52">
        <v>643.99991039999986</v>
      </c>
      <c r="M62" s="52">
        <v>747.82391039999993</v>
      </c>
      <c r="N62" s="52">
        <v>632.79982079999979</v>
      </c>
      <c r="O62" s="52">
        <v>764.28817920000006</v>
      </c>
      <c r="P62" s="52">
        <v>858.92808959999968</v>
      </c>
      <c r="Q62" s="52">
        <v>804.04813439999987</v>
      </c>
      <c r="R62" s="52">
        <v>722.28804479999997</v>
      </c>
      <c r="S62" s="52">
        <v>805.39199999999983</v>
      </c>
      <c r="T62" s="52">
        <v>776.60795519999999</v>
      </c>
      <c r="U62" s="52">
        <v>756.44795520000002</v>
      </c>
      <c r="V62" s="52">
        <v>745.92</v>
      </c>
      <c r="W62" s="52">
        <v>669.87204480000003</v>
      </c>
      <c r="X62" s="52">
        <v>732.92808960000013</v>
      </c>
      <c r="Y62" s="52">
        <v>681.63217920000011</v>
      </c>
      <c r="Z62" s="52">
        <v>695.40791040000011</v>
      </c>
    </row>
    <row r="63" spans="1:26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Z63" s="52">
        <v>0</v>
      </c>
    </row>
    <row r="64" spans="1:26" ht="11.25" customHeight="1" x14ac:dyDescent="0.2">
      <c r="A64" s="50" t="s">
        <v>96</v>
      </c>
      <c r="B64" s="51" t="s">
        <v>97</v>
      </c>
      <c r="C64" s="52">
        <v>0.87351264000000006</v>
      </c>
      <c r="D64" s="52">
        <v>0.65513447999999996</v>
      </c>
      <c r="E64" s="52">
        <v>0.87351264000000006</v>
      </c>
      <c r="F64" s="52">
        <v>0.98280000000000012</v>
      </c>
      <c r="G64" s="52">
        <v>1.20117816</v>
      </c>
      <c r="H64" s="52">
        <v>1.1465344800000001</v>
      </c>
      <c r="I64" s="52">
        <v>1.03744368</v>
      </c>
      <c r="J64" s="52">
        <v>1.0920873600000003</v>
      </c>
      <c r="K64" s="52">
        <v>1.0920873600000003</v>
      </c>
      <c r="L64" s="52">
        <v>1.03744368</v>
      </c>
      <c r="M64" s="52">
        <v>1.03744368</v>
      </c>
      <c r="N64" s="52">
        <v>1.31059954276679</v>
      </c>
      <c r="O64" s="52">
        <v>2.0757103605419056</v>
      </c>
      <c r="P64" s="52">
        <v>1.3689471467907228</v>
      </c>
      <c r="Q64" s="52">
        <v>1.4228726681129662</v>
      </c>
      <c r="R64" s="52">
        <v>1.1653851662408246</v>
      </c>
      <c r="S64" s="52">
        <v>1.1724924247960091</v>
      </c>
      <c r="T64" s="52">
        <v>1.6549854449651002</v>
      </c>
      <c r="U64" s="52">
        <v>2.2030321426759749</v>
      </c>
      <c r="V64" s="52">
        <v>2.0961068064440114</v>
      </c>
      <c r="W64" s="52">
        <v>2.2638088079002703</v>
      </c>
      <c r="X64" s="52">
        <v>3.8606056296271181</v>
      </c>
      <c r="Y64" s="52">
        <v>4.4255290597853616</v>
      </c>
      <c r="Z64" s="52">
        <v>6.4782877326808448</v>
      </c>
    </row>
    <row r="65" spans="1:26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Z65" s="52">
        <v>0</v>
      </c>
    </row>
    <row r="66" spans="1:26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  <c r="Y66" s="52">
        <v>0</v>
      </c>
      <c r="Z66" s="52">
        <v>0</v>
      </c>
    </row>
    <row r="67" spans="1:26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9.5294534399999993</v>
      </c>
      <c r="L67" s="52">
        <v>9.7236720000000005</v>
      </c>
      <c r="M67" s="52">
        <v>0</v>
      </c>
      <c r="N67" s="52">
        <v>0</v>
      </c>
      <c r="O67" s="52">
        <v>1.9493222399999999</v>
      </c>
      <c r="P67" s="52">
        <v>1.9447344</v>
      </c>
      <c r="Q67" s="52">
        <v>1.9562039999999998</v>
      </c>
      <c r="R67" s="52">
        <v>2.00412144</v>
      </c>
      <c r="S67" s="52">
        <v>2.1101515200000001</v>
      </c>
      <c r="T67" s="52">
        <v>1.9776139199999998</v>
      </c>
      <c r="U67" s="52">
        <v>1.9544198399999999</v>
      </c>
      <c r="V67" s="52">
        <v>1.97226144</v>
      </c>
      <c r="W67" s="52">
        <v>2.0372558399999998</v>
      </c>
      <c r="X67" s="52">
        <v>2.11575888</v>
      </c>
      <c r="Y67" s="52">
        <v>2.1313065600000001</v>
      </c>
      <c r="Z67" s="52">
        <v>2.2253572799999999</v>
      </c>
    </row>
    <row r="68" spans="1:26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  <c r="Y68" s="52">
        <v>0</v>
      </c>
      <c r="Z68" s="52">
        <v>0</v>
      </c>
    </row>
    <row r="69" spans="1:26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38.284250400000012</v>
      </c>
      <c r="Y69" s="52">
        <v>47.604192479999988</v>
      </c>
      <c r="Z69" s="52">
        <v>48.083621759999978</v>
      </c>
    </row>
    <row r="70" spans="1:26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  <c r="Y70" s="52">
        <v>0</v>
      </c>
      <c r="Z70" s="52">
        <v>0</v>
      </c>
    </row>
    <row r="71" spans="1:26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  <c r="Y71" s="52">
        <v>0</v>
      </c>
      <c r="Z71" s="52">
        <v>0</v>
      </c>
    </row>
    <row r="72" spans="1:26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32.509085759999998</v>
      </c>
      <c r="M72" s="55">
        <v>48.493975679999991</v>
      </c>
      <c r="N72" s="55">
        <v>39.000529439999994</v>
      </c>
      <c r="O72" s="55">
        <v>14.79623904</v>
      </c>
      <c r="P72" s="55">
        <v>0</v>
      </c>
      <c r="Q72" s="55">
        <v>0</v>
      </c>
      <c r="R72" s="55">
        <v>0</v>
      </c>
      <c r="S72" s="55">
        <v>0.50434559999999984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  <c r="Y72" s="55">
        <v>0</v>
      </c>
      <c r="Z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Z22 C33:Z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2025-11-06T10:24:08Z</dcterms:created>
  <dcterms:modified xsi:type="dcterms:W3CDTF">2025-11-06T10:24:08Z</dcterms:modified>
</cp:coreProperties>
</file>