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FR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Z61" i="162" l="1"/>
  <c r="Y61" i="162"/>
  <c r="Z52" i="162"/>
  <c r="Y52" i="162"/>
  <c r="Z33" i="162"/>
  <c r="Y33" i="162"/>
  <c r="Z27" i="162"/>
  <c r="Y27" i="162"/>
  <c r="Y26" i="162" s="1"/>
  <c r="Z26" i="162"/>
  <c r="Z22" i="162"/>
  <c r="Y22" i="162"/>
  <c r="Z17" i="162"/>
  <c r="Y17" i="162"/>
  <c r="Z11" i="162"/>
  <c r="Y11" i="162"/>
  <c r="Z8" i="162"/>
  <c r="Z3" i="162" s="1"/>
  <c r="Z2" i="162" s="1"/>
  <c r="Y8" i="162"/>
  <c r="Z4" i="162"/>
  <c r="Y4" i="162"/>
  <c r="Z61" i="164"/>
  <c r="Y61" i="164"/>
  <c r="Z52" i="164"/>
  <c r="Y52" i="164"/>
  <c r="Z33" i="164"/>
  <c r="Y33" i="164"/>
  <c r="Y26" i="164" s="1"/>
  <c r="Z27" i="164"/>
  <c r="Z26" i="164" s="1"/>
  <c r="Y27" i="164"/>
  <c r="Z22" i="164"/>
  <c r="Y22" i="164"/>
  <c r="Z17" i="164"/>
  <c r="Y17" i="164"/>
  <c r="Z11" i="164"/>
  <c r="Y11" i="164"/>
  <c r="Z8" i="164"/>
  <c r="Y8" i="164"/>
  <c r="Z4" i="164"/>
  <c r="Z3" i="164" s="1"/>
  <c r="Z2" i="164" s="1"/>
  <c r="Y4" i="164"/>
  <c r="Y3" i="164"/>
  <c r="B74" i="149"/>
  <c r="B16" i="149"/>
  <c r="B93" i="149"/>
  <c r="B71" i="149"/>
  <c r="B41" i="149"/>
  <c r="B13" i="149"/>
  <c r="B59" i="149"/>
  <c r="B38" i="149"/>
  <c r="B65" i="149"/>
  <c r="B58" i="149"/>
  <c r="B11" i="149"/>
  <c r="B88" i="149"/>
  <c r="B31" i="149"/>
  <c r="B95" i="149"/>
  <c r="B70" i="149"/>
  <c r="B12" i="149"/>
  <c r="B24" i="149"/>
  <c r="B67" i="149"/>
  <c r="B18" i="149"/>
  <c r="B7" i="149"/>
  <c r="B17" i="149"/>
  <c r="B54" i="149"/>
  <c r="B5" i="149"/>
  <c r="B92" i="149"/>
  <c r="B57" i="149"/>
  <c r="B86" i="149"/>
  <c r="B21" i="149"/>
  <c r="B90" i="149"/>
  <c r="B33" i="149"/>
  <c r="B47" i="149"/>
  <c r="B91" i="149"/>
  <c r="B53" i="149"/>
  <c r="B77" i="149"/>
  <c r="B22" i="149"/>
  <c r="B68" i="149"/>
  <c r="B26" i="149"/>
  <c r="B55" i="149"/>
  <c r="B79" i="149"/>
  <c r="B89" i="149"/>
  <c r="B82" i="149"/>
  <c r="B42" i="149"/>
  <c r="B78" i="149"/>
  <c r="B64" i="149"/>
  <c r="B48" i="149"/>
  <c r="B40" i="149"/>
  <c r="B39" i="149"/>
  <c r="B66" i="149"/>
  <c r="B45" i="149"/>
  <c r="B27" i="149"/>
  <c r="B10" i="149"/>
  <c r="B14" i="149"/>
  <c r="B43" i="149"/>
  <c r="B6" i="149"/>
  <c r="B36" i="149"/>
  <c r="B25" i="149"/>
  <c r="B49" i="149"/>
  <c r="B73" i="149"/>
  <c r="B83" i="149"/>
  <c r="B29" i="149"/>
  <c r="B62" i="149"/>
  <c r="B28" i="149"/>
  <c r="B8" i="149"/>
  <c r="B37" i="149"/>
  <c r="B87" i="149"/>
  <c r="B60" i="149"/>
  <c r="B76" i="149"/>
  <c r="B63" i="149"/>
  <c r="B94" i="149"/>
  <c r="B30" i="149"/>
  <c r="B56" i="149"/>
  <c r="B85" i="149"/>
  <c r="B84" i="149"/>
  <c r="B72" i="149"/>
  <c r="B80" i="149"/>
  <c r="B81" i="149"/>
  <c r="B75" i="149"/>
  <c r="B44" i="149"/>
  <c r="B19" i="149"/>
  <c r="B15" i="149"/>
  <c r="B20" i="149"/>
  <c r="B61" i="149"/>
  <c r="B32" i="149"/>
  <c r="B46" i="149"/>
  <c r="B51" i="149"/>
  <c r="B52" i="149"/>
  <c r="B9" i="149"/>
  <c r="B34" i="149"/>
  <c r="B50" i="149"/>
  <c r="B35" i="149"/>
  <c r="B69" i="149"/>
  <c r="B23" i="149"/>
  <c r="B4" i="149"/>
  <c r="Y3" i="162" l="1"/>
  <c r="Y2" i="162" s="1"/>
  <c r="Y2" i="164"/>
  <c r="Z69" i="149" l="1"/>
  <c r="Y69" i="149"/>
  <c r="Z67" i="149"/>
  <c r="Y67" i="149"/>
  <c r="Z15" i="104" l="1"/>
  <c r="Z15" i="119"/>
  <c r="Z15" i="120"/>
  <c r="Z20" i="105"/>
  <c r="Z20" i="103"/>
  <c r="Z20" i="111"/>
  <c r="Z20" i="117"/>
  <c r="Z20" i="125"/>
  <c r="Z25" i="103"/>
  <c r="Z25" i="119"/>
  <c r="Z36" i="8"/>
  <c r="Z36" i="104"/>
  <c r="Z36" i="111"/>
  <c r="Z40" i="8"/>
  <c r="Z44" i="8"/>
  <c r="Z44" i="111"/>
  <c r="Z48" i="8"/>
  <c r="Z48" i="120"/>
  <c r="Z64" i="8"/>
  <c r="Z64" i="111"/>
  <c r="Z72" i="8"/>
  <c r="Y6" i="8"/>
  <c r="Y6" i="16"/>
  <c r="Y6" i="104"/>
  <c r="Y6" i="103"/>
  <c r="Y16" i="119"/>
  <c r="Y21" i="104"/>
  <c r="Y21" i="103"/>
  <c r="Y32" i="117"/>
  <c r="Y32" i="120"/>
  <c r="Y37" i="117"/>
  <c r="Y37" i="104"/>
  <c r="Y37" i="124"/>
  <c r="Y41" i="117"/>
  <c r="Y41" i="104"/>
  <c r="Y41" i="120"/>
  <c r="Y45" i="103"/>
  <c r="Y45" i="106"/>
  <c r="Y49" i="104"/>
  <c r="Y49" i="117"/>
  <c r="Y54" i="8"/>
  <c r="Y54" i="111"/>
  <c r="Y54" i="105"/>
  <c r="Y54" i="117"/>
  <c r="Y65" i="10"/>
  <c r="Y65" i="75"/>
  <c r="Y65" i="103"/>
  <c r="Y65" i="105"/>
  <c r="Y65" i="106"/>
  <c r="Y65" i="125"/>
  <c r="Y69" i="8"/>
  <c r="Y69" i="10"/>
  <c r="Y69" i="16"/>
  <c r="Y69" i="117"/>
  <c r="Y69" i="111"/>
  <c r="Y69" i="119"/>
  <c r="Y69" i="125"/>
  <c r="Z6" i="106"/>
  <c r="Z16" i="8"/>
  <c r="Z16" i="111"/>
  <c r="Z16" i="125"/>
  <c r="Z21" i="103"/>
  <c r="Z21" i="119"/>
  <c r="Z21" i="117"/>
  <c r="Z32" i="16"/>
  <c r="Z32" i="104"/>
  <c r="Z32" i="118"/>
  <c r="Z32" i="119"/>
  <c r="Z32" i="124"/>
  <c r="Z37" i="16"/>
  <c r="Z37" i="75"/>
  <c r="Z37" i="103"/>
  <c r="Z37" i="120"/>
  <c r="Z37" i="119"/>
  <c r="Z37" i="104"/>
  <c r="Z37" i="125"/>
  <c r="Z41" i="16"/>
  <c r="Z41" i="10"/>
  <c r="Z41" i="117"/>
  <c r="Z45" i="117"/>
  <c r="Z45" i="125"/>
  <c r="Z49" i="8"/>
  <c r="Z49" i="103"/>
  <c r="Z49" i="118"/>
  <c r="Z52" i="161"/>
  <c r="Z52" i="189"/>
  <c r="Z54" i="105"/>
  <c r="Z52" i="198"/>
  <c r="Z52" i="195"/>
  <c r="Z52" i="168"/>
  <c r="Z52" i="112"/>
  <c r="Z54" i="120"/>
  <c r="Z54" i="125"/>
  <c r="Z52" i="203"/>
  <c r="Z65" i="118"/>
  <c r="Z65" i="119"/>
  <c r="Z69" i="75"/>
  <c r="Z69" i="103"/>
  <c r="Z69" i="118"/>
  <c r="Y7" i="117"/>
  <c r="Y13" i="8"/>
  <c r="Y13" i="10"/>
  <c r="Y13" i="106"/>
  <c r="Y13" i="105"/>
  <c r="Y13" i="104"/>
  <c r="Y13" i="119"/>
  <c r="Y29" i="119"/>
  <c r="Y29" i="125"/>
  <c r="Y38" i="117"/>
  <c r="Y38" i="106"/>
  <c r="Y42" i="10"/>
  <c r="Y42" i="103"/>
  <c r="Y42" i="106"/>
  <c r="Y42" i="119"/>
  <c r="Y42" i="104"/>
  <c r="Y46" i="103"/>
  <c r="Y46" i="118"/>
  <c r="Y46" i="120"/>
  <c r="Y46" i="125"/>
  <c r="Y50" i="10"/>
  <c r="Y50" i="103"/>
  <c r="Y50" i="105"/>
  <c r="Y50" i="104"/>
  <c r="Y50" i="119"/>
  <c r="Y66" i="16"/>
  <c r="Y66" i="103"/>
  <c r="Y66" i="106"/>
  <c r="Y70" i="117"/>
  <c r="Z4" i="153"/>
  <c r="Z7" i="10"/>
  <c r="Z7" i="103"/>
  <c r="Z7" i="120"/>
  <c r="Z7" i="125"/>
  <c r="Z4" i="172"/>
  <c r="Z46" i="118"/>
  <c r="Z66" i="104"/>
  <c r="Z66" i="119"/>
  <c r="Z66" i="120"/>
  <c r="Z13" i="117"/>
  <c r="Z13" i="119"/>
  <c r="Z29" i="16"/>
  <c r="Z29" i="106"/>
  <c r="Z38" i="8"/>
  <c r="Z38" i="104"/>
  <c r="Z38" i="117"/>
  <c r="Z38" i="119"/>
  <c r="Z42" i="16"/>
  <c r="Z42" i="125"/>
  <c r="Z50" i="104"/>
  <c r="Z50" i="118"/>
  <c r="Y14" i="8"/>
  <c r="Y14" i="103"/>
  <c r="Y14" i="104"/>
  <c r="Y14" i="119"/>
  <c r="Y14" i="120"/>
  <c r="Y19" i="8"/>
  <c r="Y19" i="106"/>
  <c r="Y19" i="120"/>
  <c r="Y22" i="85"/>
  <c r="Y22" i="89"/>
  <c r="Y24" i="105"/>
  <c r="Y22" i="110"/>
  <c r="Y24" i="106"/>
  <c r="Y22" i="115"/>
  <c r="Y22" i="168"/>
  <c r="Y22" i="170"/>
  <c r="Y22" i="203"/>
  <c r="Y22" i="174"/>
  <c r="Y30" i="8"/>
  <c r="Y30" i="103"/>
  <c r="Y30" i="106"/>
  <c r="Y30" i="117"/>
  <c r="Y30" i="120"/>
  <c r="Y30" i="124"/>
  <c r="Y35" i="103"/>
  <c r="Y35" i="118"/>
  <c r="Y35" i="117"/>
  <c r="Y35" i="120"/>
  <c r="Y35" i="119"/>
  <c r="Y39" i="8"/>
  <c r="Y39" i="103"/>
  <c r="Y39" i="104"/>
  <c r="Y39" i="120"/>
  <c r="Y39" i="117"/>
  <c r="Y39" i="125"/>
  <c r="Y43" i="103"/>
  <c r="Y43" i="117"/>
  <c r="Y43" i="120"/>
  <c r="Y43" i="119"/>
  <c r="Y47" i="8"/>
  <c r="Y47" i="124"/>
  <c r="Y47" i="119"/>
  <c r="Y51" i="16"/>
  <c r="Y51" i="105"/>
  <c r="Y51" i="119"/>
  <c r="Y63" i="10"/>
  <c r="Y63" i="8"/>
  <c r="Y63" i="118"/>
  <c r="Y63" i="119"/>
  <c r="Y67" i="16"/>
  <c r="Y67" i="111"/>
  <c r="Y67" i="103"/>
  <c r="Y71" i="10"/>
  <c r="Y71" i="104"/>
  <c r="Y71" i="117"/>
  <c r="Y71" i="119"/>
  <c r="Y71" i="120"/>
  <c r="Y71" i="111"/>
  <c r="Z11" i="161"/>
  <c r="Z14" i="103"/>
  <c r="Z11" i="91"/>
  <c r="Z14" i="104"/>
  <c r="Z14" i="106"/>
  <c r="Z11" i="183"/>
  <c r="Z19" i="8"/>
  <c r="Z17" i="153"/>
  <c r="Z17" i="81"/>
  <c r="Z17" i="196"/>
  <c r="Z17" i="199"/>
  <c r="Z17" i="165"/>
  <c r="Z19" i="117"/>
  <c r="Z17" i="121"/>
  <c r="Z17" i="169"/>
  <c r="Z19" i="120"/>
  <c r="Z17" i="109"/>
  <c r="Z24" i="8"/>
  <c r="Z22" i="154"/>
  <c r="Z22" i="192"/>
  <c r="Z24" i="104"/>
  <c r="Z24" i="106"/>
  <c r="Z22" i="110"/>
  <c r="Z22" i="113"/>
  <c r="Z22" i="170"/>
  <c r="Z22" i="115"/>
  <c r="Z22" i="203"/>
  <c r="Z30" i="103"/>
  <c r="Z30" i="104"/>
  <c r="Z30" i="117"/>
  <c r="Z30" i="119"/>
  <c r="Z35" i="119"/>
  <c r="Z39" i="10"/>
  <c r="Z39" i="117"/>
  <c r="Z39" i="119"/>
  <c r="Z43" i="103"/>
  <c r="Z43" i="117"/>
  <c r="Z43" i="125"/>
  <c r="Z47" i="103"/>
  <c r="Z47" i="120"/>
  <c r="Z47" i="119"/>
  <c r="Z51" i="104"/>
  <c r="Z51" i="105"/>
  <c r="Z51" i="117"/>
  <c r="Z51" i="119"/>
  <c r="Z63" i="8"/>
  <c r="Z67" i="103"/>
  <c r="Z67" i="117"/>
  <c r="Z71" i="8"/>
  <c r="Z71" i="103"/>
  <c r="Z71" i="120"/>
  <c r="Z71" i="125"/>
  <c r="Y4" i="152"/>
  <c r="Y4" i="154"/>
  <c r="Y4" i="80"/>
  <c r="Y4" i="18"/>
  <c r="Y4" i="78"/>
  <c r="Y4" i="81"/>
  <c r="Y4" i="19"/>
  <c r="Y4" i="161"/>
  <c r="Y4" i="84"/>
  <c r="Y4" i="85"/>
  <c r="Y4" i="90"/>
  <c r="Y4" i="185"/>
  <c r="Y4" i="86"/>
  <c r="Y4" i="88"/>
  <c r="Y4" i="89"/>
  <c r="Y4" i="190"/>
  <c r="Y4" i="193"/>
  <c r="Y4" i="196"/>
  <c r="Y4" i="110"/>
  <c r="Y4" i="107"/>
  <c r="Y4" i="82"/>
  <c r="Y4" i="189"/>
  <c r="Y4" i="199"/>
  <c r="Y4" i="198"/>
  <c r="Y4" i="109"/>
  <c r="Y4" i="165"/>
  <c r="Y4" i="112"/>
  <c r="Y4" i="169"/>
  <c r="Y4" i="168"/>
  <c r="Y4" i="113"/>
  <c r="Y4" i="159"/>
  <c r="Y4" i="121"/>
  <c r="Y4" i="167"/>
  <c r="Y4" i="170"/>
  <c r="Y4" i="201"/>
  <c r="Y4" i="204"/>
  <c r="Y4" i="183"/>
  <c r="Y4" i="173"/>
  <c r="Y4" i="174"/>
  <c r="Y8" i="153"/>
  <c r="Y8" i="83"/>
  <c r="Y10" i="103"/>
  <c r="Y8" i="192"/>
  <c r="Y8" i="195"/>
  <c r="Y10" i="106"/>
  <c r="Y8" i="108"/>
  <c r="Y8" i="114"/>
  <c r="Y8" i="115"/>
  <c r="Y8" i="87"/>
  <c r="Y10" i="120"/>
  <c r="Y8" i="203"/>
  <c r="Y8" i="172"/>
  <c r="Y11" i="190"/>
  <c r="Y15" i="117"/>
  <c r="Y15" i="118"/>
  <c r="Y15" i="120"/>
  <c r="Y20" i="10"/>
  <c r="Y20" i="16"/>
  <c r="Y20" i="8"/>
  <c r="Y17" i="79"/>
  <c r="Y20" i="103"/>
  <c r="Y20" i="120"/>
  <c r="Y25" i="10"/>
  <c r="Y25" i="8"/>
  <c r="Y25" i="103"/>
  <c r="Y25" i="117"/>
  <c r="Y31" i="103"/>
  <c r="Y31" i="120"/>
  <c r="Y36" i="104"/>
  <c r="Y36" i="106"/>
  <c r="Y36" i="75"/>
  <c r="Y36" i="103"/>
  <c r="Y36" i="117"/>
  <c r="Y40" i="16"/>
  <c r="Y40" i="117"/>
  <c r="Y44" i="8"/>
  <c r="Y44" i="120"/>
  <c r="Y48" i="103"/>
  <c r="Y48" i="119"/>
  <c r="Y52" i="154"/>
  <c r="Y52" i="78"/>
  <c r="Y52" i="161"/>
  <c r="Y52" i="152"/>
  <c r="Y52" i="19"/>
  <c r="Y52" i="84"/>
  <c r="Y52" i="79"/>
  <c r="Y52" i="82"/>
  <c r="Y52" i="85"/>
  <c r="Y52" i="88"/>
  <c r="Y52" i="18"/>
  <c r="Y52" i="83"/>
  <c r="Y52" i="86"/>
  <c r="Y52" i="80"/>
  <c r="Y52" i="90"/>
  <c r="Y52" i="81"/>
  <c r="Y52" i="89"/>
  <c r="Y52" i="185"/>
  <c r="Y52" i="189"/>
  <c r="Y52" i="190"/>
  <c r="Y52" i="110"/>
  <c r="Y52" i="107"/>
  <c r="Y52" i="192"/>
  <c r="Y52" i="193"/>
  <c r="Y52" i="196"/>
  <c r="Y52" i="112"/>
  <c r="Y52" i="198"/>
  <c r="Y52" i="109"/>
  <c r="Y52" i="115"/>
  <c r="Y52" i="113"/>
  <c r="Y52" i="170"/>
  <c r="Y52" i="199"/>
  <c r="Y52" i="165"/>
  <c r="Y52" i="114"/>
  <c r="Y52" i="166"/>
  <c r="Y52" i="169"/>
  <c r="Y52" i="159"/>
  <c r="Y52" i="168"/>
  <c r="Y52" i="202"/>
  <c r="Y52" i="183"/>
  <c r="Y52" i="173"/>
  <c r="Y52" i="174"/>
  <c r="Y52" i="121"/>
  <c r="Y52" i="204"/>
  <c r="Y64" i="120"/>
  <c r="Y68" i="10"/>
  <c r="Y68" i="103"/>
  <c r="Y68" i="118"/>
  <c r="Y72" i="16"/>
  <c r="Y72" i="124"/>
  <c r="Y72" i="120"/>
  <c r="Y72" i="104"/>
  <c r="Z8" i="161"/>
  <c r="Z8" i="152"/>
  <c r="Z8" i="195"/>
  <c r="Z10" i="111"/>
  <c r="Z8" i="108"/>
  <c r="Z8" i="165"/>
  <c r="Z8" i="112"/>
  <c r="Z10" i="120"/>
  <c r="Z8" i="168"/>
  <c r="Z8" i="203"/>
  <c r="Z68" i="16"/>
  <c r="Z68" i="105"/>
  <c r="Z68" i="119"/>
  <c r="Z68" i="120"/>
  <c r="C62" i="119"/>
  <c r="C63" i="119"/>
  <c r="Z10" i="106" l="1"/>
  <c r="Z10" i="75"/>
  <c r="Z68" i="111"/>
  <c r="Z31" i="106"/>
  <c r="Z31" i="75"/>
  <c r="Z31" i="119"/>
  <c r="Y68" i="120"/>
  <c r="Y44" i="103"/>
  <c r="Y31" i="117"/>
  <c r="Y25" i="120"/>
  <c r="Z71" i="104"/>
  <c r="Z51" i="120"/>
  <c r="Z51" i="111"/>
  <c r="Z51" i="106"/>
  <c r="Z35" i="105"/>
  <c r="Z24" i="119"/>
  <c r="Y67" i="120"/>
  <c r="Z50" i="103"/>
  <c r="Z42" i="106"/>
  <c r="Y29" i="8"/>
  <c r="Z69" i="117"/>
  <c r="Z54" i="8"/>
  <c r="Z49" i="124"/>
  <c r="Z21" i="8"/>
  <c r="Z16" i="120"/>
  <c r="Z6" i="103"/>
  <c r="Y54" i="120"/>
  <c r="Y54" i="104"/>
  <c r="Y54" i="106"/>
  <c r="Y41" i="118"/>
  <c r="Y41" i="106"/>
  <c r="Y37" i="125"/>
  <c r="Y37" i="123" s="1"/>
  <c r="Y37" i="118"/>
  <c r="Y32" i="125"/>
  <c r="Y21" i="119"/>
  <c r="Y16" i="106"/>
  <c r="Y16" i="105"/>
  <c r="Y6" i="124"/>
  <c r="Y6" i="117"/>
  <c r="Z72" i="111"/>
  <c r="Z64" i="119"/>
  <c r="Z48" i="118"/>
  <c r="Z48" i="104"/>
  <c r="Z44" i="124"/>
  <c r="Z44" i="119"/>
  <c r="Z40" i="125"/>
  <c r="Z40" i="103"/>
  <c r="Z40" i="104"/>
  <c r="Z40" i="16"/>
  <c r="Z36" i="119"/>
  <c r="Z25" i="111"/>
  <c r="Z20" i="119"/>
  <c r="Z15" i="106"/>
  <c r="Z15" i="111"/>
  <c r="Z68" i="124"/>
  <c r="Z68" i="103"/>
  <c r="Z31" i="16"/>
  <c r="Y72" i="111"/>
  <c r="Y64" i="111"/>
  <c r="Y64" i="103"/>
  <c r="Y61" i="153"/>
  <c r="Y44" i="117"/>
  <c r="Y40" i="120"/>
  <c r="Y40" i="111"/>
  <c r="Y31" i="118"/>
  <c r="Y31" i="104"/>
  <c r="Y25" i="105"/>
  <c r="Y25" i="16"/>
  <c r="Y10" i="105"/>
  <c r="Z63" i="124"/>
  <c r="Z63" i="16"/>
  <c r="Z35" i="120"/>
  <c r="Z19" i="118"/>
  <c r="Z14" i="125"/>
  <c r="Z14" i="120"/>
  <c r="Y67" i="104"/>
  <c r="Y51" i="117"/>
  <c r="Y51" i="120"/>
  <c r="Y51" i="104"/>
  <c r="Y39" i="16"/>
  <c r="Y30" i="16"/>
  <c r="Z70" i="118"/>
  <c r="Z70" i="117"/>
  <c r="Z70" i="104"/>
  <c r="Z50" i="117"/>
  <c r="Z42" i="117"/>
  <c r="Z38" i="111"/>
  <c r="Z29" i="111"/>
  <c r="Z13" i="104"/>
  <c r="Z66" i="111"/>
  <c r="Z46" i="125"/>
  <c r="Z46" i="120"/>
  <c r="Z46" i="117"/>
  <c r="Z46" i="105"/>
  <c r="Z46" i="16"/>
  <c r="Z7" i="119"/>
  <c r="Y70" i="75"/>
  <c r="Y66" i="120"/>
  <c r="Y66" i="117"/>
  <c r="Y50" i="125"/>
  <c r="Y50" i="106"/>
  <c r="Y46" i="104"/>
  <c r="Y42" i="124"/>
  <c r="Y42" i="117"/>
  <c r="Y42" i="16"/>
  <c r="Y38" i="119"/>
  <c r="Z69" i="106"/>
  <c r="Z65" i="120"/>
  <c r="Z65" i="105"/>
  <c r="Z65" i="103"/>
  <c r="Z54" i="117"/>
  <c r="Z49" i="119"/>
  <c r="Z41" i="124"/>
  <c r="Z41" i="111"/>
  <c r="Z32" i="111"/>
  <c r="Z21" i="120"/>
  <c r="Z21" i="111"/>
  <c r="Z6" i="120"/>
  <c r="Y45" i="118"/>
  <c r="Y37" i="8"/>
  <c r="Y32" i="111"/>
  <c r="Y32" i="103"/>
  <c r="Y21" i="125"/>
  <c r="Y21" i="124"/>
  <c r="Y16" i="125"/>
  <c r="Y6" i="111"/>
  <c r="Z72" i="117"/>
  <c r="Z72" i="16"/>
  <c r="Z64" i="103"/>
  <c r="Z48" i="119"/>
  <c r="Z48" i="103"/>
  <c r="Z44" i="120"/>
  <c r="Z36" i="120"/>
  <c r="Z25" i="120"/>
  <c r="Z20" i="16"/>
  <c r="Y68" i="16"/>
  <c r="Y64" i="105"/>
  <c r="Y48" i="8"/>
  <c r="Y40" i="10"/>
  <c r="Y31" i="125"/>
  <c r="Y31" i="10"/>
  <c r="Y25" i="118"/>
  <c r="Y20" i="111"/>
  <c r="Y15" i="104"/>
  <c r="Y15" i="103"/>
  <c r="Y10" i="111"/>
  <c r="Y10" i="10"/>
  <c r="Z51" i="10"/>
  <c r="Z47" i="117"/>
  <c r="Z43" i="124"/>
  <c r="Z43" i="104"/>
  <c r="Z43" i="10"/>
  <c r="Z39" i="106"/>
  <c r="Z35" i="10"/>
  <c r="Z30" i="120"/>
  <c r="Z24" i="103"/>
  <c r="Z24" i="111"/>
  <c r="Z19" i="106"/>
  <c r="Z19" i="16"/>
  <c r="Z14" i="111"/>
  <c r="Z14" i="8"/>
  <c r="Y71" i="106"/>
  <c r="Y67" i="10"/>
  <c r="Y43" i="125"/>
  <c r="Y43" i="123" s="1"/>
  <c r="Y24" i="16"/>
  <c r="Y19" i="124"/>
  <c r="Y19" i="117"/>
  <c r="Y14" i="16"/>
  <c r="Z13" i="118"/>
  <c r="Z13" i="16"/>
  <c r="Z13" i="10"/>
  <c r="Z66" i="106"/>
  <c r="Z46" i="10"/>
  <c r="Y70" i="119"/>
  <c r="Y46" i="105"/>
  <c r="Y46" i="10"/>
  <c r="Y38" i="105"/>
  <c r="Y38" i="10"/>
  <c r="Z69" i="119"/>
  <c r="Z54" i="104"/>
  <c r="Z45" i="103"/>
  <c r="Z41" i="125"/>
  <c r="Z16" i="105"/>
  <c r="Z16" i="16"/>
  <c r="Z6" i="10"/>
  <c r="Y32" i="119"/>
  <c r="Y6" i="106"/>
  <c r="Y6" i="10"/>
  <c r="Z38" i="120"/>
  <c r="Y13" i="103"/>
  <c r="Y24" i="120"/>
  <c r="Y14" i="111"/>
  <c r="Z69" i="111"/>
  <c r="Y54" i="124"/>
  <c r="Z71" i="119"/>
  <c r="Z67" i="105"/>
  <c r="Z47" i="125"/>
  <c r="Z47" i="104"/>
  <c r="Z43" i="118"/>
  <c r="Z39" i="120"/>
  <c r="Y24" i="104"/>
  <c r="Y19" i="125"/>
  <c r="Y14" i="105"/>
  <c r="Y45" i="16"/>
  <c r="Z24" i="117"/>
  <c r="Z42" i="10"/>
  <c r="Z32" i="10"/>
  <c r="Z72" i="119"/>
  <c r="Z36" i="118"/>
  <c r="Z68" i="117"/>
  <c r="Z68" i="104"/>
  <c r="Z31" i="125"/>
  <c r="Z31" i="120"/>
  <c r="Z31" i="111"/>
  <c r="Z31" i="104"/>
  <c r="Z10" i="118"/>
  <c r="Z10" i="104"/>
  <c r="Y72" i="125"/>
  <c r="Y68" i="106"/>
  <c r="Y68" i="75"/>
  <c r="Y64" i="124"/>
  <c r="Y64" i="117"/>
  <c r="Y53" i="105"/>
  <c r="Y52" i="105" s="1"/>
  <c r="Y52" i="187"/>
  <c r="Y53" i="104"/>
  <c r="Y52" i="191"/>
  <c r="Y52" i="77"/>
  <c r="Y53" i="75"/>
  <c r="Y48" i="124"/>
  <c r="Y48" i="117"/>
  <c r="Y48" i="111"/>
  <c r="Y48" i="106"/>
  <c r="Y44" i="125"/>
  <c r="Y44" i="118"/>
  <c r="Y44" i="105"/>
  <c r="Y40" i="103"/>
  <c r="Y36" i="125"/>
  <c r="Y25" i="125"/>
  <c r="Y20" i="118"/>
  <c r="Y20" i="106"/>
  <c r="Y15" i="10"/>
  <c r="Y5" i="103"/>
  <c r="Y4" i="186"/>
  <c r="Z71" i="75"/>
  <c r="Z67" i="125"/>
  <c r="Z67" i="118"/>
  <c r="Z67" i="10"/>
  <c r="Z63" i="125"/>
  <c r="Z63" i="117"/>
  <c r="Z43" i="119"/>
  <c r="Z39" i="105"/>
  <c r="Z39" i="75"/>
  <c r="Z33" i="196"/>
  <c r="Z27" i="171"/>
  <c r="Z30" i="125"/>
  <c r="Z30" i="124"/>
  <c r="Z30" i="111"/>
  <c r="Z27" i="79"/>
  <c r="Z9" i="125"/>
  <c r="Z8" i="173"/>
  <c r="Z9" i="119"/>
  <c r="Z8" i="156"/>
  <c r="Z8" i="170"/>
  <c r="Z8" i="197"/>
  <c r="Z9" i="111"/>
  <c r="Z8" i="111" s="1"/>
  <c r="Z8" i="190"/>
  <c r="Z8" i="80"/>
  <c r="Z8" i="17"/>
  <c r="Z9" i="16"/>
  <c r="Y71" i="124"/>
  <c r="Y71" i="105"/>
  <c r="Y71" i="75"/>
  <c r="Y67" i="106"/>
  <c r="Y67" i="8"/>
  <c r="Y63" i="124"/>
  <c r="Y63" i="104"/>
  <c r="Y51" i="111"/>
  <c r="Y51" i="106"/>
  <c r="Y51" i="103"/>
  <c r="Y51" i="10"/>
  <c r="Y47" i="125"/>
  <c r="Y47" i="123" s="1"/>
  <c r="Y43" i="124"/>
  <c r="Y43" i="106"/>
  <c r="Y39" i="119"/>
  <c r="Y39" i="111"/>
  <c r="Y39" i="105"/>
  <c r="Y33" i="167"/>
  <c r="Y35" i="111"/>
  <c r="Y35" i="106"/>
  <c r="Y33" i="186"/>
  <c r="Y30" i="125"/>
  <c r="Y24" i="119"/>
  <c r="Y24" i="10"/>
  <c r="Y17" i="173"/>
  <c r="Y17" i="199"/>
  <c r="Y19" i="104"/>
  <c r="Y17" i="88"/>
  <c r="Y8" i="204"/>
  <c r="Y8" i="202"/>
  <c r="Y8" i="197"/>
  <c r="Y9" i="111"/>
  <c r="Y9" i="104"/>
  <c r="Y8" i="191"/>
  <c r="Y8" i="86"/>
  <c r="Y8" i="18"/>
  <c r="Z70" i="124"/>
  <c r="Z70" i="75"/>
  <c r="Z61" i="173"/>
  <c r="Z62" i="119"/>
  <c r="Z61" i="155"/>
  <c r="Z61" i="198"/>
  <c r="Z61" i="185"/>
  <c r="Z62" i="103"/>
  <c r="Z61" i="189"/>
  <c r="Z62" i="105"/>
  <c r="Z61" i="187"/>
  <c r="Z61" i="85"/>
  <c r="Z61" i="78"/>
  <c r="Z50" i="105"/>
  <c r="Z42" i="120"/>
  <c r="Z42" i="8"/>
  <c r="Z38" i="125"/>
  <c r="Z38" i="118"/>
  <c r="Z38" i="103"/>
  <c r="Z33" i="172"/>
  <c r="Z33" i="159"/>
  <c r="Z33" i="163"/>
  <c r="Z34" i="117"/>
  <c r="Z33" i="165"/>
  <c r="Z33" i="91"/>
  <c r="Z33" i="83"/>
  <c r="Z33" i="19"/>
  <c r="Z27" i="158"/>
  <c r="Z29" i="120"/>
  <c r="Z29" i="103"/>
  <c r="Z29" i="8"/>
  <c r="Z17" i="203"/>
  <c r="Z18" i="106"/>
  <c r="Z17" i="194"/>
  <c r="Z17" i="186"/>
  <c r="Z17" i="86"/>
  <c r="Z17" i="17"/>
  <c r="Z18" i="16"/>
  <c r="Z11" i="114"/>
  <c r="Z13" i="8"/>
  <c r="Z66" i="103"/>
  <c r="Z46" i="103"/>
  <c r="Z22" i="173"/>
  <c r="Z22" i="156"/>
  <c r="Z22" i="199"/>
  <c r="Z22" i="89"/>
  <c r="Z22" i="189"/>
  <c r="Z22" i="190"/>
  <c r="Z22" i="88"/>
  <c r="Z22" i="83"/>
  <c r="Z7" i="117"/>
  <c r="Z7" i="111"/>
  <c r="Y70" i="120"/>
  <c r="Y66" i="105"/>
  <c r="Y61" i="173"/>
  <c r="Y62" i="120"/>
  <c r="Y61" i="159"/>
  <c r="Y61" i="168"/>
  <c r="Y61" i="198"/>
  <c r="Y61" i="190"/>
  <c r="Y61" i="87"/>
  <c r="Y61" i="84"/>
  <c r="Y61" i="18"/>
  <c r="Y50" i="75"/>
  <c r="Y46" i="117"/>
  <c r="Y46" i="111"/>
  <c r="Y38" i="120"/>
  <c r="Y38" i="104"/>
  <c r="Y38" i="75"/>
  <c r="Y33" i="172"/>
  <c r="Y33" i="163"/>
  <c r="Y34" i="117"/>
  <c r="Y33" i="166"/>
  <c r="Y34" i="118"/>
  <c r="Y33" i="108"/>
  <c r="Y33" i="193"/>
  <c r="Y33" i="91"/>
  <c r="Y33" i="80"/>
  <c r="Y33" i="154"/>
  <c r="Y29" i="105"/>
  <c r="Y27" i="77"/>
  <c r="Y29" i="75"/>
  <c r="Y22" i="171"/>
  <c r="Y23" i="125"/>
  <c r="Y22" i="121"/>
  <c r="Y22" i="166"/>
  <c r="Y23" i="111"/>
  <c r="Y22" i="197"/>
  <c r="Y22" i="108"/>
  <c r="Y22" i="188"/>
  <c r="Y22" i="90"/>
  <c r="Y23" i="16"/>
  <c r="Y22" i="17"/>
  <c r="Y23" i="8"/>
  <c r="Y17" i="204"/>
  <c r="Y17" i="202"/>
  <c r="Y17" i="187"/>
  <c r="Y18" i="105"/>
  <c r="Y17" i="163"/>
  <c r="Y18" i="117"/>
  <c r="Y17" i="110"/>
  <c r="Y17" i="186"/>
  <c r="Y17" i="82"/>
  <c r="Y17" i="18"/>
  <c r="Y11" i="183"/>
  <c r="Y13" i="117"/>
  <c r="Y7" i="119"/>
  <c r="Y7" i="111"/>
  <c r="Y4" i="79"/>
  <c r="Z69" i="125"/>
  <c r="Z69" i="16"/>
  <c r="Z65" i="125"/>
  <c r="Z65" i="111"/>
  <c r="Z54" i="111"/>
  <c r="Z49" i="104"/>
  <c r="Z49" i="105"/>
  <c r="Z45" i="120"/>
  <c r="Z45" i="104"/>
  <c r="Z41" i="104"/>
  <c r="Z41" i="103"/>
  <c r="Z32" i="117"/>
  <c r="Z32" i="103"/>
  <c r="Z27" i="203"/>
  <c r="Z28" i="120"/>
  <c r="Z27" i="159"/>
  <c r="Z27" i="197"/>
  <c r="Z28" i="111"/>
  <c r="Z27" i="185"/>
  <c r="Z28" i="103"/>
  <c r="Z27" i="85"/>
  <c r="Z27" i="84"/>
  <c r="Z27" i="154"/>
  <c r="Z21" i="124"/>
  <c r="Z21" i="75"/>
  <c r="Z16" i="119"/>
  <c r="Z16" i="124"/>
  <c r="Z16" i="123" s="1"/>
  <c r="Z16" i="104"/>
  <c r="Z16" i="10"/>
  <c r="Z11" i="156"/>
  <c r="Z11" i="112"/>
  <c r="Z11" i="113"/>
  <c r="Z11" i="192"/>
  <c r="Z11" i="189"/>
  <c r="Z11" i="79"/>
  <c r="Z11" i="78"/>
  <c r="Z6" i="117"/>
  <c r="Z6" i="105"/>
  <c r="Z4" i="112"/>
  <c r="Z6" i="104"/>
  <c r="Z4" i="152"/>
  <c r="Y65" i="124"/>
  <c r="Y65" i="120"/>
  <c r="Y52" i="195"/>
  <c r="Y54" i="103"/>
  <c r="Y54" i="16"/>
  <c r="Y49" i="106"/>
  <c r="Y49" i="8"/>
  <c r="Y45" i="124"/>
  <c r="Y45" i="117"/>
  <c r="Y45" i="104"/>
  <c r="Y45" i="8"/>
  <c r="Y41" i="103"/>
  <c r="Y41" i="8"/>
  <c r="Y32" i="105"/>
  <c r="Y27" i="174"/>
  <c r="Y27" i="156"/>
  <c r="Y27" i="113"/>
  <c r="Y27" i="112"/>
  <c r="Y27" i="110"/>
  <c r="Y27" i="189"/>
  <c r="Y27" i="85"/>
  <c r="Y27" i="151"/>
  <c r="Y28" i="10"/>
  <c r="Y21" i="118"/>
  <c r="Y21" i="16"/>
  <c r="Y16" i="118"/>
  <c r="Y16" i="111"/>
  <c r="Y16" i="75"/>
  <c r="Y11" i="173"/>
  <c r="Y11" i="198"/>
  <c r="Y11" i="167"/>
  <c r="Y12" i="106"/>
  <c r="Y11" i="194"/>
  <c r="Y11" i="189"/>
  <c r="Y11" i="84"/>
  <c r="Y11" i="85"/>
  <c r="Y12" i="16"/>
  <c r="Y4" i="172"/>
  <c r="Y4" i="108"/>
  <c r="Y4" i="166"/>
  <c r="Y6" i="118"/>
  <c r="Y6" i="105"/>
  <c r="Z72" i="124"/>
  <c r="Z72" i="120"/>
  <c r="Z72" i="105"/>
  <c r="Z64" i="75"/>
  <c r="Z52" i="183"/>
  <c r="Z52" i="196"/>
  <c r="Z53" i="118"/>
  <c r="Z52" i="166"/>
  <c r="Z52" i="167"/>
  <c r="Z52" i="197"/>
  <c r="Z53" i="111"/>
  <c r="Z52" i="193"/>
  <c r="Z52" i="86"/>
  <c r="Z52" i="84"/>
  <c r="Z52" i="154"/>
  <c r="Z48" i="16"/>
  <c r="Z40" i="119"/>
  <c r="Z25" i="125"/>
  <c r="Z25" i="104"/>
  <c r="Z17" i="189"/>
  <c r="Z17" i="192"/>
  <c r="Z20" i="8"/>
  <c r="Z15" i="124"/>
  <c r="Z15" i="105"/>
  <c r="Z4" i="204"/>
  <c r="Z4" i="203"/>
  <c r="Z4" i="194"/>
  <c r="Z5" i="106"/>
  <c r="Z4" i="169"/>
  <c r="Z4" i="109"/>
  <c r="Z4" i="193"/>
  <c r="Z4" i="87"/>
  <c r="Z4" i="80"/>
  <c r="Z10" i="103"/>
  <c r="Z31" i="105"/>
  <c r="Z31" i="10"/>
  <c r="Z10" i="8"/>
  <c r="Y72" i="105"/>
  <c r="Y72" i="106"/>
  <c r="Y72" i="10"/>
  <c r="Y68" i="105"/>
  <c r="Y64" i="125"/>
  <c r="Y64" i="10"/>
  <c r="Y53" i="117"/>
  <c r="Y52" i="163"/>
  <c r="Y48" i="120"/>
  <c r="Y48" i="16"/>
  <c r="Y44" i="75"/>
  <c r="Y40" i="124"/>
  <c r="Y40" i="119"/>
  <c r="Y36" i="105"/>
  <c r="Y31" i="8"/>
  <c r="Y20" i="105"/>
  <c r="Y15" i="111"/>
  <c r="Y8" i="155"/>
  <c r="Y10" i="119"/>
  <c r="Y4" i="158"/>
  <c r="Y5" i="120"/>
  <c r="Y4" i="194"/>
  <c r="Y5" i="106"/>
  <c r="Z71" i="118"/>
  <c r="Z71" i="16"/>
  <c r="Z67" i="124"/>
  <c r="Z67" i="120"/>
  <c r="Z67" i="111"/>
  <c r="Z67" i="8"/>
  <c r="Z61" i="107"/>
  <c r="Z63" i="10"/>
  <c r="Z63" i="75"/>
  <c r="Z51" i="103"/>
  <c r="Z51" i="102" s="1"/>
  <c r="Z51" i="8"/>
  <c r="Z47" i="105"/>
  <c r="Z47" i="75"/>
  <c r="Z43" i="106"/>
  <c r="Z43" i="8"/>
  <c r="Z39" i="118"/>
  <c r="Z39" i="8"/>
  <c r="Z35" i="124"/>
  <c r="Z35" i="103"/>
  <c r="Z35" i="8"/>
  <c r="Z30" i="118"/>
  <c r="Z30" i="106"/>
  <c r="Z24" i="105"/>
  <c r="Z24" i="102" s="1"/>
  <c r="Z19" i="119"/>
  <c r="Z14" i="124"/>
  <c r="Z14" i="123" s="1"/>
  <c r="Z14" i="117"/>
  <c r="Z14" i="105"/>
  <c r="Z14" i="102" s="1"/>
  <c r="Z14" i="10"/>
  <c r="Z8" i="109"/>
  <c r="Z8" i="107"/>
  <c r="Z8" i="110"/>
  <c r="Z8" i="188"/>
  <c r="Z8" i="84"/>
  <c r="Z8" i="83"/>
  <c r="Y67" i="125"/>
  <c r="Y61" i="183"/>
  <c r="Y61" i="169"/>
  <c r="Y61" i="187"/>
  <c r="Y63" i="105"/>
  <c r="Y61" i="19"/>
  <c r="Y51" i="124"/>
  <c r="Y47" i="120"/>
  <c r="Y47" i="105"/>
  <c r="Y47" i="10"/>
  <c r="Y43" i="111"/>
  <c r="Y39" i="10"/>
  <c r="Y33" i="204"/>
  <c r="Y24" i="111"/>
  <c r="Y17" i="113"/>
  <c r="Y19" i="105"/>
  <c r="Y14" i="124"/>
  <c r="Y14" i="75"/>
  <c r="Y11" i="153"/>
  <c r="Y8" i="174"/>
  <c r="Y8" i="167"/>
  <c r="Y8" i="169"/>
  <c r="Y8" i="189"/>
  <c r="Y8" i="193"/>
  <c r="Y8" i="185"/>
  <c r="Y8" i="84"/>
  <c r="Y8" i="17"/>
  <c r="Y9" i="16"/>
  <c r="Z70" i="16"/>
  <c r="Z61" i="172"/>
  <c r="Z61" i="163"/>
  <c r="Z61" i="170"/>
  <c r="Z61" i="110"/>
  <c r="Z61" i="195"/>
  <c r="Z61" i="91"/>
  <c r="Z61" i="84"/>
  <c r="Z50" i="111"/>
  <c r="Z50" i="8"/>
  <c r="Z42" i="75"/>
  <c r="Z38" i="124"/>
  <c r="Z38" i="123" s="1"/>
  <c r="Z38" i="105"/>
  <c r="Z33" i="174"/>
  <c r="Z33" i="114"/>
  <c r="Z33" i="198"/>
  <c r="Z33" i="194"/>
  <c r="Z34" i="106"/>
  <c r="Z33" i="90"/>
  <c r="Z33" i="79"/>
  <c r="Z33" i="77"/>
  <c r="Z34" i="75"/>
  <c r="Z29" i="125"/>
  <c r="Z29" i="119"/>
  <c r="Z27" i="107"/>
  <c r="Z29" i="10"/>
  <c r="Z17" i="204"/>
  <c r="Z17" i="155"/>
  <c r="Z18" i="119"/>
  <c r="Z17" i="168"/>
  <c r="Z18" i="104"/>
  <c r="Z17" i="191"/>
  <c r="Z17" i="80"/>
  <c r="Z11" i="167"/>
  <c r="Z13" i="105"/>
  <c r="Z11" i="190"/>
  <c r="Z66" i="125"/>
  <c r="Z66" i="124"/>
  <c r="Z66" i="118"/>
  <c r="Z66" i="117"/>
  <c r="Z66" i="16"/>
  <c r="Z46" i="124"/>
  <c r="Z46" i="123" s="1"/>
  <c r="Z22" i="155"/>
  <c r="Z23" i="119"/>
  <c r="Z22" i="119" s="1"/>
  <c r="Z22" i="114"/>
  <c r="Z23" i="117"/>
  <c r="Z22" i="165"/>
  <c r="Z22" i="194"/>
  <c r="Z23" i="106"/>
  <c r="Z22" i="106" s="1"/>
  <c r="Z22" i="188"/>
  <c r="Z22" i="85"/>
  <c r="Z22" i="17"/>
  <c r="Z23" i="16"/>
  <c r="Z7" i="124"/>
  <c r="Z7" i="123" s="1"/>
  <c r="Z7" i="8"/>
  <c r="Y70" i="124"/>
  <c r="Y70" i="104"/>
  <c r="Y66" i="75"/>
  <c r="Y66" i="10"/>
  <c r="Y61" i="170"/>
  <c r="Y61" i="112"/>
  <c r="Y61" i="195"/>
  <c r="Y61" i="192"/>
  <c r="Y61" i="89"/>
  <c r="Y62" i="16"/>
  <c r="Y50" i="124"/>
  <c r="Y50" i="123" s="1"/>
  <c r="Y46" i="8"/>
  <c r="Y42" i="125"/>
  <c r="Y42" i="123" s="1"/>
  <c r="Y38" i="111"/>
  <c r="Y38" i="16"/>
  <c r="Y33" i="201"/>
  <c r="Y34" i="124"/>
  <c r="Y33" i="170"/>
  <c r="Y33" i="198"/>
  <c r="Y33" i="107"/>
  <c r="Y33" i="188"/>
  <c r="Y33" i="90"/>
  <c r="Y33" i="79"/>
  <c r="Y33" i="153"/>
  <c r="Y29" i="111"/>
  <c r="Y29" i="104"/>
  <c r="Y27" i="86"/>
  <c r="Y22" i="159"/>
  <c r="Y22" i="114"/>
  <c r="Y22" i="195"/>
  <c r="Y22" i="185"/>
  <c r="Y23" i="103"/>
  <c r="Y22" i="88"/>
  <c r="Y22" i="152"/>
  <c r="Y22" i="19"/>
  <c r="Y18" i="125"/>
  <c r="Y17" i="171"/>
  <c r="Y17" i="167"/>
  <c r="Y17" i="168"/>
  <c r="Y17" i="197"/>
  <c r="Y18" i="111"/>
  <c r="Y17" i="189"/>
  <c r="Y17" i="86"/>
  <c r="Y13" i="118"/>
  <c r="Y11" i="86"/>
  <c r="Y13" i="75"/>
  <c r="Y11" i="161"/>
  <c r="Y7" i="16"/>
  <c r="Z65" i="104"/>
  <c r="Z54" i="118"/>
  <c r="Z27" i="201"/>
  <c r="Z28" i="124"/>
  <c r="Z27" i="88"/>
  <c r="Z27" i="166"/>
  <c r="Z28" i="118"/>
  <c r="Z27" i="199"/>
  <c r="Z27" i="91"/>
  <c r="Z27" i="83"/>
  <c r="Z27" i="153"/>
  <c r="Z21" i="118"/>
  <c r="Z21" i="106"/>
  <c r="Z16" i="106"/>
  <c r="Z11" i="168"/>
  <c r="Z11" i="195"/>
  <c r="Z11" i="199"/>
  <c r="Z11" i="90"/>
  <c r="Z11" i="87"/>
  <c r="Z11" i="18"/>
  <c r="Z4" i="161"/>
  <c r="Z3" i="161" s="1"/>
  <c r="Y69" i="75"/>
  <c r="Y65" i="119"/>
  <c r="Y61" i="154"/>
  <c r="Y45" i="75"/>
  <c r="Y32" i="124"/>
  <c r="Y32" i="123" s="1"/>
  <c r="Y32" i="104"/>
  <c r="Y32" i="10"/>
  <c r="Y27" i="173"/>
  <c r="Y27" i="193"/>
  <c r="Y27" i="109"/>
  <c r="Y28" i="105"/>
  <c r="Y27" i="187"/>
  <c r="Y27" i="198"/>
  <c r="Y26" i="198" s="1"/>
  <c r="Y28" i="106"/>
  <c r="Y27" i="194"/>
  <c r="Y27" i="84"/>
  <c r="Y27" i="160"/>
  <c r="Y28" i="8"/>
  <c r="Y11" i="203"/>
  <c r="Y11" i="168"/>
  <c r="Y11" i="114"/>
  <c r="Y11" i="196"/>
  <c r="Y11" i="90"/>
  <c r="Y11" i="83"/>
  <c r="Y4" i="195"/>
  <c r="Y4" i="188"/>
  <c r="Y4" i="91"/>
  <c r="Y6" i="75"/>
  <c r="Z64" i="106"/>
  <c r="Z52" i="204"/>
  <c r="Z53" i="119"/>
  <c r="Z52" i="156"/>
  <c r="Z52" i="169"/>
  <c r="Z53" i="117"/>
  <c r="Z52" i="163"/>
  <c r="Z52" i="187"/>
  <c r="Z53" i="105"/>
  <c r="Z52" i="105" s="1"/>
  <c r="Z52" i="188"/>
  <c r="Z52" i="83"/>
  <c r="Z52" i="19"/>
  <c r="Z36" i="124"/>
  <c r="Z36" i="103"/>
  <c r="Z25" i="16"/>
  <c r="Z15" i="16"/>
  <c r="Z5" i="124"/>
  <c r="Z4" i="202"/>
  <c r="Z4" i="158"/>
  <c r="Z5" i="120"/>
  <c r="Z4" i="120" s="1"/>
  <c r="Z5" i="119"/>
  <c r="Z4" i="156"/>
  <c r="Z5" i="117"/>
  <c r="Z4" i="163"/>
  <c r="Z4" i="199"/>
  <c r="Z4" i="192"/>
  <c r="Z4" i="86"/>
  <c r="Z4" i="19"/>
  <c r="Z5" i="8"/>
  <c r="Z4" i="160"/>
  <c r="Y72" i="118"/>
  <c r="Y72" i="8"/>
  <c r="Y68" i="104"/>
  <c r="Y61" i="108"/>
  <c r="Y64" i="8"/>
  <c r="Y53" i="103"/>
  <c r="Y52" i="186"/>
  <c r="Y48" i="104"/>
  <c r="Y40" i="106"/>
  <c r="Y36" i="118"/>
  <c r="Y20" i="119"/>
  <c r="Y20" i="75"/>
  <c r="Y15" i="119"/>
  <c r="Y15" i="75"/>
  <c r="Y10" i="117"/>
  <c r="Y10" i="75"/>
  <c r="Y5" i="118"/>
  <c r="Y5" i="104"/>
  <c r="Y4" i="191"/>
  <c r="Y4" i="17"/>
  <c r="Y5" i="16"/>
  <c r="Z71" i="117"/>
  <c r="Z71" i="106"/>
  <c r="Z71" i="10"/>
  <c r="Z67" i="119"/>
  <c r="Z61" i="193"/>
  <c r="Z63" i="104"/>
  <c r="Z51" i="125"/>
  <c r="Z51" i="118"/>
  <c r="Z51" i="116" s="1"/>
  <c r="Z51" i="16"/>
  <c r="Z47" i="118"/>
  <c r="Z47" i="116" s="1"/>
  <c r="Z47" i="16"/>
  <c r="Z43" i="111"/>
  <c r="Z35" i="125"/>
  <c r="Z33" i="121"/>
  <c r="Z33" i="109"/>
  <c r="Z35" i="106"/>
  <c r="Z30" i="10"/>
  <c r="Z24" i="16"/>
  <c r="Z19" i="111"/>
  <c r="Z19" i="75"/>
  <c r="Z8" i="204"/>
  <c r="Z8" i="198"/>
  <c r="Z9" i="104"/>
  <c r="Z8" i="191"/>
  <c r="Z8" i="199"/>
  <c r="Z8" i="87"/>
  <c r="Z8" i="86"/>
  <c r="Z8" i="77"/>
  <c r="Z9" i="75"/>
  <c r="Z8" i="75" s="1"/>
  <c r="Z8" i="19"/>
  <c r="Y71" i="16"/>
  <c r="Y67" i="119"/>
  <c r="Y63" i="117"/>
  <c r="Y61" i="86"/>
  <c r="Y61" i="17"/>
  <c r="Y63" i="16"/>
  <c r="Y47" i="16"/>
  <c r="Y43" i="104"/>
  <c r="Y33" i="199"/>
  <c r="Y33" i="191"/>
  <c r="Y35" i="104"/>
  <c r="Y33" i="88"/>
  <c r="Y33" i="84"/>
  <c r="Y30" i="104"/>
  <c r="Y24" i="117"/>
  <c r="Y24" i="75"/>
  <c r="Y17" i="121"/>
  <c r="Y19" i="16"/>
  <c r="Y14" i="125"/>
  <c r="Y11" i="82"/>
  <c r="Y8" i="109"/>
  <c r="Y8" i="112"/>
  <c r="Y9" i="105"/>
  <c r="Y8" i="105" s="1"/>
  <c r="Y8" i="187"/>
  <c r="Y8" i="90"/>
  <c r="Y8" i="79"/>
  <c r="Y8" i="154"/>
  <c r="Z61" i="166"/>
  <c r="Z62" i="118"/>
  <c r="Z62" i="120"/>
  <c r="Z61" i="159"/>
  <c r="Z61" i="114"/>
  <c r="Z61" i="113"/>
  <c r="Z61" i="197"/>
  <c r="Z62" i="111"/>
  <c r="Z61" i="86"/>
  <c r="Z61" i="83"/>
  <c r="Z61" i="154"/>
  <c r="Z50" i="124"/>
  <c r="Z33" i="203"/>
  <c r="Z33" i="155"/>
  <c r="Z34" i="119"/>
  <c r="Z33" i="108"/>
  <c r="Z33" i="189"/>
  <c r="Z33" i="18"/>
  <c r="Z33" i="84"/>
  <c r="Z33" i="17"/>
  <c r="Z34" i="16"/>
  <c r="Z27" i="114"/>
  <c r="Z27" i="193"/>
  <c r="Z17" i="201"/>
  <c r="Z18" i="124"/>
  <c r="Z17" i="115"/>
  <c r="Z18" i="117"/>
  <c r="Z17" i="163"/>
  <c r="Z17" i="90"/>
  <c r="Z17" i="89"/>
  <c r="Z17" i="79"/>
  <c r="Z17" i="78"/>
  <c r="Z46" i="8"/>
  <c r="Z22" i="204"/>
  <c r="Z22" i="169"/>
  <c r="Z22" i="81"/>
  <c r="Z22" i="186"/>
  <c r="Z22" i="84"/>
  <c r="Z22" i="19"/>
  <c r="Y62" i="124"/>
  <c r="Y61" i="201"/>
  <c r="Y61" i="189"/>
  <c r="Y61" i="109"/>
  <c r="Y62" i="104"/>
  <c r="Y61" i="191"/>
  <c r="Y61" i="186"/>
  <c r="Y61" i="83"/>
  <c r="Y61" i="77"/>
  <c r="Y62" i="75"/>
  <c r="Y50" i="120"/>
  <c r="Y46" i="106"/>
  <c r="Y46" i="16"/>
  <c r="Y34" i="125"/>
  <c r="Y33" i="171"/>
  <c r="Y33" i="169"/>
  <c r="Y33" i="195"/>
  <c r="Y33" i="189"/>
  <c r="Y33" i="190"/>
  <c r="Y33" i="86"/>
  <c r="Y33" i="77"/>
  <c r="Y34" i="75"/>
  <c r="Y33" i="152"/>
  <c r="Y27" i="183"/>
  <c r="Y22" i="173"/>
  <c r="Y22" i="156"/>
  <c r="Y22" i="169"/>
  <c r="Y22" i="109"/>
  <c r="Y22" i="199"/>
  <c r="Y22" i="189"/>
  <c r="Y22" i="83"/>
  <c r="Y23" i="10"/>
  <c r="Y22" i="151"/>
  <c r="Y22" i="153"/>
  <c r="Y17" i="174"/>
  <c r="Y17" i="165"/>
  <c r="Y17" i="115"/>
  <c r="Y17" i="109"/>
  <c r="Y17" i="185"/>
  <c r="Y18" i="103"/>
  <c r="Y17" i="87"/>
  <c r="Y17" i="153"/>
  <c r="Y11" i="169"/>
  <c r="Y13" i="111"/>
  <c r="Y7" i="124"/>
  <c r="Z69" i="120"/>
  <c r="Z69" i="10"/>
  <c r="Z54" i="124"/>
  <c r="Z54" i="123" s="1"/>
  <c r="Z54" i="10"/>
  <c r="Z49" i="125"/>
  <c r="Z49" i="123" s="1"/>
  <c r="Z49" i="75"/>
  <c r="Z45" i="111"/>
  <c r="Z41" i="119"/>
  <c r="Z37" i="117"/>
  <c r="Z32" i="106"/>
  <c r="Z28" i="125"/>
  <c r="Z27" i="172"/>
  <c r="Z26" i="172" s="1"/>
  <c r="Z27" i="121"/>
  <c r="Z27" i="168"/>
  <c r="Z27" i="192"/>
  <c r="Z27" i="196"/>
  <c r="Z26" i="196" s="1"/>
  <c r="Z27" i="188"/>
  <c r="Z27" i="86"/>
  <c r="Z27" i="82"/>
  <c r="Z27" i="160"/>
  <c r="Z28" i="8"/>
  <c r="Z21" i="125"/>
  <c r="Z21" i="104"/>
  <c r="Z21" i="16"/>
  <c r="Z12" i="125"/>
  <c r="Z11" i="172"/>
  <c r="Z11" i="169"/>
  <c r="Z11" i="170"/>
  <c r="Z12" i="106"/>
  <c r="Z11" i="194"/>
  <c r="Z11" i="88"/>
  <c r="Z11" i="82"/>
  <c r="Z11" i="151"/>
  <c r="Z12" i="10"/>
  <c r="Z4" i="155"/>
  <c r="Z6" i="119"/>
  <c r="Z6" i="75"/>
  <c r="Z6" i="8"/>
  <c r="Y69" i="103"/>
  <c r="Y54" i="10"/>
  <c r="Y49" i="103"/>
  <c r="Y45" i="125"/>
  <c r="Y37" i="120"/>
  <c r="Y27" i="171"/>
  <c r="Y27" i="202"/>
  <c r="Y27" i="166"/>
  <c r="Y28" i="118"/>
  <c r="Y27" i="195"/>
  <c r="Y27" i="199"/>
  <c r="Y27" i="17"/>
  <c r="Y28" i="16"/>
  <c r="Y21" i="111"/>
  <c r="Y16" i="16"/>
  <c r="Y12" i="119"/>
  <c r="Y11" i="155"/>
  <c r="Y11" i="202"/>
  <c r="Y11" i="166"/>
  <c r="Y12" i="118"/>
  <c r="Y11" i="109"/>
  <c r="Y11" i="91"/>
  <c r="Y11" i="79"/>
  <c r="Y11" i="160"/>
  <c r="Y12" i="8"/>
  <c r="Y6" i="102"/>
  <c r="Z72" i="106"/>
  <c r="Z64" i="124"/>
  <c r="Z52" i="171"/>
  <c r="Z52" i="202"/>
  <c r="Z52" i="165"/>
  <c r="Z52" i="108"/>
  <c r="Z52" i="88"/>
  <c r="Z52" i="87"/>
  <c r="Z52" i="18"/>
  <c r="Z52" i="152"/>
  <c r="Z48" i="10"/>
  <c r="Z44" i="118"/>
  <c r="Z44" i="103"/>
  <c r="Z44" i="75"/>
  <c r="Z40" i="124"/>
  <c r="Z40" i="105"/>
  <c r="Z40" i="10"/>
  <c r="Z33" i="173"/>
  <c r="Z25" i="105"/>
  <c r="Z20" i="106"/>
  <c r="Z17" i="106" s="1"/>
  <c r="Z20" i="10"/>
  <c r="Z15" i="10"/>
  <c r="Z4" i="201"/>
  <c r="Z4" i="167"/>
  <c r="Z4" i="198"/>
  <c r="Z5" i="105"/>
  <c r="Z4" i="187"/>
  <c r="Z4" i="79"/>
  <c r="Z4" i="154"/>
  <c r="Z5" i="10"/>
  <c r="Z4" i="151"/>
  <c r="Z31" i="103"/>
  <c r="Z31" i="124"/>
  <c r="Y68" i="124"/>
  <c r="Y64" i="106"/>
  <c r="Y64" i="16"/>
  <c r="Y53" i="118"/>
  <c r="Y52" i="167"/>
  <c r="Y52" i="197"/>
  <c r="Y53" i="111"/>
  <c r="Y52" i="111" s="1"/>
  <c r="Y44" i="16"/>
  <c r="Y40" i="104"/>
  <c r="Y40" i="8"/>
  <c r="Y31" i="111"/>
  <c r="Y31" i="105"/>
  <c r="Y25" i="75"/>
  <c r="Y20" i="117"/>
  <c r="Y8" i="166"/>
  <c r="Y10" i="118"/>
  <c r="Z67" i="106"/>
  <c r="Z61" i="167"/>
  <c r="Z63" i="105"/>
  <c r="Z43" i="123"/>
  <c r="Z33" i="169"/>
  <c r="Z33" i="199"/>
  <c r="Z30" i="116"/>
  <c r="Z24" i="124"/>
  <c r="Z19" i="116"/>
  <c r="Z14" i="118"/>
  <c r="Z14" i="75"/>
  <c r="Z9" i="118"/>
  <c r="Z8" i="118" s="1"/>
  <c r="Z8" i="166"/>
  <c r="Z8" i="196"/>
  <c r="Z8" i="194"/>
  <c r="Z9" i="106"/>
  <c r="Z8" i="106" s="1"/>
  <c r="Z9" i="103"/>
  <c r="Z8" i="185"/>
  <c r="Z8" i="82"/>
  <c r="Y67" i="105"/>
  <c r="Y67" i="75"/>
  <c r="Y51" i="8"/>
  <c r="Y47" i="118"/>
  <c r="Y43" i="105"/>
  <c r="Y43" i="8"/>
  <c r="Y39" i="118"/>
  <c r="Y39" i="116" s="1"/>
  <c r="Y39" i="106"/>
  <c r="Y35" i="124"/>
  <c r="Y33" i="121"/>
  <c r="Y35" i="105"/>
  <c r="Y35" i="8"/>
  <c r="Y27" i="82"/>
  <c r="Y24" i="124"/>
  <c r="Y22" i="160"/>
  <c r="Y24" i="8"/>
  <c r="Y19" i="103"/>
  <c r="Y8" i="201"/>
  <c r="Y9" i="124"/>
  <c r="Y8" i="158"/>
  <c r="Y9" i="120"/>
  <c r="Y8" i="120" s="1"/>
  <c r="Y8" i="168"/>
  <c r="Y3" i="168" s="1"/>
  <c r="Y8" i="88"/>
  <c r="Y8" i="19"/>
  <c r="Y8" i="152"/>
  <c r="Z70" i="105"/>
  <c r="Z70" i="8"/>
  <c r="Z62" i="124"/>
  <c r="Z61" i="201"/>
  <c r="Z61" i="108"/>
  <c r="Z61" i="194"/>
  <c r="Z62" i="106"/>
  <c r="Z62" i="75"/>
  <c r="Z61" i="80"/>
  <c r="Z61" i="18"/>
  <c r="Z50" i="125"/>
  <c r="Z50" i="120"/>
  <c r="Z50" i="10"/>
  <c r="Z42" i="104"/>
  <c r="Z38" i="10"/>
  <c r="Z33" i="202"/>
  <c r="Z33" i="170"/>
  <c r="Z33" i="112"/>
  <c r="Z34" i="104"/>
  <c r="Z33" i="191"/>
  <c r="Z34" i="103"/>
  <c r="Z33" i="185"/>
  <c r="Z33" i="80"/>
  <c r="Z33" i="154"/>
  <c r="Z27" i="165"/>
  <c r="Z26" i="165" s="1"/>
  <c r="Z17" i="170"/>
  <c r="Z17" i="156"/>
  <c r="Z17" i="110"/>
  <c r="Z17" i="113"/>
  <c r="Z17" i="185"/>
  <c r="Z18" i="103"/>
  <c r="Z17" i="19"/>
  <c r="Z17" i="152"/>
  <c r="Z66" i="10"/>
  <c r="Z46" i="111"/>
  <c r="Z22" i="167"/>
  <c r="Z23" i="118"/>
  <c r="Z22" i="166"/>
  <c r="Z22" i="168"/>
  <c r="Z22" i="87"/>
  <c r="Z22" i="77"/>
  <c r="Z23" i="75"/>
  <c r="Z23" i="8"/>
  <c r="Z22" i="160"/>
  <c r="Z7" i="118"/>
  <c r="Y70" i="125"/>
  <c r="Y70" i="103"/>
  <c r="Y70" i="8"/>
  <c r="Y66" i="118"/>
  <c r="Y61" i="172"/>
  <c r="Y61" i="121"/>
  <c r="Y61" i="165"/>
  <c r="Y61" i="196"/>
  <c r="Y62" i="105"/>
  <c r="Y61" i="185"/>
  <c r="Y62" i="103"/>
  <c r="Y61" i="81"/>
  <c r="Y61" i="160"/>
  <c r="Y62" i="8"/>
  <c r="Y50" i="111"/>
  <c r="Y42" i="111"/>
  <c r="Y42" i="75"/>
  <c r="Y33" i="174"/>
  <c r="Y33" i="159"/>
  <c r="Y33" i="165"/>
  <c r="Y33" i="85"/>
  <c r="Y34" i="103"/>
  <c r="Y33" i="185"/>
  <c r="Y33" i="81"/>
  <c r="Y33" i="161"/>
  <c r="Y27" i="107"/>
  <c r="Y29" i="106"/>
  <c r="Y29" i="10"/>
  <c r="Y22" i="155"/>
  <c r="Y23" i="119"/>
  <c r="Y22" i="119" s="1"/>
  <c r="Y22" i="163"/>
  <c r="Y23" i="117"/>
  <c r="Y22" i="198"/>
  <c r="Y22" i="79"/>
  <c r="Y22" i="87"/>
  <c r="Y23" i="75"/>
  <c r="Y22" i="77"/>
  <c r="Y22" i="154"/>
  <c r="Y17" i="172"/>
  <c r="Y17" i="158"/>
  <c r="Y18" i="120"/>
  <c r="Y17" i="198"/>
  <c r="Y18" i="104"/>
  <c r="Y17" i="191"/>
  <c r="Y17" i="195"/>
  <c r="Y17" i="90"/>
  <c r="Y17" i="17"/>
  <c r="Y18" i="16"/>
  <c r="Y17" i="19"/>
  <c r="Y13" i="124"/>
  <c r="Y11" i="81"/>
  <c r="Y11" i="152"/>
  <c r="Y7" i="75"/>
  <c r="Z69" i="124"/>
  <c r="Z65" i="16"/>
  <c r="Z65" i="8"/>
  <c r="Z54" i="75"/>
  <c r="Z49" i="16"/>
  <c r="Z45" i="8"/>
  <c r="Z37" i="8"/>
  <c r="Z32" i="125"/>
  <c r="Z32" i="123" s="1"/>
  <c r="Z28" i="119"/>
  <c r="Z27" i="155"/>
  <c r="Z27" i="169"/>
  <c r="Z28" i="117"/>
  <c r="Z27" i="163"/>
  <c r="Z26" i="163" s="1"/>
  <c r="Z28" i="104"/>
  <c r="Z27" i="191"/>
  <c r="Z27" i="186"/>
  <c r="Z27" i="81"/>
  <c r="Z27" i="19"/>
  <c r="Z27" i="151"/>
  <c r="Z28" i="10"/>
  <c r="Z16" i="118"/>
  <c r="Z16" i="103"/>
  <c r="Z11" i="173"/>
  <c r="Z12" i="124"/>
  <c r="Z11" i="201"/>
  <c r="Z12" i="117"/>
  <c r="Z11" i="163"/>
  <c r="Z11" i="197"/>
  <c r="Z12" i="111"/>
  <c r="Z11" i="110"/>
  <c r="Z12" i="75"/>
  <c r="Z11" i="80"/>
  <c r="Z3" i="80" s="1"/>
  <c r="Z11" i="160"/>
  <c r="Z12" i="8"/>
  <c r="Z4" i="168"/>
  <c r="Z3" i="168" s="1"/>
  <c r="Z4" i="108"/>
  <c r="Y69" i="106"/>
  <c r="Y65" i="117"/>
  <c r="Y65" i="8"/>
  <c r="Y52" i="91"/>
  <c r="Y49" i="10"/>
  <c r="Y45" i="111"/>
  <c r="Y41" i="119"/>
  <c r="Y41" i="116" s="1"/>
  <c r="Y41" i="105"/>
  <c r="Y41" i="10"/>
  <c r="Y37" i="111"/>
  <c r="Y32" i="106"/>
  <c r="Y32" i="16"/>
  <c r="Y28" i="125"/>
  <c r="Y27" i="172"/>
  <c r="Y26" i="172" s="1"/>
  <c r="Y28" i="124"/>
  <c r="Y27" i="201"/>
  <c r="Y27" i="185"/>
  <c r="Y28" i="103"/>
  <c r="Y27" i="114"/>
  <c r="Y27" i="91"/>
  <c r="Y26" i="91" s="1"/>
  <c r="Y27" i="83"/>
  <c r="Y27" i="154"/>
  <c r="Y26" i="154" s="1"/>
  <c r="Y21" i="106"/>
  <c r="Y21" i="8"/>
  <c r="Y11" i="174"/>
  <c r="Y3" i="174" s="1"/>
  <c r="Y11" i="195"/>
  <c r="Y12" i="103"/>
  <c r="Y11" i="185"/>
  <c r="Y12" i="104"/>
  <c r="Y11" i="191"/>
  <c r="Y11" i="87"/>
  <c r="Y11" i="80"/>
  <c r="Y11" i="151"/>
  <c r="Y12" i="10"/>
  <c r="Y4" i="83"/>
  <c r="Z72" i="125"/>
  <c r="Z72" i="104"/>
  <c r="Z72" i="10"/>
  <c r="Z64" i="120"/>
  <c r="Z52" i="201"/>
  <c r="Z53" i="124"/>
  <c r="Z52" i="158"/>
  <c r="Z53" i="120"/>
  <c r="Z52" i="120" s="1"/>
  <c r="Z52" i="115"/>
  <c r="Z52" i="186"/>
  <c r="Z52" i="190"/>
  <c r="Z52" i="85"/>
  <c r="Z52" i="80"/>
  <c r="Z53" i="10"/>
  <c r="Z52" i="151"/>
  <c r="Z44" i="117"/>
  <c r="Z44" i="106"/>
  <c r="Z40" i="120"/>
  <c r="Z36" i="106"/>
  <c r="Z36" i="10"/>
  <c r="Z4" i="174"/>
  <c r="Z4" i="170"/>
  <c r="Z4" i="165"/>
  <c r="Z4" i="186"/>
  <c r="Z4" i="190"/>
  <c r="Z4" i="91"/>
  <c r="Z4" i="185"/>
  <c r="Z5" i="103"/>
  <c r="Z4" i="78"/>
  <c r="Z68" i="125"/>
  <c r="Z68" i="10"/>
  <c r="Y53" i="119"/>
  <c r="Y52" i="156"/>
  <c r="Z68" i="8"/>
  <c r="Z31" i="117"/>
  <c r="Z10" i="125"/>
  <c r="Z10" i="117"/>
  <c r="Z10" i="105"/>
  <c r="Z10" i="16"/>
  <c r="Y72" i="119"/>
  <c r="Y72" i="117"/>
  <c r="Y72" i="103"/>
  <c r="Y72" i="75"/>
  <c r="Y68" i="117"/>
  <c r="Y64" i="119"/>
  <c r="Y52" i="201"/>
  <c r="Y53" i="124"/>
  <c r="Y52" i="17"/>
  <c r="Y53" i="16"/>
  <c r="Y48" i="105"/>
  <c r="Y44" i="124"/>
  <c r="Y44" i="123" s="1"/>
  <c r="Y44" i="119"/>
  <c r="Y40" i="118"/>
  <c r="Y40" i="75"/>
  <c r="Y36" i="119"/>
  <c r="Y36" i="124"/>
  <c r="Y36" i="111"/>
  <c r="Y31" i="119"/>
  <c r="Y31" i="116" s="1"/>
  <c r="Y31" i="75"/>
  <c r="Y25" i="119"/>
  <c r="Y25" i="116" s="1"/>
  <c r="Y20" i="125"/>
  <c r="Y20" i="124"/>
  <c r="Y20" i="104"/>
  <c r="Y20" i="102" s="1"/>
  <c r="Y15" i="8"/>
  <c r="Y10" i="125"/>
  <c r="Y10" i="8"/>
  <c r="Y5" i="124"/>
  <c r="Y4" i="202"/>
  <c r="Y5" i="119"/>
  <c r="Y4" i="156"/>
  <c r="Y4" i="187"/>
  <c r="Y5" i="105"/>
  <c r="Y5" i="10"/>
  <c r="Y4" i="151"/>
  <c r="Z71" i="105"/>
  <c r="Z67" i="75"/>
  <c r="Z61" i="171"/>
  <c r="Z63" i="118"/>
  <c r="Z63" i="103"/>
  <c r="Z51" i="75"/>
  <c r="Z47" i="106"/>
  <c r="Z47" i="8"/>
  <c r="Z43" i="120"/>
  <c r="Z43" i="105"/>
  <c r="Z43" i="75"/>
  <c r="Z39" i="124"/>
  <c r="Z35" i="118"/>
  <c r="Z35" i="104"/>
  <c r="Z35" i="75"/>
  <c r="Z27" i="183"/>
  <c r="Z30" i="8"/>
  <c r="Z30" i="75"/>
  <c r="Z14" i="16"/>
  <c r="Z8" i="183"/>
  <c r="Z8" i="201"/>
  <c r="Z9" i="124"/>
  <c r="Z8" i="202"/>
  <c r="Z8" i="186"/>
  <c r="Z8" i="91"/>
  <c r="Z8" i="90"/>
  <c r="Z8" i="79"/>
  <c r="Z9" i="10"/>
  <c r="Z8" i="151"/>
  <c r="Y71" i="103"/>
  <c r="Y71" i="8"/>
  <c r="Y67" i="118"/>
  <c r="Y63" i="111"/>
  <c r="Y63" i="106"/>
  <c r="Y47" i="117"/>
  <c r="Y47" i="106"/>
  <c r="Y47" i="103"/>
  <c r="Y43" i="75"/>
  <c r="Y39" i="124"/>
  <c r="Y39" i="123" s="1"/>
  <c r="Y33" i="113"/>
  <c r="Y35" i="75"/>
  <c r="Y30" i="118"/>
  <c r="Y30" i="105"/>
  <c r="Y30" i="10"/>
  <c r="Y17" i="112"/>
  <c r="Y19" i="111"/>
  <c r="Y17" i="84"/>
  <c r="Y17" i="77"/>
  <c r="Y19" i="75"/>
  <c r="Y14" i="106"/>
  <c r="Y14" i="10"/>
  <c r="Y8" i="171"/>
  <c r="Y9" i="125"/>
  <c r="Y8" i="121"/>
  <c r="Y8" i="170"/>
  <c r="Y8" i="196"/>
  <c r="Y3" i="196" s="1"/>
  <c r="Y8" i="107"/>
  <c r="Y8" i="190"/>
  <c r="Y3" i="190" s="1"/>
  <c r="Y8" i="81"/>
  <c r="Y8" i="82"/>
  <c r="Y3" i="82" s="1"/>
  <c r="Y9" i="10"/>
  <c r="Y8" i="151"/>
  <c r="Z70" i="125"/>
  <c r="Z70" i="103"/>
  <c r="Z70" i="10"/>
  <c r="Z61" i="156"/>
  <c r="Z61" i="190"/>
  <c r="Z61" i="188"/>
  <c r="Z61" i="186"/>
  <c r="Z61" i="82"/>
  <c r="Z61" i="81"/>
  <c r="Z61" i="151"/>
  <c r="Z62" i="10"/>
  <c r="Z50" i="106"/>
  <c r="Z50" i="102" s="1"/>
  <c r="Z50" i="75"/>
  <c r="Z42" i="105"/>
  <c r="Z42" i="103"/>
  <c r="Z38" i="106"/>
  <c r="Z38" i="16"/>
  <c r="Z33" i="183"/>
  <c r="Z33" i="158"/>
  <c r="Z34" i="120"/>
  <c r="Z33" i="156"/>
  <c r="Z33" i="115"/>
  <c r="Z33" i="110"/>
  <c r="Z33" i="187"/>
  <c r="Z34" i="105"/>
  <c r="Z33" i="186"/>
  <c r="Z33" i="82"/>
  <c r="Z29" i="124"/>
  <c r="Z29" i="123" s="1"/>
  <c r="Z29" i="117"/>
  <c r="Z29" i="118"/>
  <c r="Z27" i="190"/>
  <c r="Z17" i="174"/>
  <c r="Z17" i="171"/>
  <c r="Z18" i="125"/>
  <c r="Z17" i="202"/>
  <c r="Z17" i="88"/>
  <c r="Z17" i="193"/>
  <c r="Z17" i="84"/>
  <c r="Z17" i="83"/>
  <c r="Z18" i="10"/>
  <c r="Z17" i="151"/>
  <c r="Z11" i="107"/>
  <c r="Z23" i="125"/>
  <c r="Z22" i="171"/>
  <c r="Z23" i="111"/>
  <c r="Z22" i="111" s="1"/>
  <c r="Z22" i="197"/>
  <c r="Z22" i="112"/>
  <c r="Z22" i="109"/>
  <c r="Z22" i="187"/>
  <c r="Z23" i="105"/>
  <c r="Z22" i="105" s="1"/>
  <c r="Z22" i="79"/>
  <c r="Z22" i="82"/>
  <c r="Z7" i="106"/>
  <c r="Z7" i="104"/>
  <c r="Y66" i="124"/>
  <c r="Y66" i="111"/>
  <c r="Y66" i="8"/>
  <c r="Y61" i="156"/>
  <c r="Y61" i="163"/>
  <c r="Y62" i="117"/>
  <c r="Y61" i="113"/>
  <c r="Y61" i="199"/>
  <c r="Y61" i="91"/>
  <c r="Y61" i="82"/>
  <c r="Y50" i="118"/>
  <c r="Y50" i="16"/>
  <c r="Y38" i="118"/>
  <c r="Y38" i="116" s="1"/>
  <c r="Y38" i="8"/>
  <c r="Y33" i="203"/>
  <c r="Y33" i="115"/>
  <c r="Y34" i="104"/>
  <c r="Y33" i="192"/>
  <c r="Y33" i="197"/>
  <c r="Y34" i="111"/>
  <c r="Y33" i="78"/>
  <c r="Y33" i="18"/>
  <c r="Y29" i="124"/>
  <c r="Y29" i="123" s="1"/>
  <c r="Y29" i="117"/>
  <c r="Y29" i="103"/>
  <c r="Y29" i="16"/>
  <c r="Y27" i="161"/>
  <c r="Y22" i="183"/>
  <c r="Y22" i="112"/>
  <c r="Y22" i="196"/>
  <c r="Y22" i="192"/>
  <c r="Y22" i="86"/>
  <c r="Y22" i="18"/>
  <c r="Y17" i="201"/>
  <c r="Y18" i="124"/>
  <c r="Y17" i="169"/>
  <c r="Y17" i="80"/>
  <c r="Y17" i="89"/>
  <c r="Y17" i="78"/>
  <c r="Y17" i="154"/>
  <c r="Y11" i="204"/>
  <c r="Y3" i="204" s="1"/>
  <c r="Y11" i="107"/>
  <c r="Y11" i="19"/>
  <c r="Y7" i="120"/>
  <c r="Y7" i="105"/>
  <c r="Y7" i="103"/>
  <c r="Z69" i="104"/>
  <c r="Z65" i="117"/>
  <c r="Z65" i="116" s="1"/>
  <c r="Z49" i="111"/>
  <c r="Z45" i="118"/>
  <c r="Z45" i="10"/>
  <c r="Z41" i="120"/>
  <c r="Z37" i="111"/>
  <c r="Z37" i="105"/>
  <c r="Z37" i="10"/>
  <c r="Z32" i="105"/>
  <c r="Z27" i="115"/>
  <c r="Z27" i="90"/>
  <c r="Z26" i="90" s="1"/>
  <c r="Z27" i="189"/>
  <c r="Z28" i="16"/>
  <c r="Z27" i="17"/>
  <c r="Z26" i="17" s="1"/>
  <c r="Z28" i="75"/>
  <c r="Z27" i="80"/>
  <c r="Z21" i="10"/>
  <c r="Z16" i="117"/>
  <c r="Z11" i="121"/>
  <c r="Z12" i="120"/>
  <c r="Z11" i="159"/>
  <c r="Z11" i="108"/>
  <c r="Z11" i="109"/>
  <c r="Z12" i="105"/>
  <c r="Z11" i="187"/>
  <c r="Z11" i="191"/>
  <c r="Z12" i="104"/>
  <c r="Z11" i="104" s="1"/>
  <c r="Z11" i="81"/>
  <c r="Z11" i="152"/>
  <c r="Z6" i="111"/>
  <c r="Z4" i="195"/>
  <c r="Z3" i="195" s="1"/>
  <c r="Z6" i="16"/>
  <c r="Y69" i="120"/>
  <c r="Y69" i="104"/>
  <c r="Y65" i="111"/>
  <c r="Y54" i="125"/>
  <c r="Y52" i="188"/>
  <c r="Y49" i="124"/>
  <c r="Y49" i="119"/>
  <c r="Y49" i="111"/>
  <c r="Y45" i="105"/>
  <c r="Y45" i="120"/>
  <c r="Y41" i="124"/>
  <c r="Y41" i="111"/>
  <c r="Y41" i="75"/>
  <c r="Y37" i="16"/>
  <c r="Y27" i="203"/>
  <c r="Y27" i="121"/>
  <c r="Y27" i="108"/>
  <c r="Y26" i="108" s="1"/>
  <c r="Y27" i="192"/>
  <c r="Y27" i="196"/>
  <c r="Y27" i="188"/>
  <c r="Y28" i="75"/>
  <c r="Y27" i="78"/>
  <c r="Y27" i="80"/>
  <c r="Y26" i="80" s="1"/>
  <c r="Y21" i="120"/>
  <c r="Y21" i="10"/>
  <c r="Y16" i="124"/>
  <c r="Y16" i="123" s="1"/>
  <c r="Y16" i="117"/>
  <c r="Y11" i="121"/>
  <c r="Y11" i="156"/>
  <c r="Y11" i="108"/>
  <c r="Y11" i="110"/>
  <c r="Y4" i="203"/>
  <c r="Y3" i="203" s="1"/>
  <c r="Y6" i="125"/>
  <c r="Y6" i="123" s="1"/>
  <c r="Y6" i="120"/>
  <c r="Z72" i="75"/>
  <c r="Z61" i="183"/>
  <c r="Z64" i="118"/>
  <c r="Z61" i="79"/>
  <c r="Z64" i="16"/>
  <c r="Z52" i="174"/>
  <c r="Z52" i="170"/>
  <c r="Z52" i="109"/>
  <c r="Z52" i="199"/>
  <c r="Z52" i="78"/>
  <c r="Z52" i="79"/>
  <c r="Z48" i="75"/>
  <c r="Z44" i="10"/>
  <c r="Z40" i="118"/>
  <c r="Z40" i="111"/>
  <c r="Z40" i="75"/>
  <c r="Z36" i="125"/>
  <c r="Z36" i="105"/>
  <c r="Z33" i="192"/>
  <c r="Z25" i="10"/>
  <c r="Z17" i="173"/>
  <c r="Z20" i="124"/>
  <c r="Z20" i="123" s="1"/>
  <c r="Z20" i="104"/>
  <c r="Z20" i="102" s="1"/>
  <c r="Z15" i="117"/>
  <c r="Z15" i="103"/>
  <c r="Z15" i="8"/>
  <c r="Z5" i="125"/>
  <c r="Z4" i="173"/>
  <c r="Z3" i="173" s="1"/>
  <c r="Z5" i="118"/>
  <c r="Z4" i="166"/>
  <c r="Z4" i="107"/>
  <c r="Z4" i="189"/>
  <c r="Z4" i="197"/>
  <c r="Z5" i="111"/>
  <c r="Z4" i="188"/>
  <c r="Z4" i="85"/>
  <c r="Z4" i="18"/>
  <c r="Z8" i="155"/>
  <c r="Z10" i="119"/>
  <c r="Z68" i="118"/>
  <c r="Z68" i="75"/>
  <c r="Z31" i="118"/>
  <c r="Z31" i="8"/>
  <c r="Z10" i="124"/>
  <c r="Z10" i="10"/>
  <c r="Y68" i="125"/>
  <c r="Y68" i="119"/>
  <c r="Y64" i="104"/>
  <c r="Y64" i="75"/>
  <c r="Y52" i="171"/>
  <c r="Y53" i="125"/>
  <c r="Y52" i="158"/>
  <c r="Y53" i="120"/>
  <c r="Y48" i="125"/>
  <c r="Y48" i="118"/>
  <c r="Y48" i="116" s="1"/>
  <c r="Y48" i="10"/>
  <c r="Y44" i="106"/>
  <c r="Y44" i="10"/>
  <c r="Y40" i="125"/>
  <c r="Y40" i="105"/>
  <c r="Y36" i="120"/>
  <c r="Y36" i="10"/>
  <c r="Y31" i="124"/>
  <c r="Y31" i="16"/>
  <c r="Y25" i="111"/>
  <c r="Y25" i="106"/>
  <c r="Y15" i="116"/>
  <c r="Y15" i="105"/>
  <c r="Y15" i="16"/>
  <c r="Y10" i="124"/>
  <c r="Y4" i="163"/>
  <c r="Y5" i="117"/>
  <c r="Z71" i="124"/>
  <c r="Z71" i="123" s="1"/>
  <c r="Z71" i="111"/>
  <c r="Z67" i="104"/>
  <c r="Z63" i="106"/>
  <c r="Z47" i="111"/>
  <c r="Z43" i="16"/>
  <c r="Z39" i="104"/>
  <c r="Z39" i="103"/>
  <c r="Z35" i="111"/>
  <c r="Z35" i="117"/>
  <c r="Z35" i="116" s="1"/>
  <c r="Z35" i="16"/>
  <c r="Z27" i="204"/>
  <c r="Z24" i="120"/>
  <c r="Z19" i="125"/>
  <c r="Z19" i="124"/>
  <c r="Z19" i="104"/>
  <c r="Z19" i="103"/>
  <c r="Z14" i="119"/>
  <c r="Z8" i="174"/>
  <c r="Z8" i="121"/>
  <c r="Z8" i="167"/>
  <c r="Z8" i="169"/>
  <c r="Z9" i="117"/>
  <c r="Z8" i="163"/>
  <c r="Z8" i="193"/>
  <c r="Z8" i="88"/>
  <c r="Z8" i="153"/>
  <c r="Y71" i="118"/>
  <c r="Y71" i="116" s="1"/>
  <c r="Y63" i="125"/>
  <c r="Y61" i="158"/>
  <c r="Y63" i="120"/>
  <c r="Y61" i="193"/>
  <c r="Y63" i="103"/>
  <c r="Y61" i="161"/>
  <c r="Y51" i="125"/>
  <c r="Y51" i="123" s="1"/>
  <c r="Y51" i="118"/>
  <c r="Y51" i="116" s="1"/>
  <c r="Y51" i="75"/>
  <c r="Y47" i="111"/>
  <c r="Y43" i="10"/>
  <c r="Y33" i="173"/>
  <c r="Y35" i="116"/>
  <c r="Y35" i="16"/>
  <c r="Y30" i="119"/>
  <c r="Y30" i="111"/>
  <c r="Y30" i="75"/>
  <c r="Y24" i="125"/>
  <c r="Y24" i="118"/>
  <c r="Y19" i="119"/>
  <c r="Y17" i="196"/>
  <c r="Y17" i="190"/>
  <c r="Y14" i="118"/>
  <c r="Y14" i="117"/>
  <c r="Y8" i="173"/>
  <c r="Y3" i="173" s="1"/>
  <c r="Y8" i="159"/>
  <c r="Y9" i="118"/>
  <c r="Y8" i="194"/>
  <c r="Y9" i="106"/>
  <c r="Y8" i="106" s="1"/>
  <c r="Y8" i="110"/>
  <c r="Y8" i="188"/>
  <c r="Y8" i="91"/>
  <c r="Y9" i="75"/>
  <c r="Y8" i="77"/>
  <c r="Y9" i="8"/>
  <c r="Y8" i="160"/>
  <c r="Z70" i="111"/>
  <c r="Z62" i="125"/>
  <c r="Z61" i="169"/>
  <c r="Z61" i="168"/>
  <c r="Z61" i="199"/>
  <c r="Z61" i="109"/>
  <c r="Z61" i="90"/>
  <c r="Z61" i="89"/>
  <c r="Z61" i="153"/>
  <c r="Z62" i="16"/>
  <c r="Z61" i="17"/>
  <c r="Z50" i="119"/>
  <c r="Z50" i="16"/>
  <c r="Z42" i="124"/>
  <c r="Z42" i="123" s="1"/>
  <c r="Z38" i="116"/>
  <c r="Z33" i="204"/>
  <c r="Z33" i="201"/>
  <c r="Z34" i="124"/>
  <c r="Z33" i="107"/>
  <c r="Z33" i="85"/>
  <c r="Z33" i="86"/>
  <c r="Z33" i="89"/>
  <c r="Z34" i="8"/>
  <c r="Z33" i="160"/>
  <c r="Z33" i="152"/>
  <c r="Z29" i="104"/>
  <c r="Z29" i="75"/>
  <c r="Z17" i="187"/>
  <c r="Z18" i="105"/>
  <c r="Z17" i="158"/>
  <c r="Z18" i="120"/>
  <c r="Z17" i="114"/>
  <c r="Z17" i="195"/>
  <c r="Z17" i="87"/>
  <c r="Z17" i="91"/>
  <c r="Z17" i="82"/>
  <c r="Z17" i="18"/>
  <c r="Z13" i="124"/>
  <c r="Z13" i="106"/>
  <c r="Z11" i="193"/>
  <c r="Z13" i="75"/>
  <c r="Z46" i="106"/>
  <c r="Z46" i="75"/>
  <c r="Z22" i="183"/>
  <c r="Z23" i="124"/>
  <c r="Z22" i="201"/>
  <c r="Z22" i="202"/>
  <c r="Z22" i="196"/>
  <c r="Z22" i="108"/>
  <c r="Z22" i="86"/>
  <c r="Z22" i="185"/>
  <c r="Z23" i="103"/>
  <c r="Z22" i="80"/>
  <c r="Z22" i="152"/>
  <c r="Z7" i="16"/>
  <c r="Y70" i="10"/>
  <c r="Y61" i="204"/>
  <c r="Y61" i="203"/>
  <c r="Y61" i="115"/>
  <c r="Y62" i="106"/>
  <c r="Y61" i="194"/>
  <c r="Y61" i="79"/>
  <c r="Y61" i="151"/>
  <c r="Y62" i="10"/>
  <c r="Y50" i="117"/>
  <c r="Y46" i="124"/>
  <c r="Y46" i="123" s="1"/>
  <c r="Y42" i="120"/>
  <c r="Y42" i="118"/>
  <c r="Y38" i="103"/>
  <c r="Y33" i="183"/>
  <c r="Y33" i="109"/>
  <c r="Y33" i="114"/>
  <c r="Y33" i="89"/>
  <c r="Y33" i="17"/>
  <c r="Y34" i="16"/>
  <c r="Y27" i="90"/>
  <c r="Y27" i="152"/>
  <c r="Y22" i="204"/>
  <c r="Y22" i="113"/>
  <c r="Y23" i="118"/>
  <c r="Y22" i="118" s="1"/>
  <c r="Y22" i="167"/>
  <c r="Y22" i="191"/>
  <c r="Y23" i="104"/>
  <c r="Y22" i="104" s="1"/>
  <c r="Y23" i="105"/>
  <c r="Y22" i="105" s="1"/>
  <c r="Y22" i="187"/>
  <c r="Y22" i="82"/>
  <c r="Y22" i="80"/>
  <c r="Y17" i="183"/>
  <c r="Y17" i="155"/>
  <c r="Y18" i="119"/>
  <c r="Y17" i="170"/>
  <c r="Y17" i="107"/>
  <c r="Y17" i="108"/>
  <c r="Y17" i="193"/>
  <c r="Y17" i="91"/>
  <c r="Y17" i="81"/>
  <c r="Y18" i="8"/>
  <c r="Y17" i="160"/>
  <c r="Y11" i="193"/>
  <c r="Y11" i="17"/>
  <c r="Y13" i="16"/>
  <c r="Y7" i="125"/>
  <c r="Y7" i="123" s="1"/>
  <c r="Y7" i="118"/>
  <c r="Y7" i="8"/>
  <c r="Z69" i="105"/>
  <c r="Z69" i="8"/>
  <c r="Z65" i="106"/>
  <c r="Z65" i="75"/>
  <c r="Z52" i="155"/>
  <c r="Z54" i="119"/>
  <c r="Z54" i="106"/>
  <c r="Z49" i="120"/>
  <c r="Z49" i="10"/>
  <c r="Z45" i="124"/>
  <c r="Z45" i="123" s="1"/>
  <c r="Z45" i="119"/>
  <c r="Z45" i="106"/>
  <c r="Z45" i="105"/>
  <c r="Z45" i="75"/>
  <c r="Z41" i="105"/>
  <c r="Z37" i="124"/>
  <c r="Z37" i="123" s="1"/>
  <c r="Z37" i="118"/>
  <c r="Z32" i="120"/>
  <c r="Z27" i="174"/>
  <c r="Z27" i="156"/>
  <c r="Z27" i="170"/>
  <c r="Z27" i="112"/>
  <c r="Z28" i="106"/>
  <c r="Z27" i="194"/>
  <c r="Z27" i="161"/>
  <c r="Z21" i="116"/>
  <c r="Z21" i="105"/>
  <c r="Z21" i="102" s="1"/>
  <c r="Z11" i="174"/>
  <c r="Z12" i="119"/>
  <c r="Z11" i="155"/>
  <c r="Z11" i="166"/>
  <c r="Z12" i="118"/>
  <c r="Z11" i="89"/>
  <c r="Z11" i="85"/>
  <c r="Z12" i="16"/>
  <c r="Z11" i="17"/>
  <c r="Z11" i="84"/>
  <c r="Z11" i="154"/>
  <c r="Z6" i="124"/>
  <c r="Y52" i="172"/>
  <c r="Y54" i="123"/>
  <c r="Y52" i="153"/>
  <c r="Y49" i="118"/>
  <c r="Y49" i="75"/>
  <c r="Y41" i="16"/>
  <c r="Y37" i="106"/>
  <c r="Y37" i="105"/>
  <c r="Y28" i="119"/>
  <c r="Y27" i="155"/>
  <c r="Y27" i="167"/>
  <c r="Y26" i="167" s="1"/>
  <c r="Y28" i="111"/>
  <c r="Y27" i="197"/>
  <c r="Y27" i="186"/>
  <c r="Y26" i="186" s="1"/>
  <c r="Y27" i="81"/>
  <c r="Y27" i="19"/>
  <c r="Y21" i="117"/>
  <c r="Y21" i="75"/>
  <c r="Y16" i="120"/>
  <c r="Y11" i="171"/>
  <c r="Y11" i="165"/>
  <c r="Y11" i="170"/>
  <c r="Y11" i="112"/>
  <c r="Y3" i="112" s="1"/>
  <c r="Y11" i="192"/>
  <c r="Y12" i="105"/>
  <c r="Y11" i="187"/>
  <c r="Y11" i="78"/>
  <c r="Y11" i="77"/>
  <c r="Y12" i="75"/>
  <c r="Y11" i="75" s="1"/>
  <c r="Y4" i="87"/>
  <c r="Z53" i="125"/>
  <c r="Z52" i="125" s="1"/>
  <c r="Z52" i="173"/>
  <c r="Z52" i="113"/>
  <c r="Z52" i="91"/>
  <c r="Z53" i="103"/>
  <c r="Z52" i="185"/>
  <c r="Z52" i="82"/>
  <c r="Z52" i="17"/>
  <c r="Z53" i="16"/>
  <c r="Z48" i="124"/>
  <c r="Z48" i="117"/>
  <c r="Z48" i="116" s="1"/>
  <c r="Z44" i="104"/>
  <c r="Z40" i="117"/>
  <c r="Z20" i="75"/>
  <c r="Z4" i="171"/>
  <c r="Z4" i="121"/>
  <c r="Z4" i="82"/>
  <c r="Z4" i="196"/>
  <c r="Z4" i="90"/>
  <c r="Z4" i="84"/>
  <c r="Z5" i="16"/>
  <c r="Z4" i="17"/>
  <c r="Y68" i="111"/>
  <c r="Y68" i="8"/>
  <c r="Y64" i="118"/>
  <c r="Y53" i="106"/>
  <c r="Y52" i="106" s="1"/>
  <c r="Y52" i="194"/>
  <c r="Y52" i="151"/>
  <c r="Y53" i="10"/>
  <c r="Y53" i="8"/>
  <c r="Y52" i="160"/>
  <c r="Y44" i="104"/>
  <c r="Y36" i="16"/>
  <c r="Y25" i="104"/>
  <c r="Y15" i="125"/>
  <c r="Y15" i="124"/>
  <c r="Y10" i="16"/>
  <c r="Y3" i="109"/>
  <c r="Y4" i="77"/>
  <c r="Y5" i="75"/>
  <c r="Z67" i="16"/>
  <c r="Z61" i="158"/>
  <c r="Z63" i="120"/>
  <c r="Z47" i="124"/>
  <c r="Z47" i="123" s="1"/>
  <c r="Z39" i="125"/>
  <c r="Z39" i="116"/>
  <c r="Z39" i="111"/>
  <c r="Z39" i="16"/>
  <c r="Z33" i="81"/>
  <c r="Z30" i="105"/>
  <c r="Z30" i="102" s="1"/>
  <c r="Z30" i="16"/>
  <c r="Z24" i="125"/>
  <c r="Z24" i="118"/>
  <c r="Z19" i="105"/>
  <c r="Z19" i="10"/>
  <c r="Z8" i="171"/>
  <c r="Z8" i="159"/>
  <c r="Z8" i="113"/>
  <c r="Z8" i="115"/>
  <c r="Z8" i="189"/>
  <c r="Z9" i="105"/>
  <c r="Z8" i="187"/>
  <c r="Z8" i="81"/>
  <c r="Z8" i="78"/>
  <c r="Z8" i="154"/>
  <c r="Y71" i="125"/>
  <c r="Y71" i="123" s="1"/>
  <c r="Y67" i="124"/>
  <c r="Y61" i="90"/>
  <c r="Y63" i="75"/>
  <c r="Y61" i="152"/>
  <c r="Y47" i="104"/>
  <c r="Y47" i="75"/>
  <c r="Y43" i="118"/>
  <c r="Y43" i="116" s="1"/>
  <c r="Y43" i="16"/>
  <c r="Y39" i="75"/>
  <c r="Y35" i="125"/>
  <c r="Y35" i="123" s="1"/>
  <c r="Y33" i="196"/>
  <c r="Y35" i="10"/>
  <c r="Y27" i="153"/>
  <c r="Y19" i="118"/>
  <c r="Y14" i="102"/>
  <c r="Y8" i="183"/>
  <c r="Y3" i="183" s="1"/>
  <c r="Y9" i="119"/>
  <c r="Y8" i="156"/>
  <c r="Y8" i="165"/>
  <c r="Y8" i="199"/>
  <c r="Y9" i="103"/>
  <c r="Y8" i="186"/>
  <c r="Y8" i="85"/>
  <c r="Y3" i="85" s="1"/>
  <c r="Y8" i="80"/>
  <c r="Z70" i="119"/>
  <c r="Z70" i="106"/>
  <c r="Z61" i="203"/>
  <c r="Z61" i="115"/>
  <c r="Z61" i="112"/>
  <c r="Z61" i="196"/>
  <c r="Z61" i="192"/>
  <c r="Z61" i="88"/>
  <c r="Z61" i="77"/>
  <c r="Z61" i="161"/>
  <c r="Z42" i="119"/>
  <c r="Z33" i="167"/>
  <c r="Z33" i="190"/>
  <c r="Z33" i="113"/>
  <c r="Z33" i="195"/>
  <c r="Z33" i="193"/>
  <c r="Z33" i="88"/>
  <c r="Z33" i="161"/>
  <c r="Z29" i="105"/>
  <c r="Z17" i="172"/>
  <c r="Z17" i="159"/>
  <c r="Z17" i="112"/>
  <c r="Z17" i="107"/>
  <c r="Z17" i="108"/>
  <c r="Z17" i="190"/>
  <c r="Z17" i="85"/>
  <c r="Z18" i="8"/>
  <c r="Z17" i="160"/>
  <c r="Z11" i="158"/>
  <c r="Z13" i="120"/>
  <c r="Z13" i="111"/>
  <c r="Z66" i="105"/>
  <c r="Z66" i="102" s="1"/>
  <c r="Z22" i="174"/>
  <c r="Z22" i="121"/>
  <c r="Z23" i="120"/>
  <c r="Z22" i="158"/>
  <c r="Z22" i="198"/>
  <c r="Z22" i="191"/>
  <c r="Z23" i="104"/>
  <c r="Z22" i="104" s="1"/>
  <c r="Z22" i="78"/>
  <c r="Z22" i="91"/>
  <c r="Z22" i="161"/>
  <c r="Z23" i="10"/>
  <c r="Z22" i="151"/>
  <c r="Z7" i="75"/>
  <c r="Y70" i="118"/>
  <c r="Y70" i="116" s="1"/>
  <c r="Y70" i="111"/>
  <c r="Y70" i="105"/>
  <c r="Y70" i="16"/>
  <c r="Y66" i="125"/>
  <c r="Y66" i="119"/>
  <c r="Y66" i="104"/>
  <c r="Y62" i="125"/>
  <c r="Y61" i="171"/>
  <c r="Y61" i="202"/>
  <c r="Y61" i="167"/>
  <c r="Y61" i="114"/>
  <c r="Y61" i="110"/>
  <c r="Y61" i="188"/>
  <c r="Y61" i="85"/>
  <c r="Y61" i="78"/>
  <c r="Y50" i="8"/>
  <c r="Y46" i="102"/>
  <c r="Y46" i="75"/>
  <c r="Y42" i="8"/>
  <c r="Y38" i="125"/>
  <c r="Y38" i="124"/>
  <c r="Y33" i="202"/>
  <c r="Y33" i="155"/>
  <c r="Y34" i="119"/>
  <c r="Y33" i="168"/>
  <c r="Y33" i="194"/>
  <c r="Y34" i="106"/>
  <c r="Y33" i="83"/>
  <c r="Y34" i="8"/>
  <c r="Y33" i="160"/>
  <c r="Y26" i="160" s="1"/>
  <c r="Y27" i="158"/>
  <c r="Y29" i="120"/>
  <c r="Y27" i="169"/>
  <c r="Y26" i="169" s="1"/>
  <c r="Y27" i="79"/>
  <c r="Y22" i="172"/>
  <c r="Y22" i="202"/>
  <c r="Y22" i="165"/>
  <c r="Y22" i="107"/>
  <c r="Y22" i="193"/>
  <c r="Y22" i="186"/>
  <c r="Y22" i="84"/>
  <c r="Y22" i="78"/>
  <c r="Y17" i="203"/>
  <c r="Y17" i="194"/>
  <c r="Y18" i="106"/>
  <c r="Y17" i="83"/>
  <c r="Y17" i="161"/>
  <c r="Y13" i="125"/>
  <c r="Y13" i="123" s="1"/>
  <c r="Y11" i="158"/>
  <c r="Y13" i="120"/>
  <c r="Y13" i="116" s="1"/>
  <c r="Y7" i="104"/>
  <c r="Y7" i="10"/>
  <c r="Z65" i="124"/>
  <c r="Z65" i="10"/>
  <c r="Z54" i="103"/>
  <c r="Z54" i="16"/>
  <c r="Z49" i="117"/>
  <c r="Z49" i="106"/>
  <c r="Z45" i="16"/>
  <c r="Z41" i="118"/>
  <c r="Z41" i="75"/>
  <c r="Z37" i="106"/>
  <c r="Z32" i="75"/>
  <c r="Z32" i="8"/>
  <c r="Z27" i="173"/>
  <c r="Z27" i="202"/>
  <c r="Z27" i="113"/>
  <c r="Z27" i="187"/>
  <c r="Z28" i="105"/>
  <c r="Z27" i="110"/>
  <c r="Z27" i="87"/>
  <c r="Z27" i="77"/>
  <c r="Z27" i="152"/>
  <c r="Z11" i="203"/>
  <c r="Z3" i="203" s="1"/>
  <c r="Z11" i="202"/>
  <c r="Z11" i="165"/>
  <c r="Z11" i="198"/>
  <c r="Z12" i="103"/>
  <c r="Z11" i="185"/>
  <c r="Z11" i="188"/>
  <c r="Z11" i="86"/>
  <c r="Z11" i="19"/>
  <c r="Z6" i="125"/>
  <c r="Y69" i="118"/>
  <c r="Y69" i="116" s="1"/>
  <c r="Y65" i="123"/>
  <c r="Y52" i="203"/>
  <c r="Y52" i="155"/>
  <c r="Y54" i="119"/>
  <c r="Y49" i="125"/>
  <c r="Y49" i="105"/>
  <c r="Y49" i="16"/>
  <c r="Y45" i="119"/>
  <c r="Y41" i="125"/>
  <c r="Y37" i="103"/>
  <c r="Y32" i="8"/>
  <c r="Y28" i="120"/>
  <c r="Y27" i="159"/>
  <c r="Y26" i="159" s="1"/>
  <c r="Y27" i="168"/>
  <c r="Y27" i="165"/>
  <c r="Y27" i="163"/>
  <c r="Y26" i="163" s="1"/>
  <c r="Y28" i="117"/>
  <c r="Y28" i="104"/>
  <c r="Y27" i="191"/>
  <c r="Y26" i="191" s="1"/>
  <c r="Y27" i="89"/>
  <c r="Y27" i="88"/>
  <c r="Y21" i="105"/>
  <c r="Y21" i="102" s="1"/>
  <c r="Y16" i="103"/>
  <c r="Y16" i="8"/>
  <c r="Y11" i="115"/>
  <c r="Y12" i="124"/>
  <c r="Y11" i="201"/>
  <c r="Y11" i="163"/>
  <c r="Y12" i="117"/>
  <c r="Y11" i="199"/>
  <c r="Y11" i="188"/>
  <c r="Y11" i="18"/>
  <c r="Y11" i="154"/>
  <c r="Y3" i="154" s="1"/>
  <c r="Y4" i="153"/>
  <c r="Z72" i="118"/>
  <c r="Z64" i="125"/>
  <c r="Z64" i="117"/>
  <c r="Z64" i="105"/>
  <c r="Z61" i="152"/>
  <c r="Z52" i="172"/>
  <c r="Z52" i="159"/>
  <c r="Z52" i="90"/>
  <c r="Z52" i="107"/>
  <c r="Z53" i="106"/>
  <c r="Z52" i="194"/>
  <c r="Z52" i="77"/>
  <c r="Z53" i="75"/>
  <c r="Z53" i="8"/>
  <c r="Z52" i="160"/>
  <c r="Z48" i="125"/>
  <c r="Z44" i="125"/>
  <c r="Z44" i="123" s="1"/>
  <c r="Z44" i="16"/>
  <c r="Z36" i="16"/>
  <c r="Z25" i="117"/>
  <c r="Z25" i="118"/>
  <c r="Z25" i="75"/>
  <c r="Z25" i="8"/>
  <c r="Z15" i="125"/>
  <c r="Z15" i="75"/>
  <c r="Z4" i="159"/>
  <c r="Z4" i="113"/>
  <c r="Z4" i="114"/>
  <c r="Z4" i="89"/>
  <c r="Z4" i="83"/>
  <c r="Z5" i="75"/>
  <c r="Z4" i="77"/>
  <c r="Z68" i="106"/>
  <c r="Y72" i="123"/>
  <c r="Y48" i="75"/>
  <c r="Y44" i="111"/>
  <c r="Y36" i="8"/>
  <c r="Y31" i="106"/>
  <c r="Y31" i="102" s="1"/>
  <c r="Y25" i="124"/>
  <c r="Y15" i="106"/>
  <c r="Y10" i="104"/>
  <c r="Y10" i="102" s="1"/>
  <c r="Y4" i="171"/>
  <c r="Y5" i="125"/>
  <c r="Y3" i="167"/>
  <c r="Y4" i="197"/>
  <c r="Y5" i="111"/>
  <c r="Y4" i="111" s="1"/>
  <c r="Y3" i="90"/>
  <c r="Y4" i="160"/>
  <c r="Y5" i="8"/>
  <c r="Z63" i="119"/>
  <c r="Z63" i="111"/>
  <c r="Z51" i="124"/>
  <c r="Z47" i="10"/>
  <c r="Z33" i="153"/>
  <c r="Z24" i="75"/>
  <c r="Z24" i="10"/>
  <c r="Z8" i="172"/>
  <c r="Z8" i="114"/>
  <c r="Z8" i="158"/>
  <c r="Z9" i="120"/>
  <c r="Z8" i="120" s="1"/>
  <c r="Z8" i="89"/>
  <c r="Z8" i="192"/>
  <c r="Z8" i="85"/>
  <c r="Z8" i="18"/>
  <c r="Z9" i="8"/>
  <c r="Z8" i="160"/>
  <c r="Y67" i="117"/>
  <c r="Y61" i="107"/>
  <c r="Y33" i="112"/>
  <c r="Y33" i="19"/>
  <c r="Y30" i="123"/>
  <c r="Y24" i="103"/>
  <c r="Y24" i="102" s="1"/>
  <c r="Y19" i="10"/>
  <c r="Y8" i="113"/>
  <c r="Y8" i="163"/>
  <c r="Y9" i="117"/>
  <c r="Y8" i="198"/>
  <c r="Y3" i="198" s="1"/>
  <c r="Y8" i="89"/>
  <c r="Y8" i="78"/>
  <c r="Y8" i="161"/>
  <c r="Z70" i="120"/>
  <c r="Z61" i="174"/>
  <c r="Z61" i="202"/>
  <c r="Z61" i="121"/>
  <c r="Z62" i="117"/>
  <c r="Z61" i="165"/>
  <c r="Z62" i="104"/>
  <c r="Z61" i="191"/>
  <c r="Z61" i="87"/>
  <c r="Z61" i="19"/>
  <c r="Z61" i="160"/>
  <c r="Z62" i="8"/>
  <c r="Z42" i="118"/>
  <c r="Z42" i="111"/>
  <c r="Z38" i="75"/>
  <c r="Z33" i="171"/>
  <c r="Z34" i="125"/>
  <c r="Z34" i="118"/>
  <c r="Z33" i="166"/>
  <c r="Z33" i="168"/>
  <c r="Z34" i="111"/>
  <c r="Z33" i="197"/>
  <c r="Z33" i="188"/>
  <c r="Z33" i="87"/>
  <c r="Z33" i="78"/>
  <c r="Z34" i="10"/>
  <c r="Z33" i="151"/>
  <c r="Z27" i="167"/>
  <c r="Z17" i="183"/>
  <c r="Z18" i="118"/>
  <c r="Z17" i="166"/>
  <c r="Z17" i="167"/>
  <c r="Z18" i="111"/>
  <c r="Z17" i="111" s="1"/>
  <c r="Z17" i="197"/>
  <c r="Z17" i="198"/>
  <c r="Z17" i="188"/>
  <c r="Z17" i="77"/>
  <c r="Z18" i="75"/>
  <c r="Z17" i="154"/>
  <c r="Z17" i="161"/>
  <c r="Z11" i="171"/>
  <c r="Z13" i="125"/>
  <c r="Z13" i="123" s="1"/>
  <c r="Z13" i="103"/>
  <c r="Z66" i="75"/>
  <c r="Z66" i="8"/>
  <c r="Z46" i="119"/>
  <c r="Z46" i="116" s="1"/>
  <c r="Z46" i="104"/>
  <c r="Z22" i="172"/>
  <c r="Z22" i="159"/>
  <c r="Z22" i="163"/>
  <c r="Z22" i="195"/>
  <c r="Z22" i="107"/>
  <c r="Z22" i="193"/>
  <c r="Z22" i="90"/>
  <c r="Z22" i="18"/>
  <c r="Z22" i="153"/>
  <c r="Z7" i="105"/>
  <c r="Y70" i="106"/>
  <c r="Y61" i="174"/>
  <c r="Y62" i="119"/>
  <c r="Y61" i="155"/>
  <c r="Y61" i="166"/>
  <c r="Y62" i="118"/>
  <c r="Y62" i="111"/>
  <c r="Y61" i="197"/>
  <c r="Y61" i="88"/>
  <c r="Y61" i="80"/>
  <c r="Y50" i="102"/>
  <c r="Y46" i="119"/>
  <c r="Y46" i="116" s="1"/>
  <c r="Y42" i="105"/>
  <c r="Y42" i="102" s="1"/>
  <c r="Y33" i="158"/>
  <c r="Y34" i="120"/>
  <c r="Y33" i="156"/>
  <c r="Y26" i="156" s="1"/>
  <c r="Y33" i="110"/>
  <c r="Y26" i="110" s="1"/>
  <c r="Y34" i="105"/>
  <c r="Y33" i="187"/>
  <c r="Y33" i="87"/>
  <c r="Y33" i="82"/>
  <c r="Y33" i="151"/>
  <c r="Y34" i="10"/>
  <c r="Y29" i="118"/>
  <c r="Y27" i="190"/>
  <c r="Y26" i="190" s="1"/>
  <c r="Y22" i="201"/>
  <c r="Y23" i="124"/>
  <c r="Y23" i="120"/>
  <c r="Y22" i="120" s="1"/>
  <c r="Y22" i="158"/>
  <c r="Y22" i="194"/>
  <c r="Y23" i="106"/>
  <c r="Y22" i="106" s="1"/>
  <c r="Y22" i="190"/>
  <c r="Y22" i="91"/>
  <c r="Y22" i="81"/>
  <c r="Y22" i="161"/>
  <c r="Y17" i="159"/>
  <c r="Y17" i="156"/>
  <c r="Y17" i="192"/>
  <c r="Y18" i="118"/>
  <c r="Y17" i="166"/>
  <c r="Y17" i="114"/>
  <c r="Y17" i="188"/>
  <c r="Y17" i="85"/>
  <c r="Y18" i="75"/>
  <c r="Y17" i="151"/>
  <c r="Y18" i="10"/>
  <c r="Y13" i="102"/>
  <c r="Y7" i="106"/>
  <c r="Z41" i="106"/>
  <c r="Z41" i="8"/>
  <c r="Z27" i="195"/>
  <c r="Z27" i="109"/>
  <c r="Z26" i="109" s="1"/>
  <c r="Z27" i="108"/>
  <c r="Z27" i="198"/>
  <c r="Z27" i="89"/>
  <c r="Z27" i="78"/>
  <c r="Z27" i="18"/>
  <c r="Z16" i="75"/>
  <c r="Z11" i="204"/>
  <c r="Z11" i="115"/>
  <c r="Z11" i="196"/>
  <c r="Z11" i="186"/>
  <c r="Z11" i="83"/>
  <c r="Z11" i="77"/>
  <c r="Z11" i="153"/>
  <c r="Z6" i="118"/>
  <c r="Y69" i="124"/>
  <c r="Y69" i="123" s="1"/>
  <c r="Y69" i="105"/>
  <c r="Y65" i="118"/>
  <c r="Y65" i="104"/>
  <c r="Y65" i="16"/>
  <c r="Y54" i="118"/>
  <c r="Y52" i="108"/>
  <c r="Y52" i="87"/>
  <c r="Y54" i="75"/>
  <c r="Y49" i="120"/>
  <c r="Y45" i="10"/>
  <c r="Y37" i="119"/>
  <c r="Y37" i="75"/>
  <c r="Y37" i="10"/>
  <c r="Y32" i="118"/>
  <c r="Y32" i="116" s="1"/>
  <c r="Y32" i="75"/>
  <c r="Y27" i="204"/>
  <c r="Y26" i="204" s="1"/>
  <c r="Y27" i="170"/>
  <c r="Y27" i="115"/>
  <c r="Y27" i="87"/>
  <c r="Y27" i="18"/>
  <c r="Y17" i="152"/>
  <c r="Y16" i="104"/>
  <c r="Y16" i="10"/>
  <c r="Y12" i="125"/>
  <c r="Y11" i="172"/>
  <c r="Y12" i="120"/>
  <c r="Y11" i="159"/>
  <c r="Y11" i="113"/>
  <c r="Y11" i="197"/>
  <c r="Y12" i="111"/>
  <c r="Y11" i="111" s="1"/>
  <c r="Y11" i="186"/>
  <c r="Y11" i="89"/>
  <c r="Y11" i="88"/>
  <c r="Y4" i="155"/>
  <c r="Y3" i="155" s="1"/>
  <c r="Y6" i="119"/>
  <c r="Y4" i="115"/>
  <c r="Y4" i="114"/>
  <c r="Y3" i="114" s="1"/>
  <c r="Y4" i="192"/>
  <c r="Z72" i="103"/>
  <c r="Z61" i="204"/>
  <c r="Z64" i="104"/>
  <c r="Z64" i="10"/>
  <c r="Z52" i="121"/>
  <c r="Z52" i="191"/>
  <c r="Z53" i="104"/>
  <c r="Z52" i="104" s="1"/>
  <c r="Z52" i="192"/>
  <c r="Z52" i="114"/>
  <c r="Z52" i="110"/>
  <c r="Z52" i="89"/>
  <c r="Z52" i="81"/>
  <c r="Z52" i="153"/>
  <c r="Z48" i="111"/>
  <c r="Z48" i="105"/>
  <c r="Z48" i="106"/>
  <c r="Z44" i="105"/>
  <c r="Z40" i="106"/>
  <c r="Z36" i="117"/>
  <c r="Z36" i="116" s="1"/>
  <c r="Z36" i="75"/>
  <c r="Z25" i="124"/>
  <c r="Z25" i="123" s="1"/>
  <c r="Z25" i="106"/>
  <c r="Z20" i="120"/>
  <c r="Z20" i="118"/>
  <c r="Z15" i="118"/>
  <c r="Z4" i="183"/>
  <c r="Z3" i="183" s="1"/>
  <c r="Z4" i="115"/>
  <c r="Z4" i="110"/>
  <c r="Z5" i="104"/>
  <c r="Z4" i="191"/>
  <c r="Z4" i="88"/>
  <c r="Z4" i="81"/>
  <c r="C5" i="119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Y35" i="102" l="1"/>
  <c r="Z27" i="104"/>
  <c r="Y26" i="107"/>
  <c r="Z67" i="116"/>
  <c r="Z69" i="116"/>
  <c r="Y36" i="123"/>
  <c r="Z26" i="169"/>
  <c r="Z4" i="119"/>
  <c r="Y4" i="124"/>
  <c r="Z27" i="106"/>
  <c r="Z3" i="172"/>
  <c r="Y3" i="86"/>
  <c r="Y26" i="88"/>
  <c r="Y65" i="102"/>
  <c r="Y67" i="116"/>
  <c r="Y43" i="102"/>
  <c r="Z40" i="123"/>
  <c r="Z26" i="173"/>
  <c r="Z26" i="174"/>
  <c r="Z72" i="116"/>
  <c r="Z67" i="123"/>
  <c r="Y3" i="160"/>
  <c r="Y2" i="160" s="1"/>
  <c r="Z43" i="102"/>
  <c r="Y26" i="89"/>
  <c r="Y8" i="118"/>
  <c r="Y48" i="102"/>
  <c r="Z15" i="102"/>
  <c r="Z65" i="123"/>
  <c r="Z65" i="102"/>
  <c r="Z69" i="102"/>
  <c r="Y7" i="116"/>
  <c r="Z11" i="120"/>
  <c r="Z3" i="120" s="1"/>
  <c r="Z26" i="108"/>
  <c r="Y19" i="116"/>
  <c r="Z27" i="119"/>
  <c r="Y52" i="120"/>
  <c r="Z54" i="116"/>
  <c r="Y3" i="110"/>
  <c r="Y2" i="110" s="1"/>
  <c r="Y26" i="201"/>
  <c r="Z16" i="102"/>
  <c r="Y3" i="153"/>
  <c r="Z42" i="116"/>
  <c r="Z26" i="77"/>
  <c r="Y25" i="102"/>
  <c r="Y26" i="170"/>
  <c r="Y3" i="161"/>
  <c r="Z3" i="113"/>
  <c r="Z26" i="198"/>
  <c r="Z25" i="116"/>
  <c r="Z31" i="102"/>
  <c r="Z26" i="152"/>
  <c r="Y26" i="197"/>
  <c r="Z26" i="170"/>
  <c r="Y26" i="121"/>
  <c r="Z26" i="202"/>
  <c r="Z50" i="116"/>
  <c r="Y26" i="203"/>
  <c r="Y2" i="203" s="1"/>
  <c r="Z8" i="105"/>
  <c r="Z16" i="116"/>
  <c r="Y26" i="115"/>
  <c r="Y3" i="107"/>
  <c r="Y2" i="107" s="1"/>
  <c r="Y3" i="170"/>
  <c r="Y66" i="102"/>
  <c r="Y26" i="192"/>
  <c r="Y52" i="118"/>
  <c r="Z45" i="102"/>
  <c r="Y22" i="75"/>
  <c r="Y3" i="185"/>
  <c r="Z3" i="84"/>
  <c r="Y29" i="102"/>
  <c r="Z67" i="102"/>
  <c r="Y26" i="90"/>
  <c r="Y2" i="90" s="1"/>
  <c r="Z26" i="110"/>
  <c r="Z40" i="116"/>
  <c r="Y26" i="78"/>
  <c r="Z68" i="102"/>
  <c r="Z71" i="116"/>
  <c r="Y54" i="102"/>
  <c r="Y35" i="93"/>
  <c r="Y35" i="11" s="1"/>
  <c r="Y35" i="9" s="1"/>
  <c r="Y35" i="7" s="1"/>
  <c r="Z26" i="89"/>
  <c r="Z26" i="159"/>
  <c r="Y27" i="104"/>
  <c r="Z4" i="75"/>
  <c r="Z64" i="116"/>
  <c r="Y3" i="80"/>
  <c r="Y2" i="80" s="1"/>
  <c r="Z26" i="112"/>
  <c r="Y3" i="169"/>
  <c r="Y2" i="169" s="1"/>
  <c r="Z3" i="156"/>
  <c r="Y27" i="125"/>
  <c r="Z26" i="156"/>
  <c r="Y32" i="102"/>
  <c r="Y32" i="93" s="1"/>
  <c r="Y32" i="11" s="1"/>
  <c r="Y32" i="9" s="1"/>
  <c r="Y32" i="7" s="1"/>
  <c r="Z7" i="102"/>
  <c r="Y31" i="123"/>
  <c r="Y31" i="93" s="1"/>
  <c r="Y31" i="11" s="1"/>
  <c r="Y31" i="9" s="1"/>
  <c r="Y31" i="7" s="1"/>
  <c r="Z8" i="104"/>
  <c r="Z3" i="112"/>
  <c r="Z49" i="116"/>
  <c r="Y49" i="102"/>
  <c r="Z3" i="110"/>
  <c r="Z3" i="159"/>
  <c r="Y66" i="116"/>
  <c r="Z68" i="123"/>
  <c r="Y67" i="102"/>
  <c r="Y26" i="199"/>
  <c r="Z26" i="83"/>
  <c r="Z26" i="166"/>
  <c r="Y2" i="198"/>
  <c r="Z41" i="116"/>
  <c r="Y30" i="102"/>
  <c r="Y36" i="102"/>
  <c r="Z26" i="91"/>
  <c r="Z3" i="17"/>
  <c r="Z2" i="17" s="1"/>
  <c r="Y37" i="116"/>
  <c r="Z51" i="123"/>
  <c r="Z51" i="93" s="1"/>
  <c r="Z51" i="11" s="1"/>
  <c r="Z51" i="9" s="1"/>
  <c r="Z51" i="7" s="1"/>
  <c r="Z72" i="102"/>
  <c r="Y26" i="79"/>
  <c r="Y4" i="119"/>
  <c r="Z43" i="116"/>
  <c r="Y26" i="166"/>
  <c r="Y10" i="123"/>
  <c r="Z26" i="121"/>
  <c r="Y42" i="116"/>
  <c r="Y42" i="93" s="1"/>
  <c r="Y42" i="11" s="1"/>
  <c r="Y42" i="9" s="1"/>
  <c r="Y42" i="7" s="1"/>
  <c r="Y14" i="116"/>
  <c r="Y26" i="171"/>
  <c r="Z20" i="116"/>
  <c r="Y52" i="125"/>
  <c r="Y26" i="87"/>
  <c r="Z26" i="191"/>
  <c r="Y20" i="116"/>
  <c r="Y8" i="125"/>
  <c r="Y61" i="111"/>
  <c r="Y11" i="106"/>
  <c r="Y37" i="102"/>
  <c r="Y3" i="77"/>
  <c r="Y11" i="105"/>
  <c r="Y21" i="116"/>
  <c r="Y27" i="119"/>
  <c r="Y45" i="123"/>
  <c r="Z26" i="114"/>
  <c r="Y8" i="111"/>
  <c r="Y3" i="111" s="1"/>
  <c r="Y3" i="186"/>
  <c r="Y2" i="186" s="1"/>
  <c r="Y2" i="154"/>
  <c r="Z3" i="82"/>
  <c r="Y3" i="19"/>
  <c r="Y72" i="102"/>
  <c r="Z69" i="123"/>
  <c r="Z52" i="111"/>
  <c r="Y17" i="106"/>
  <c r="Z22" i="120"/>
  <c r="Z24" i="116"/>
  <c r="Y64" i="102"/>
  <c r="Z52" i="75"/>
  <c r="Y61" i="120"/>
  <c r="Z19" i="123"/>
  <c r="Z26" i="115"/>
  <c r="Y3" i="83"/>
  <c r="Y19" i="123"/>
  <c r="Y11" i="119"/>
  <c r="Z3" i="81"/>
  <c r="Y3" i="192"/>
  <c r="Y17" i="75"/>
  <c r="Y3" i="78"/>
  <c r="Y26" i="161"/>
  <c r="Y2" i="161" s="1"/>
  <c r="Z48" i="102"/>
  <c r="Z26" i="161"/>
  <c r="Z2" i="161" s="1"/>
  <c r="Z3" i="197"/>
  <c r="Z26" i="78"/>
  <c r="Y2" i="167"/>
  <c r="Y26" i="168"/>
  <c r="Y2" i="168" s="1"/>
  <c r="Y26" i="195"/>
  <c r="Z66" i="116"/>
  <c r="Y21" i="123"/>
  <c r="Z26" i="167"/>
  <c r="Z10" i="116"/>
  <c r="Z3" i="107"/>
  <c r="Z44" i="116"/>
  <c r="Y3" i="152"/>
  <c r="Y3" i="89"/>
  <c r="Y26" i="155"/>
  <c r="Y2" i="155" s="1"/>
  <c r="Y54" i="116"/>
  <c r="Z11" i="106"/>
  <c r="Z17" i="119"/>
  <c r="Z52" i="118"/>
  <c r="Z27" i="111"/>
  <c r="Z30" i="123"/>
  <c r="Z30" i="93" s="1"/>
  <c r="Z30" i="11" s="1"/>
  <c r="Z30" i="9" s="1"/>
  <c r="Z30" i="7" s="1"/>
  <c r="Z63" i="123"/>
  <c r="Y16" i="102"/>
  <c r="Y38" i="123"/>
  <c r="Y3" i="199"/>
  <c r="Z3" i="196"/>
  <c r="Z2" i="196" s="1"/>
  <c r="Z26" i="186"/>
  <c r="Z3" i="79"/>
  <c r="Y3" i="193"/>
  <c r="Z64" i="102"/>
  <c r="Z3" i="153"/>
  <c r="Z4" i="118"/>
  <c r="Z37" i="102"/>
  <c r="Y30" i="116"/>
  <c r="Y17" i="125"/>
  <c r="Z6" i="123"/>
  <c r="Z22" i="125"/>
  <c r="Z71" i="102"/>
  <c r="Y3" i="81"/>
  <c r="Y3" i="201"/>
  <c r="Z26" i="201"/>
  <c r="Z4" i="106"/>
  <c r="Z26" i="154"/>
  <c r="Y3" i="113"/>
  <c r="Z70" i="116"/>
  <c r="Z54" i="102"/>
  <c r="Z17" i="120"/>
  <c r="Y20" i="123"/>
  <c r="Y3" i="187"/>
  <c r="Y3" i="191"/>
  <c r="Z3" i="199"/>
  <c r="Z3" i="194"/>
  <c r="Y26" i="85"/>
  <c r="Y2" i="85" s="1"/>
  <c r="Z6" i="102"/>
  <c r="Z26" i="84"/>
  <c r="Z7" i="116"/>
  <c r="Y33" i="120"/>
  <c r="Y3" i="159"/>
  <c r="Y2" i="159" s="1"/>
  <c r="Z3" i="167"/>
  <c r="Y4" i="104"/>
  <c r="Y44" i="102"/>
  <c r="Y61" i="118"/>
  <c r="Y2" i="190"/>
  <c r="Y3" i="171"/>
  <c r="Y49" i="116"/>
  <c r="Z39" i="102"/>
  <c r="Y16" i="116"/>
  <c r="Y41" i="123"/>
  <c r="Z45" i="116"/>
  <c r="Y3" i="121"/>
  <c r="Y68" i="116"/>
  <c r="Y3" i="88"/>
  <c r="Y2" i="88" s="1"/>
  <c r="Y27" i="105"/>
  <c r="Y40" i="123"/>
  <c r="Z2" i="172"/>
  <c r="Y3" i="115"/>
  <c r="Y61" i="106"/>
  <c r="Z3" i="189"/>
  <c r="Y2" i="204"/>
  <c r="Y66" i="123"/>
  <c r="Z26" i="190"/>
  <c r="Y3" i="84"/>
  <c r="Z47" i="102"/>
  <c r="Z47" i="93" s="1"/>
  <c r="Z47" i="11" s="1"/>
  <c r="Z47" i="9" s="1"/>
  <c r="Z47" i="7" s="1"/>
  <c r="Y3" i="189"/>
  <c r="Y3" i="18"/>
  <c r="Y52" i="104"/>
  <c r="Z41" i="123"/>
  <c r="Y4" i="8"/>
  <c r="Z13" i="102"/>
  <c r="Z3" i="88"/>
  <c r="Z3" i="191"/>
  <c r="Y26" i="18"/>
  <c r="Y23" i="123"/>
  <c r="Y22" i="124"/>
  <c r="Z33" i="125"/>
  <c r="Y33" i="125"/>
  <c r="Z3" i="18"/>
  <c r="Z3" i="114"/>
  <c r="Y26" i="165"/>
  <c r="Z12" i="102"/>
  <c r="Z11" i="103"/>
  <c r="Z26" i="87"/>
  <c r="Y26" i="158"/>
  <c r="Z61" i="120"/>
  <c r="Z3" i="90"/>
  <c r="Z2" i="90" s="1"/>
  <c r="Y26" i="152"/>
  <c r="Y38" i="102"/>
  <c r="Z23" i="123"/>
  <c r="Z22" i="124"/>
  <c r="Z17" i="105"/>
  <c r="Y8" i="75"/>
  <c r="Z10" i="123"/>
  <c r="Z3" i="166"/>
  <c r="Z11" i="105"/>
  <c r="Z26" i="80"/>
  <c r="Z2" i="80" s="1"/>
  <c r="Z29" i="116"/>
  <c r="Y47" i="116"/>
  <c r="Y52" i="16"/>
  <c r="Y72" i="116"/>
  <c r="Z3" i="190"/>
  <c r="Z44" i="102"/>
  <c r="Y11" i="104"/>
  <c r="Y26" i="83"/>
  <c r="Z3" i="201"/>
  <c r="Z26" i="19"/>
  <c r="Z26" i="155"/>
  <c r="Y17" i="120"/>
  <c r="Y62" i="102"/>
  <c r="Y61" i="103"/>
  <c r="Z22" i="75"/>
  <c r="Y24" i="123"/>
  <c r="Y10" i="116"/>
  <c r="Z4" i="10"/>
  <c r="Z11" i="10"/>
  <c r="Z26" i="86"/>
  <c r="Y17" i="103"/>
  <c r="Y18" i="102"/>
  <c r="Y22" i="10"/>
  <c r="Y26" i="183"/>
  <c r="Y2" i="183" s="1"/>
  <c r="Y62" i="123"/>
  <c r="Y61" i="124"/>
  <c r="Z17" i="117"/>
  <c r="Z18" i="116"/>
  <c r="Z3" i="86"/>
  <c r="Z3" i="158"/>
  <c r="Y3" i="195"/>
  <c r="Y26" i="187"/>
  <c r="Z28" i="123"/>
  <c r="Z27" i="124"/>
  <c r="Z22" i="117"/>
  <c r="Z23" i="116"/>
  <c r="Z66" i="123"/>
  <c r="Z33" i="75"/>
  <c r="Z3" i="204"/>
  <c r="Z72" i="123"/>
  <c r="Z27" i="103"/>
  <c r="Z28" i="102"/>
  <c r="Z32" i="116"/>
  <c r="Y26" i="77"/>
  <c r="Z70" i="123"/>
  <c r="Z26" i="79"/>
  <c r="Z11" i="16"/>
  <c r="Z23" i="102"/>
  <c r="Z22" i="103"/>
  <c r="Y43" i="93"/>
  <c r="Y43" i="11" s="1"/>
  <c r="Y43" i="9" s="1"/>
  <c r="Y43" i="7" s="1"/>
  <c r="Z8" i="117"/>
  <c r="Z9" i="116"/>
  <c r="Z27" i="75"/>
  <c r="Y7" i="102"/>
  <c r="Y7" i="93" s="1"/>
  <c r="Y7" i="11" s="1"/>
  <c r="Y7" i="9" s="1"/>
  <c r="Y7" i="7" s="1"/>
  <c r="Y62" i="116"/>
  <c r="Y61" i="117"/>
  <c r="Z33" i="120"/>
  <c r="Z3" i="186"/>
  <c r="Z12" i="123"/>
  <c r="Z11" i="124"/>
  <c r="Z26" i="81"/>
  <c r="Y17" i="16"/>
  <c r="Y22" i="117"/>
  <c r="Y23" i="116"/>
  <c r="Y70" i="102"/>
  <c r="Z33" i="104"/>
  <c r="Z26" i="104" s="1"/>
  <c r="Z62" i="123"/>
  <c r="Z61" i="124"/>
  <c r="Y26" i="82"/>
  <c r="Y2" i="82" s="1"/>
  <c r="Z3" i="154"/>
  <c r="Z11" i="125"/>
  <c r="Z26" i="188"/>
  <c r="Z37" i="116"/>
  <c r="Z26" i="18"/>
  <c r="Z50" i="123"/>
  <c r="Y4" i="16"/>
  <c r="Z3" i="192"/>
  <c r="Z3" i="202"/>
  <c r="Y6" i="116"/>
  <c r="Y6" i="93" s="1"/>
  <c r="Y6" i="11" s="1"/>
  <c r="Y6" i="9" s="1"/>
  <c r="Y6" i="7" s="1"/>
  <c r="Z26" i="153"/>
  <c r="Z2" i="153" s="1"/>
  <c r="Z22" i="16"/>
  <c r="Y4" i="106"/>
  <c r="Z3" i="87"/>
  <c r="Y26" i="112"/>
  <c r="Y2" i="112" s="1"/>
  <c r="Y45" i="102"/>
  <c r="Z26" i="185"/>
  <c r="Z41" i="102"/>
  <c r="Y33" i="117"/>
  <c r="Y34" i="116"/>
  <c r="Z62" i="102"/>
  <c r="Z61" i="103"/>
  <c r="Z63" i="116"/>
  <c r="Z48" i="123"/>
  <c r="Y33" i="16"/>
  <c r="Y5" i="116"/>
  <c r="Y4" i="117"/>
  <c r="Z3" i="85"/>
  <c r="Z2" i="173"/>
  <c r="Z61" i="10"/>
  <c r="Y3" i="156"/>
  <c r="Y2" i="156" s="1"/>
  <c r="Y52" i="124"/>
  <c r="Y53" i="123"/>
  <c r="Y52" i="123" s="1"/>
  <c r="Z3" i="165"/>
  <c r="Z2" i="165" s="1"/>
  <c r="Y12" i="102"/>
  <c r="Y11" i="103"/>
  <c r="Y26" i="114"/>
  <c r="Y2" i="114" s="1"/>
  <c r="Y61" i="105"/>
  <c r="Z13" i="116"/>
  <c r="Y8" i="124"/>
  <c r="Y9" i="123"/>
  <c r="Y8" i="123" s="1"/>
  <c r="Z9" i="102"/>
  <c r="Z8" i="103"/>
  <c r="Y11" i="8"/>
  <c r="Y27" i="118"/>
  <c r="Y33" i="75"/>
  <c r="Z17" i="124"/>
  <c r="Z18" i="123"/>
  <c r="Y24" i="116"/>
  <c r="Z61" i="104"/>
  <c r="Y3" i="17"/>
  <c r="Y36" i="116"/>
  <c r="Z5" i="123"/>
  <c r="Z4" i="124"/>
  <c r="Z52" i="119"/>
  <c r="Y27" i="8"/>
  <c r="Y26" i="109"/>
  <c r="Y2" i="109" s="1"/>
  <c r="Y14" i="123"/>
  <c r="Y67" i="123"/>
  <c r="Z35" i="102"/>
  <c r="Y3" i="194"/>
  <c r="Z3" i="193"/>
  <c r="Z15" i="123"/>
  <c r="Y26" i="113"/>
  <c r="Y45" i="116"/>
  <c r="Y22" i="111"/>
  <c r="Z33" i="117"/>
  <c r="Z34" i="116"/>
  <c r="Y17" i="104"/>
  <c r="Y11" i="120"/>
  <c r="Y12" i="116"/>
  <c r="Y11" i="117"/>
  <c r="Z27" i="105"/>
  <c r="Z3" i="115"/>
  <c r="Z17" i="75"/>
  <c r="Z17" i="118"/>
  <c r="Y3" i="197"/>
  <c r="Z52" i="106"/>
  <c r="Y49" i="123"/>
  <c r="Z26" i="187"/>
  <c r="Y9" i="102"/>
  <c r="Y8" i="103"/>
  <c r="Z3" i="121"/>
  <c r="Z52" i="16"/>
  <c r="Y26" i="19"/>
  <c r="Y17" i="119"/>
  <c r="Z34" i="123"/>
  <c r="Z33" i="124"/>
  <c r="Z61" i="16"/>
  <c r="Z61" i="125"/>
  <c r="Y61" i="125"/>
  <c r="Y3" i="163"/>
  <c r="Y2" i="163" s="1"/>
  <c r="Z3" i="188"/>
  <c r="Z4" i="125"/>
  <c r="Z27" i="16"/>
  <c r="Y33" i="111"/>
  <c r="Z17" i="125"/>
  <c r="Z70" i="102"/>
  <c r="Z26" i="183"/>
  <c r="Z2" i="183" s="1"/>
  <c r="Y3" i="151"/>
  <c r="Z3" i="170"/>
  <c r="Z52" i="10"/>
  <c r="Z52" i="124"/>
  <c r="Z53" i="123"/>
  <c r="Z52" i="123" s="1"/>
  <c r="Y11" i="10"/>
  <c r="Y28" i="102"/>
  <c r="Y27" i="103"/>
  <c r="Y65" i="116"/>
  <c r="Y65" i="93" s="1"/>
  <c r="Y65" i="11" s="1"/>
  <c r="Y65" i="9" s="1"/>
  <c r="Y65" i="7" s="1"/>
  <c r="Y34" i="102"/>
  <c r="Y33" i="103"/>
  <c r="Y33" i="105"/>
  <c r="Y68" i="123"/>
  <c r="Z3" i="187"/>
  <c r="Z26" i="192"/>
  <c r="Z61" i="118"/>
  <c r="Z3" i="163"/>
  <c r="Z2" i="163" s="1"/>
  <c r="Y26" i="193"/>
  <c r="Z14" i="116"/>
  <c r="Z14" i="93" s="1"/>
  <c r="Z14" i="11" s="1"/>
  <c r="Z14" i="9" s="1"/>
  <c r="Z14" i="7" s="1"/>
  <c r="Z35" i="123"/>
  <c r="Z3" i="109"/>
  <c r="Z2" i="109" s="1"/>
  <c r="Y3" i="166"/>
  <c r="Z3" i="152"/>
  <c r="Z26" i="197"/>
  <c r="Y22" i="8"/>
  <c r="Z17" i="16"/>
  <c r="Z29" i="102"/>
  <c r="Y51" i="102"/>
  <c r="Y51" i="93" s="1"/>
  <c r="Y51" i="11" s="1"/>
  <c r="Y51" i="9" s="1"/>
  <c r="Y51" i="7" s="1"/>
  <c r="Y71" i="102"/>
  <c r="Y71" i="93" s="1"/>
  <c r="Y71" i="11" s="1"/>
  <c r="Y71" i="9" s="1"/>
  <c r="Y71" i="7" s="1"/>
  <c r="Z27" i="125"/>
  <c r="Y4" i="103"/>
  <c r="Y5" i="102"/>
  <c r="Y25" i="123"/>
  <c r="Y64" i="116"/>
  <c r="Y33" i="8"/>
  <c r="Y11" i="125"/>
  <c r="Y69" i="102"/>
  <c r="Y69" i="93" s="1"/>
  <c r="Y69" i="11" s="1"/>
  <c r="Y69" i="9" s="1"/>
  <c r="Y69" i="7" s="1"/>
  <c r="Y13" i="93"/>
  <c r="Y13" i="11" s="1"/>
  <c r="Y13" i="9" s="1"/>
  <c r="Y13" i="7" s="1"/>
  <c r="Y17" i="118"/>
  <c r="Y61" i="119"/>
  <c r="Z33" i="111"/>
  <c r="Z3" i="77"/>
  <c r="Z2" i="77" s="1"/>
  <c r="Y52" i="119"/>
  <c r="Z26" i="113"/>
  <c r="Z2" i="113" s="1"/>
  <c r="Y33" i="106"/>
  <c r="Y4" i="75"/>
  <c r="Y15" i="123"/>
  <c r="Y68" i="102"/>
  <c r="Z3" i="171"/>
  <c r="Y3" i="87"/>
  <c r="Y26" i="81"/>
  <c r="Z11" i="118"/>
  <c r="Z26" i="194"/>
  <c r="Y17" i="8"/>
  <c r="Z11" i="75"/>
  <c r="Z26" i="204"/>
  <c r="Z4" i="111"/>
  <c r="Y26" i="188"/>
  <c r="Z26" i="189"/>
  <c r="Y18" i="123"/>
  <c r="Y17" i="124"/>
  <c r="Y50" i="116"/>
  <c r="Y50" i="93" s="1"/>
  <c r="Y50" i="11" s="1"/>
  <c r="Y50" i="9" s="1"/>
  <c r="Y50" i="7" s="1"/>
  <c r="Z33" i="105"/>
  <c r="Y4" i="10"/>
  <c r="Y3" i="202"/>
  <c r="Y40" i="116"/>
  <c r="Z3" i="78"/>
  <c r="Z3" i="174"/>
  <c r="Z2" i="174" s="1"/>
  <c r="Y26" i="185"/>
  <c r="Z11" i="111"/>
  <c r="Y19" i="102"/>
  <c r="Z24" i="123"/>
  <c r="Z31" i="123"/>
  <c r="Z4" i="105"/>
  <c r="Y26" i="202"/>
  <c r="Z26" i="168"/>
  <c r="Z2" i="168" s="1"/>
  <c r="Y61" i="104"/>
  <c r="Z26" i="193"/>
  <c r="Z33" i="119"/>
  <c r="Z26" i="119" s="1"/>
  <c r="Z4" i="117"/>
  <c r="Z5" i="116"/>
  <c r="Y26" i="84"/>
  <c r="Y26" i="173"/>
  <c r="Y2" i="173" s="1"/>
  <c r="Z26" i="199"/>
  <c r="Y26" i="86"/>
  <c r="Y2" i="86" s="1"/>
  <c r="Z33" i="106"/>
  <c r="Z26" i="106" s="1"/>
  <c r="Z61" i="75"/>
  <c r="Y4" i="120"/>
  <c r="Y53" i="116"/>
  <c r="Y52" i="117"/>
  <c r="Z3" i="169"/>
  <c r="Z2" i="169" s="1"/>
  <c r="Y3" i="108"/>
  <c r="Y2" i="108" s="1"/>
  <c r="Y27" i="10"/>
  <c r="Y26" i="174"/>
  <c r="Y2" i="174" s="1"/>
  <c r="Z21" i="123"/>
  <c r="Z21" i="93" s="1"/>
  <c r="Z21" i="11" s="1"/>
  <c r="Z21" i="9" s="1"/>
  <c r="Z21" i="7" s="1"/>
  <c r="Y3" i="79"/>
  <c r="Z27" i="120"/>
  <c r="Y8" i="104"/>
  <c r="Y39" i="102"/>
  <c r="Y39" i="93" s="1"/>
  <c r="Y39" i="11" s="1"/>
  <c r="Y39" i="9" s="1"/>
  <c r="Y39" i="7" s="1"/>
  <c r="Z26" i="171"/>
  <c r="Y48" i="123"/>
  <c r="Y48" i="93" s="1"/>
  <c r="Y48" i="11" s="1"/>
  <c r="Y48" i="9" s="1"/>
  <c r="Y48" i="7" s="1"/>
  <c r="Y64" i="123"/>
  <c r="Y33" i="10"/>
  <c r="Y11" i="124"/>
  <c r="Y12" i="123"/>
  <c r="Z22" i="10"/>
  <c r="Z17" i="8"/>
  <c r="Y52" i="8"/>
  <c r="Y3" i="165"/>
  <c r="Y61" i="10"/>
  <c r="Y26" i="196"/>
  <c r="Y2" i="196" s="1"/>
  <c r="Z17" i="10"/>
  <c r="Z8" i="124"/>
  <c r="Z9" i="123"/>
  <c r="Z5" i="102"/>
  <c r="Z4" i="103"/>
  <c r="Z3" i="108"/>
  <c r="Z2" i="108" s="1"/>
  <c r="Y61" i="8"/>
  <c r="Z22" i="118"/>
  <c r="Z17" i="103"/>
  <c r="Z18" i="102"/>
  <c r="Z61" i="106"/>
  <c r="Y27" i="111"/>
  <c r="Z3" i="198"/>
  <c r="Z2" i="198" s="1"/>
  <c r="Z33" i="10"/>
  <c r="Z27" i="8"/>
  <c r="Z61" i="111"/>
  <c r="Y2" i="191"/>
  <c r="Z3" i="160"/>
  <c r="Y26" i="194"/>
  <c r="Z27" i="118"/>
  <c r="Y17" i="111"/>
  <c r="Y61" i="16"/>
  <c r="Z26" i="107"/>
  <c r="Y3" i="158"/>
  <c r="Y3" i="172"/>
  <c r="Y2" i="172" s="1"/>
  <c r="Y26" i="151"/>
  <c r="Y17" i="117"/>
  <c r="Y18" i="116"/>
  <c r="Y22" i="16"/>
  <c r="Y22" i="125"/>
  <c r="Z26" i="158"/>
  <c r="Z61" i="119"/>
  <c r="Z8" i="16"/>
  <c r="Z8" i="119"/>
  <c r="Y40" i="102"/>
  <c r="Y52" i="75"/>
  <c r="Z61" i="8"/>
  <c r="Y9" i="116"/>
  <c r="Y8" i="117"/>
  <c r="Z3" i="83"/>
  <c r="Y27" i="117"/>
  <c r="Y28" i="116"/>
  <c r="Z20" i="93"/>
  <c r="Z20" i="11" s="1"/>
  <c r="Z20" i="9" s="1"/>
  <c r="Z20" i="7" s="1"/>
  <c r="Z33" i="8"/>
  <c r="Y8" i="8"/>
  <c r="Z15" i="116"/>
  <c r="Y8" i="10"/>
  <c r="Z63" i="102"/>
  <c r="Z31" i="116"/>
  <c r="Z3" i="185"/>
  <c r="Y28" i="123"/>
  <c r="Y27" i="124"/>
  <c r="Z27" i="10"/>
  <c r="Z27" i="117"/>
  <c r="Z28" i="116"/>
  <c r="Z40" i="102"/>
  <c r="Z64" i="123"/>
  <c r="Y27" i="16"/>
  <c r="Z26" i="160"/>
  <c r="Z33" i="16"/>
  <c r="Y33" i="104"/>
  <c r="Y52" i="103"/>
  <c r="Y53" i="102"/>
  <c r="Z4" i="8"/>
  <c r="Z36" i="102"/>
  <c r="Y3" i="91"/>
  <c r="Y2" i="91" s="1"/>
  <c r="Y27" i="106"/>
  <c r="Y23" i="102"/>
  <c r="Y22" i="103"/>
  <c r="Y33" i="124"/>
  <c r="Y34" i="123"/>
  <c r="Y70" i="123"/>
  <c r="Y63" i="102"/>
  <c r="Y8" i="119"/>
  <c r="Z10" i="102"/>
  <c r="Z25" i="102"/>
  <c r="Y11" i="16"/>
  <c r="Z26" i="203"/>
  <c r="Z2" i="203" s="1"/>
  <c r="Z49" i="102"/>
  <c r="Z49" i="93" s="1"/>
  <c r="Z49" i="11" s="1"/>
  <c r="Z49" i="9" s="1"/>
  <c r="Z49" i="7" s="1"/>
  <c r="Z38" i="102"/>
  <c r="Z38" i="93" s="1"/>
  <c r="Z38" i="11" s="1"/>
  <c r="Z38" i="9" s="1"/>
  <c r="Z38" i="7" s="1"/>
  <c r="Y17" i="10"/>
  <c r="Z61" i="117"/>
  <c r="Z62" i="116"/>
  <c r="Z26" i="195"/>
  <c r="Z2" i="195" s="1"/>
  <c r="Y5" i="123"/>
  <c r="Y4" i="123" s="1"/>
  <c r="Y4" i="125"/>
  <c r="Y52" i="10"/>
  <c r="Z4" i="16"/>
  <c r="Z33" i="118"/>
  <c r="Z8" i="8"/>
  <c r="Z3" i="89"/>
  <c r="Z52" i="8"/>
  <c r="Y27" i="120"/>
  <c r="Y33" i="119"/>
  <c r="Y46" i="93"/>
  <c r="Y46" i="11" s="1"/>
  <c r="Y46" i="9" s="1"/>
  <c r="Y46" i="7" s="1"/>
  <c r="Z52" i="103"/>
  <c r="Z53" i="102"/>
  <c r="Z11" i="119"/>
  <c r="Z19" i="102"/>
  <c r="Z19" i="93" s="1"/>
  <c r="Z19" i="11" s="1"/>
  <c r="Z19" i="9" s="1"/>
  <c r="Z19" i="7" s="1"/>
  <c r="Y15" i="102"/>
  <c r="Y29" i="116"/>
  <c r="Y29" i="93" s="1"/>
  <c r="Y29" i="11" s="1"/>
  <c r="Y29" i="9" s="1"/>
  <c r="Y29" i="7" s="1"/>
  <c r="Z4" i="104"/>
  <c r="Z42" i="102"/>
  <c r="Z42" i="93" s="1"/>
  <c r="Z42" i="11" s="1"/>
  <c r="Z42" i="9" s="1"/>
  <c r="Z42" i="7" s="1"/>
  <c r="Y47" i="102"/>
  <c r="Z8" i="10"/>
  <c r="Z39" i="123"/>
  <c r="Y4" i="105"/>
  <c r="Z3" i="91"/>
  <c r="Z11" i="8"/>
  <c r="Z11" i="117"/>
  <c r="Z12" i="116"/>
  <c r="Z26" i="151"/>
  <c r="Z22" i="8"/>
  <c r="Z33" i="103"/>
  <c r="Z34" i="102"/>
  <c r="Z3" i="151"/>
  <c r="Y11" i="118"/>
  <c r="Y26" i="17"/>
  <c r="Z3" i="155"/>
  <c r="Z26" i="82"/>
  <c r="Y61" i="75"/>
  <c r="Y63" i="116"/>
  <c r="Y4" i="118"/>
  <c r="Z3" i="19"/>
  <c r="Z36" i="123"/>
  <c r="Z53" i="116"/>
  <c r="Z52" i="116" s="1"/>
  <c r="Z52" i="117"/>
  <c r="Y3" i="188"/>
  <c r="Z26" i="88"/>
  <c r="Y26" i="153"/>
  <c r="Y2" i="153" s="1"/>
  <c r="Z17" i="104"/>
  <c r="Y8" i="16"/>
  <c r="Y26" i="189"/>
  <c r="Y41" i="102"/>
  <c r="Z6" i="116"/>
  <c r="Z26" i="85"/>
  <c r="Z32" i="102"/>
  <c r="Y17" i="105"/>
  <c r="Y27" i="75"/>
  <c r="Y33" i="118"/>
  <c r="Z46" i="102"/>
  <c r="Z46" i="93" s="1"/>
  <c r="Z46" i="11" s="1"/>
  <c r="Z46" i="9" s="1"/>
  <c r="Z46" i="7" s="1"/>
  <c r="Z61" i="105"/>
  <c r="Y63" i="123"/>
  <c r="Z8" i="125"/>
  <c r="Y44" i="116"/>
  <c r="Z68" i="116"/>
  <c r="R4" i="16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Z22" i="116" l="1"/>
  <c r="Z44" i="93"/>
  <c r="Z44" i="11" s="1"/>
  <c r="Z44" i="9" s="1"/>
  <c r="Z44" i="7" s="1"/>
  <c r="Y2" i="201"/>
  <c r="Y25" i="93"/>
  <c r="Y25" i="11" s="1"/>
  <c r="Y25" i="9" s="1"/>
  <c r="Y25" i="7" s="1"/>
  <c r="Y26" i="104"/>
  <c r="Y2" i="166"/>
  <c r="Z2" i="202"/>
  <c r="Y8" i="116"/>
  <c r="Y26" i="125"/>
  <c r="Z69" i="93"/>
  <c r="Z69" i="11" s="1"/>
  <c r="Z69" i="9" s="1"/>
  <c r="Z69" i="7" s="1"/>
  <c r="Z65" i="93"/>
  <c r="Z65" i="11" s="1"/>
  <c r="Z65" i="9" s="1"/>
  <c r="Z65" i="7" s="1"/>
  <c r="Z50" i="93"/>
  <c r="Z50" i="11" s="1"/>
  <c r="Z50" i="9" s="1"/>
  <c r="Z50" i="7" s="1"/>
  <c r="Y19" i="93"/>
  <c r="Y19" i="11" s="1"/>
  <c r="Y19" i="9" s="1"/>
  <c r="Y19" i="7" s="1"/>
  <c r="Y2" i="89"/>
  <c r="Y47" i="93"/>
  <c r="Y47" i="11" s="1"/>
  <c r="Y47" i="9" s="1"/>
  <c r="Y47" i="7" s="1"/>
  <c r="Z3" i="104"/>
  <c r="Z2" i="104" s="1"/>
  <c r="Y66" i="93"/>
  <c r="Y66" i="11" s="1"/>
  <c r="Y66" i="9" s="1"/>
  <c r="Y66" i="7" s="1"/>
  <c r="Z2" i="78"/>
  <c r="Z54" i="93"/>
  <c r="Z54" i="11" s="1"/>
  <c r="Z54" i="9" s="1"/>
  <c r="Z54" i="7" s="1"/>
  <c r="Z67" i="93"/>
  <c r="Z67" i="11" s="1"/>
  <c r="Z67" i="9" s="1"/>
  <c r="Z67" i="7" s="1"/>
  <c r="Z2" i="151"/>
  <c r="Z43" i="93"/>
  <c r="Z43" i="11" s="1"/>
  <c r="Z43" i="9" s="1"/>
  <c r="Z43" i="7" s="1"/>
  <c r="Y2" i="170"/>
  <c r="Z2" i="89"/>
  <c r="Y57" i="149"/>
  <c r="Y11" i="116"/>
  <c r="Z2" i="156"/>
  <c r="Z17" i="116"/>
  <c r="Y30" i="93"/>
  <c r="Y30" i="11" s="1"/>
  <c r="Y30" i="9" s="1"/>
  <c r="Y30" i="7" s="1"/>
  <c r="Z16" i="93"/>
  <c r="Z16" i="11" s="1"/>
  <c r="Z16" i="9" s="1"/>
  <c r="Z16" i="7" s="1"/>
  <c r="Y27" i="123"/>
  <c r="Y2" i="81"/>
  <c r="Z2" i="166"/>
  <c r="Y2" i="87"/>
  <c r="Y2" i="77"/>
  <c r="Y26" i="16"/>
  <c r="Z2" i="115"/>
  <c r="Y3" i="105"/>
  <c r="Y2" i="197"/>
  <c r="Z2" i="91"/>
  <c r="Z2" i="81"/>
  <c r="Y54" i="93"/>
  <c r="Y54" i="11" s="1"/>
  <c r="Y54" i="9" s="1"/>
  <c r="Y54" i="7" s="1"/>
  <c r="Z2" i="170"/>
  <c r="Y2" i="84"/>
  <c r="Z3" i="75"/>
  <c r="Y72" i="93"/>
  <c r="Y72" i="11" s="1"/>
  <c r="Y72" i="9" s="1"/>
  <c r="Y72" i="7" s="1"/>
  <c r="Z25" i="93"/>
  <c r="Z25" i="11" s="1"/>
  <c r="Z25" i="9" s="1"/>
  <c r="Z25" i="7" s="1"/>
  <c r="Z70" i="93"/>
  <c r="Z70" i="11" s="1"/>
  <c r="Z70" i="9" s="1"/>
  <c r="Z70" i="7" s="1"/>
  <c r="Z2" i="194"/>
  <c r="Z2" i="167"/>
  <c r="Z2" i="87"/>
  <c r="Z2" i="152"/>
  <c r="Z45" i="93"/>
  <c r="Z45" i="11" s="1"/>
  <c r="Z45" i="9" s="1"/>
  <c r="Z45" i="7" s="1"/>
  <c r="Y2" i="171"/>
  <c r="Z24" i="93"/>
  <c r="Z24" i="11" s="1"/>
  <c r="Z24" i="9" s="1"/>
  <c r="Z24" i="7" s="1"/>
  <c r="Y44" i="93"/>
  <c r="Y44" i="11" s="1"/>
  <c r="Y44" i="9" s="1"/>
  <c r="Y44" i="7" s="1"/>
  <c r="Y2" i="185"/>
  <c r="Y2" i="115"/>
  <c r="Y2" i="192"/>
  <c r="Z64" i="93"/>
  <c r="Z64" i="11" s="1"/>
  <c r="Z64" i="9" s="1"/>
  <c r="Z64" i="7" s="1"/>
  <c r="Y67" i="93"/>
  <c r="Y67" i="11" s="1"/>
  <c r="Y67" i="9" s="1"/>
  <c r="Y67" i="7" s="1"/>
  <c r="Z72" i="93"/>
  <c r="Z72" i="11" s="1"/>
  <c r="Z72" i="9" s="1"/>
  <c r="Z72" i="7" s="1"/>
  <c r="Z8" i="123"/>
  <c r="Z2" i="114"/>
  <c r="Z2" i="159"/>
  <c r="Z39" i="93"/>
  <c r="Z39" i="11" s="1"/>
  <c r="Z39" i="9" s="1"/>
  <c r="Z39" i="7" s="1"/>
  <c r="Z66" i="93"/>
  <c r="Z66" i="11" s="1"/>
  <c r="Z66" i="9" s="1"/>
  <c r="Z66" i="7" s="1"/>
  <c r="Y2" i="121"/>
  <c r="Y20" i="93"/>
  <c r="Y20" i="11" s="1"/>
  <c r="Y20" i="9" s="1"/>
  <c r="Y20" i="7" s="1"/>
  <c r="Z3" i="106"/>
  <c r="Z2" i="106" s="1"/>
  <c r="Z2" i="110"/>
  <c r="Y3" i="106"/>
  <c r="Z68" i="93"/>
  <c r="Z68" i="11" s="1"/>
  <c r="Z68" i="9" s="1"/>
  <c r="Z68" i="7" s="1"/>
  <c r="Y86" i="149"/>
  <c r="Z2" i="83"/>
  <c r="Z26" i="111"/>
  <c r="Y14" i="93"/>
  <c r="Y14" i="11" s="1"/>
  <c r="Y14" i="9" s="1"/>
  <c r="Y14" i="7" s="1"/>
  <c r="Z2" i="84"/>
  <c r="Y41" i="93"/>
  <c r="Y41" i="11" s="1"/>
  <c r="Y41" i="9" s="1"/>
  <c r="Y41" i="7" s="1"/>
  <c r="Z40" i="93"/>
  <c r="Z40" i="11" s="1"/>
  <c r="Z40" i="9" s="1"/>
  <c r="Z40" i="7" s="1"/>
  <c r="Z4" i="123"/>
  <c r="Y2" i="199"/>
  <c r="Y52" i="116"/>
  <c r="Y2" i="78"/>
  <c r="Z6" i="93"/>
  <c r="Z6" i="11" s="1"/>
  <c r="Z6" i="9" s="1"/>
  <c r="Z6" i="7" s="1"/>
  <c r="Y44" i="149"/>
  <c r="Y21" i="93"/>
  <c r="Y21" i="11" s="1"/>
  <c r="Y21" i="9" s="1"/>
  <c r="Y21" i="7" s="1"/>
  <c r="Y37" i="93"/>
  <c r="Y37" i="11" s="1"/>
  <c r="Y37" i="9" s="1"/>
  <c r="Y37" i="7" s="1"/>
  <c r="Y26" i="117"/>
  <c r="Y2" i="18"/>
  <c r="Y73" i="149"/>
  <c r="Z2" i="191"/>
  <c r="Y2" i="187"/>
  <c r="Z26" i="16"/>
  <c r="Y2" i="158"/>
  <c r="Z3" i="118"/>
  <c r="Z32" i="93"/>
  <c r="Z32" i="11" s="1"/>
  <c r="Z32" i="9" s="1"/>
  <c r="Z32" i="7" s="1"/>
  <c r="Z2" i="112"/>
  <c r="Y3" i="125"/>
  <c r="Y2" i="125" s="1"/>
  <c r="Y17" i="116"/>
  <c r="Z2" i="197"/>
  <c r="Z57" i="149"/>
  <c r="Z7" i="93"/>
  <c r="Z7" i="11" s="1"/>
  <c r="Z7" i="9" s="1"/>
  <c r="Z7" i="7" s="1"/>
  <c r="Y2" i="189"/>
  <c r="Y3" i="104"/>
  <c r="Y2" i="104" s="1"/>
  <c r="Y2" i="193"/>
  <c r="Z26" i="120"/>
  <c r="Z2" i="120" s="1"/>
  <c r="Y2" i="79"/>
  <c r="Y31" i="149"/>
  <c r="Z27" i="116"/>
  <c r="Y2" i="19"/>
  <c r="Y15" i="93"/>
  <c r="Y15" i="11" s="1"/>
  <c r="Y15" i="9" s="1"/>
  <c r="Y15" i="7" s="1"/>
  <c r="Z26" i="117"/>
  <c r="Z3" i="103"/>
  <c r="Z37" i="93"/>
  <c r="Z37" i="11" s="1"/>
  <c r="Z37" i="9" s="1"/>
  <c r="Z37" i="7" s="1"/>
  <c r="Y82" i="149"/>
  <c r="Z2" i="19"/>
  <c r="Z26" i="10"/>
  <c r="Z2" i="121"/>
  <c r="Y55" i="149"/>
  <c r="Y38" i="93"/>
  <c r="Y38" i="11" s="1"/>
  <c r="Y38" i="9" s="1"/>
  <c r="Y38" i="7" s="1"/>
  <c r="Z10" i="93"/>
  <c r="Z10" i="11" s="1"/>
  <c r="Z10" i="9" s="1"/>
  <c r="Z10" i="7" s="1"/>
  <c r="Z2" i="185"/>
  <c r="Z2" i="79"/>
  <c r="Y75" i="149"/>
  <c r="Y3" i="119"/>
  <c r="Y17" i="123"/>
  <c r="Y10" i="93"/>
  <c r="Y10" i="11" s="1"/>
  <c r="Y10" i="9" s="1"/>
  <c r="Y10" i="7" s="1"/>
  <c r="Y13" i="149"/>
  <c r="Q3" i="161"/>
  <c r="Z2" i="82"/>
  <c r="Z2" i="189"/>
  <c r="Y36" i="93"/>
  <c r="Y36" i="11" s="1"/>
  <c r="Y36" i="9" s="1"/>
  <c r="Y36" i="7" s="1"/>
  <c r="Z71" i="93"/>
  <c r="Z71" i="11" s="1"/>
  <c r="Z71" i="9" s="1"/>
  <c r="Z71" i="7" s="1"/>
  <c r="Y26" i="119"/>
  <c r="Y33" i="123"/>
  <c r="Z2" i="107"/>
  <c r="Y2" i="165"/>
  <c r="Y26" i="120"/>
  <c r="Z15" i="93"/>
  <c r="Z15" i="11" s="1"/>
  <c r="Z15" i="9" s="1"/>
  <c r="Z15" i="7" s="1"/>
  <c r="Z16" i="149"/>
  <c r="Z2" i="199"/>
  <c r="Y24" i="93"/>
  <c r="Y24" i="11" s="1"/>
  <c r="Y24" i="9" s="1"/>
  <c r="Y24" i="7" s="1"/>
  <c r="Y3" i="118"/>
  <c r="Z33" i="116"/>
  <c r="Z2" i="187"/>
  <c r="Y26" i="105"/>
  <c r="Y49" i="93"/>
  <c r="Y49" i="11" s="1"/>
  <c r="Y49" i="9" s="1"/>
  <c r="Y49" i="7" s="1"/>
  <c r="Z2" i="190"/>
  <c r="Y68" i="93"/>
  <c r="Y68" i="11" s="1"/>
  <c r="Y68" i="9" s="1"/>
  <c r="Y68" i="7" s="1"/>
  <c r="Y2" i="113"/>
  <c r="Z61" i="116"/>
  <c r="Y40" i="93"/>
  <c r="Y40" i="11" s="1"/>
  <c r="Y40" i="9" s="1"/>
  <c r="Y40" i="7" s="1"/>
  <c r="Y26" i="103"/>
  <c r="Y89" i="149"/>
  <c r="Y23" i="149"/>
  <c r="Y4" i="116"/>
  <c r="Z8" i="116"/>
  <c r="Y2" i="195"/>
  <c r="Y2" i="83"/>
  <c r="Y39" i="149"/>
  <c r="Y32" i="149"/>
  <c r="Z92" i="149"/>
  <c r="Z2" i="188"/>
  <c r="Y7" i="149"/>
  <c r="Y28" i="149"/>
  <c r="Y3" i="103"/>
  <c r="Y2" i="152"/>
  <c r="Z2" i="186"/>
  <c r="Z52" i="149"/>
  <c r="Z3" i="8"/>
  <c r="Z3" i="119"/>
  <c r="Z2" i="119" s="1"/>
  <c r="Z41" i="93"/>
  <c r="Z41" i="11" s="1"/>
  <c r="Z41" i="9" s="1"/>
  <c r="Z41" i="7" s="1"/>
  <c r="Z3" i="105"/>
  <c r="Z48" i="93"/>
  <c r="Z48" i="11" s="1"/>
  <c r="Z48" i="9" s="1"/>
  <c r="Z48" i="7" s="1"/>
  <c r="Y64" i="93"/>
  <c r="Y64" i="11" s="1"/>
  <c r="Y64" i="9" s="1"/>
  <c r="Y64" i="7" s="1"/>
  <c r="Z27" i="123"/>
  <c r="Z2" i="201"/>
  <c r="Z4" i="116"/>
  <c r="Y63" i="93"/>
  <c r="Y63" i="11" s="1"/>
  <c r="Y63" i="9" s="1"/>
  <c r="Y63" i="7" s="1"/>
  <c r="Y2" i="188"/>
  <c r="Z13" i="93"/>
  <c r="Z13" i="11" s="1"/>
  <c r="Z13" i="9" s="1"/>
  <c r="Z13" i="7" s="1"/>
  <c r="Y26" i="124"/>
  <c r="Y3" i="124"/>
  <c r="Y16" i="93"/>
  <c r="Y16" i="11" s="1"/>
  <c r="Y16" i="9" s="1"/>
  <c r="Y16" i="7" s="1"/>
  <c r="Y22" i="116"/>
  <c r="Z31" i="93"/>
  <c r="Z31" i="11" s="1"/>
  <c r="Z31" i="9" s="1"/>
  <c r="Z31" i="7" s="1"/>
  <c r="Z29" i="93"/>
  <c r="Z29" i="11" s="1"/>
  <c r="Z29" i="9" s="1"/>
  <c r="Z29" i="7" s="1"/>
  <c r="Z2" i="154"/>
  <c r="Z26" i="124"/>
  <c r="Y12" i="149"/>
  <c r="Y93" i="149"/>
  <c r="Z63" i="149"/>
  <c r="Z51" i="149"/>
  <c r="Z88" i="149"/>
  <c r="Y34" i="149"/>
  <c r="Y94" i="149"/>
  <c r="Y72" i="149"/>
  <c r="Y52" i="149"/>
  <c r="Z53" i="93"/>
  <c r="Z52" i="102"/>
  <c r="Y29" i="149"/>
  <c r="Y11" i="123"/>
  <c r="Y3" i="123" s="1"/>
  <c r="Y2" i="202"/>
  <c r="Y26" i="106"/>
  <c r="Z68" i="149"/>
  <c r="Y34" i="93"/>
  <c r="Y33" i="102"/>
  <c r="Y3" i="117"/>
  <c r="Y70" i="93"/>
  <c r="Y70" i="11" s="1"/>
  <c r="Y70" i="9" s="1"/>
  <c r="Y70" i="7" s="1"/>
  <c r="Z11" i="123"/>
  <c r="Y61" i="116"/>
  <c r="Z33" i="149"/>
  <c r="Y22" i="123"/>
  <c r="Y3" i="8"/>
  <c r="Y23" i="93"/>
  <c r="Y22" i="102"/>
  <c r="Y52" i="102"/>
  <c r="Y53" i="93"/>
  <c r="Y92" i="149"/>
  <c r="Z26" i="118"/>
  <c r="Z17" i="102"/>
  <c r="Z18" i="93"/>
  <c r="Z2" i="193"/>
  <c r="Y26" i="8"/>
  <c r="Y3" i="16"/>
  <c r="Z23" i="149"/>
  <c r="Z2" i="158"/>
  <c r="Z62" i="149"/>
  <c r="Y95" i="149"/>
  <c r="Z12" i="149"/>
  <c r="Y62" i="149"/>
  <c r="Z3" i="16"/>
  <c r="Z74" i="149"/>
  <c r="Y27" i="116"/>
  <c r="Z26" i="8"/>
  <c r="Z4" i="102"/>
  <c r="Z5" i="93"/>
  <c r="Y26" i="10"/>
  <c r="Y3" i="10"/>
  <c r="Z3" i="111"/>
  <c r="Y2" i="194"/>
  <c r="Y79" i="149"/>
  <c r="Y78" i="149"/>
  <c r="Y45" i="93"/>
  <c r="Y45" i="11" s="1"/>
  <c r="Y45" i="9" s="1"/>
  <c r="Y45" i="7" s="1"/>
  <c r="Z26" i="75"/>
  <c r="Z2" i="86"/>
  <c r="Y18" i="93"/>
  <c r="Y17" i="102"/>
  <c r="Y33" i="149"/>
  <c r="Z11" i="116"/>
  <c r="Z7" i="149"/>
  <c r="Y59" i="149"/>
  <c r="Y27" i="102"/>
  <c r="Y28" i="93"/>
  <c r="Y2" i="151"/>
  <c r="Z33" i="123"/>
  <c r="Y8" i="102"/>
  <c r="Y9" i="93"/>
  <c r="Z35" i="93"/>
  <c r="Z35" i="11" s="1"/>
  <c r="Z35" i="9" s="1"/>
  <c r="Z35" i="7" s="1"/>
  <c r="Z3" i="124"/>
  <c r="Z17" i="123"/>
  <c r="Z63" i="93"/>
  <c r="Z63" i="11" s="1"/>
  <c r="Z63" i="9" s="1"/>
  <c r="Z63" i="7" s="1"/>
  <c r="Y25" i="149"/>
  <c r="Z2" i="88"/>
  <c r="Z33" i="102"/>
  <c r="Z34" i="93"/>
  <c r="Z75" i="149"/>
  <c r="Z2" i="171"/>
  <c r="Z20" i="149"/>
  <c r="Z95" i="149"/>
  <c r="Y76" i="149"/>
  <c r="Z8" i="102"/>
  <c r="Z9" i="93"/>
  <c r="Y12" i="93"/>
  <c r="Y11" i="102"/>
  <c r="Z23" i="93"/>
  <c r="Z22" i="102"/>
  <c r="Z27" i="102"/>
  <c r="Z28" i="93"/>
  <c r="Z22" i="123"/>
  <c r="Z2" i="18"/>
  <c r="Z2" i="160"/>
  <c r="Z55" i="149"/>
  <c r="Z94" i="149"/>
  <c r="Y5" i="93"/>
  <c r="Y4" i="102"/>
  <c r="Y68" i="149"/>
  <c r="Y26" i="75"/>
  <c r="Z62" i="93"/>
  <c r="Z61" i="102"/>
  <c r="Z61" i="123"/>
  <c r="Z26" i="103"/>
  <c r="Y6" i="149"/>
  <c r="Y61" i="149"/>
  <c r="Z36" i="93"/>
  <c r="Z36" i="11" s="1"/>
  <c r="Z36" i="9" s="1"/>
  <c r="Z36" i="7" s="1"/>
  <c r="Y46" i="149"/>
  <c r="Z21" i="149"/>
  <c r="Z26" i="105"/>
  <c r="Z70" i="149"/>
  <c r="Z93" i="149"/>
  <c r="Y33" i="116"/>
  <c r="Z87" i="149"/>
  <c r="Y61" i="123"/>
  <c r="Z3" i="10"/>
  <c r="Y88" i="149"/>
  <c r="Z12" i="93"/>
  <c r="Z11" i="102"/>
  <c r="Z2" i="155"/>
  <c r="Y60" i="149"/>
  <c r="Y74" i="149"/>
  <c r="Z59" i="149"/>
  <c r="Y3" i="120"/>
  <c r="Z3" i="117"/>
  <c r="Y3" i="75"/>
  <c r="Z26" i="125"/>
  <c r="Y26" i="111"/>
  <c r="Y2" i="111" s="1"/>
  <c r="Y2" i="17"/>
  <c r="Y26" i="118"/>
  <c r="Z2" i="85"/>
  <c r="Z2" i="192"/>
  <c r="Z3" i="125"/>
  <c r="Y58" i="149"/>
  <c r="Z2" i="204"/>
  <c r="Y61" i="102"/>
  <c r="Y62" i="93"/>
  <c r="R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Z79" i="149" l="1"/>
  <c r="Y38" i="149"/>
  <c r="Z72" i="149"/>
  <c r="Z10" i="149"/>
  <c r="Y3" i="116"/>
  <c r="Y2" i="16"/>
  <c r="Z60" i="149"/>
  <c r="Z11" i="149"/>
  <c r="Z34" i="149"/>
  <c r="Z24" i="149"/>
  <c r="Y83" i="149"/>
  <c r="Y24" i="149"/>
  <c r="Y30" i="149"/>
  <c r="Z32" i="149"/>
  <c r="Y20" i="149"/>
  <c r="Y2" i="105"/>
  <c r="Y54" i="149"/>
  <c r="Z64" i="149"/>
  <c r="Z2" i="75"/>
  <c r="Y27" i="149"/>
  <c r="Y26" i="123"/>
  <c r="Y2" i="123" s="1"/>
  <c r="Z50" i="149"/>
  <c r="Z61" i="149"/>
  <c r="Y64" i="149"/>
  <c r="Z73" i="149"/>
  <c r="Z27" i="149"/>
  <c r="Y47" i="149"/>
  <c r="Z58" i="149"/>
  <c r="Z76" i="149"/>
  <c r="Z26" i="116"/>
  <c r="Z3" i="123"/>
  <c r="Z82" i="149"/>
  <c r="Z26" i="123"/>
  <c r="Y2" i="117"/>
  <c r="Z30" i="149"/>
  <c r="Z26" i="149"/>
  <c r="Z54" i="149"/>
  <c r="Y2" i="106"/>
  <c r="Y91" i="149"/>
  <c r="Y70" i="149"/>
  <c r="Z2" i="117"/>
  <c r="Z2" i="103"/>
  <c r="Z56" i="149"/>
  <c r="Y2" i="120"/>
  <c r="Z25" i="149"/>
  <c r="Y21" i="149"/>
  <c r="Y17" i="149"/>
  <c r="Y56" i="149"/>
  <c r="Y81" i="149"/>
  <c r="Y41" i="149"/>
  <c r="Z2" i="111"/>
  <c r="Z2" i="118"/>
  <c r="Y22" i="149"/>
  <c r="Y18" i="149"/>
  <c r="Y48" i="149"/>
  <c r="Z46" i="149"/>
  <c r="Y43" i="149"/>
  <c r="Y2" i="119"/>
  <c r="Z43" i="149"/>
  <c r="Z2" i="16"/>
  <c r="Z39" i="149"/>
  <c r="Z83" i="149"/>
  <c r="Z18" i="149"/>
  <c r="Y63" i="149"/>
  <c r="Z44" i="149"/>
  <c r="Z22" i="149"/>
  <c r="Z38" i="149"/>
  <c r="Y2" i="103"/>
  <c r="Z2" i="10"/>
  <c r="Z2" i="105"/>
  <c r="Y26" i="102"/>
  <c r="Z2" i="125"/>
  <c r="Y2" i="118"/>
  <c r="Z42" i="149"/>
  <c r="Z41" i="149"/>
  <c r="Z2" i="8"/>
  <c r="Z86" i="149"/>
  <c r="Y51" i="149"/>
  <c r="Y42" i="149"/>
  <c r="Y26" i="149"/>
  <c r="Z77" i="149"/>
  <c r="Z26" i="102"/>
  <c r="Z45" i="149"/>
  <c r="Z2" i="124"/>
  <c r="Z13" i="149"/>
  <c r="Y11" i="149"/>
  <c r="Z3" i="116"/>
  <c r="Y2" i="10"/>
  <c r="Z3" i="102"/>
  <c r="Y2" i="124"/>
  <c r="Y53" i="149"/>
  <c r="Z78" i="149"/>
  <c r="Y4" i="93"/>
  <c r="Y5" i="11"/>
  <c r="Z8" i="93"/>
  <c r="Z9" i="11"/>
  <c r="Z47" i="149"/>
  <c r="Y2" i="75"/>
  <c r="Z27" i="93"/>
  <c r="Z28" i="11"/>
  <c r="Z31" i="149"/>
  <c r="Y50" i="149"/>
  <c r="Z4" i="93"/>
  <c r="Z5" i="11"/>
  <c r="Y3" i="102"/>
  <c r="Y27" i="93"/>
  <c r="Y28" i="11"/>
  <c r="Y90" i="149"/>
  <c r="Z6" i="149"/>
  <c r="Z28" i="149"/>
  <c r="Z11" i="93"/>
  <c r="Z12" i="11"/>
  <c r="Y15" i="149"/>
  <c r="Y52" i="93"/>
  <c r="Y53" i="11"/>
  <c r="Y87" i="149"/>
  <c r="Y61" i="93"/>
  <c r="Y62" i="11"/>
  <c r="Y17" i="93"/>
  <c r="Y18" i="11"/>
  <c r="Z89" i="149"/>
  <c r="Y8" i="93"/>
  <c r="Y9" i="11"/>
  <c r="Y16" i="149"/>
  <c r="Z61" i="93"/>
  <c r="Z62" i="11"/>
  <c r="Z22" i="93"/>
  <c r="Z23" i="11"/>
  <c r="Z91" i="149"/>
  <c r="Y45" i="149"/>
  <c r="Z29" i="149"/>
  <c r="Z49" i="149"/>
  <c r="Y33" i="93"/>
  <c r="Y34" i="11"/>
  <c r="Z52" i="93"/>
  <c r="Z53" i="11"/>
  <c r="Y10" i="149"/>
  <c r="Y26" i="116"/>
  <c r="Z17" i="93"/>
  <c r="Z18" i="11"/>
  <c r="Y22" i="93"/>
  <c r="Y23" i="11"/>
  <c r="Y11" i="93"/>
  <c r="Y12" i="11"/>
  <c r="Y2" i="8"/>
  <c r="Z17" i="149"/>
  <c r="Z33" i="93"/>
  <c r="Z34" i="11"/>
  <c r="Z81" i="149"/>
  <c r="Z48" i="149"/>
  <c r="Z80" i="149"/>
  <c r="X54" i="8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Y2" i="116" l="1"/>
  <c r="Y40" i="149"/>
  <c r="Z9" i="149"/>
  <c r="Y66" i="149"/>
  <c r="Z2" i="116"/>
  <c r="Z19" i="149"/>
  <c r="Z2" i="123"/>
  <c r="Z66" i="149"/>
  <c r="Z90" i="149"/>
  <c r="Y49" i="149"/>
  <c r="Y2" i="102"/>
  <c r="Z37" i="149"/>
  <c r="Z15" i="149"/>
  <c r="Y80" i="149"/>
  <c r="Y77" i="149"/>
  <c r="Z71" i="149"/>
  <c r="Z53" i="149"/>
  <c r="Z40" i="149"/>
  <c r="Z2" i="102"/>
  <c r="Y37" i="149"/>
  <c r="Z85" i="149"/>
  <c r="Y71" i="149"/>
  <c r="Z5" i="149"/>
  <c r="Y84" i="149"/>
  <c r="Z65" i="149"/>
  <c r="Y9" i="149"/>
  <c r="Y85" i="149"/>
  <c r="Y26" i="93"/>
  <c r="Z3" i="93"/>
  <c r="Z33" i="11"/>
  <c r="Z34" i="9"/>
  <c r="Z22" i="11"/>
  <c r="Z23" i="9"/>
  <c r="Y8" i="11"/>
  <c r="Y9" i="9"/>
  <c r="Z11" i="11"/>
  <c r="Z12" i="9"/>
  <c r="Y27" i="11"/>
  <c r="Y28" i="9"/>
  <c r="Y22" i="11"/>
  <c r="Y23" i="9"/>
  <c r="Y52" i="11"/>
  <c r="Y53" i="9"/>
  <c r="Z84" i="149"/>
  <c r="Z8" i="11"/>
  <c r="Z9" i="9"/>
  <c r="Z61" i="11"/>
  <c r="Z62" i="9"/>
  <c r="Z27" i="11"/>
  <c r="Z28" i="9"/>
  <c r="Y11" i="11"/>
  <c r="Y12" i="9"/>
  <c r="Z17" i="11"/>
  <c r="Z18" i="9"/>
  <c r="Y61" i="11"/>
  <c r="Y62" i="9"/>
  <c r="Z4" i="11"/>
  <c r="Z5" i="9"/>
  <c r="Z26" i="93"/>
  <c r="Y4" i="11"/>
  <c r="Y5" i="9"/>
  <c r="Z52" i="11"/>
  <c r="Z53" i="9"/>
  <c r="Y19" i="149"/>
  <c r="Y3" i="93"/>
  <c r="Y5" i="149"/>
  <c r="Y33" i="11"/>
  <c r="Y34" i="9"/>
  <c r="Y65" i="149"/>
  <c r="Y17" i="11"/>
  <c r="Y18" i="9"/>
  <c r="X3" i="164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Y36" i="149" l="1"/>
  <c r="Z36" i="149"/>
  <c r="Y26" i="11"/>
  <c r="Z2" i="93"/>
  <c r="Y2" i="93"/>
  <c r="Z4" i="9"/>
  <c r="Z5" i="7"/>
  <c r="Z4" i="7" s="1"/>
  <c r="Z27" i="9"/>
  <c r="Z28" i="7"/>
  <c r="Z27" i="7" s="1"/>
  <c r="Z11" i="9"/>
  <c r="Z12" i="7"/>
  <c r="Z11" i="7" s="1"/>
  <c r="Z3" i="11"/>
  <c r="Z26" i="11"/>
  <c r="Y61" i="9"/>
  <c r="Y62" i="7"/>
  <c r="Y61" i="7" s="1"/>
  <c r="Y52" i="9"/>
  <c r="Y53" i="7"/>
  <c r="Y52" i="7" s="1"/>
  <c r="Y8" i="9"/>
  <c r="Y9" i="7"/>
  <c r="Y8" i="7" s="1"/>
  <c r="Y33" i="9"/>
  <c r="Y34" i="7"/>
  <c r="Y33" i="7" s="1"/>
  <c r="Z52" i="9"/>
  <c r="Z53" i="7"/>
  <c r="Z52" i="7" s="1"/>
  <c r="Z17" i="9"/>
  <c r="Z18" i="7"/>
  <c r="Z17" i="7" s="1"/>
  <c r="Z61" i="9"/>
  <c r="Z62" i="7"/>
  <c r="Z61" i="7" s="1"/>
  <c r="Y22" i="9"/>
  <c r="Y23" i="7"/>
  <c r="Y22" i="7" s="1"/>
  <c r="Z22" i="9"/>
  <c r="Z23" i="7"/>
  <c r="Z22" i="7" s="1"/>
  <c r="Y17" i="9"/>
  <c r="Y18" i="7"/>
  <c r="Y17" i="7" s="1"/>
  <c r="Y4" i="9"/>
  <c r="Y5" i="7"/>
  <c r="Y4" i="7" s="1"/>
  <c r="Y3" i="11"/>
  <c r="Y2" i="11" s="1"/>
  <c r="Y11" i="9"/>
  <c r="Y12" i="7"/>
  <c r="Y11" i="7" s="1"/>
  <c r="Z8" i="9"/>
  <c r="Z9" i="7"/>
  <c r="Z8" i="7" s="1"/>
  <c r="Y27" i="9"/>
  <c r="Y28" i="7"/>
  <c r="Y27" i="7" s="1"/>
  <c r="Z33" i="9"/>
  <c r="Z34" i="7"/>
  <c r="Z33" i="7" s="1"/>
  <c r="X2" i="162"/>
  <c r="X2" i="164"/>
  <c r="X67" i="149"/>
  <c r="X3" i="120"/>
  <c r="X3" i="8"/>
  <c r="X3" i="118"/>
  <c r="X3" i="119"/>
  <c r="X3" i="10"/>
  <c r="Z26" i="9" l="1"/>
  <c r="Y35" i="149"/>
  <c r="Z35" i="149"/>
  <c r="Z2" i="11"/>
  <c r="Y26" i="9"/>
  <c r="Y26" i="7"/>
  <c r="Y3" i="9"/>
  <c r="Y2" i="9" s="1"/>
  <c r="Z26" i="7"/>
  <c r="Z3" i="7"/>
  <c r="Z3" i="9"/>
  <c r="Z2" i="9" s="1"/>
  <c r="Y14" i="149"/>
  <c r="Y3" i="7"/>
  <c r="X69" i="149"/>
  <c r="W4" i="204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Z14" i="149" l="1"/>
  <c r="Y8" i="149"/>
  <c r="Y2" i="7"/>
  <c r="Y4" i="149" s="1"/>
  <c r="Z8" i="149"/>
  <c r="Z2" i="7"/>
  <c r="Z4" i="149" s="1"/>
  <c r="E3" i="204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V3" i="8" l="1"/>
  <c r="M3" i="8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V52" i="120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Q65" i="116" s="1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C65" i="116" s="1"/>
  <c r="K65" i="120"/>
  <c r="K65" i="116" s="1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G71" i="116" s="1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F10" i="123" s="1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F15" i="123" s="1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L30" i="123" s="1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D35" i="123" s="1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X37" i="123" s="1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V40" i="123" s="1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T43" i="123" s="1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H49" i="123" s="1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F62" i="123" s="1"/>
  <c r="N62" i="124"/>
  <c r="N62" i="123" s="1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L65" i="123" s="1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J68" i="123" s="1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P71" i="123" s="1"/>
  <c r="X71" i="124"/>
  <c r="X71" i="123" s="1"/>
  <c r="J72" i="124"/>
  <c r="R72" i="124"/>
  <c r="R72" i="123" s="1"/>
  <c r="F54" i="124"/>
  <c r="F54" i="123" s="1"/>
  <c r="N54" i="124"/>
  <c r="N54" i="123" s="1"/>
  <c r="V54" i="124"/>
  <c r="V54" i="123" s="1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H19" i="102" s="1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T21" i="102" s="1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H30" i="102" s="1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H35" i="102" s="1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F38" i="102" s="1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D41" i="102" s="1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P43" i="102" s="1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V46" i="102" s="1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L49" i="102" s="1"/>
  <c r="T49" i="105"/>
  <c r="T49" i="102" s="1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X63" i="102" s="1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C21" i="102" s="1"/>
  <c r="K21" i="106"/>
  <c r="K21" i="102" s="1"/>
  <c r="S21" i="106"/>
  <c r="S21" i="102" s="1"/>
  <c r="G24" i="106"/>
  <c r="O24" i="106"/>
  <c r="W24" i="106"/>
  <c r="I25" i="106"/>
  <c r="Q25" i="106"/>
  <c r="E29" i="106"/>
  <c r="E29" i="102" s="1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C32" i="102" s="1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Q36" i="102" s="1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O39" i="102" s="1"/>
  <c r="W39" i="106"/>
  <c r="W39" i="102" s="1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S45" i="102" s="1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D19" i="102" s="1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D35" i="102" s="1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N40" i="102" s="1"/>
  <c r="V40" i="106"/>
  <c r="V40" i="102" s="1"/>
  <c r="H41" i="106"/>
  <c r="H41" i="102" s="1"/>
  <c r="P41" i="106"/>
  <c r="P41" i="102" s="1"/>
  <c r="X41" i="106"/>
  <c r="X41" i="102" s="1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X65" i="102" s="1"/>
  <c r="J66" i="106"/>
  <c r="J66" i="102" s="1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L26" i="86" s="1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T36" i="125"/>
  <c r="J11" i="173"/>
  <c r="R11" i="173"/>
  <c r="D17" i="173"/>
  <c r="L17" i="173"/>
  <c r="T17" i="173"/>
  <c r="J27" i="173"/>
  <c r="R27" i="173"/>
  <c r="D33" i="173"/>
  <c r="L33" i="173"/>
  <c r="T33" i="173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M26" i="183" s="1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V3" i="183" s="1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V11" i="186"/>
  <c r="F4" i="110"/>
  <c r="N4" i="110"/>
  <c r="V4" i="110"/>
  <c r="H11" i="110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P19" i="123" s="1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H47" i="123" s="1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D20" i="123" s="1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G21" i="123" s="1"/>
  <c r="O21" i="124"/>
  <c r="O21" i="123" s="1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I70" i="123" s="1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Q71" i="123" s="1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L7" i="123" s="1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F24" i="123" s="1"/>
  <c r="N24" i="124"/>
  <c r="V24" i="124"/>
  <c r="V24" i="123" s="1"/>
  <c r="H25" i="124"/>
  <c r="H25" i="123" s="1"/>
  <c r="P25" i="124"/>
  <c r="P25" i="123" s="1"/>
  <c r="X25" i="124"/>
  <c r="X25" i="123" s="1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P40" i="123" s="1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V47" i="123" s="1"/>
  <c r="H48" i="124"/>
  <c r="P48" i="124"/>
  <c r="X48" i="124"/>
  <c r="J49" i="124"/>
  <c r="R49" i="124"/>
  <c r="D50" i="124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R67" i="123" s="1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X70" i="123" s="1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N13" i="123" s="1"/>
  <c r="V13" i="124"/>
  <c r="H14" i="124"/>
  <c r="P14" i="124"/>
  <c r="P14" i="123" s="1"/>
  <c r="X14" i="124"/>
  <c r="J15" i="124"/>
  <c r="R15" i="124"/>
  <c r="D16" i="124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L32" i="123" s="1"/>
  <c r="T32" i="124"/>
  <c r="H35" i="124"/>
  <c r="P35" i="124"/>
  <c r="P35" i="123" s="1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H43" i="123" s="1"/>
  <c r="P43" i="124"/>
  <c r="X43" i="124"/>
  <c r="J44" i="124"/>
  <c r="J44" i="123" s="1"/>
  <c r="R44" i="124"/>
  <c r="D45" i="124"/>
  <c r="L45" i="124"/>
  <c r="T45" i="124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D63" i="123" s="1"/>
  <c r="L63" i="124"/>
  <c r="T63" i="124"/>
  <c r="F64" i="124"/>
  <c r="F64" i="123" s="1"/>
  <c r="N64" i="124"/>
  <c r="V64" i="124"/>
  <c r="H65" i="124"/>
  <c r="P65" i="124"/>
  <c r="P65" i="123" s="1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L71" i="123" s="1"/>
  <c r="T71" i="124"/>
  <c r="T71" i="123" s="1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K39" i="103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E48" i="103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N33" i="190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C3" i="193" s="1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W20" i="102" s="1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O36" i="102" s="1"/>
  <c r="W36" i="106"/>
  <c r="W36" i="102" s="1"/>
  <c r="I37" i="106"/>
  <c r="I37" i="102" s="1"/>
  <c r="Q37" i="106"/>
  <c r="Q37" i="102" s="1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V19" i="102" s="1"/>
  <c r="H20" i="106"/>
  <c r="H20" i="102" s="1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D29" i="102" s="1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J32" i="102" s="1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X36" i="102" s="1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J41" i="102" s="1"/>
  <c r="R41" i="106"/>
  <c r="R41" i="102" s="1"/>
  <c r="D42" i="106"/>
  <c r="D42" i="102" s="1"/>
  <c r="L42" i="106"/>
  <c r="L42" i="102" s="1"/>
  <c r="T42" i="106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D46" i="102" s="1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P48" i="102" s="1"/>
  <c r="X48" i="106"/>
  <c r="X48" i="102" s="1"/>
  <c r="J49" i="106"/>
  <c r="J49" i="102" s="1"/>
  <c r="R49" i="106"/>
  <c r="R49" i="102" s="1"/>
  <c r="D50" i="106"/>
  <c r="D50" i="102" s="1"/>
  <c r="L50" i="106"/>
  <c r="T50" i="106"/>
  <c r="T50" i="102" s="1"/>
  <c r="F51" i="106"/>
  <c r="F51" i="102" s="1"/>
  <c r="N51" i="106"/>
  <c r="N51" i="102" s="1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P64" i="102" s="1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U67" i="102" s="1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T66" i="102" s="1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R69" i="102" s="1"/>
  <c r="D70" i="106"/>
  <c r="D70" i="102" s="1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O38" i="118"/>
  <c r="W38" i="118"/>
  <c r="I39" i="118"/>
  <c r="Q39" i="118"/>
  <c r="Q39" i="116" s="1"/>
  <c r="C40" i="118"/>
  <c r="C40" i="116" s="1"/>
  <c r="K40" i="118"/>
  <c r="S40" i="118"/>
  <c r="E41" i="118"/>
  <c r="M41" i="118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I38" i="116" s="1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V46" i="116" s="1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E49" i="116" s="1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C68" i="118"/>
  <c r="C68" i="116" s="1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U45" i="116" s="1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6" s="1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U53" i="16"/>
  <c r="U52" i="17"/>
  <c r="I61" i="18"/>
  <c r="Q61" i="18"/>
  <c r="Q4" i="185"/>
  <c r="Q5" i="103"/>
  <c r="C6" i="103"/>
  <c r="K6" i="103"/>
  <c r="S6" i="103"/>
  <c r="E7" i="103"/>
  <c r="M7" i="103"/>
  <c r="U7" i="103"/>
  <c r="U7" i="102" s="1"/>
  <c r="G8" i="185"/>
  <c r="G9" i="103"/>
  <c r="W8" i="185"/>
  <c r="W9" i="103"/>
  <c r="I10" i="103"/>
  <c r="Q10" i="103"/>
  <c r="K11" i="185"/>
  <c r="K12" i="103"/>
  <c r="S11" i="185"/>
  <c r="S12" i="103"/>
  <c r="E13" i="103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W30" i="102"/>
  <c r="E33" i="185"/>
  <c r="E34" i="103"/>
  <c r="M33" i="185"/>
  <c r="M34" i="103"/>
  <c r="U33" i="185"/>
  <c r="U34" i="103"/>
  <c r="W35" i="102"/>
  <c r="U38" i="102"/>
  <c r="S41" i="102"/>
  <c r="E42" i="102"/>
  <c r="Q44" i="102"/>
  <c r="C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F18" i="124"/>
  <c r="F17" i="201"/>
  <c r="N18" i="124"/>
  <c r="N17" i="201"/>
  <c r="V17" i="201"/>
  <c r="V18" i="124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F33" i="201"/>
  <c r="F34" i="124"/>
  <c r="N33" i="201"/>
  <c r="N34" i="124"/>
  <c r="V34" i="124"/>
  <c r="V33" i="201"/>
  <c r="F50" i="123"/>
  <c r="V68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F22" i="185"/>
  <c r="F23" i="103"/>
  <c r="N22" i="185"/>
  <c r="N23" i="103"/>
  <c r="V22" i="185"/>
  <c r="V23" i="103"/>
  <c r="H24" i="103"/>
  <c r="P24" i="103"/>
  <c r="X24" i="103"/>
  <c r="J25" i="103"/>
  <c r="R25" i="103"/>
  <c r="D27" i="185"/>
  <c r="D28" i="103"/>
  <c r="L27" i="185"/>
  <c r="L28" i="103"/>
  <c r="T27" i="185"/>
  <c r="T28" i="103"/>
  <c r="F33" i="185"/>
  <c r="F34" i="103"/>
  <c r="N33" i="185"/>
  <c r="N34" i="103"/>
  <c r="V33" i="185"/>
  <c r="V34" i="103"/>
  <c r="X47" i="102"/>
  <c r="J61" i="185"/>
  <c r="R61" i="185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I61" i="183"/>
  <c r="Q61" i="183"/>
  <c r="C5" i="125"/>
  <c r="C4" i="171"/>
  <c r="K5" i="125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6" i="194" s="1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N26" i="108" s="1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T27" i="114"/>
  <c r="F33" i="114"/>
  <c r="N33" i="114"/>
  <c r="V33" i="114"/>
  <c r="H4" i="112"/>
  <c r="H3" i="112" s="1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Q13" i="103"/>
  <c r="C14" i="103"/>
  <c r="K14" i="103"/>
  <c r="S14" i="103"/>
  <c r="E15" i="103"/>
  <c r="M15" i="103"/>
  <c r="U15" i="103"/>
  <c r="G16" i="103"/>
  <c r="O16" i="103"/>
  <c r="W16" i="103"/>
  <c r="I17" i="185"/>
  <c r="I18" i="103"/>
  <c r="Q17" i="185"/>
  <c r="Q18" i="103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H11" i="201"/>
  <c r="H12" i="124"/>
  <c r="P12" i="124"/>
  <c r="P11" i="201"/>
  <c r="X12" i="124"/>
  <c r="X11" i="201"/>
  <c r="V15" i="123"/>
  <c r="P16" i="123"/>
  <c r="J17" i="201"/>
  <c r="J18" i="124"/>
  <c r="R17" i="201"/>
  <c r="R18" i="124"/>
  <c r="V20" i="123"/>
  <c r="J22" i="201"/>
  <c r="J23" i="124"/>
  <c r="R23" i="124"/>
  <c r="R22" i="201"/>
  <c r="L24" i="123"/>
  <c r="H27" i="201"/>
  <c r="H28" i="124"/>
  <c r="P28" i="124"/>
  <c r="P27" i="201"/>
  <c r="X28" i="124"/>
  <c r="X27" i="201"/>
  <c r="V31" i="123"/>
  <c r="J34" i="124"/>
  <c r="J33" i="201"/>
  <c r="R34" i="124"/>
  <c r="R33" i="201"/>
  <c r="X41" i="123"/>
  <c r="F44" i="123"/>
  <c r="V44" i="123"/>
  <c r="H45" i="123"/>
  <c r="T47" i="123"/>
  <c r="F48" i="123"/>
  <c r="P49" i="123"/>
  <c r="X49" i="123"/>
  <c r="R50" i="123"/>
  <c r="P63" i="123"/>
  <c r="R68" i="123"/>
  <c r="H71" i="123"/>
  <c r="J72" i="123"/>
  <c r="D52" i="201"/>
  <c r="D53" i="124"/>
  <c r="L53" i="124"/>
  <c r="L52" i="201"/>
  <c r="T52" i="201"/>
  <c r="T53" i="124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H16" i="103"/>
  <c r="P16" i="103"/>
  <c r="X16" i="103"/>
  <c r="X16" i="102" s="1"/>
  <c r="J17" i="185"/>
  <c r="J18" i="103"/>
  <c r="R17" i="185"/>
  <c r="R18" i="103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V36" i="102"/>
  <c r="P37" i="102"/>
  <c r="X37" i="102"/>
  <c r="F40" i="102"/>
  <c r="D43" i="102"/>
  <c r="L43" i="102"/>
  <c r="T43" i="102"/>
  <c r="X45" i="102"/>
  <c r="J46" i="102"/>
  <c r="V48" i="102"/>
  <c r="H49" i="102"/>
  <c r="T51" i="102"/>
  <c r="F61" i="185"/>
  <c r="N61" i="185"/>
  <c r="V61" i="185"/>
  <c r="R62" i="102"/>
  <c r="D63" i="102"/>
  <c r="P65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P17" i="187"/>
  <c r="P18" i="105"/>
  <c r="P17" i="105" s="1"/>
  <c r="X17" i="187"/>
  <c r="X18" i="105"/>
  <c r="H22" i="187"/>
  <c r="H23" i="105"/>
  <c r="P22" i="187"/>
  <c r="P23" i="105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N8" i="194"/>
  <c r="N9" i="106"/>
  <c r="V8" i="194"/>
  <c r="V9" i="106"/>
  <c r="J11" i="194"/>
  <c r="J12" i="106"/>
  <c r="R11" i="194"/>
  <c r="R12" i="106"/>
  <c r="D17" i="194"/>
  <c r="D18" i="106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F46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I45" i="102"/>
  <c r="I49" i="102"/>
  <c r="G61" i="185"/>
  <c r="O61" i="185"/>
  <c r="W61" i="185"/>
  <c r="M63" i="102"/>
  <c r="U63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C27" i="188"/>
  <c r="K27" i="188"/>
  <c r="S27" i="188"/>
  <c r="E33" i="188"/>
  <c r="M33" i="188"/>
  <c r="U33" i="188"/>
  <c r="I61" i="188"/>
  <c r="Q61" i="188"/>
  <c r="Q33" i="189"/>
  <c r="Q26" i="189" s="1"/>
  <c r="Q4" i="190"/>
  <c r="G8" i="190"/>
  <c r="O8" i="190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K48" i="116"/>
  <c r="G50" i="116"/>
  <c r="C61" i="163"/>
  <c r="K61" i="163"/>
  <c r="S61" i="163"/>
  <c r="E65" i="116"/>
  <c r="M65" i="116"/>
  <c r="U65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D42" i="123"/>
  <c r="L42" i="123"/>
  <c r="N43" i="123"/>
  <c r="X44" i="123"/>
  <c r="J45" i="123"/>
  <c r="L46" i="123"/>
  <c r="H48" i="123"/>
  <c r="F51" i="123"/>
  <c r="H62" i="123"/>
  <c r="R63" i="123"/>
  <c r="D64" i="123"/>
  <c r="F65" i="123"/>
  <c r="X66" i="123"/>
  <c r="D68" i="123"/>
  <c r="V69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H15" i="103"/>
  <c r="P15" i="103"/>
  <c r="X15" i="103"/>
  <c r="J16" i="103"/>
  <c r="R16" i="103"/>
  <c r="D17" i="185"/>
  <c r="D18" i="103"/>
  <c r="L17" i="185"/>
  <c r="L18" i="103"/>
  <c r="T17" i="185"/>
  <c r="T18" i="103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H25" i="103"/>
  <c r="P25" i="103"/>
  <c r="X25" i="103"/>
  <c r="J27" i="185"/>
  <c r="J28" i="103"/>
  <c r="R27" i="185"/>
  <c r="R28" i="103"/>
  <c r="N30" i="102"/>
  <c r="V30" i="102"/>
  <c r="X31" i="102"/>
  <c r="D33" i="185"/>
  <c r="D34" i="103"/>
  <c r="L33" i="185"/>
  <c r="L34" i="103"/>
  <c r="T33" i="185"/>
  <c r="T34" i="103"/>
  <c r="N35" i="102"/>
  <c r="V35" i="102"/>
  <c r="L38" i="102"/>
  <c r="T38" i="102"/>
  <c r="F39" i="102"/>
  <c r="V39" i="102"/>
  <c r="T42" i="102"/>
  <c r="H44" i="102"/>
  <c r="P44" i="102"/>
  <c r="R45" i="102"/>
  <c r="F47" i="102"/>
  <c r="N47" i="102"/>
  <c r="L50" i="102"/>
  <c r="H61" i="185"/>
  <c r="P61" i="185"/>
  <c r="X61" i="185"/>
  <c r="T62" i="102"/>
  <c r="F67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V4" i="187"/>
  <c r="V5" i="105"/>
  <c r="V4" i="105" s="1"/>
  <c r="D8" i="187"/>
  <c r="D9" i="105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H27" i="191"/>
  <c r="H28" i="104"/>
  <c r="P27" i="191"/>
  <c r="P28" i="104"/>
  <c r="X27" i="191"/>
  <c r="X28" i="104"/>
  <c r="J33" i="191"/>
  <c r="J34" i="104"/>
  <c r="R33" i="191"/>
  <c r="R34" i="104"/>
  <c r="F61" i="191"/>
  <c r="N61" i="191"/>
  <c r="V61" i="191"/>
  <c r="J52" i="191"/>
  <c r="J53" i="104"/>
  <c r="R52" i="191"/>
  <c r="R53" i="104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D27" i="194"/>
  <c r="D28" i="106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X65" i="123" l="1"/>
  <c r="S51" i="116"/>
  <c r="P17" i="125"/>
  <c r="L3" i="79"/>
  <c r="E26" i="89"/>
  <c r="I10" i="102"/>
  <c r="F26" i="108"/>
  <c r="R26" i="191"/>
  <c r="R26" i="193"/>
  <c r="F8" i="106"/>
  <c r="U26" i="188"/>
  <c r="Q52" i="105"/>
  <c r="T11" i="106"/>
  <c r="N38" i="123"/>
  <c r="R22" i="104"/>
  <c r="V14" i="102"/>
  <c r="F17" i="105"/>
  <c r="S26" i="114"/>
  <c r="L4" i="106"/>
  <c r="H25" i="102"/>
  <c r="K7" i="102"/>
  <c r="V24" i="102"/>
  <c r="V22" i="106"/>
  <c r="N26" i="81"/>
  <c r="T26" i="78"/>
  <c r="U20" i="102"/>
  <c r="H26" i="185"/>
  <c r="P3" i="192"/>
  <c r="N7" i="123"/>
  <c r="K7" i="123"/>
  <c r="L26" i="187"/>
  <c r="D27" i="106"/>
  <c r="K4" i="125"/>
  <c r="R27" i="104"/>
  <c r="R52" i="104"/>
  <c r="O26" i="17"/>
  <c r="L41" i="123"/>
  <c r="P52" i="105"/>
  <c r="L36" i="123"/>
  <c r="N4" i="125"/>
  <c r="N3" i="125" s="1"/>
  <c r="N26" i="187"/>
  <c r="H3" i="19"/>
  <c r="U68" i="102"/>
  <c r="H3" i="201"/>
  <c r="K26" i="85"/>
  <c r="O66" i="116"/>
  <c r="V26" i="113"/>
  <c r="F66" i="116"/>
  <c r="S8" i="111"/>
  <c r="Q37" i="123"/>
  <c r="D50" i="123"/>
  <c r="C27" i="111"/>
  <c r="I26" i="89"/>
  <c r="T26" i="86"/>
  <c r="K3" i="203"/>
  <c r="F26" i="81"/>
  <c r="R22" i="16"/>
  <c r="D17" i="106"/>
  <c r="M26" i="17"/>
  <c r="R26" i="91"/>
  <c r="N3" i="86"/>
  <c r="K71" i="102"/>
  <c r="T26" i="191"/>
  <c r="X51" i="123"/>
  <c r="N29" i="123"/>
  <c r="L26" i="114"/>
  <c r="K27" i="111"/>
  <c r="L17" i="106"/>
  <c r="K3" i="190"/>
  <c r="D71" i="123"/>
  <c r="D71" i="93" s="1"/>
  <c r="D71" i="11" s="1"/>
  <c r="D71" i="9" s="1"/>
  <c r="D71" i="7" s="1"/>
  <c r="R70" i="123"/>
  <c r="J40" i="123"/>
  <c r="L6" i="123"/>
  <c r="J70" i="123"/>
  <c r="J70" i="93" s="1"/>
  <c r="J70" i="11" s="1"/>
  <c r="J70" i="9" s="1"/>
  <c r="J70" i="7" s="1"/>
  <c r="X69" i="123"/>
  <c r="P69" i="123"/>
  <c r="J26" i="86"/>
  <c r="H69" i="123"/>
  <c r="D49" i="123"/>
  <c r="L21" i="123"/>
  <c r="L21" i="93" s="1"/>
  <c r="L21" i="11" s="1"/>
  <c r="L21" i="9" s="1"/>
  <c r="L21" i="7" s="1"/>
  <c r="K26" i="191"/>
  <c r="S26" i="17"/>
  <c r="S26" i="186"/>
  <c r="N68" i="123"/>
  <c r="N68" i="93" s="1"/>
  <c r="N68" i="11" s="1"/>
  <c r="N68" i="9" s="1"/>
  <c r="N68" i="7" s="1"/>
  <c r="W26" i="201"/>
  <c r="X26" i="193"/>
  <c r="K26" i="186"/>
  <c r="F68" i="123"/>
  <c r="P26" i="193"/>
  <c r="L37" i="123"/>
  <c r="T3" i="186"/>
  <c r="D3" i="83"/>
  <c r="W41" i="102"/>
  <c r="M3" i="17"/>
  <c r="M2" i="17" s="1"/>
  <c r="C26" i="17"/>
  <c r="H26" i="193"/>
  <c r="D67" i="123"/>
  <c r="D67" i="93" s="1"/>
  <c r="D67" i="11" s="1"/>
  <c r="D67" i="9" s="1"/>
  <c r="D67" i="7" s="1"/>
  <c r="L3" i="163"/>
  <c r="C11" i="106"/>
  <c r="J74" i="149"/>
  <c r="H24" i="102"/>
  <c r="F52" i="16"/>
  <c r="R11" i="16"/>
  <c r="S3" i="85"/>
  <c r="H17" i="105"/>
  <c r="M25" i="102"/>
  <c r="G16" i="102"/>
  <c r="I13" i="102"/>
  <c r="I13" i="93" s="1"/>
  <c r="I13" i="11" s="1"/>
  <c r="I13" i="9" s="1"/>
  <c r="I13" i="7" s="1"/>
  <c r="U3" i="91"/>
  <c r="Q26" i="195"/>
  <c r="M26" i="192"/>
  <c r="L26" i="193"/>
  <c r="O26" i="188"/>
  <c r="H26" i="19"/>
  <c r="V26" i="203"/>
  <c r="H3" i="110"/>
  <c r="O3" i="190"/>
  <c r="V11" i="104"/>
  <c r="U26" i="186"/>
  <c r="T26" i="112"/>
  <c r="T3" i="83"/>
  <c r="G11" i="105"/>
  <c r="H22" i="105"/>
  <c r="D26" i="187"/>
  <c r="M41" i="116"/>
  <c r="O38" i="116"/>
  <c r="N26" i="190"/>
  <c r="E26" i="190"/>
  <c r="Q50" i="102"/>
  <c r="Q50" i="93" s="1"/>
  <c r="Q50" i="11" s="1"/>
  <c r="Q50" i="9" s="1"/>
  <c r="Q50" i="7" s="1"/>
  <c r="S47" i="102"/>
  <c r="S47" i="93" s="1"/>
  <c r="S47" i="11" s="1"/>
  <c r="S47" i="9" s="1"/>
  <c r="S47" i="7" s="1"/>
  <c r="U44" i="102"/>
  <c r="C39" i="102"/>
  <c r="E36" i="102"/>
  <c r="M31" i="102"/>
  <c r="W26" i="19"/>
  <c r="H11" i="105"/>
  <c r="H14" i="102"/>
  <c r="S22" i="16"/>
  <c r="R8" i="75"/>
  <c r="T26" i="173"/>
  <c r="V15" i="102"/>
  <c r="V15" i="93" s="1"/>
  <c r="V15" i="11" s="1"/>
  <c r="V15" i="9" s="1"/>
  <c r="V15" i="7" s="1"/>
  <c r="H17" i="16"/>
  <c r="G6" i="102"/>
  <c r="S26" i="191"/>
  <c r="M52" i="16"/>
  <c r="N3" i="19"/>
  <c r="J3" i="107"/>
  <c r="H27" i="105"/>
  <c r="E13" i="102"/>
  <c r="C6" i="102"/>
  <c r="M68" i="102"/>
  <c r="N3" i="186"/>
  <c r="N2" i="186" s="1"/>
  <c r="L26" i="107"/>
  <c r="M3" i="121"/>
  <c r="M2" i="121" s="1"/>
  <c r="C36" i="116"/>
  <c r="P26" i="163"/>
  <c r="I26" i="201"/>
  <c r="S3" i="115"/>
  <c r="S26" i="187"/>
  <c r="U3" i="88"/>
  <c r="U26" i="185"/>
  <c r="F26" i="173"/>
  <c r="D36" i="123"/>
  <c r="N4" i="105"/>
  <c r="P11" i="16"/>
  <c r="P22" i="105"/>
  <c r="F26" i="196"/>
  <c r="G26" i="186"/>
  <c r="V4" i="16"/>
  <c r="C26" i="187"/>
  <c r="I26" i="193"/>
  <c r="C51" i="102"/>
  <c r="E48" i="102"/>
  <c r="E48" i="93" s="1"/>
  <c r="E48" i="11" s="1"/>
  <c r="E48" i="9" s="1"/>
  <c r="E48" i="7" s="1"/>
  <c r="K39" i="102"/>
  <c r="U31" i="102"/>
  <c r="U31" i="93" s="1"/>
  <c r="U31" i="11" s="1"/>
  <c r="U31" i="9" s="1"/>
  <c r="U31" i="7" s="1"/>
  <c r="O52" i="106"/>
  <c r="L3" i="113"/>
  <c r="G26" i="110"/>
  <c r="V26" i="115"/>
  <c r="X4" i="16"/>
  <c r="K70" i="116"/>
  <c r="K70" i="93" s="1"/>
  <c r="K70" i="11" s="1"/>
  <c r="K70" i="9" s="1"/>
  <c r="K70" i="7" s="1"/>
  <c r="M67" i="116"/>
  <c r="M67" i="93" s="1"/>
  <c r="M67" i="11" s="1"/>
  <c r="M67" i="9" s="1"/>
  <c r="M67" i="7" s="1"/>
  <c r="T26" i="107"/>
  <c r="I52" i="111"/>
  <c r="Q26" i="82"/>
  <c r="Q68" i="116"/>
  <c r="Q68" i="93" s="1"/>
  <c r="Q68" i="11" s="1"/>
  <c r="Q68" i="9" s="1"/>
  <c r="Q68" i="7" s="1"/>
  <c r="R26" i="195"/>
  <c r="J26" i="189"/>
  <c r="J26" i="109"/>
  <c r="V3" i="88"/>
  <c r="K20" i="102"/>
  <c r="W65" i="123"/>
  <c r="W61" i="123" s="1"/>
  <c r="L26" i="78"/>
  <c r="X27" i="104"/>
  <c r="Q2" i="119"/>
  <c r="V27" i="104"/>
  <c r="D33" i="125"/>
  <c r="U14" i="102"/>
  <c r="P26" i="114"/>
  <c r="M27" i="125"/>
  <c r="C26" i="82"/>
  <c r="K37" i="116"/>
  <c r="X26" i="77"/>
  <c r="G3" i="198"/>
  <c r="W26" i="189"/>
  <c r="R3" i="18"/>
  <c r="E26" i="173"/>
  <c r="X8" i="106"/>
  <c r="T26" i="188"/>
  <c r="Q52" i="104"/>
  <c r="C26" i="79"/>
  <c r="D26" i="114"/>
  <c r="K11" i="105"/>
  <c r="W26" i="88"/>
  <c r="C17" i="111"/>
  <c r="U17" i="125"/>
  <c r="G8" i="125"/>
  <c r="P26" i="77"/>
  <c r="N37" i="102"/>
  <c r="L26" i="188"/>
  <c r="I26" i="19"/>
  <c r="P51" i="123"/>
  <c r="R48" i="123"/>
  <c r="R48" i="93" s="1"/>
  <c r="R48" i="11" s="1"/>
  <c r="R48" i="9" s="1"/>
  <c r="R48" i="7" s="1"/>
  <c r="T45" i="123"/>
  <c r="T45" i="93" s="1"/>
  <c r="T45" i="11" s="1"/>
  <c r="T45" i="9" s="1"/>
  <c r="T45" i="7" s="1"/>
  <c r="V42" i="123"/>
  <c r="X39" i="123"/>
  <c r="X39" i="93" s="1"/>
  <c r="X39" i="11" s="1"/>
  <c r="X39" i="9" s="1"/>
  <c r="X39" i="7" s="1"/>
  <c r="D37" i="123"/>
  <c r="D32" i="123"/>
  <c r="F29" i="123"/>
  <c r="F29" i="93" s="1"/>
  <c r="F29" i="11" s="1"/>
  <c r="F29" i="9" s="1"/>
  <c r="F29" i="7" s="1"/>
  <c r="D21" i="123"/>
  <c r="D16" i="123"/>
  <c r="F13" i="123"/>
  <c r="D6" i="123"/>
  <c r="R49" i="123"/>
  <c r="C50" i="123"/>
  <c r="C50" i="93" s="1"/>
  <c r="C50" i="11" s="1"/>
  <c r="C50" i="9" s="1"/>
  <c r="C50" i="7" s="1"/>
  <c r="E47" i="123"/>
  <c r="G44" i="123"/>
  <c r="G44" i="93" s="1"/>
  <c r="G44" i="11" s="1"/>
  <c r="G44" i="9" s="1"/>
  <c r="G44" i="7" s="1"/>
  <c r="I41" i="123"/>
  <c r="I41" i="93" s="1"/>
  <c r="I41" i="11" s="1"/>
  <c r="I41" i="9" s="1"/>
  <c r="I41" i="7" s="1"/>
  <c r="K38" i="123"/>
  <c r="M35" i="123"/>
  <c r="M35" i="93" s="1"/>
  <c r="M35" i="11" s="1"/>
  <c r="M35" i="9" s="1"/>
  <c r="M35" i="7" s="1"/>
  <c r="M30" i="123"/>
  <c r="M30" i="93" s="1"/>
  <c r="M30" i="11" s="1"/>
  <c r="M30" i="9" s="1"/>
  <c r="M30" i="7" s="1"/>
  <c r="U24" i="123"/>
  <c r="U19" i="123"/>
  <c r="U19" i="93" s="1"/>
  <c r="U19" i="11" s="1"/>
  <c r="U19" i="9" s="1"/>
  <c r="U19" i="7" s="1"/>
  <c r="U14" i="123"/>
  <c r="G10" i="123"/>
  <c r="X3" i="107"/>
  <c r="I51" i="116"/>
  <c r="T3" i="79"/>
  <c r="T2" i="79" s="1"/>
  <c r="W26" i="107"/>
  <c r="O26" i="84"/>
  <c r="H4" i="104"/>
  <c r="L52" i="125"/>
  <c r="K17" i="105"/>
  <c r="G8" i="106"/>
  <c r="C26" i="87"/>
  <c r="G3" i="84"/>
  <c r="V17" i="104"/>
  <c r="M26" i="108"/>
  <c r="M26" i="85"/>
  <c r="V51" i="123"/>
  <c r="X48" i="123"/>
  <c r="X48" i="93" s="1"/>
  <c r="X48" i="11" s="1"/>
  <c r="X48" i="9" s="1"/>
  <c r="X48" i="7" s="1"/>
  <c r="I49" i="123"/>
  <c r="K46" i="123"/>
  <c r="M43" i="123"/>
  <c r="M43" i="93" s="1"/>
  <c r="M43" i="11" s="1"/>
  <c r="M43" i="9" s="1"/>
  <c r="M43" i="7" s="1"/>
  <c r="O40" i="123"/>
  <c r="O40" i="93" s="1"/>
  <c r="O40" i="11" s="1"/>
  <c r="O40" i="9" s="1"/>
  <c r="O40" i="7" s="1"/>
  <c r="Q32" i="123"/>
  <c r="Q32" i="93" s="1"/>
  <c r="Q32" i="11" s="1"/>
  <c r="Q32" i="9" s="1"/>
  <c r="Q32" i="7" s="1"/>
  <c r="E24" i="123"/>
  <c r="E19" i="123"/>
  <c r="I17" i="111"/>
  <c r="X11" i="104"/>
  <c r="J26" i="171"/>
  <c r="W26" i="112"/>
  <c r="F26" i="187"/>
  <c r="R26" i="108"/>
  <c r="M26" i="187"/>
  <c r="W26" i="171"/>
  <c r="I26" i="163"/>
  <c r="U26" i="171"/>
  <c r="U26" i="81"/>
  <c r="S27" i="103"/>
  <c r="F3" i="174"/>
  <c r="F2" i="174" s="1"/>
  <c r="C63" i="123"/>
  <c r="C63" i="93" s="1"/>
  <c r="C63" i="11" s="1"/>
  <c r="C63" i="9" s="1"/>
  <c r="C63" i="7" s="1"/>
  <c r="W26" i="173"/>
  <c r="T26" i="113"/>
  <c r="V26" i="107"/>
  <c r="K26" i="188"/>
  <c r="D8" i="105"/>
  <c r="U22" i="106"/>
  <c r="K8" i="105"/>
  <c r="E26" i="86"/>
  <c r="O3" i="80"/>
  <c r="K26" i="197"/>
  <c r="E17" i="104"/>
  <c r="W26" i="80"/>
  <c r="U3" i="83"/>
  <c r="Q3" i="19"/>
  <c r="C2" i="204"/>
  <c r="I22" i="111"/>
  <c r="U11" i="125"/>
  <c r="T3" i="115"/>
  <c r="I3" i="107"/>
  <c r="N27" i="104"/>
  <c r="P46" i="102"/>
  <c r="P46" i="93" s="1"/>
  <c r="P46" i="11" s="1"/>
  <c r="P46" i="9" s="1"/>
  <c r="P46" i="7" s="1"/>
  <c r="R43" i="102"/>
  <c r="R43" i="93" s="1"/>
  <c r="R43" i="11" s="1"/>
  <c r="R43" i="9" s="1"/>
  <c r="R43" i="7" s="1"/>
  <c r="X29" i="102"/>
  <c r="J49" i="123"/>
  <c r="J49" i="93" s="1"/>
  <c r="J49" i="11" s="1"/>
  <c r="J49" i="9" s="1"/>
  <c r="J49" i="7" s="1"/>
  <c r="M47" i="123"/>
  <c r="O10" i="123"/>
  <c r="T26" i="194"/>
  <c r="V4" i="125"/>
  <c r="M26" i="191"/>
  <c r="F26" i="197"/>
  <c r="G26" i="108"/>
  <c r="I26" i="107"/>
  <c r="X11" i="125"/>
  <c r="N17" i="104"/>
  <c r="E3" i="109"/>
  <c r="M3" i="114"/>
  <c r="X22" i="125"/>
  <c r="S3" i="84"/>
  <c r="E41" i="116"/>
  <c r="G38" i="116"/>
  <c r="F26" i="190"/>
  <c r="M26" i="186"/>
  <c r="O26" i="19"/>
  <c r="N51" i="123"/>
  <c r="N51" i="93" s="1"/>
  <c r="N51" i="11" s="1"/>
  <c r="N51" i="9" s="1"/>
  <c r="N51" i="7" s="1"/>
  <c r="P48" i="123"/>
  <c r="P48" i="93" s="1"/>
  <c r="P48" i="11" s="1"/>
  <c r="P48" i="9" s="1"/>
  <c r="P48" i="7" s="1"/>
  <c r="N3" i="109"/>
  <c r="M14" i="102"/>
  <c r="E26" i="108"/>
  <c r="E26" i="85"/>
  <c r="O26" i="115"/>
  <c r="O2" i="115" s="1"/>
  <c r="G26" i="89"/>
  <c r="I26" i="88"/>
  <c r="K26" i="87"/>
  <c r="N26" i="171"/>
  <c r="H26" i="112"/>
  <c r="H2" i="112" s="1"/>
  <c r="K3" i="89"/>
  <c r="N24" i="102"/>
  <c r="M3" i="197"/>
  <c r="Q26" i="201"/>
  <c r="M26" i="86"/>
  <c r="F33" i="106"/>
  <c r="N17" i="106"/>
  <c r="D11" i="106"/>
  <c r="X4" i="75"/>
  <c r="T50" i="123"/>
  <c r="T50" i="93" s="1"/>
  <c r="T50" i="11" s="1"/>
  <c r="T50" i="9" s="1"/>
  <c r="T50" i="7" s="1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Q41" i="93" s="1"/>
  <c r="Q41" i="11" s="1"/>
  <c r="Q41" i="9" s="1"/>
  <c r="Q41" i="7" s="1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Q49" i="93" s="1"/>
  <c r="Q49" i="11" s="1"/>
  <c r="Q49" i="9" s="1"/>
  <c r="Q49" i="7" s="1"/>
  <c r="S46" i="123"/>
  <c r="U43" i="123"/>
  <c r="U43" i="93" s="1"/>
  <c r="U43" i="11" s="1"/>
  <c r="U43" i="9" s="1"/>
  <c r="U43" i="7" s="1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9" i="93" s="1"/>
  <c r="M19" i="11" s="1"/>
  <c r="M19" i="9" s="1"/>
  <c r="M19" i="7" s="1"/>
  <c r="M14" i="123"/>
  <c r="S7" i="123"/>
  <c r="J22" i="104"/>
  <c r="X15" i="102"/>
  <c r="X15" i="93" s="1"/>
  <c r="X15" i="11" s="1"/>
  <c r="X15" i="9" s="1"/>
  <c r="X15" i="7" s="1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X13" i="93" s="1"/>
  <c r="X13" i="11" s="1"/>
  <c r="X13" i="9" s="1"/>
  <c r="X13" i="7" s="1"/>
  <c r="S3" i="88"/>
  <c r="W4" i="111"/>
  <c r="E3" i="91"/>
  <c r="L3" i="192"/>
  <c r="X26" i="121"/>
  <c r="M3" i="83"/>
  <c r="K63" i="123"/>
  <c r="K61" i="123" s="1"/>
  <c r="V3" i="17"/>
  <c r="G15" i="102"/>
  <c r="M26" i="112"/>
  <c r="G26" i="78"/>
  <c r="K3" i="78"/>
  <c r="Q3" i="114"/>
  <c r="G3" i="86"/>
  <c r="F22" i="75"/>
  <c r="C69" i="116"/>
  <c r="C69" i="93" s="1"/>
  <c r="C69" i="11" s="1"/>
  <c r="C69" i="9" s="1"/>
  <c r="C69" i="7" s="1"/>
  <c r="O26" i="165"/>
  <c r="O26" i="199"/>
  <c r="U67" i="116"/>
  <c r="L26" i="186"/>
  <c r="P29" i="102"/>
  <c r="P29" i="93" s="1"/>
  <c r="P29" i="11" s="1"/>
  <c r="P29" i="9" s="1"/>
  <c r="P29" i="7" s="1"/>
  <c r="U51" i="123"/>
  <c r="U51" i="93" s="1"/>
  <c r="U51" i="11" s="1"/>
  <c r="U51" i="9" s="1"/>
  <c r="U51" i="7" s="1"/>
  <c r="W48" i="123"/>
  <c r="C46" i="123"/>
  <c r="E43" i="123"/>
  <c r="E43" i="93" s="1"/>
  <c r="E43" i="11" s="1"/>
  <c r="E43" i="9" s="1"/>
  <c r="E43" i="7" s="1"/>
  <c r="G40" i="123"/>
  <c r="G40" i="93" s="1"/>
  <c r="G40" i="11" s="1"/>
  <c r="G40" i="9" s="1"/>
  <c r="G40" i="7" s="1"/>
  <c r="I37" i="123"/>
  <c r="I32" i="123"/>
  <c r="I32" i="93" s="1"/>
  <c r="I32" i="11" s="1"/>
  <c r="I32" i="9" s="1"/>
  <c r="I32" i="7" s="1"/>
  <c r="K29" i="123"/>
  <c r="K29" i="93" s="1"/>
  <c r="K29" i="11" s="1"/>
  <c r="K29" i="9" s="1"/>
  <c r="K29" i="7" s="1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T16" i="102"/>
  <c r="V13" i="102"/>
  <c r="D17" i="16"/>
  <c r="K22" i="16"/>
  <c r="W3" i="165"/>
  <c r="V26" i="19"/>
  <c r="G3" i="18"/>
  <c r="L3" i="121"/>
  <c r="W21" i="102"/>
  <c r="W21" i="93" s="1"/>
  <c r="W21" i="11" s="1"/>
  <c r="W21" i="9" s="1"/>
  <c r="W21" i="7" s="1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F14" i="93" s="1"/>
  <c r="F14" i="11" s="1"/>
  <c r="F14" i="9" s="1"/>
  <c r="F14" i="7" s="1"/>
  <c r="P25" i="102"/>
  <c r="R16" i="102"/>
  <c r="R16" i="93" s="1"/>
  <c r="R16" i="11" s="1"/>
  <c r="R16" i="9" s="1"/>
  <c r="R16" i="7" s="1"/>
  <c r="W11" i="111"/>
  <c r="C8" i="104"/>
  <c r="G27" i="105"/>
  <c r="S23" i="102"/>
  <c r="S7" i="102"/>
  <c r="M3" i="85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L27" i="106"/>
  <c r="X11" i="105"/>
  <c r="W27" i="111"/>
  <c r="Q17" i="104"/>
  <c r="C3" i="114"/>
  <c r="I3" i="82"/>
  <c r="U3" i="8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10" i="93" s="1"/>
  <c r="Q10" i="11" s="1"/>
  <c r="Q10" i="9" s="1"/>
  <c r="Q10" i="7" s="1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P6" i="93" s="1"/>
  <c r="P6" i="11" s="1"/>
  <c r="P6" i="9" s="1"/>
  <c r="P6" i="7" s="1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G32" i="93" s="1"/>
  <c r="G32" i="11" s="1"/>
  <c r="G32" i="9" s="1"/>
  <c r="G32" i="7" s="1"/>
  <c r="X10" i="102"/>
  <c r="X10" i="93" s="1"/>
  <c r="X10" i="11" s="1"/>
  <c r="X10" i="9" s="1"/>
  <c r="X10" i="7" s="1"/>
  <c r="X11" i="16"/>
  <c r="F3" i="17"/>
  <c r="O11" i="111"/>
  <c r="W11" i="105"/>
  <c r="I52" i="125"/>
  <c r="I52" i="75"/>
  <c r="O6" i="102"/>
  <c r="O6" i="93" s="1"/>
  <c r="O6" i="11" s="1"/>
  <c r="O6" i="9" s="1"/>
  <c r="O6" i="7" s="1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M36" i="93" s="1"/>
  <c r="M36" i="11" s="1"/>
  <c r="M36" i="9" s="1"/>
  <c r="M36" i="7" s="1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R65" i="93" s="1"/>
  <c r="R65" i="11" s="1"/>
  <c r="R65" i="9" s="1"/>
  <c r="R65" i="7" s="1"/>
  <c r="Q51" i="116"/>
  <c r="U40" i="102"/>
  <c r="U40" i="93" s="1"/>
  <c r="U40" i="11" s="1"/>
  <c r="U40" i="9" s="1"/>
  <c r="U40" i="7" s="1"/>
  <c r="K30" i="102"/>
  <c r="S19" i="102"/>
  <c r="S19" i="93" s="1"/>
  <c r="S19" i="11" s="1"/>
  <c r="S19" i="9" s="1"/>
  <c r="S19" i="7" s="1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X19" i="93" s="1"/>
  <c r="X19" i="11" s="1"/>
  <c r="X19" i="9" s="1"/>
  <c r="X19" i="7" s="1"/>
  <c r="V7" i="123"/>
  <c r="P3" i="85"/>
  <c r="P2" i="85" s="1"/>
  <c r="N26" i="188"/>
  <c r="M52" i="106"/>
  <c r="U17" i="106"/>
  <c r="W3" i="171"/>
  <c r="W2" i="171" s="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K25" i="93" s="1"/>
  <c r="K25" i="11" s="1"/>
  <c r="K25" i="9" s="1"/>
  <c r="K25" i="7" s="1"/>
  <c r="G3" i="110"/>
  <c r="N52" i="16"/>
  <c r="H4" i="16"/>
  <c r="P4" i="75"/>
  <c r="G3" i="115"/>
  <c r="J3" i="193"/>
  <c r="O3" i="18"/>
  <c r="N26" i="18"/>
  <c r="R3" i="173"/>
  <c r="F26" i="115"/>
  <c r="F2" i="115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G68" i="93" s="1"/>
  <c r="G68" i="11" s="1"/>
  <c r="G68" i="9" s="1"/>
  <c r="G68" i="7" s="1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3" i="111" s="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3" i="105" s="1"/>
  <c r="J25" i="102"/>
  <c r="J10" i="102"/>
  <c r="N7" i="102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Q26" i="110"/>
  <c r="T4" i="106"/>
  <c r="T3" i="106" s="1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V3" i="198"/>
  <c r="D11" i="16"/>
  <c r="D3" i="16" s="1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P14" i="93" s="1"/>
  <c r="P14" i="11" s="1"/>
  <c r="P14" i="9" s="1"/>
  <c r="P14" i="7" s="1"/>
  <c r="V52" i="16"/>
  <c r="S2" i="119"/>
  <c r="G52" i="106"/>
  <c r="M27" i="106"/>
  <c r="I8" i="106"/>
  <c r="I27" i="105"/>
  <c r="S17" i="105"/>
  <c r="I11" i="105"/>
  <c r="I3" i="105" s="1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Q72" i="93" s="1"/>
  <c r="Q72" i="11" s="1"/>
  <c r="Q72" i="9" s="1"/>
  <c r="Q72" i="7" s="1"/>
  <c r="N26" i="165"/>
  <c r="J51" i="102"/>
  <c r="J51" i="93" s="1"/>
  <c r="J51" i="11" s="1"/>
  <c r="J51" i="9" s="1"/>
  <c r="J51" i="7" s="1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U49" i="93" s="1"/>
  <c r="U49" i="11" s="1"/>
  <c r="U49" i="9" s="1"/>
  <c r="U49" i="7" s="1"/>
  <c r="G38" i="102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T21" i="93" s="1"/>
  <c r="T21" i="11" s="1"/>
  <c r="T21" i="9" s="1"/>
  <c r="T21" i="7" s="1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S67" i="93" s="1"/>
  <c r="S67" i="11" s="1"/>
  <c r="S67" i="9" s="1"/>
  <c r="S67" i="7" s="1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C10" i="93" s="1"/>
  <c r="C10" i="11" s="1"/>
  <c r="C10" i="9" s="1"/>
  <c r="C10" i="7" s="1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D6" i="93" s="1"/>
  <c r="D6" i="11" s="1"/>
  <c r="D6" i="9" s="1"/>
  <c r="D6" i="7" s="1"/>
  <c r="H26" i="198"/>
  <c r="I3" i="109"/>
  <c r="F61" i="104"/>
  <c r="P3" i="125"/>
  <c r="E3" i="108"/>
  <c r="T11" i="104"/>
  <c r="I16" i="102"/>
  <c r="O11" i="16"/>
  <c r="O3" i="16" s="1"/>
  <c r="M61" i="105"/>
  <c r="C8" i="105"/>
  <c r="P8" i="106"/>
  <c r="F4" i="16"/>
  <c r="W3" i="84"/>
  <c r="F52" i="106"/>
  <c r="R33" i="104"/>
  <c r="R26" i="104" s="1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X51" i="93" s="1"/>
  <c r="X51" i="11" s="1"/>
  <c r="X51" i="9" s="1"/>
  <c r="X51" i="7" s="1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H27" i="106"/>
  <c r="N33" i="104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C4" i="106"/>
  <c r="C3" i="106" s="1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6" i="196"/>
  <c r="J3" i="19"/>
  <c r="T3" i="18"/>
  <c r="J3" i="174"/>
  <c r="J2" i="174" s="1"/>
  <c r="T26" i="203"/>
  <c r="F3" i="110"/>
  <c r="F2" i="110" s="1"/>
  <c r="V3" i="115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H46" i="93" s="1"/>
  <c r="H46" i="11" s="1"/>
  <c r="H46" i="9" s="1"/>
  <c r="H46" i="7" s="1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J2" i="186" s="1"/>
  <c r="E68" i="116"/>
  <c r="T2" i="83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Q52" i="111"/>
  <c r="I33" i="104"/>
  <c r="U26" i="90"/>
  <c r="X2" i="120"/>
  <c r="C61" i="120"/>
  <c r="G2" i="155"/>
  <c r="Q7" i="102"/>
  <c r="Q7" i="93" s="1"/>
  <c r="Q7" i="11" s="1"/>
  <c r="Q7" i="9" s="1"/>
  <c r="Q7" i="7" s="1"/>
  <c r="T2" i="115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C2" i="193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U54" i="11" s="1"/>
  <c r="U54" i="9" s="1"/>
  <c r="U54" i="7" s="1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M61" i="120"/>
  <c r="I2" i="166"/>
  <c r="D33" i="106"/>
  <c r="D26" i="106" s="1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R2" i="169"/>
  <c r="L2" i="204"/>
  <c r="K2" i="20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N2" i="108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G24" i="102"/>
  <c r="G24" i="93" s="1"/>
  <c r="G24" i="11" s="1"/>
  <c r="G24" i="9" s="1"/>
  <c r="G24" i="7" s="1"/>
  <c r="E7" i="102"/>
  <c r="E7" i="93" s="1"/>
  <c r="E7" i="11" s="1"/>
  <c r="E7" i="9" s="1"/>
  <c r="E7" i="7" s="1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N69" i="93" s="1"/>
  <c r="N69" i="11" s="1"/>
  <c r="N69" i="9" s="1"/>
  <c r="N69" i="7" s="1"/>
  <c r="P66" i="102"/>
  <c r="R63" i="102"/>
  <c r="R63" i="93" s="1"/>
  <c r="R63" i="11" s="1"/>
  <c r="R63" i="9" s="1"/>
  <c r="R63" i="7" s="1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30" i="93" s="1"/>
  <c r="H30" i="11" s="1"/>
  <c r="H30" i="9" s="1"/>
  <c r="H30" i="7" s="1"/>
  <c r="H19" i="123"/>
  <c r="H19" i="93" s="1"/>
  <c r="H19" i="11" s="1"/>
  <c r="H19" i="9" s="1"/>
  <c r="H19" i="7" s="1"/>
  <c r="D3" i="173"/>
  <c r="S2" i="202"/>
  <c r="R2" i="202"/>
  <c r="N2" i="86"/>
  <c r="D2" i="199"/>
  <c r="R2" i="160"/>
  <c r="O2" i="168"/>
  <c r="O27" i="106"/>
  <c r="G11" i="106"/>
  <c r="S11" i="104"/>
  <c r="S3" i="104" s="1"/>
  <c r="I61" i="105"/>
  <c r="J27" i="104"/>
  <c r="H4" i="105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E3" i="203"/>
  <c r="R2" i="204"/>
  <c r="I2" i="204"/>
  <c r="T2" i="161"/>
  <c r="O2" i="202"/>
  <c r="N2" i="204"/>
  <c r="R3" i="183"/>
  <c r="V3" i="107"/>
  <c r="J2" i="109"/>
  <c r="W3" i="183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V65" i="93" s="1"/>
  <c r="V65" i="11" s="1"/>
  <c r="V65" i="9" s="1"/>
  <c r="V65" i="7" s="1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C31" i="93" s="1"/>
  <c r="C31" i="11" s="1"/>
  <c r="C31" i="9" s="1"/>
  <c r="C31" i="7" s="1"/>
  <c r="E87" i="149"/>
  <c r="U26" i="173"/>
  <c r="G87" i="149"/>
  <c r="V3" i="191"/>
  <c r="W26" i="114"/>
  <c r="K3" i="81"/>
  <c r="I49" i="116"/>
  <c r="K46" i="116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U32" i="93" s="1"/>
  <c r="U32" i="11" s="1"/>
  <c r="U32" i="9" s="1"/>
  <c r="U32" i="7" s="1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I7" i="102"/>
  <c r="I7" i="93" s="1"/>
  <c r="I7" i="11" s="1"/>
  <c r="I7" i="9" s="1"/>
  <c r="I7" i="7" s="1"/>
  <c r="W27" i="125"/>
  <c r="F27" i="125"/>
  <c r="M33" i="111"/>
  <c r="U17" i="111"/>
  <c r="M33" i="104"/>
  <c r="U17" i="104"/>
  <c r="K11" i="104"/>
  <c r="K3" i="104" s="1"/>
  <c r="U33" i="105"/>
  <c r="S11" i="105"/>
  <c r="C26" i="110"/>
  <c r="S26" i="90"/>
  <c r="R11" i="104"/>
  <c r="R3" i="104" s="1"/>
  <c r="T3" i="188"/>
  <c r="V8" i="16"/>
  <c r="K61" i="106"/>
  <c r="I27" i="104"/>
  <c r="O61" i="105"/>
  <c r="C33" i="105"/>
  <c r="M7" i="102"/>
  <c r="M7" i="93" s="1"/>
  <c r="M7" i="11" s="1"/>
  <c r="M7" i="9" s="1"/>
  <c r="M7" i="7" s="1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Q4" i="125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U61" i="106"/>
  <c r="C27" i="105"/>
  <c r="M26" i="171"/>
  <c r="I26" i="82"/>
  <c r="G3" i="82"/>
  <c r="L61" i="106"/>
  <c r="P61" i="105"/>
  <c r="D33" i="105"/>
  <c r="D33" i="16"/>
  <c r="D26" i="16" s="1"/>
  <c r="D52" i="125"/>
  <c r="D27" i="125"/>
  <c r="X3" i="114"/>
  <c r="O22" i="106"/>
  <c r="C22" i="105"/>
  <c r="C26" i="198"/>
  <c r="P3" i="198"/>
  <c r="K3" i="188"/>
  <c r="K2" i="188" s="1"/>
  <c r="C26" i="109"/>
  <c r="E3" i="196"/>
  <c r="P26" i="192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X26" i="16" s="1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3" i="106" s="1"/>
  <c r="D11" i="125"/>
  <c r="H61" i="75"/>
  <c r="K27" i="125"/>
  <c r="S11" i="125"/>
  <c r="T8" i="75"/>
  <c r="P17" i="75"/>
  <c r="L4" i="75"/>
  <c r="Q69" i="116"/>
  <c r="Q69" i="93" s="1"/>
  <c r="Q69" i="11" s="1"/>
  <c r="Q69" i="9" s="1"/>
  <c r="Q69" i="7" s="1"/>
  <c r="E26" i="109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G3" i="199"/>
  <c r="O26" i="195"/>
  <c r="R54" i="102"/>
  <c r="R71" i="102"/>
  <c r="T68" i="102"/>
  <c r="T68" i="93" s="1"/>
  <c r="T68" i="11" s="1"/>
  <c r="T68" i="9" s="1"/>
  <c r="T68" i="7" s="1"/>
  <c r="X62" i="102"/>
  <c r="X50" i="102"/>
  <c r="X50" i="93" s="1"/>
  <c r="X50" i="11" s="1"/>
  <c r="X50" i="9" s="1"/>
  <c r="X50" i="7" s="1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H42" i="93" s="1"/>
  <c r="H42" i="11" s="1"/>
  <c r="H42" i="9" s="1"/>
  <c r="H42" i="7" s="1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C48" i="93" s="1"/>
  <c r="C48" i="11" s="1"/>
  <c r="C48" i="9" s="1"/>
  <c r="C48" i="7" s="1"/>
  <c r="G42" i="102"/>
  <c r="G42" i="93" s="1"/>
  <c r="G42" i="11" s="1"/>
  <c r="G42" i="9" s="1"/>
  <c r="G42" i="7" s="1"/>
  <c r="I39" i="102"/>
  <c r="K36" i="102"/>
  <c r="K36" i="93" s="1"/>
  <c r="K36" i="11" s="1"/>
  <c r="K36" i="9" s="1"/>
  <c r="K36" i="7" s="1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V2" i="198" s="1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R3" i="105" s="1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Q3" i="198"/>
  <c r="G69" i="116"/>
  <c r="K26" i="113"/>
  <c r="R3" i="90"/>
  <c r="T26" i="19"/>
  <c r="J3" i="91"/>
  <c r="V61" i="75"/>
  <c r="G11" i="104"/>
  <c r="G3" i="104" s="1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H50" i="93" s="1"/>
  <c r="H50" i="11" s="1"/>
  <c r="H50" i="9" s="1"/>
  <c r="H50" i="7" s="1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M15" i="93"/>
  <c r="M15" i="11" s="1"/>
  <c r="M15" i="9" s="1"/>
  <c r="M15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O26" i="104" s="1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T16" i="93" s="1"/>
  <c r="T16" i="11" s="1"/>
  <c r="T16" i="9" s="1"/>
  <c r="T16" i="7" s="1"/>
  <c r="V13" i="123"/>
  <c r="T6" i="123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H26" i="104" s="1"/>
  <c r="N4" i="104"/>
  <c r="V3" i="187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V26" i="187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R61" i="106"/>
  <c r="R4" i="106"/>
  <c r="R33" i="105"/>
  <c r="D46" i="93"/>
  <c r="D46" i="11" s="1"/>
  <c r="D46" i="9" s="1"/>
  <c r="D46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D33" i="118"/>
  <c r="D26" i="118" s="1"/>
  <c r="D2" i="118" s="1"/>
  <c r="O61" i="111"/>
  <c r="C33" i="111"/>
  <c r="C26" i="111" s="1"/>
  <c r="S33" i="104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J8" i="75"/>
  <c r="R61" i="16"/>
  <c r="F33" i="75"/>
  <c r="I4" i="75"/>
  <c r="K3" i="174"/>
  <c r="S3" i="113"/>
  <c r="G26" i="115"/>
  <c r="G3" i="109"/>
  <c r="E26" i="203"/>
  <c r="I3" i="165"/>
  <c r="J26" i="196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W26" i="84"/>
  <c r="W2" i="84" s="1"/>
  <c r="C3" i="80"/>
  <c r="L33" i="118"/>
  <c r="L26" i="118" s="1"/>
  <c r="L3" i="188"/>
  <c r="P33" i="8"/>
  <c r="P26" i="8" s="1"/>
  <c r="P2" i="8" s="1"/>
  <c r="N33" i="125"/>
  <c r="N26" i="125" s="1"/>
  <c r="P61" i="75"/>
  <c r="C33" i="16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W41" i="93"/>
  <c r="W41" i="11" s="1"/>
  <c r="W41" i="9" s="1"/>
  <c r="W41" i="7" s="1"/>
  <c r="S46" i="93"/>
  <c r="S46" i="11" s="1"/>
  <c r="S46" i="9" s="1"/>
  <c r="S46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M61" i="118"/>
  <c r="O43" i="93"/>
  <c r="O43" i="11" s="1"/>
  <c r="O43" i="9" s="1"/>
  <c r="O43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D37" i="93"/>
  <c r="D37" i="11" s="1"/>
  <c r="D37" i="9" s="1"/>
  <c r="D37" i="7" s="1"/>
  <c r="V26" i="111"/>
  <c r="G26" i="201"/>
  <c r="O26" i="171"/>
  <c r="T61" i="118"/>
  <c r="M52" i="75"/>
  <c r="U17" i="75"/>
  <c r="C3" i="195"/>
  <c r="O3" i="188"/>
  <c r="O73" i="149"/>
  <c r="L73" i="149"/>
  <c r="V73" i="149"/>
  <c r="G73" i="149"/>
  <c r="D73" i="149"/>
  <c r="X73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P61" i="124"/>
  <c r="G52" i="117"/>
  <c r="C12" i="116"/>
  <c r="C11" i="116" s="1"/>
  <c r="C11" i="117"/>
  <c r="G8" i="117"/>
  <c r="G9" i="116"/>
  <c r="G8" i="116" s="1"/>
  <c r="Q4" i="117"/>
  <c r="Q5" i="116"/>
  <c r="Q4" i="116" s="1"/>
  <c r="K3" i="111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N65" i="93"/>
  <c r="N65" i="11" s="1"/>
  <c r="N65" i="9" s="1"/>
  <c r="N65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51" i="93"/>
  <c r="C51" i="11" s="1"/>
  <c r="C51" i="9" s="1"/>
  <c r="C51" i="7" s="1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N61" i="102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W17" i="16"/>
  <c r="M11" i="16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R54" i="93"/>
  <c r="R54" i="11" s="1"/>
  <c r="R54" i="9" s="1"/>
  <c r="R54" i="7" s="1"/>
  <c r="D61" i="103"/>
  <c r="X33" i="103"/>
  <c r="X34" i="102"/>
  <c r="H22" i="103"/>
  <c r="H23" i="102"/>
  <c r="V16" i="93"/>
  <c r="V16" i="11" s="1"/>
  <c r="V16" i="9" s="1"/>
  <c r="V16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U3" i="194"/>
  <c r="G52" i="103"/>
  <c r="G53" i="102"/>
  <c r="K61" i="103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V42" i="93"/>
  <c r="V42" i="11" s="1"/>
  <c r="V42" i="9" s="1"/>
  <c r="V42" i="7" s="1"/>
  <c r="N33" i="103"/>
  <c r="N34" i="102"/>
  <c r="T26" i="185"/>
  <c r="V17" i="103"/>
  <c r="V18" i="102"/>
  <c r="J3" i="185"/>
  <c r="P13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O14" i="93"/>
  <c r="O14" i="11" s="1"/>
  <c r="C6" i="93"/>
  <c r="C6" i="11" s="1"/>
  <c r="C6" i="9" s="1"/>
  <c r="C6" i="7" s="1"/>
  <c r="Q26" i="17"/>
  <c r="O13" i="149"/>
  <c r="C7" i="149"/>
  <c r="O6" i="149"/>
  <c r="C26" i="201"/>
  <c r="M17" i="124"/>
  <c r="M18" i="123"/>
  <c r="K11" i="124"/>
  <c r="K12" i="123"/>
  <c r="M61" i="125"/>
  <c r="M3" i="112"/>
  <c r="Q26" i="114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V61" i="118"/>
  <c r="F33" i="117"/>
  <c r="F34" i="116"/>
  <c r="F33" i="116" s="1"/>
  <c r="N17" i="117"/>
  <c r="N18" i="116"/>
  <c r="N17" i="116" s="1"/>
  <c r="L3" i="197"/>
  <c r="H3" i="194"/>
  <c r="L3" i="191"/>
  <c r="L2" i="191" s="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V27" i="103"/>
  <c r="V28" i="102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8" i="123"/>
  <c r="P22" i="124"/>
  <c r="P23" i="123"/>
  <c r="P22" i="123" s="1"/>
  <c r="J8" i="124"/>
  <c r="J9" i="123"/>
  <c r="T3" i="201"/>
  <c r="L3" i="171"/>
  <c r="N33" i="149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O29" i="93"/>
  <c r="O29" i="11" s="1"/>
  <c r="O29" i="9" s="1"/>
  <c r="O29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3" i="149"/>
  <c r="E6" i="149"/>
  <c r="S33" i="124"/>
  <c r="S34" i="123"/>
  <c r="Q27" i="124"/>
  <c r="Q28" i="123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17" i="16"/>
  <c r="S12" i="149"/>
  <c r="K33" i="8"/>
  <c r="K26" i="8" s="1"/>
  <c r="G27" i="124"/>
  <c r="G28" i="123"/>
  <c r="G11" i="124"/>
  <c r="G12" i="123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V2" i="163" s="1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K74" i="149"/>
  <c r="Q73" i="149"/>
  <c r="K61" i="117"/>
  <c r="M27" i="117"/>
  <c r="M28" i="116"/>
  <c r="M27" i="116" s="1"/>
  <c r="U11" i="117"/>
  <c r="U12" i="116"/>
  <c r="S33" i="103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9" i="93"/>
  <c r="R39" i="11" s="1"/>
  <c r="R39" i="9" s="1"/>
  <c r="R39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F11" i="124"/>
  <c r="F12" i="123"/>
  <c r="L3" i="201"/>
  <c r="D3" i="171"/>
  <c r="J3" i="114"/>
  <c r="C34" i="116"/>
  <c r="C33" i="117"/>
  <c r="I11" i="117"/>
  <c r="I12" i="116"/>
  <c r="I11" i="116" s="1"/>
  <c r="W4" i="117"/>
  <c r="W5" i="116"/>
  <c r="W4" i="116" s="1"/>
  <c r="M26" i="11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C5" i="123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C12" i="123"/>
  <c r="C11" i="124"/>
  <c r="G8" i="124"/>
  <c r="G9" i="123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U12" i="149"/>
  <c r="K33" i="124"/>
  <c r="K34" i="123"/>
  <c r="I27" i="124"/>
  <c r="I28" i="123"/>
  <c r="Q11" i="124"/>
  <c r="Q12" i="123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L12" i="149"/>
  <c r="T33" i="8"/>
  <c r="T26" i="8" s="1"/>
  <c r="T2" i="8" s="1"/>
  <c r="J33" i="124"/>
  <c r="J34" i="123"/>
  <c r="H27" i="124"/>
  <c r="H28" i="123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T61" i="103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M27" i="124"/>
  <c r="M28" i="123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G12" i="149"/>
  <c r="G33" i="10"/>
  <c r="G26" i="10" s="1"/>
  <c r="M33" i="124"/>
  <c r="M34" i="123"/>
  <c r="S27" i="124"/>
  <c r="S28" i="123"/>
  <c r="S27" i="123" s="1"/>
  <c r="I3" i="201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S42" i="93"/>
  <c r="S42" i="11" s="1"/>
  <c r="S42" i="9" s="1"/>
  <c r="S42" i="7" s="1"/>
  <c r="K33" i="103"/>
  <c r="K34" i="102"/>
  <c r="K11" i="103"/>
  <c r="K13" i="102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69" i="93"/>
  <c r="F69" i="11" s="1"/>
  <c r="F69" i="9" s="1"/>
  <c r="F69" i="7" s="1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I45" i="93"/>
  <c r="I45" i="11" s="1"/>
  <c r="I45" i="9" s="1"/>
  <c r="I45" i="7" s="1"/>
  <c r="O4" i="117"/>
  <c r="O5" i="116"/>
  <c r="O4" i="116" s="1"/>
  <c r="E3" i="194"/>
  <c r="Q39" i="93"/>
  <c r="Q39" i="11" s="1"/>
  <c r="Q39" i="9" s="1"/>
  <c r="Q39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W40" i="93"/>
  <c r="W40" i="11" s="1"/>
  <c r="W40" i="9" s="1"/>
  <c r="W40" i="7" s="1"/>
  <c r="U74" i="149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S12" i="102"/>
  <c r="W9" i="102"/>
  <c r="G3" i="17"/>
  <c r="W11" i="149"/>
  <c r="K26" i="201"/>
  <c r="U17" i="124"/>
  <c r="U18" i="123"/>
  <c r="I4" i="124"/>
  <c r="I5" i="123"/>
  <c r="Q3" i="171"/>
  <c r="K61" i="124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S35" i="93"/>
  <c r="S35" i="11" s="1"/>
  <c r="S35" i="9" s="1"/>
  <c r="S35" i="7" s="1"/>
  <c r="U25" i="93"/>
  <c r="U25" i="11" s="1"/>
  <c r="U25" i="9" s="1"/>
  <c r="U25" i="7" s="1"/>
  <c r="I22" i="103"/>
  <c r="I23" i="102"/>
  <c r="U8" i="103"/>
  <c r="U10" i="102"/>
  <c r="U10" i="93" s="1"/>
  <c r="U10" i="11" s="1"/>
  <c r="U10" i="9" s="1"/>
  <c r="U10" i="7" s="1"/>
  <c r="M5" i="102"/>
  <c r="W33" i="16"/>
  <c r="U26" i="17"/>
  <c r="U11" i="16"/>
  <c r="C3" i="17"/>
  <c r="K11" i="149"/>
  <c r="K10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H53" i="102"/>
  <c r="R71" i="93"/>
  <c r="R71" i="11" s="1"/>
  <c r="R71" i="9" s="1"/>
  <c r="R71" i="7" s="1"/>
  <c r="L61" i="103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O66" i="93"/>
  <c r="O66" i="11" s="1"/>
  <c r="O66" i="9" s="1"/>
  <c r="O66" i="7" s="1"/>
  <c r="Q63" i="93"/>
  <c r="Q63" i="11" s="1"/>
  <c r="Q63" i="9" s="1"/>
  <c r="Q63" i="7" s="1"/>
  <c r="S61" i="103"/>
  <c r="G33" i="103"/>
  <c r="G34" i="102"/>
  <c r="W22" i="103"/>
  <c r="W23" i="102"/>
  <c r="U12" i="102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M74" i="149"/>
  <c r="I22" i="117"/>
  <c r="I23" i="116"/>
  <c r="I22" i="116" s="1"/>
  <c r="M4" i="117"/>
  <c r="M5" i="116"/>
  <c r="M4" i="116" s="1"/>
  <c r="O26" i="194"/>
  <c r="E26" i="194"/>
  <c r="S3" i="194"/>
  <c r="O3" i="19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S11" i="124"/>
  <c r="S12" i="123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Q2" i="91" l="1"/>
  <c r="S26" i="103"/>
  <c r="O8" i="123"/>
  <c r="X22" i="123"/>
  <c r="T2" i="173"/>
  <c r="S11" i="123"/>
  <c r="P2" i="192"/>
  <c r="S13" i="93"/>
  <c r="S13" i="11" s="1"/>
  <c r="S13" i="9" s="1"/>
  <c r="S13" i="7" s="1"/>
  <c r="X24" i="93"/>
  <c r="X24" i="11" s="1"/>
  <c r="X24" i="9" s="1"/>
  <c r="X24" i="7" s="1"/>
  <c r="M41" i="93"/>
  <c r="M41" i="11" s="1"/>
  <c r="M41" i="9" s="1"/>
  <c r="M41" i="7" s="1"/>
  <c r="I51" i="93"/>
  <c r="I51" i="11" s="1"/>
  <c r="I51" i="9" s="1"/>
  <c r="I51" i="7" s="1"/>
  <c r="P39" i="149"/>
  <c r="H14" i="93"/>
  <c r="H14" i="11" s="1"/>
  <c r="H14" i="9" s="1"/>
  <c r="H14" i="7" s="1"/>
  <c r="N89" i="149"/>
  <c r="H79" i="149"/>
  <c r="H27" i="123"/>
  <c r="T11" i="123"/>
  <c r="N2" i="187"/>
  <c r="I2" i="110"/>
  <c r="U10" i="149"/>
  <c r="E41" i="93"/>
  <c r="E41" i="11" s="1"/>
  <c r="E41" i="9" s="1"/>
  <c r="E41" i="7" s="1"/>
  <c r="W2" i="18"/>
  <c r="T2" i="188"/>
  <c r="D16" i="93"/>
  <c r="D16" i="11" s="1"/>
  <c r="D16" i="9" s="1"/>
  <c r="D16" i="7" s="1"/>
  <c r="Q26" i="111"/>
  <c r="Q2" i="111" s="1"/>
  <c r="I49" i="93"/>
  <c r="I49" i="11" s="1"/>
  <c r="I49" i="9" s="1"/>
  <c r="I49" i="7" s="1"/>
  <c r="N7" i="93"/>
  <c r="N7" i="11" s="1"/>
  <c r="J3" i="106"/>
  <c r="J2" i="106" s="1"/>
  <c r="O87" i="149"/>
  <c r="M14" i="93"/>
  <c r="M14" i="11" s="1"/>
  <c r="M14" i="9" s="1"/>
  <c r="M14" i="7" s="1"/>
  <c r="G2" i="185"/>
  <c r="I2" i="91"/>
  <c r="C2" i="78"/>
  <c r="W2" i="80"/>
  <c r="R3" i="125"/>
  <c r="C26" i="16"/>
  <c r="H64" i="93"/>
  <c r="H64" i="11" s="1"/>
  <c r="Q27" i="123"/>
  <c r="D26" i="149"/>
  <c r="M11" i="123"/>
  <c r="S26" i="104"/>
  <c r="S2" i="104" s="1"/>
  <c r="T7" i="149"/>
  <c r="M2" i="114"/>
  <c r="L2" i="19"/>
  <c r="H3" i="104"/>
  <c r="Q11" i="123"/>
  <c r="N3" i="16"/>
  <c r="S26" i="105"/>
  <c r="Q77" i="149"/>
  <c r="K26" i="104"/>
  <c r="J26" i="125"/>
  <c r="G3" i="106"/>
  <c r="U14" i="93"/>
  <c r="U14" i="11" s="1"/>
  <c r="U14" i="9" s="1"/>
  <c r="U14" i="7" s="1"/>
  <c r="H2" i="19"/>
  <c r="K88" i="149"/>
  <c r="I2" i="82"/>
  <c r="F6" i="149"/>
  <c r="W15" i="93"/>
  <c r="W15" i="11" s="1"/>
  <c r="W15" i="9" s="1"/>
  <c r="W15" i="7" s="1"/>
  <c r="G3" i="125"/>
  <c r="O17" i="123"/>
  <c r="J2" i="189"/>
  <c r="V3" i="125"/>
  <c r="K2" i="165"/>
  <c r="U2" i="81"/>
  <c r="J26" i="105"/>
  <c r="J2" i="105" s="1"/>
  <c r="E2" i="173"/>
  <c r="W2" i="115"/>
  <c r="V2" i="115"/>
  <c r="J2" i="192"/>
  <c r="P80" i="149"/>
  <c r="T2" i="163"/>
  <c r="I2" i="195"/>
  <c r="M68" i="93"/>
  <c r="M68" i="11" s="1"/>
  <c r="M68" i="9" s="1"/>
  <c r="M68" i="7" s="1"/>
  <c r="K46" i="93"/>
  <c r="K46" i="11" s="1"/>
  <c r="K46" i="9" s="1"/>
  <c r="K46" i="7" s="1"/>
  <c r="V7" i="93"/>
  <c r="V7" i="11" s="1"/>
  <c r="C26" i="125"/>
  <c r="C2" i="86"/>
  <c r="G48" i="93"/>
  <c r="G48" i="11" s="1"/>
  <c r="G48" i="9" s="1"/>
  <c r="G48" i="7" s="1"/>
  <c r="X3" i="16"/>
  <c r="X2" i="16" s="1"/>
  <c r="R26" i="105"/>
  <c r="R2" i="105" s="1"/>
  <c r="U26" i="111"/>
  <c r="W25" i="93"/>
  <c r="W25" i="11" s="1"/>
  <c r="W25" i="9" s="1"/>
  <c r="W25" i="7" s="1"/>
  <c r="M3" i="111"/>
  <c r="U22" i="123"/>
  <c r="O26" i="16"/>
  <c r="O2" i="16" s="1"/>
  <c r="X26" i="75"/>
  <c r="Q2" i="82"/>
  <c r="J10" i="93"/>
  <c r="J10" i="11" s="1"/>
  <c r="J10" i="9" s="1"/>
  <c r="J10" i="7" s="1"/>
  <c r="P81" i="149"/>
  <c r="H24" i="93"/>
  <c r="H24" i="11" s="1"/>
  <c r="H24" i="9" s="1"/>
  <c r="H24" i="7" s="1"/>
  <c r="X3" i="104"/>
  <c r="X2" i="104" s="1"/>
  <c r="D2" i="108"/>
  <c r="L4" i="123"/>
  <c r="D60" i="149"/>
  <c r="M27" i="123"/>
  <c r="W37" i="93"/>
  <c r="W37" i="11" s="1"/>
  <c r="W37" i="9" s="1"/>
  <c r="W37" i="7" s="1"/>
  <c r="F3" i="125"/>
  <c r="J2" i="196"/>
  <c r="X17" i="123"/>
  <c r="Q10" i="149"/>
  <c r="G78" i="149"/>
  <c r="L6" i="93"/>
  <c r="L6" i="11" s="1"/>
  <c r="L6" i="9" s="1"/>
  <c r="L6" i="7" s="1"/>
  <c r="O38" i="93"/>
  <c r="O38" i="11" s="1"/>
  <c r="O38" i="9" s="1"/>
  <c r="O38" i="7" s="1"/>
  <c r="R66" i="93"/>
  <c r="R66" i="11" s="1"/>
  <c r="R66" i="9" s="1"/>
  <c r="R66" i="7" s="1"/>
  <c r="V2" i="19"/>
  <c r="N2" i="188"/>
  <c r="T26" i="125"/>
  <c r="D2" i="91"/>
  <c r="K2" i="189"/>
  <c r="E26" i="105"/>
  <c r="H2" i="197"/>
  <c r="O3" i="111"/>
  <c r="C11" i="123"/>
  <c r="E47" i="93"/>
  <c r="E47" i="11" s="1"/>
  <c r="E47" i="9" s="1"/>
  <c r="E47" i="7" s="1"/>
  <c r="E3" i="111"/>
  <c r="C26" i="117"/>
  <c r="W17" i="123"/>
  <c r="K26" i="125"/>
  <c r="K2" i="125" s="1"/>
  <c r="P64" i="93"/>
  <c r="P64" i="11" s="1"/>
  <c r="P64" i="9" s="1"/>
  <c r="E2" i="201"/>
  <c r="U41" i="93"/>
  <c r="U41" i="11" s="1"/>
  <c r="U41" i="9" s="1"/>
  <c r="U41" i="7" s="1"/>
  <c r="W65" i="93"/>
  <c r="W65" i="11" s="1"/>
  <c r="W65" i="9" s="1"/>
  <c r="W65" i="7" s="1"/>
  <c r="L2" i="188"/>
  <c r="L17" i="123"/>
  <c r="N3" i="105"/>
  <c r="H3" i="105"/>
  <c r="H2" i="105" s="1"/>
  <c r="G2" i="190"/>
  <c r="O2" i="80"/>
  <c r="I27" i="123"/>
  <c r="N26" i="104"/>
  <c r="R2" i="195"/>
  <c r="J27" i="123"/>
  <c r="O2" i="114"/>
  <c r="G2" i="110"/>
  <c r="H2" i="183"/>
  <c r="M72" i="93"/>
  <c r="M72" i="11" s="1"/>
  <c r="M72" i="9" s="1"/>
  <c r="M72" i="7" s="1"/>
  <c r="M2" i="186"/>
  <c r="Q2" i="19"/>
  <c r="T61" i="149"/>
  <c r="G2" i="108"/>
  <c r="W2" i="108"/>
  <c r="T2" i="113"/>
  <c r="O27" i="123"/>
  <c r="X2" i="121"/>
  <c r="F2" i="17"/>
  <c r="W3" i="16"/>
  <c r="T6" i="93"/>
  <c r="T6" i="11" s="1"/>
  <c r="T6" i="9" s="1"/>
  <c r="T6" i="7" s="1"/>
  <c r="M47" i="93"/>
  <c r="M47" i="11" s="1"/>
  <c r="M47" i="9" s="1"/>
  <c r="M47" i="7" s="1"/>
  <c r="M26" i="16"/>
  <c r="P2" i="193"/>
  <c r="M3" i="106"/>
  <c r="O2" i="190"/>
  <c r="G26" i="103"/>
  <c r="H3" i="16"/>
  <c r="J3" i="16"/>
  <c r="G2" i="81"/>
  <c r="X11" i="123"/>
  <c r="S40" i="93"/>
  <c r="S40" i="11" s="1"/>
  <c r="S40" i="9" s="1"/>
  <c r="S40" i="7" s="1"/>
  <c r="H2" i="203"/>
  <c r="X2" i="18"/>
  <c r="G2" i="19"/>
  <c r="U24" i="93"/>
  <c r="U24" i="11" s="1"/>
  <c r="U24" i="9" s="1"/>
  <c r="U24" i="7" s="1"/>
  <c r="F2" i="109"/>
  <c r="X2" i="183"/>
  <c r="O3" i="125"/>
  <c r="M26" i="103"/>
  <c r="N2" i="112"/>
  <c r="C2" i="192"/>
  <c r="O2" i="186"/>
  <c r="P51" i="93"/>
  <c r="P51" i="11" s="1"/>
  <c r="P51" i="9" s="1"/>
  <c r="P51" i="7" s="1"/>
  <c r="K26" i="117"/>
  <c r="V2" i="193"/>
  <c r="Q4" i="123"/>
  <c r="V26" i="106"/>
  <c r="V3" i="106"/>
  <c r="V2" i="106" s="1"/>
  <c r="E3" i="105"/>
  <c r="I2" i="109"/>
  <c r="G15" i="93"/>
  <c r="G15" i="11" s="1"/>
  <c r="G15" i="9" s="1"/>
  <c r="G15" i="7" s="1"/>
  <c r="V26" i="105"/>
  <c r="P62" i="93"/>
  <c r="P62" i="11" s="1"/>
  <c r="P62" i="9" s="1"/>
  <c r="P62" i="7" s="1"/>
  <c r="O69" i="93"/>
  <c r="O69" i="11" s="1"/>
  <c r="O69" i="9" s="1"/>
  <c r="O69" i="7" s="1"/>
  <c r="Q3" i="125"/>
  <c r="K3" i="105"/>
  <c r="F27" i="123"/>
  <c r="H2" i="171"/>
  <c r="H2" i="173"/>
  <c r="N57" i="149"/>
  <c r="E2" i="109"/>
  <c r="V2" i="107"/>
  <c r="D87" i="149"/>
  <c r="R87" i="149"/>
  <c r="L82" i="149"/>
  <c r="T82" i="149"/>
  <c r="T56" i="149"/>
  <c r="L89" i="149"/>
  <c r="R2" i="109"/>
  <c r="V33" i="116"/>
  <c r="V26" i="116" s="1"/>
  <c r="F26" i="124"/>
  <c r="Q2" i="114"/>
  <c r="I2" i="192"/>
  <c r="Q89" i="149"/>
  <c r="J87" i="149"/>
  <c r="S87" i="149"/>
  <c r="R64" i="149"/>
  <c r="N87" i="149"/>
  <c r="X24" i="149"/>
  <c r="K40" i="93"/>
  <c r="K40" i="11" s="1"/>
  <c r="K40" i="9" s="1"/>
  <c r="K40" i="7" s="1"/>
  <c r="N2" i="196"/>
  <c r="W26" i="105"/>
  <c r="Q87" i="149"/>
  <c r="L56" i="149"/>
  <c r="H74" i="149"/>
  <c r="J2" i="195"/>
  <c r="K2" i="89"/>
  <c r="I2" i="107"/>
  <c r="K89" i="149"/>
  <c r="K27" i="123"/>
  <c r="G26" i="117"/>
  <c r="E7" i="149"/>
  <c r="V3" i="75"/>
  <c r="W44" i="149"/>
  <c r="P74" i="149"/>
  <c r="K87" i="149"/>
  <c r="V63" i="149"/>
  <c r="K95" i="149"/>
  <c r="F17" i="149"/>
  <c r="G2" i="115"/>
  <c r="Q26" i="104"/>
  <c r="M87" i="149"/>
  <c r="I87" i="149"/>
  <c r="T87" i="149"/>
  <c r="D82" i="149"/>
  <c r="D56" i="149"/>
  <c r="W26" i="124"/>
  <c r="G8" i="123"/>
  <c r="U37" i="93"/>
  <c r="U37" i="11" s="1"/>
  <c r="U37" i="9" s="1"/>
  <c r="U37" i="7" s="1"/>
  <c r="I89" i="149"/>
  <c r="F87" i="149"/>
  <c r="C87" i="149"/>
  <c r="V42" i="149"/>
  <c r="V87" i="149"/>
  <c r="P87" i="149"/>
  <c r="U47" i="93"/>
  <c r="U47" i="11" s="1"/>
  <c r="U47" i="9" s="1"/>
  <c r="U47" i="7" s="1"/>
  <c r="E51" i="93"/>
  <c r="E51" i="11" s="1"/>
  <c r="E51" i="9" s="1"/>
  <c r="E51" i="7" s="1"/>
  <c r="M76" i="149"/>
  <c r="M17" i="123"/>
  <c r="F3" i="104"/>
  <c r="V57" i="149"/>
  <c r="D26" i="125"/>
  <c r="S3" i="105"/>
  <c r="S2" i="105" s="1"/>
  <c r="X2" i="115"/>
  <c r="R89" i="149"/>
  <c r="W87" i="149"/>
  <c r="L87" i="149"/>
  <c r="U87" i="149"/>
  <c r="X87" i="149"/>
  <c r="J89" i="149"/>
  <c r="G2" i="186"/>
  <c r="D57" i="149"/>
  <c r="I2" i="19"/>
  <c r="G25" i="93"/>
  <c r="G25" i="11" s="1"/>
  <c r="G25" i="9" s="1"/>
  <c r="G25" i="7" s="1"/>
  <c r="U33" i="116"/>
  <c r="S2" i="113"/>
  <c r="Q26" i="106"/>
  <c r="R27" i="123"/>
  <c r="G55" i="149"/>
  <c r="E22" i="123"/>
  <c r="I3" i="16"/>
  <c r="V2" i="191"/>
  <c r="C26" i="104"/>
  <c r="Q2" i="197"/>
  <c r="M16" i="149"/>
  <c r="H22" i="123"/>
  <c r="I81" i="149"/>
  <c r="O11" i="123"/>
  <c r="O3" i="123" s="1"/>
  <c r="K2" i="104"/>
  <c r="M2" i="187"/>
  <c r="C3" i="105"/>
  <c r="U17" i="123"/>
  <c r="N26" i="16"/>
  <c r="V26" i="104"/>
  <c r="V2" i="104" s="1"/>
  <c r="D89" i="149"/>
  <c r="O61" i="102"/>
  <c r="H2" i="113"/>
  <c r="R26" i="16"/>
  <c r="R2" i="16" s="1"/>
  <c r="T3" i="16"/>
  <c r="X3" i="106"/>
  <c r="E93" i="149"/>
  <c r="X80" i="149"/>
  <c r="G2" i="183"/>
  <c r="O48" i="93"/>
  <c r="O48" i="11" s="1"/>
  <c r="O48" i="9" s="1"/>
  <c r="O48" i="7" s="1"/>
  <c r="M3" i="16"/>
  <c r="E24" i="93"/>
  <c r="E24" i="11" s="1"/>
  <c r="E24" i="9" s="1"/>
  <c r="E24" i="7" s="1"/>
  <c r="C2" i="165"/>
  <c r="M2" i="85"/>
  <c r="X2" i="19"/>
  <c r="H33" i="116"/>
  <c r="H26" i="116" s="1"/>
  <c r="D2" i="194"/>
  <c r="E26" i="16"/>
  <c r="S4" i="123"/>
  <c r="S3" i="123" s="1"/>
  <c r="U26" i="106"/>
  <c r="U2" i="106" s="1"/>
  <c r="C2" i="82"/>
  <c r="U3" i="16"/>
  <c r="F26" i="106"/>
  <c r="F2" i="106" s="1"/>
  <c r="I6" i="93"/>
  <c r="I6" i="11" s="1"/>
  <c r="I6" i="9" s="1"/>
  <c r="I6" i="7" s="1"/>
  <c r="K63" i="93"/>
  <c r="K63" i="11" s="1"/>
  <c r="K63" i="9" s="1"/>
  <c r="K63" i="7" s="1"/>
  <c r="O26" i="103"/>
  <c r="G11" i="123"/>
  <c r="I2" i="186"/>
  <c r="U72" i="93"/>
  <c r="U72" i="11" s="1"/>
  <c r="U72" i="9" s="1"/>
  <c r="U72" i="7" s="1"/>
  <c r="I2" i="79"/>
  <c r="F13" i="93"/>
  <c r="F13" i="11" s="1"/>
  <c r="F13" i="9" s="1"/>
  <c r="F13" i="7" s="1"/>
  <c r="F2" i="111"/>
  <c r="S7" i="93"/>
  <c r="S7" i="11" s="1"/>
  <c r="S7" i="9" s="1"/>
  <c r="S7" i="7" s="1"/>
  <c r="R33" i="116"/>
  <c r="R26" i="116" s="1"/>
  <c r="F11" i="123"/>
  <c r="W8" i="123"/>
  <c r="S2" i="90"/>
  <c r="M2" i="191"/>
  <c r="J3" i="125"/>
  <c r="U3" i="111"/>
  <c r="I2" i="87"/>
  <c r="G2" i="203"/>
  <c r="W2" i="112"/>
  <c r="M51" i="93"/>
  <c r="M51" i="11" s="1"/>
  <c r="M51" i="9" s="1"/>
  <c r="M51" i="7" s="1"/>
  <c r="D26" i="105"/>
  <c r="D2" i="18"/>
  <c r="C7" i="93"/>
  <c r="C7" i="11" s="1"/>
  <c r="C7" i="9" s="1"/>
  <c r="C7" i="7" s="1"/>
  <c r="M55" i="149"/>
  <c r="N77" i="149"/>
  <c r="Q17" i="123"/>
  <c r="E26" i="106"/>
  <c r="K2" i="109"/>
  <c r="D3" i="105"/>
  <c r="I3" i="125"/>
  <c r="I2" i="125" s="1"/>
  <c r="K50" i="93"/>
  <c r="K50" i="11" s="1"/>
  <c r="K50" i="9" s="1"/>
  <c r="K50" i="7" s="1"/>
  <c r="C2" i="111"/>
  <c r="Q56" i="149"/>
  <c r="I2" i="112"/>
  <c r="I39" i="93"/>
  <c r="I39" i="11" s="1"/>
  <c r="I39" i="9" s="1"/>
  <c r="I39" i="7" s="1"/>
  <c r="U26" i="105"/>
  <c r="G2" i="84"/>
  <c r="Q16" i="93"/>
  <c r="Q16" i="11" s="1"/>
  <c r="Q16" i="9" s="1"/>
  <c r="Q16" i="7" s="1"/>
  <c r="X14" i="93"/>
  <c r="X14" i="11" s="1"/>
  <c r="X14" i="9" s="1"/>
  <c r="X14" i="7" s="1"/>
  <c r="Q33" i="123"/>
  <c r="C4" i="123"/>
  <c r="S2" i="86"/>
  <c r="I66" i="93"/>
  <c r="I66" i="11" s="1"/>
  <c r="I66" i="9" s="1"/>
  <c r="I66" i="7" s="1"/>
  <c r="E72" i="93"/>
  <c r="E72" i="11" s="1"/>
  <c r="E72" i="9" s="1"/>
  <c r="E72" i="7" s="1"/>
  <c r="J26" i="104"/>
  <c r="D2" i="81"/>
  <c r="H2" i="108"/>
  <c r="V3" i="16"/>
  <c r="G38" i="93"/>
  <c r="G38" i="11" s="1"/>
  <c r="G38" i="9" s="1"/>
  <c r="G38" i="7" s="1"/>
  <c r="K11" i="123"/>
  <c r="K3" i="123" s="1"/>
  <c r="H2" i="121"/>
  <c r="J2" i="17"/>
  <c r="M3" i="104"/>
  <c r="O10" i="93"/>
  <c r="O10" i="11" s="1"/>
  <c r="O10" i="9" s="1"/>
  <c r="O10" i="7" s="1"/>
  <c r="P63" i="149"/>
  <c r="X2" i="87"/>
  <c r="Q82" i="149"/>
  <c r="X2" i="201"/>
  <c r="S26" i="124"/>
  <c r="N6" i="149"/>
  <c r="G26" i="125"/>
  <c r="J2" i="193"/>
  <c r="K13" i="93"/>
  <c r="K13" i="11" s="1"/>
  <c r="K13" i="9" s="1"/>
  <c r="K13" i="7" s="1"/>
  <c r="X32" i="149"/>
  <c r="F2" i="91"/>
  <c r="W3" i="105"/>
  <c r="X66" i="93"/>
  <c r="X66" i="11" s="1"/>
  <c r="X66" i="9" s="1"/>
  <c r="X66" i="7" s="1"/>
  <c r="E2" i="108"/>
  <c r="H29" i="149"/>
  <c r="X3" i="75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V3" i="123" s="1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D13" i="149"/>
  <c r="C12" i="102"/>
  <c r="C12" i="93" s="1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Q26" i="123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S2" i="110"/>
  <c r="N3" i="106"/>
  <c r="V26" i="75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F26" i="104"/>
  <c r="T26" i="16"/>
  <c r="R26" i="125"/>
  <c r="X2" i="186"/>
  <c r="D2" i="163"/>
  <c r="O3" i="75"/>
  <c r="H6" i="149"/>
  <c r="H26" i="124"/>
  <c r="G26" i="16"/>
  <c r="G2" i="16" s="1"/>
  <c r="C26" i="103"/>
  <c r="H33" i="123"/>
  <c r="M26" i="105"/>
  <c r="M2" i="105" s="1"/>
  <c r="H2" i="87"/>
  <c r="F26" i="75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J2" i="77"/>
  <c r="P2" i="105"/>
  <c r="Q3" i="16"/>
  <c r="Q2" i="16" s="1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U3" i="105"/>
  <c r="U2" i="105" s="1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J77" i="149"/>
  <c r="K3" i="124"/>
  <c r="G2" i="163"/>
  <c r="C2" i="77"/>
  <c r="Q42" i="149"/>
  <c r="J3" i="75"/>
  <c r="W80" i="149"/>
  <c r="M77" i="149"/>
  <c r="R6" i="149"/>
  <c r="S2" i="188"/>
  <c r="F26" i="103"/>
  <c r="U26" i="16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I2" i="90"/>
  <c r="O2" i="108"/>
  <c r="O33" i="123"/>
  <c r="M2" i="125"/>
  <c r="U33" i="123"/>
  <c r="U26" i="123" s="1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H57" i="149"/>
  <c r="G18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H2" i="79"/>
  <c r="N2" i="173"/>
  <c r="V2" i="18"/>
  <c r="R2" i="188"/>
  <c r="T2" i="193"/>
  <c r="I2" i="113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Q2" i="187"/>
  <c r="X2" i="163"/>
  <c r="T2" i="191"/>
  <c r="W2" i="188"/>
  <c r="S2" i="198"/>
  <c r="V2" i="83"/>
  <c r="L2" i="87"/>
  <c r="V2" i="91"/>
  <c r="S2" i="18"/>
  <c r="M2" i="113"/>
  <c r="X2" i="91"/>
  <c r="S2" i="173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J2" i="10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V2" i="105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X95" i="149"/>
  <c r="P33" i="149"/>
  <c r="G95" i="149"/>
  <c r="U77" i="149"/>
  <c r="P77" i="149"/>
  <c r="F77" i="149"/>
  <c r="N94" i="149"/>
  <c r="K42" i="149"/>
  <c r="X28" i="149"/>
  <c r="O80" i="149"/>
  <c r="D30" i="149"/>
  <c r="W86" i="149"/>
  <c r="R26" i="106"/>
  <c r="T57" i="149"/>
  <c r="T3" i="125"/>
  <c r="T2" i="125" s="1"/>
  <c r="J33" i="149"/>
  <c r="T21" i="149"/>
  <c r="P56" i="149"/>
  <c r="L63" i="149"/>
  <c r="W64" i="149"/>
  <c r="I57" i="149"/>
  <c r="P21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V30" i="149"/>
  <c r="O3" i="105"/>
  <c r="J61" i="123"/>
  <c r="C5" i="149"/>
  <c r="L61" i="116"/>
  <c r="H3" i="124"/>
  <c r="L18" i="149"/>
  <c r="D26" i="103"/>
  <c r="T3" i="124"/>
  <c r="R33" i="123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E26" i="75"/>
  <c r="I73" i="149"/>
  <c r="G74" i="149"/>
  <c r="D22" i="149"/>
  <c r="E8" i="102"/>
  <c r="E3" i="75"/>
  <c r="O61" i="123"/>
  <c r="S26" i="125"/>
  <c r="S2" i="125" s="1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G26" i="75"/>
  <c r="X13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G44" i="149"/>
  <c r="E89" i="149"/>
  <c r="W89" i="149"/>
  <c r="W7" i="149"/>
  <c r="F75" i="149"/>
  <c r="C82" i="149"/>
  <c r="H26" i="75"/>
  <c r="F62" i="149"/>
  <c r="V76" i="149"/>
  <c r="P44" i="149"/>
  <c r="F31" i="149"/>
  <c r="Q94" i="149"/>
  <c r="C75" i="149"/>
  <c r="T26" i="106"/>
  <c r="X26" i="106"/>
  <c r="V75" i="149"/>
  <c r="R3" i="103"/>
  <c r="X63" i="149"/>
  <c r="P94" i="149"/>
  <c r="O89" i="149"/>
  <c r="E26" i="104"/>
  <c r="M83" i="149"/>
  <c r="G80" i="149"/>
  <c r="I71" i="149"/>
  <c r="W17" i="149"/>
  <c r="G64" i="149"/>
  <c r="R17" i="149"/>
  <c r="J27" i="149"/>
  <c r="K70" i="149"/>
  <c r="O76" i="149"/>
  <c r="H28" i="149"/>
  <c r="I75" i="149"/>
  <c r="L22" i="149"/>
  <c r="H34" i="149"/>
  <c r="C48" i="149"/>
  <c r="P70" i="149"/>
  <c r="H75" i="149"/>
  <c r="F25" i="149"/>
  <c r="V39" i="149"/>
  <c r="I56" i="149"/>
  <c r="F89" i="149"/>
  <c r="X33" i="149"/>
  <c r="N75" i="149"/>
  <c r="L94" i="149"/>
  <c r="R48" i="149"/>
  <c r="X83" i="149"/>
  <c r="P75" i="149"/>
  <c r="N31" i="149"/>
  <c r="T94" i="149"/>
  <c r="L26" i="149"/>
  <c r="L62" i="149"/>
  <c r="I83" i="149"/>
  <c r="T32" i="149"/>
  <c r="V48" i="149"/>
  <c r="X47" i="149"/>
  <c r="K56" i="149"/>
  <c r="T74" i="149"/>
  <c r="F21" i="149"/>
  <c r="L32" i="149"/>
  <c r="T70" i="149"/>
  <c r="V33" i="149"/>
  <c r="D5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F74" i="149"/>
  <c r="V47" i="149"/>
  <c r="M70" i="149"/>
  <c r="G76" i="149"/>
  <c r="R51" i="149"/>
  <c r="X39" i="149"/>
  <c r="H24" i="149"/>
  <c r="V29" i="149"/>
  <c r="X29" i="149"/>
  <c r="J23" i="149"/>
  <c r="X75" i="149"/>
  <c r="P48" i="149"/>
  <c r="U56" i="149"/>
  <c r="O56" i="149"/>
  <c r="U26" i="104"/>
  <c r="H47" i="149"/>
  <c r="R55" i="149"/>
  <c r="P27" i="149"/>
  <c r="F29" i="149"/>
  <c r="K62" i="149"/>
  <c r="G89" i="149"/>
  <c r="H76" i="149"/>
  <c r="D31" i="149"/>
  <c r="T31" i="149"/>
  <c r="I47" i="149"/>
  <c r="T63" i="149"/>
  <c r="J58" i="149"/>
  <c r="V21" i="149"/>
  <c r="K48" i="149"/>
  <c r="E61" i="116"/>
  <c r="H32" i="149"/>
  <c r="V89" i="149"/>
  <c r="J48" i="149"/>
  <c r="V25" i="149"/>
  <c r="J43" i="149"/>
  <c r="X7" i="149"/>
  <c r="G43" i="149"/>
  <c r="J62" i="149"/>
  <c r="U75" i="149"/>
  <c r="V24" i="149"/>
  <c r="O83" i="149"/>
  <c r="H94" i="149"/>
  <c r="N47" i="149"/>
  <c r="N29" i="149"/>
  <c r="N25" i="149"/>
  <c r="D34" i="149"/>
  <c r="D94" i="149"/>
  <c r="P47" i="149"/>
  <c r="R27" i="149"/>
  <c r="D32" i="149"/>
  <c r="C89" i="149"/>
  <c r="L27" i="149"/>
  <c r="D70" i="149"/>
  <c r="N39" i="149"/>
  <c r="P24" i="149"/>
  <c r="J39" i="149"/>
  <c r="I80" i="149"/>
  <c r="O5" i="149"/>
  <c r="O3" i="117"/>
  <c r="I74" i="149"/>
  <c r="N82" i="149"/>
  <c r="H61" i="123"/>
  <c r="E75" i="149"/>
  <c r="K76" i="149"/>
  <c r="V82" i="149"/>
  <c r="M26" i="124"/>
  <c r="I62" i="149"/>
  <c r="X55" i="149"/>
  <c r="F55" i="149"/>
  <c r="G61" i="123"/>
  <c r="N3" i="123"/>
  <c r="Q74" i="149"/>
  <c r="F82" i="149"/>
  <c r="J82" i="149"/>
  <c r="S76" i="149"/>
  <c r="W63" i="149"/>
  <c r="P3" i="123"/>
  <c r="C76" i="149"/>
  <c r="R82" i="149"/>
  <c r="E26" i="124"/>
  <c r="E2" i="124" s="1"/>
  <c r="D3" i="124"/>
  <c r="O82" i="149"/>
  <c r="M75" i="149"/>
  <c r="P55" i="149"/>
  <c r="S75" i="149"/>
  <c r="C64" i="149"/>
  <c r="L3" i="124"/>
  <c r="W82" i="149"/>
  <c r="F71" i="149"/>
  <c r="E71" i="149"/>
  <c r="K71" i="149"/>
  <c r="D71" i="149"/>
  <c r="V5" i="149"/>
  <c r="L46" i="149"/>
  <c r="U71" i="149"/>
  <c r="F5" i="149"/>
  <c r="K16" i="9"/>
  <c r="K16" i="7" s="1"/>
  <c r="N5" i="149"/>
  <c r="K72" i="149"/>
  <c r="V34" i="93"/>
  <c r="V33" i="102"/>
  <c r="U54" i="149"/>
  <c r="K28" i="93"/>
  <c r="K27" i="102"/>
  <c r="R5" i="93"/>
  <c r="R4" i="102"/>
  <c r="L80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Q59" i="149"/>
  <c r="E18" i="93"/>
  <c r="E17" i="102"/>
  <c r="C72" i="149"/>
  <c r="N7" i="9"/>
  <c r="N7" i="7" s="1"/>
  <c r="O23" i="93"/>
  <c r="H23" i="93"/>
  <c r="H22" i="102"/>
  <c r="W28" i="93"/>
  <c r="W27" i="102"/>
  <c r="U26" i="116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T14" i="9"/>
  <c r="T14" i="7" s="1"/>
  <c r="P72" i="149"/>
  <c r="G3" i="103"/>
  <c r="H16" i="149"/>
  <c r="R28" i="93"/>
  <c r="R27" i="102"/>
  <c r="L18" i="93"/>
  <c r="L17" i="102"/>
  <c r="S72" i="149"/>
  <c r="R46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T26" i="116"/>
  <c r="U3" i="124"/>
  <c r="K24" i="9"/>
  <c r="K24" i="7" s="1"/>
  <c r="C3" i="117"/>
  <c r="P3" i="103"/>
  <c r="P23" i="93"/>
  <c r="P22" i="116"/>
  <c r="M61" i="116"/>
  <c r="V3" i="117"/>
  <c r="K26" i="75"/>
  <c r="U26" i="124"/>
  <c r="I9" i="93"/>
  <c r="I8" i="102"/>
  <c r="G61" i="116"/>
  <c r="P61" i="116"/>
  <c r="Q18" i="93"/>
  <c r="Q17" i="102"/>
  <c r="C41" i="149"/>
  <c r="X3" i="123"/>
  <c r="D53" i="93"/>
  <c r="D52" i="102"/>
  <c r="X6" i="149"/>
  <c r="Q26" i="117"/>
  <c r="E5" i="93"/>
  <c r="E4" i="102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3" i="93"/>
  <c r="K22" i="102"/>
  <c r="C3" i="116"/>
  <c r="F26" i="116"/>
  <c r="F2" i="116" s="1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Q12" i="93"/>
  <c r="Q11" i="102"/>
  <c r="I34" i="149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U28" i="93"/>
  <c r="U27" i="102"/>
  <c r="R5" i="149"/>
  <c r="W27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C61" i="102"/>
  <c r="R59" i="149"/>
  <c r="G34" i="93"/>
  <c r="G33" i="102"/>
  <c r="Q54" i="149"/>
  <c r="T5" i="93"/>
  <c r="T4" i="102"/>
  <c r="S12" i="93"/>
  <c r="S11" i="102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S34" i="93"/>
  <c r="S33" i="102"/>
  <c r="U12" i="93"/>
  <c r="U11" i="116"/>
  <c r="U3" i="116" s="1"/>
  <c r="Q71" i="149"/>
  <c r="W34" i="93"/>
  <c r="W33" i="102"/>
  <c r="R60" i="149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L23" i="93"/>
  <c r="L22" i="102"/>
  <c r="I61" i="102"/>
  <c r="K80" i="149"/>
  <c r="V18" i="93"/>
  <c r="V17" i="102"/>
  <c r="T77" i="149"/>
  <c r="G53" i="93"/>
  <c r="G52" i="102"/>
  <c r="O64" i="7"/>
  <c r="H61" i="102"/>
  <c r="W12" i="93"/>
  <c r="W11" i="102"/>
  <c r="C54" i="149"/>
  <c r="R61" i="102"/>
  <c r="J53" i="93"/>
  <c r="J52" i="102"/>
  <c r="W91" i="149"/>
  <c r="W33" i="116"/>
  <c r="W26" i="116" s="1"/>
  <c r="U61" i="102"/>
  <c r="C78" i="149"/>
  <c r="V7" i="9"/>
  <c r="V7" i="7" s="1"/>
  <c r="R31" i="9"/>
  <c r="R31" i="7" s="1"/>
  <c r="N61" i="116"/>
  <c r="S26" i="75"/>
  <c r="E28" i="93"/>
  <c r="E27" i="102"/>
  <c r="G3" i="117"/>
  <c r="F81" i="149"/>
  <c r="J64" i="149"/>
  <c r="S6" i="9"/>
  <c r="S6" i="7" s="1"/>
  <c r="L81" i="149"/>
  <c r="H28" i="93"/>
  <c r="H27" i="102"/>
  <c r="T41" i="149"/>
  <c r="H90" i="149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P3" i="124"/>
  <c r="E22" i="102"/>
  <c r="E23" i="93"/>
  <c r="P34" i="93"/>
  <c r="P33" i="102"/>
  <c r="P64" i="7"/>
  <c r="M26" i="116"/>
  <c r="O59" i="149"/>
  <c r="E9" i="93"/>
  <c r="G60" i="149"/>
  <c r="L26" i="103"/>
  <c r="F72" i="149"/>
  <c r="Q34" i="93"/>
  <c r="Q33" i="102"/>
  <c r="G71" i="149"/>
  <c r="W5" i="93"/>
  <c r="W4" i="102"/>
  <c r="R71" i="149"/>
  <c r="E3" i="117"/>
  <c r="D81" i="149"/>
  <c r="U39" i="149"/>
  <c r="X34" i="93"/>
  <c r="X33" i="102"/>
  <c r="X3" i="116"/>
  <c r="O72" i="149"/>
  <c r="J50" i="149"/>
  <c r="T3" i="116"/>
  <c r="U61" i="93"/>
  <c r="H10" i="149"/>
  <c r="S3" i="124"/>
  <c r="E26" i="103"/>
  <c r="W64" i="7"/>
  <c r="O71" i="149"/>
  <c r="D9" i="93"/>
  <c r="D8" i="102"/>
  <c r="H72" i="149"/>
  <c r="C34" i="93"/>
  <c r="C33" i="102"/>
  <c r="E34" i="93"/>
  <c r="E33" i="102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N22" i="102"/>
  <c r="N23" i="93"/>
  <c r="M3" i="124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M81" i="149"/>
  <c r="Q26" i="124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W3" i="124"/>
  <c r="S23" i="93"/>
  <c r="X5" i="93"/>
  <c r="X4" i="102"/>
  <c r="K53" i="93"/>
  <c r="K52" i="102"/>
  <c r="T3" i="117"/>
  <c r="K26" i="149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G57" i="149"/>
  <c r="S10" i="9"/>
  <c r="S10" i="7" s="1"/>
  <c r="O34" i="93"/>
  <c r="O33" i="102"/>
  <c r="U72" i="149"/>
  <c r="L59" i="149"/>
  <c r="P53" i="93"/>
  <c r="P52" i="102"/>
  <c r="G50" i="149"/>
  <c r="L53" i="93"/>
  <c r="L52" i="102"/>
  <c r="I5" i="93"/>
  <c r="I4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I11" i="102"/>
  <c r="X91" i="149"/>
  <c r="L3" i="116"/>
  <c r="O14" i="9"/>
  <c r="O14" i="7" s="1"/>
  <c r="P24" i="9"/>
  <c r="P24" i="7" s="1"/>
  <c r="E72" i="149"/>
  <c r="J23" i="93"/>
  <c r="J22" i="102"/>
  <c r="I28" i="93"/>
  <c r="I27" i="102"/>
  <c r="T68" i="149"/>
  <c r="N9" i="93"/>
  <c r="N8" i="102"/>
  <c r="K6" i="9"/>
  <c r="K6" i="7" s="1"/>
  <c r="N3" i="124"/>
  <c r="X61" i="116"/>
  <c r="Q3" i="117"/>
  <c r="N26" i="116"/>
  <c r="E12" i="93"/>
  <c r="E11" i="116"/>
  <c r="E3" i="116" s="1"/>
  <c r="Q43" i="149"/>
  <c r="O2" i="103" l="1"/>
  <c r="O57" i="149"/>
  <c r="J22" i="149"/>
  <c r="H26" i="123"/>
  <c r="I59" i="149"/>
  <c r="C2" i="16"/>
  <c r="M54" i="149"/>
  <c r="U24" i="149"/>
  <c r="G39" i="149"/>
  <c r="N2" i="105"/>
  <c r="N41" i="149"/>
  <c r="G27" i="149"/>
  <c r="J47" i="149"/>
  <c r="F2" i="125"/>
  <c r="J52" i="149"/>
  <c r="P61" i="93"/>
  <c r="N52" i="149"/>
  <c r="F16" i="149"/>
  <c r="R2" i="125"/>
  <c r="P83" i="149"/>
  <c r="U68" i="149"/>
  <c r="G2" i="111"/>
  <c r="M46" i="149"/>
  <c r="K20" i="149"/>
  <c r="S2" i="75"/>
  <c r="I26" i="123"/>
  <c r="G24" i="149"/>
  <c r="G88" i="149"/>
  <c r="G26" i="149"/>
  <c r="I50" i="149"/>
  <c r="T50" i="149"/>
  <c r="C38" i="149"/>
  <c r="G3" i="123"/>
  <c r="N2" i="16"/>
  <c r="O2" i="111"/>
  <c r="T17" i="149"/>
  <c r="U5" i="149"/>
  <c r="J68" i="149"/>
  <c r="C2" i="125"/>
  <c r="W59" i="149"/>
  <c r="K9" i="149"/>
  <c r="R25" i="149"/>
  <c r="J61" i="149"/>
  <c r="S83" i="149"/>
  <c r="S2" i="124"/>
  <c r="O22" i="102"/>
  <c r="G47" i="149"/>
  <c r="H30" i="149"/>
  <c r="W32" i="149"/>
  <c r="F43" i="149"/>
  <c r="H88" i="149"/>
  <c r="M2" i="16"/>
  <c r="J2" i="125"/>
  <c r="G2" i="125"/>
  <c r="Q52" i="149"/>
  <c r="I38" i="149"/>
  <c r="J2" i="16"/>
  <c r="I51" i="149"/>
  <c r="R26" i="123"/>
  <c r="W2" i="16"/>
  <c r="V64" i="149"/>
  <c r="E2" i="105"/>
  <c r="P41" i="149"/>
  <c r="H18" i="149"/>
  <c r="O23" i="149"/>
  <c r="C30" i="149"/>
  <c r="X41" i="149"/>
  <c r="S29" i="149"/>
  <c r="F86" i="149"/>
  <c r="J16" i="149"/>
  <c r="T47" i="149"/>
  <c r="O70" i="149"/>
  <c r="W2" i="105"/>
  <c r="G21" i="149"/>
  <c r="F91" i="149"/>
  <c r="J5" i="149"/>
  <c r="C25" i="149"/>
  <c r="S61" i="149"/>
  <c r="P20" i="149"/>
  <c r="E47" i="149"/>
  <c r="L70" i="149"/>
  <c r="I25" i="149"/>
  <c r="X45" i="149"/>
  <c r="G40" i="149"/>
  <c r="E24" i="149"/>
  <c r="M43" i="149"/>
  <c r="K17" i="149"/>
  <c r="D59" i="149"/>
  <c r="H63" i="149"/>
  <c r="I22" i="149"/>
  <c r="X2" i="75"/>
  <c r="U2" i="111"/>
  <c r="K43" i="149"/>
  <c r="Q2" i="104"/>
  <c r="S70" i="149"/>
  <c r="F24" i="149"/>
  <c r="O31" i="149"/>
  <c r="O9" i="93"/>
  <c r="C33" i="149"/>
  <c r="U32" i="149"/>
  <c r="J93" i="149"/>
  <c r="J24" i="149"/>
  <c r="S42" i="149"/>
  <c r="V18" i="149"/>
  <c r="F2" i="75"/>
  <c r="H68" i="149"/>
  <c r="U91" i="149"/>
  <c r="T54" i="149"/>
  <c r="P90" i="149"/>
  <c r="Q88" i="149"/>
  <c r="Q22" i="149"/>
  <c r="N83" i="149"/>
  <c r="H2" i="16"/>
  <c r="D48" i="149"/>
  <c r="O30" i="149"/>
  <c r="G5" i="149"/>
  <c r="U18" i="149"/>
  <c r="R18" i="149"/>
  <c r="X17" i="149"/>
  <c r="E44" i="149"/>
  <c r="J28" i="149"/>
  <c r="H64" i="149"/>
  <c r="M61" i="149"/>
  <c r="U40" i="149"/>
  <c r="D51" i="149"/>
  <c r="D2" i="105"/>
  <c r="I9" i="149"/>
  <c r="W30" i="149"/>
  <c r="J3" i="123"/>
  <c r="J2" i="123" s="1"/>
  <c r="W22" i="149"/>
  <c r="V45" i="149"/>
  <c r="C47" i="149"/>
  <c r="M86" i="149"/>
  <c r="H83" i="149"/>
  <c r="W42" i="149"/>
  <c r="R62" i="149"/>
  <c r="M2" i="103"/>
  <c r="Q18" i="149"/>
  <c r="X9" i="149"/>
  <c r="Q27" i="149"/>
  <c r="R2" i="106"/>
  <c r="I2" i="124"/>
  <c r="C2" i="104"/>
  <c r="V44" i="149"/>
  <c r="G26" i="123"/>
  <c r="H95" i="149"/>
  <c r="O41" i="149"/>
  <c r="G32" i="149"/>
  <c r="I21" i="149"/>
  <c r="L24" i="149"/>
  <c r="R2" i="103"/>
  <c r="O26" i="123"/>
  <c r="O2" i="123" s="1"/>
  <c r="P91" i="149"/>
  <c r="U33" i="149"/>
  <c r="R34" i="149"/>
  <c r="O54" i="149"/>
  <c r="Q26" i="149"/>
  <c r="C11" i="102"/>
  <c r="C3" i="102" s="1"/>
  <c r="D88" i="149"/>
  <c r="D54" i="149"/>
  <c r="F32" i="149"/>
  <c r="R3" i="123"/>
  <c r="C70" i="149"/>
  <c r="L47" i="149"/>
  <c r="U2" i="16"/>
  <c r="I42" i="149"/>
  <c r="D17" i="149"/>
  <c r="L50" i="149"/>
  <c r="P2" i="117"/>
  <c r="V59" i="149"/>
  <c r="W41" i="149"/>
  <c r="W68" i="149"/>
  <c r="C31" i="149"/>
  <c r="J83" i="149"/>
  <c r="P93" i="149"/>
  <c r="D2" i="125"/>
  <c r="F38" i="149"/>
  <c r="N53" i="149"/>
  <c r="G59" i="149"/>
  <c r="I17" i="149"/>
  <c r="U46" i="149"/>
  <c r="C16" i="149"/>
  <c r="C80" i="149"/>
  <c r="Q2" i="106"/>
  <c r="O2" i="125"/>
  <c r="S2" i="16"/>
  <c r="L93" i="149"/>
  <c r="H59" i="149"/>
  <c r="M18" i="149"/>
  <c r="L68" i="149"/>
  <c r="J30" i="149"/>
  <c r="O93" i="149"/>
  <c r="G54" i="149"/>
  <c r="J25" i="149"/>
  <c r="D28" i="149"/>
  <c r="D2" i="104"/>
  <c r="F26" i="123"/>
  <c r="F2" i="16"/>
  <c r="T2" i="16"/>
  <c r="H53" i="149"/>
  <c r="K2" i="105"/>
  <c r="K2" i="16"/>
  <c r="O95" i="149"/>
  <c r="I58" i="149"/>
  <c r="V54" i="149"/>
  <c r="K83" i="149"/>
  <c r="N3" i="102"/>
  <c r="P9" i="149"/>
  <c r="K68" i="149"/>
  <c r="K91" i="149"/>
  <c r="E33" i="149"/>
  <c r="U44" i="149"/>
  <c r="D39" i="149"/>
  <c r="I30" i="149"/>
  <c r="W24" i="149"/>
  <c r="S26" i="149"/>
  <c r="Q28" i="149"/>
  <c r="N32" i="149"/>
  <c r="I61" i="149"/>
  <c r="J51" i="149"/>
  <c r="W28" i="149"/>
  <c r="M29" i="149"/>
  <c r="X53" i="149"/>
  <c r="C86" i="149"/>
  <c r="K33" i="149"/>
  <c r="E46" i="149"/>
  <c r="X43" i="149"/>
  <c r="O44" i="149"/>
  <c r="I18" i="149"/>
  <c r="H42" i="149"/>
  <c r="T83" i="149"/>
  <c r="D83" i="149"/>
  <c r="I2" i="16"/>
  <c r="M41" i="149"/>
  <c r="O39" i="149"/>
  <c r="F42" i="149"/>
  <c r="V58" i="149"/>
  <c r="V2" i="75"/>
  <c r="D26" i="102"/>
  <c r="X88" i="149"/>
  <c r="I64" i="149"/>
  <c r="U2" i="117"/>
  <c r="J2" i="75"/>
  <c r="P61" i="149"/>
  <c r="J34" i="149"/>
  <c r="R2" i="116"/>
  <c r="I2" i="106"/>
  <c r="S2" i="116"/>
  <c r="E2" i="16"/>
  <c r="P2" i="104"/>
  <c r="K32" i="149"/>
  <c r="X42" i="149"/>
  <c r="G23" i="149"/>
  <c r="M28" i="149"/>
  <c r="V9" i="149"/>
  <c r="S45" i="149"/>
  <c r="J45" i="149"/>
  <c r="O21" i="149"/>
  <c r="G30" i="149"/>
  <c r="K2" i="124"/>
  <c r="P58" i="149"/>
  <c r="W48" i="149"/>
  <c r="R29" i="149"/>
  <c r="X21" i="149"/>
  <c r="S43" i="149"/>
  <c r="U47" i="149"/>
  <c r="O52" i="149"/>
  <c r="R56" i="149"/>
  <c r="X46" i="149"/>
  <c r="J20" i="149"/>
  <c r="X18" i="149"/>
  <c r="W93" i="149"/>
  <c r="H2" i="116"/>
  <c r="D23" i="149"/>
  <c r="J88" i="149"/>
  <c r="X27" i="149"/>
  <c r="L25" i="149"/>
  <c r="E27" i="149"/>
  <c r="W58" i="149"/>
  <c r="U94" i="149"/>
  <c r="F61" i="149"/>
  <c r="O22" i="149"/>
  <c r="X57" i="149"/>
  <c r="L60" i="149"/>
  <c r="P86" i="149"/>
  <c r="M31" i="149"/>
  <c r="W16" i="149"/>
  <c r="C83" i="149"/>
  <c r="L83" i="149"/>
  <c r="S93" i="149"/>
  <c r="U95" i="149"/>
  <c r="E57" i="149"/>
  <c r="L49" i="149"/>
  <c r="S63" i="149"/>
  <c r="V27" i="149"/>
  <c r="Q57" i="149"/>
  <c r="P38" i="149"/>
  <c r="Q64" i="149"/>
  <c r="F60" i="149"/>
  <c r="X59" i="149"/>
  <c r="K31" i="149"/>
  <c r="X34" i="149"/>
  <c r="R57" i="149"/>
  <c r="D15" i="149"/>
  <c r="E2" i="106"/>
  <c r="R38" i="149"/>
  <c r="C32" i="149"/>
  <c r="R26" i="149"/>
  <c r="E62" i="149"/>
  <c r="M62" i="149"/>
  <c r="G93" i="149"/>
  <c r="L88" i="149"/>
  <c r="N24" i="149"/>
  <c r="V60" i="149"/>
  <c r="J17" i="149"/>
  <c r="D27" i="149"/>
  <c r="H21" i="149"/>
  <c r="Q55" i="149"/>
  <c r="L52" i="149"/>
  <c r="H46" i="149"/>
  <c r="J18" i="149"/>
  <c r="L16" i="149"/>
  <c r="F2" i="104"/>
  <c r="V46" i="149"/>
  <c r="U93" i="149"/>
  <c r="P31" i="149"/>
  <c r="U29" i="149"/>
  <c r="S46" i="149"/>
  <c r="O91" i="149"/>
  <c r="W61" i="149"/>
  <c r="I39" i="149"/>
  <c r="Q29" i="149"/>
  <c r="T88" i="149"/>
  <c r="P42" i="149"/>
  <c r="G42" i="149"/>
  <c r="O88" i="149"/>
  <c r="C55" i="149"/>
  <c r="D47" i="149"/>
  <c r="S60" i="149"/>
  <c r="V22" i="149"/>
  <c r="F18" i="149"/>
  <c r="E63" i="149"/>
  <c r="F93" i="149"/>
  <c r="R22" i="149"/>
  <c r="D25" i="149"/>
  <c r="C63" i="149"/>
  <c r="G51" i="149"/>
  <c r="X64" i="149"/>
  <c r="H93" i="149"/>
  <c r="Q47" i="149"/>
  <c r="U64" i="149"/>
  <c r="N54" i="149"/>
  <c r="Q58" i="149"/>
  <c r="N55" i="149"/>
  <c r="P25" i="149"/>
  <c r="R30" i="149"/>
  <c r="P17" i="149"/>
  <c r="L55" i="149"/>
  <c r="T18" i="149"/>
  <c r="N45" i="149"/>
  <c r="W18" i="149"/>
  <c r="U23" i="149"/>
  <c r="L64" i="149"/>
  <c r="D95" i="149"/>
  <c r="P16" i="149"/>
  <c r="K25" i="149"/>
  <c r="P95" i="149"/>
  <c r="N2" i="75"/>
  <c r="T60" i="149"/>
  <c r="C43" i="149"/>
  <c r="L54" i="149"/>
  <c r="C61" i="149"/>
  <c r="H40" i="149"/>
  <c r="K21" i="149"/>
  <c r="P52" i="149"/>
  <c r="P30" i="149"/>
  <c r="J32" i="149"/>
  <c r="P23" i="149"/>
  <c r="X31" i="149"/>
  <c r="E23" i="149"/>
  <c r="K93" i="149"/>
  <c r="E55" i="149"/>
  <c r="M91" i="149"/>
  <c r="X86" i="149"/>
  <c r="G70" i="149"/>
  <c r="X2" i="105"/>
  <c r="I2" i="75"/>
  <c r="O2" i="106"/>
  <c r="T2" i="104"/>
  <c r="F40" i="149"/>
  <c r="K49" i="149"/>
  <c r="P2" i="75"/>
  <c r="L2" i="105"/>
  <c r="W3" i="123"/>
  <c r="M2" i="104"/>
  <c r="W2" i="75"/>
  <c r="F3" i="123"/>
  <c r="W2" i="111"/>
  <c r="K24" i="149"/>
  <c r="T2" i="105"/>
  <c r="V2" i="16"/>
  <c r="V16" i="149"/>
  <c r="D64" i="149"/>
  <c r="E91" i="149"/>
  <c r="X48" i="149"/>
  <c r="V49" i="149"/>
  <c r="O29" i="149"/>
  <c r="L43" i="149"/>
  <c r="E59" i="149"/>
  <c r="I2" i="104"/>
  <c r="J61" i="93"/>
  <c r="U21" i="149"/>
  <c r="P2" i="123"/>
  <c r="R70" i="149"/>
  <c r="Q9" i="149"/>
  <c r="P50" i="149"/>
  <c r="M26" i="149"/>
  <c r="V32" i="149"/>
  <c r="X30" i="149"/>
  <c r="J38" i="149"/>
  <c r="N2" i="124"/>
  <c r="R50" i="149"/>
  <c r="M22" i="149"/>
  <c r="M94" i="149"/>
  <c r="J95" i="149"/>
  <c r="N56" i="149"/>
  <c r="L17" i="149"/>
  <c r="V61" i="149"/>
  <c r="Q33" i="149"/>
  <c r="Q41" i="149"/>
  <c r="O68" i="149"/>
  <c r="J46" i="149"/>
  <c r="U22" i="149"/>
  <c r="M30" i="149"/>
  <c r="J44" i="149"/>
  <c r="N48" i="149"/>
  <c r="O17" i="149"/>
  <c r="T59" i="149"/>
  <c r="T2" i="75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W26" i="149"/>
  <c r="F56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U2" i="123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K47" i="149"/>
  <c r="G58" i="149"/>
  <c r="W29" i="149"/>
  <c r="H20" i="149"/>
  <c r="S47" i="149"/>
  <c r="E53" i="149"/>
  <c r="R90" i="149"/>
  <c r="M40" i="149"/>
  <c r="F34" i="149"/>
  <c r="H54" i="149"/>
  <c r="C53" i="149"/>
  <c r="E90" i="149"/>
  <c r="L15" i="149"/>
  <c r="E20" i="149"/>
  <c r="Q62" i="149"/>
  <c r="C59" i="149"/>
  <c r="X90" i="149"/>
  <c r="Q53" i="149"/>
  <c r="G34" i="149"/>
  <c r="D55" i="149"/>
  <c r="I53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O9" i="11"/>
  <c r="O8" i="93"/>
  <c r="O37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I3" i="102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S19" i="149" l="1"/>
  <c r="G2" i="123"/>
  <c r="O53" i="149"/>
  <c r="I85" i="149"/>
  <c r="S85" i="149"/>
  <c r="M15" i="149"/>
  <c r="E40" i="149"/>
  <c r="J90" i="149"/>
  <c r="O90" i="149"/>
  <c r="U15" i="149"/>
  <c r="H15" i="149"/>
  <c r="W40" i="149"/>
  <c r="J15" i="149"/>
  <c r="Q49" i="149"/>
  <c r="R2" i="123"/>
  <c r="I45" i="149"/>
  <c r="U53" i="149"/>
  <c r="X19" i="149"/>
  <c r="K40" i="149"/>
  <c r="N19" i="149"/>
  <c r="S15" i="149"/>
  <c r="Q45" i="149"/>
  <c r="H65" i="149"/>
  <c r="F19" i="149"/>
  <c r="D40" i="149"/>
  <c r="V19" i="149"/>
  <c r="R49" i="149"/>
  <c r="I19" i="149"/>
  <c r="P45" i="149"/>
  <c r="X37" i="149"/>
  <c r="C45" i="149"/>
  <c r="U66" i="149"/>
  <c r="M37" i="149"/>
  <c r="E15" i="149"/>
  <c r="F2" i="123"/>
  <c r="F15" i="149"/>
  <c r="K15" i="149"/>
  <c r="R37" i="149"/>
  <c r="P49" i="149"/>
  <c r="P84" i="149"/>
  <c r="D90" i="149"/>
  <c r="W2" i="123"/>
  <c r="D45" i="149"/>
  <c r="T15" i="149"/>
  <c r="I15" i="149"/>
  <c r="I49" i="149"/>
  <c r="H84" i="149"/>
  <c r="M45" i="149"/>
  <c r="J19" i="149"/>
  <c r="W85" i="149"/>
  <c r="T45" i="149"/>
  <c r="W53" i="149"/>
  <c r="L19" i="149"/>
  <c r="K85" i="149"/>
  <c r="D19" i="149"/>
  <c r="N49" i="149"/>
  <c r="S49" i="149"/>
  <c r="C19" i="149"/>
  <c r="X40" i="149"/>
  <c r="G19" i="149"/>
  <c r="E49" i="149"/>
  <c r="C37" i="149"/>
  <c r="J66" i="149"/>
  <c r="C84" i="149"/>
  <c r="H49" i="149"/>
  <c r="F45" i="149"/>
  <c r="T19" i="149"/>
  <c r="E19" i="149"/>
  <c r="D85" i="149"/>
  <c r="O49" i="149"/>
  <c r="E45" i="149"/>
  <c r="M66" i="149"/>
  <c r="L40" i="149"/>
  <c r="X49" i="149"/>
  <c r="F66" i="149"/>
  <c r="N66" i="149"/>
  <c r="H19" i="149"/>
  <c r="W90" i="149"/>
  <c r="W19" i="149"/>
  <c r="I37" i="149"/>
  <c r="S37" i="149"/>
  <c r="U2" i="102"/>
  <c r="X84" i="149"/>
  <c r="K84" i="149"/>
  <c r="V15" i="149"/>
  <c r="T40" i="149"/>
  <c r="P19" i="149"/>
  <c r="T37" i="149"/>
  <c r="G84" i="149"/>
  <c r="L85" i="149"/>
  <c r="F37" i="149"/>
  <c r="R19" i="149"/>
  <c r="G85" i="149"/>
  <c r="O84" i="149"/>
  <c r="C85" i="149"/>
  <c r="N37" i="149"/>
  <c r="O65" i="149"/>
  <c r="E65" i="149"/>
  <c r="S66" i="149"/>
  <c r="U45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R84" i="149" l="1"/>
  <c r="W84" i="149"/>
  <c r="K2" i="93"/>
  <c r="F84" i="149"/>
  <c r="F36" i="149"/>
  <c r="I36" i="149"/>
  <c r="W36" i="149"/>
  <c r="V26" i="11"/>
  <c r="G36" i="149"/>
  <c r="H36" i="149"/>
  <c r="K36" i="149"/>
  <c r="R2" i="93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V35" i="14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S2" i="11" l="1"/>
  <c r="D35" i="149"/>
  <c r="I35" i="149"/>
  <c r="J26" i="9"/>
  <c r="W35" i="149"/>
  <c r="M35" i="149"/>
  <c r="N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J2" i="9" s="1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Q14" i="149" l="1"/>
  <c r="E14" i="149"/>
  <c r="L14" i="149"/>
  <c r="R2" i="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R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<sst xmlns="http://schemas.openxmlformats.org/spreadsheetml/2006/main" count="12477" uniqueCount="330">
  <si>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</si>
  <si>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</si>
  <si>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</si>
  <si>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</si>
  <si>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</si>
  <si>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</si>
  <si>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</si>
  <si>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</si>
  <si>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</si>
  <si>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</si>
  <si>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</si>
  <si>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</si>
  <si>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</si>
  <si>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</si>
  <si>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</si>
  <si>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</si>
  <si>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</si>
  <si>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</si>
  <si>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</si>
  <si>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</si>
  <si>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</si>
  <si>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</si>
  <si>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</si>
  <si>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</si>
  <si>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</si>
  <si>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</si>
  <si>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</si>
  <si>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</si>
  <si>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</si>
  <si>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</si>
  <si>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</si>
  <si>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</si>
  <si>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</si>
  <si>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</si>
  <si>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</si>
  <si>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</si>
  <si>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</si>
  <si>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</si>
  <si>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</si>
  <si>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</si>
  <si>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</si>
  <si>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</si>
  <si>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</si>
  <si>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</si>
  <si>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</si>
  <si>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</si>
  <si>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</si>
  <si>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</si>
  <si>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</si>
  <si>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</si>
  <si>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</si>
  <si>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</si>
  <si>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</si>
  <si>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</si>
  <si>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</si>
  <si>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</si>
  <si>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</si>
  <si>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</si>
  <si>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</si>
  <si>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</si>
  <si>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</si>
  <si>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</si>
  <si>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</si>
  <si>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</si>
  <si>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</si>
  <si>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</si>
  <si>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</si>
  <si>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</si>
  <si>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</si>
  <si>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</si>
  <si>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</si>
  <si>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</si>
  <si>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</si>
  <si>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</si>
  <si>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</si>
  <si>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</si>
  <si>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</si>
  <si>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</si>
  <si>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</si>
  <si>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</si>
  <si>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</si>
  <si>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</si>
  <si>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</si>
  <si>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</si>
  <si>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</si>
  <si>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</si>
  <si>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</si>
  <si>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</si>
  <si>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</si>
  <si>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</si>
  <si>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</si>
  <si>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</si>
  <si>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</si>
  <si>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</si>
  <si>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</si>
  <si>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</si>
  <si>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</si>
  <si>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</si>
  <si>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</si>
  <si>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</si>
  <si>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</si>
  <si>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</si>
  <si>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</si>
  <si>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</si>
  <si>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</si>
  <si>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</si>
  <si>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</si>
  <si>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</si>
  <si>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</si>
  <si>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</si>
  <si>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</si>
  <si>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</si>
  <si>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</si>
  <si>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</si>
  <si>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</si>
  <si>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</si>
  <si>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</si>
  <si>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</si>
  <si>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</si>
  <si>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</si>
  <si>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</si>
  <si>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</si>
  <si>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</si>
  <si>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</si>
  <si>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</si>
  <si>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</si>
  <si>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</si>
  <si>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</si>
  <si>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</si>
  <si>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</si>
  <si>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</si>
  <si>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</si>
  <si>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</si>
  <si>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</si>
  <si>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</si>
  <si>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</si>
  <si>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</si>
  <si>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</si>
  <si>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</si>
  <si>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</si>
  <si>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</si>
  <si>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</si>
  <si>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</si>
  <si>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</si>
  <si>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</si>
  <si>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</si>
  <si>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</si>
  <si>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</si>
  <si>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</si>
  <si>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</si>
  <si>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</si>
  <si>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</si>
  <si>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</si>
  <si>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</si>
  <si>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</si>
  <si>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</si>
  <si>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</si>
  <si>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</si>
  <si>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</si>
  <si>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</si>
  <si>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</si>
  <si>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</si>
  <si>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</si>
  <si>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</si>
  <si>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</si>
  <si>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</si>
  <si>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</si>
  <si>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</si>
  <si>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</si>
  <si>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</si>
  <si>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</si>
  <si>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</si>
  <si>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</si>
  <si>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</si>
  <si>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</si>
  <si>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</si>
  <si>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</si>
  <si>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</si>
  <si>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</si>
  <si>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</si>
  <si>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</si>
  <si>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</si>
  <si>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</si>
  <si>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</si>
  <si>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</si>
  <si>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</si>
  <si>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</si>
  <si>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</si>
  <si>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</si>
  <si>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</si>
  <si>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</si>
  <si>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</si>
  <si>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</si>
  <si>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</si>
  <si>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</si>
  <si>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</si>
  <si>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</si>
  <si>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</si>
  <si>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</si>
  <si>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</si>
  <si>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</si>
  <si>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</si>
  <si>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</si>
  <si>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</si>
  <si>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</si>
  <si>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</si>
  <si>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</si>
  <si>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</si>
  <si>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</si>
  <si>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</si>
  <si>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</si>
  <si>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</si>
  <si>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</si>
  <si>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</si>
  <si>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</si>
  <si>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</si>
  <si>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</si>
  <si>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</si>
  <si>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</si>
  <si>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</si>
  <si>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</si>
  <si>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</si>
  <si>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</si>
  <si>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</si>
  <si>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</si>
  <si>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</si>
  <si>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</si>
  <si>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</si>
  <si>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</si>
  <si>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</si>
  <si>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</si>
  <si>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</si>
  <si>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</si>
  <si>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</si>
  <si>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</si>
  <si>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</si>
  <si>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</si>
  <si>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</si>
  <si>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</si>
  <si>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</si>
  <si>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</si>
  <si>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</si>
  <si>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</si>
  <si>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</si>
  <si>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</si>
  <si>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</si>
  <si>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</si>
  <si>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</si>
  <si>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</si>
  <si>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</si>
  <si>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</si>
  <si>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</si>
  <si>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</si>
  <si>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</si>
  <si>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</si>
  <si>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</si>
  <si>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</si>
  <si>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</si>
  <si>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</si>
  <si>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</si>
  <si>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</si>
  <si>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</si>
  <si>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</si>
  <si>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</si>
  <si>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</si>
  <si>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</si>
  <si>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</si>
  <si>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</si>
  <si>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</si>
  <si>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</si>
  <si>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</si>
  <si>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</si>
  <si>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</si>
  <si>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</si>
  <si>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</si>
  <si>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</si>
  <si>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</si>
  <si>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</si>
  <si>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</si>
  <si>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</si>
  <si>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</si>
  <si>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</si>
  <si>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</si>
  <si>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</si>
  <si>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</si>
  <si>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</si>
  <si>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</si>
  <si>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</si>
  <si>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</si>
  <si>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</si>
  <si>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</si>
  <si>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</si>
  <si>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</si>
  <si>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</si>
  <si>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</si>
  <si>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</si>
  <si>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</si>
  <si>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</si>
  <si>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</si>
  <si>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</si>
  <si>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</si>
  <si>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</si>
  <si>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</si>
  <si>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</si>
  <si>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</si>
  <si>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</si>
  <si>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</si>
  <si>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</si>
  <si>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</si>
  <si>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</si>
  <si>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</si>
  <si>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</si>
  <si>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</si>
  <si>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</si>
  <si>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</si>
  <si>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</si>
  <si>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</si>
  <si>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</si>
  <si>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</si>
  <si>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</si>
  <si>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</si>
  <si>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</si>
  <si>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</si>
  <si>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</si>
  <si>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</si>
  <si>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</si>
  <si>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JRC-IDEES-2023 - Integrated Database of the European Energy System</t>
  </si>
  <si>
    <t>v2023-1.00</t>
  </si>
  <si>
    <t>France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</si>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</sst>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70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  <xf numFmtId="0" fontId="26" fillId="0" borderId="0" xfId="2" applyFont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23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</row>
    <row r="6" spans="1:23" ht="31.5" x14ac:dyDescent="0.25">
      <c r="A6" s="59"/>
      <c r="B6" s="60" t="s">
        <v>326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323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45967.475439814814</v>
      </c>
      <c r="M30" s="68"/>
      <c r="N30" s="68"/>
      <c r="O30" s="68"/>
      <c r="V30" s="57"/>
    </row>
    <row r="31" spans="12:32" ht="15" customHeight="1" x14ac:dyDescent="0.25">
      <c r="L31" s="63" t="s">
        <v>327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Z95"/>
  <sheetViews>
    <sheetView showGridLines="0" workbookViewId="0">
      <pane xSplit="2" ySplit="1" topLeftCell="F2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6" width="9.7109375" style="5" customWidth="1"/>
    <col min="27" max="16384" width="9.140625" style="5"/>
  </cols>
  <sheetData>
    <row r="1" spans="1:26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B2" s="6" t="s">
        <v>229</v>
      </c>
    </row>
    <row r="3" spans="1:26" ht="11.25" customHeight="1" x14ac:dyDescent="0.2">
      <c r="A3" s="2" t="s">
        <v>0</v>
      </c>
      <c r="B3" s="2" t="s">
        <v>325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 x14ac:dyDescent="0.2">
      <c r="A4" s="7" t="s">
        <v>120</v>
      </c>
      <c r="B4" s="7" t="str">
        <f ca="1">HYPERLINK("#"&amp;CELL("address",GAE!$Z$2),"GAE")</f>
        <v>GAE</v>
      </c>
      <c r="C4" s="8">
        <f>GAE!C$2</f>
        <v>388915.30522157095</v>
      </c>
      <c r="D4" s="8">
        <f>GAE!D$2</f>
        <v>391257.94754005491</v>
      </c>
      <c r="E4" s="8">
        <f>GAE!E$2</f>
        <v>385094.73614922696</v>
      </c>
      <c r="F4" s="8">
        <f>GAE!F$2</f>
        <v>388710.14172431949</v>
      </c>
      <c r="G4" s="8">
        <f>GAE!G$2</f>
        <v>391696.91981007234</v>
      </c>
      <c r="H4" s="8">
        <f>GAE!H$2</f>
        <v>393349.54089696548</v>
      </c>
      <c r="I4" s="8">
        <f>GAE!I$2</f>
        <v>384589.06926851772</v>
      </c>
      <c r="J4" s="8">
        <f>GAE!J$2</f>
        <v>376199.93502635515</v>
      </c>
      <c r="K4" s="8">
        <f>GAE!K$2</f>
        <v>371138.6223088376</v>
      </c>
      <c r="L4" s="8">
        <f>GAE!L$2</f>
        <v>357021.77448604809</v>
      </c>
      <c r="M4" s="8">
        <f>GAE!M$2</f>
        <v>359281.14565333223</v>
      </c>
      <c r="N4" s="8">
        <f>GAE!N$2</f>
        <v>350843.52469546208</v>
      </c>
      <c r="O4" s="8">
        <f>GAE!O$2</f>
        <v>354818.348506101</v>
      </c>
      <c r="P4" s="8">
        <f>GAE!P$2</f>
        <v>353876.76445482211</v>
      </c>
      <c r="Q4" s="8">
        <f>GAE!Q$2</f>
        <v>319380.78678268916</v>
      </c>
      <c r="R4" s="8">
        <f>GAE!R$2</f>
        <v>326105.3744389065</v>
      </c>
      <c r="S4" s="8">
        <f>GAE!S$2</f>
        <v>327267.95584088459</v>
      </c>
      <c r="T4" s="8">
        <f>GAE!T$2</f>
        <v>334302.57694782497</v>
      </c>
      <c r="U4" s="8">
        <f>GAE!U$2</f>
        <v>328011.26522415754</v>
      </c>
      <c r="V4" s="8">
        <f>GAE!V$2</f>
        <v>320986.05658521305</v>
      </c>
      <c r="W4" s="8">
        <f>GAE!W$2</f>
        <v>273435.67441747291</v>
      </c>
      <c r="X4" s="8">
        <f>GAE!X$2</f>
        <v>299525.81495572778</v>
      </c>
      <c r="Y4" s="8">
        <f>GAE!Y$2</f>
        <v>296505.62752877682</v>
      </c>
      <c r="Z4" s="8">
        <f>GAE!Z$2</f>
        <v>274556.84251884994</v>
      </c>
    </row>
    <row r="5" spans="1:26" ht="11.25" customHeight="1" x14ac:dyDescent="0.2">
      <c r="A5" s="30" t="s">
        <v>121</v>
      </c>
      <c r="B5" s="9" t="str">
        <f ca="1">HYPERLINK("#"&amp;CELL("address",INTMARB!$Z$2),"INTMARB")</f>
        <v>INTMARB</v>
      </c>
      <c r="C5" s="10">
        <f>INTMARB!C$2</f>
        <v>9071.3670616800009</v>
      </c>
      <c r="D5" s="10">
        <f>INTMARB!D$2</f>
        <v>7692.9051250799994</v>
      </c>
      <c r="E5" s="10">
        <f>INTMARB!E$2</f>
        <v>7452.1726527600013</v>
      </c>
      <c r="F5" s="10">
        <f>INTMARB!F$2</f>
        <v>7992.1005821999988</v>
      </c>
      <c r="G5" s="10">
        <f>INTMARB!G$2</f>
        <v>9030.2075773200013</v>
      </c>
      <c r="H5" s="10">
        <f>INTMARB!H$2</f>
        <v>8255.1742711200022</v>
      </c>
      <c r="I5" s="10">
        <f>INTMARB!I$2</f>
        <v>8552.6431873199999</v>
      </c>
      <c r="J5" s="10">
        <f>INTMARB!J$2</f>
        <v>8768.2594417199998</v>
      </c>
      <c r="K5" s="10">
        <f>INTMARB!K$2</f>
        <v>7660.0368446400007</v>
      </c>
      <c r="L5" s="10">
        <f>INTMARB!L$2</f>
        <v>7643.6554953600034</v>
      </c>
      <c r="M5" s="10">
        <f>INTMARB!M$2</f>
        <v>7412.4722232000022</v>
      </c>
      <c r="N5" s="10">
        <f>INTMARB!N$2</f>
        <v>8500.0966059600014</v>
      </c>
      <c r="O5" s="10">
        <f>INTMARB!O$2</f>
        <v>8047.6792102799991</v>
      </c>
      <c r="P5" s="10">
        <f>INTMARB!P$2</f>
        <v>7353.8315632800004</v>
      </c>
      <c r="Q5" s="10">
        <f>INTMARB!Q$2</f>
        <v>6292.4443124400013</v>
      </c>
      <c r="R5" s="10">
        <f>INTMARB!R$2</f>
        <v>5626.3191011999979</v>
      </c>
      <c r="S5" s="10">
        <f>INTMARB!S$2</f>
        <v>5331.5884857600004</v>
      </c>
      <c r="T5" s="10">
        <f>INTMARB!T$2</f>
        <v>5632.3629514800004</v>
      </c>
      <c r="U5" s="10">
        <f>INTMARB!U$2</f>
        <v>6348.2499759600014</v>
      </c>
      <c r="V5" s="10">
        <f>INTMARB!V$2</f>
        <v>5551.1508315599995</v>
      </c>
      <c r="W5" s="10">
        <f>INTMARB!W$2</f>
        <v>3167.7742310399999</v>
      </c>
      <c r="X5" s="10">
        <f>INTMARB!X$2</f>
        <v>3595.0764664800004</v>
      </c>
      <c r="Y5" s="10">
        <f>INTMARB!Y$2</f>
        <v>3803.5821398400008</v>
      </c>
      <c r="Z5" s="10">
        <f>INTMARB!Z$2</f>
        <v>3412.9611543599999</v>
      </c>
    </row>
    <row r="6" spans="1:26" ht="11.25" customHeight="1" x14ac:dyDescent="0.2">
      <c r="A6" s="31" t="s">
        <v>308</v>
      </c>
      <c r="B6" s="11" t="str">
        <f ca="1">HYPERLINK("#"&amp;CELL("address",INTMARB_IN!$Z$2),"INTMARB_IN")</f>
        <v>INTMARB_IN</v>
      </c>
      <c r="C6" s="12">
        <f>INTMARB_IN!C$2</f>
        <v>3171.2061129931617</v>
      </c>
      <c r="D6" s="12">
        <f>INTMARB_IN!D$2</f>
        <v>2693.0014619650433</v>
      </c>
      <c r="E6" s="12">
        <f>INTMARB_IN!E$2</f>
        <v>2454.0439352416006</v>
      </c>
      <c r="F6" s="12">
        <f>INTMARB_IN!F$2</f>
        <v>2587.8856708711296</v>
      </c>
      <c r="G6" s="12">
        <f>INTMARB_IN!G$2</f>
        <v>2993.1738228742652</v>
      </c>
      <c r="H6" s="12">
        <f>INTMARB_IN!H$2</f>
        <v>2627.34847498314</v>
      </c>
      <c r="I6" s="12">
        <f>INTMARB_IN!I$2</f>
        <v>2504.7028085494476</v>
      </c>
      <c r="J6" s="12">
        <f>INTMARB_IN!J$2</f>
        <v>2606.5872473742102</v>
      </c>
      <c r="K6" s="12">
        <f>INTMARB_IN!K$2</f>
        <v>2222.1368922458651</v>
      </c>
      <c r="L6" s="12">
        <f>INTMARB_IN!L$2</f>
        <v>2362.4835390734252</v>
      </c>
      <c r="M6" s="12">
        <f>INTMARB_IN!M$2</f>
        <v>2300.1955214959344</v>
      </c>
      <c r="N6" s="12">
        <f>INTMARB_IN!N$2</f>
        <v>2595.0547352575368</v>
      </c>
      <c r="O6" s="12">
        <f>INTMARB_IN!O$2</f>
        <v>2474.4857035589062</v>
      </c>
      <c r="P6" s="12">
        <f>INTMARB_IN!P$2</f>
        <v>2125.6782859693176</v>
      </c>
      <c r="Q6" s="12">
        <f>INTMARB_IN!Q$2</f>
        <v>1836.8271672042122</v>
      </c>
      <c r="R6" s="12">
        <f>INTMARB_IN!R$2</f>
        <v>1565.0545862186004</v>
      </c>
      <c r="S6" s="12">
        <f>INTMARB_IN!S$2</f>
        <v>1624.5394142486414</v>
      </c>
      <c r="T6" s="12">
        <f>INTMARB_IN!T$2</f>
        <v>1693.9697718985424</v>
      </c>
      <c r="U6" s="12">
        <f>INTMARB_IN!U$2</f>
        <v>1917.1450531539012</v>
      </c>
      <c r="V6" s="12">
        <f>INTMARB_IN!V$2</f>
        <v>1638.6800981128467</v>
      </c>
      <c r="W6" s="12">
        <f>INTMARB_IN!W$2</f>
        <v>852.05034771346652</v>
      </c>
      <c r="X6" s="12">
        <f>INTMARB_IN!X$2</f>
        <v>941.37227222217427</v>
      </c>
      <c r="Y6" s="12">
        <f>INTMARB_IN!Y$2</f>
        <v>1016.3930990318314</v>
      </c>
      <c r="Z6" s="12">
        <f>INTMARB_IN!Z$2</f>
        <v>936.71668543679652</v>
      </c>
    </row>
    <row r="7" spans="1:26" ht="11.25" customHeight="1" x14ac:dyDescent="0.2">
      <c r="A7" s="31" t="s">
        <v>309</v>
      </c>
      <c r="B7" s="11" t="str">
        <f ca="1">HYPERLINK("#"&amp;CELL("address",INTMARB_EX!$Z$2),"INTMARB_EX")</f>
        <v>INTMARB_EX</v>
      </c>
      <c r="C7" s="12">
        <f>INTMARB_EX!C$2</f>
        <v>5900.1609486868401</v>
      </c>
      <c r="D7" s="12">
        <f>INTMARB_EX!D$2</f>
        <v>4999.9036631149565</v>
      </c>
      <c r="E7" s="12">
        <f>INTMARB_EX!E$2</f>
        <v>4998.1287175184007</v>
      </c>
      <c r="F7" s="12">
        <f>INTMARB_EX!F$2</f>
        <v>5404.2149113288688</v>
      </c>
      <c r="G7" s="12">
        <f>INTMARB_EX!G$2</f>
        <v>6037.0337544457361</v>
      </c>
      <c r="H7" s="12">
        <f>INTMARB_EX!H$2</f>
        <v>5627.8257961368618</v>
      </c>
      <c r="I7" s="12">
        <f>INTMARB_EX!I$2</f>
        <v>6047.9403787705523</v>
      </c>
      <c r="J7" s="12">
        <f>INTMARB_EX!J$2</f>
        <v>6161.6721943457906</v>
      </c>
      <c r="K7" s="12">
        <f>INTMARB_EX!K$2</f>
        <v>5437.8999523941357</v>
      </c>
      <c r="L7" s="12">
        <f>INTMARB_EX!L$2</f>
        <v>5281.1719562865783</v>
      </c>
      <c r="M7" s="12">
        <f>INTMARB_EX!M$2</f>
        <v>5112.2767017040687</v>
      </c>
      <c r="N7" s="12">
        <f>INTMARB_EX!N$2</f>
        <v>5905.0418707024646</v>
      </c>
      <c r="O7" s="12">
        <f>INTMARB_EX!O$2</f>
        <v>5573.1935067210934</v>
      </c>
      <c r="P7" s="12">
        <f>INTMARB_EX!P$2</f>
        <v>5228.1532773106828</v>
      </c>
      <c r="Q7" s="12">
        <f>INTMARB_EX!Q$2</f>
        <v>4455.6171452357894</v>
      </c>
      <c r="R7" s="12">
        <f>INTMARB_EX!R$2</f>
        <v>4061.2645149813984</v>
      </c>
      <c r="S7" s="12">
        <f>INTMARB_EX!S$2</f>
        <v>3707.0490715113583</v>
      </c>
      <c r="T7" s="12">
        <f>INTMARB_EX!T$2</f>
        <v>3938.3931795814578</v>
      </c>
      <c r="U7" s="12">
        <f>INTMARB_EX!U$2</f>
        <v>4431.1049228060992</v>
      </c>
      <c r="V7" s="12">
        <f>INTMARB_EX!V$2</f>
        <v>3912.4707334471532</v>
      </c>
      <c r="W7" s="12">
        <f>INTMARB_EX!W$2</f>
        <v>2315.7238833265337</v>
      </c>
      <c r="X7" s="12">
        <f>INTMARB_EX!X$2</f>
        <v>2653.7041942578262</v>
      </c>
      <c r="Y7" s="12">
        <f>INTMARB_EX!Y$2</f>
        <v>2787.1890408081695</v>
      </c>
      <c r="Z7" s="12">
        <f>INTMARB_EX!Z$2</f>
        <v>2476.2444689232038</v>
      </c>
    </row>
    <row r="8" spans="1:26" ht="11.25" customHeight="1" x14ac:dyDescent="0.2">
      <c r="A8" s="34" t="s">
        <v>122</v>
      </c>
      <c r="B8" s="7" t="str">
        <f ca="1">HYPERLINK("#"&amp;CELL("address",GIC!$Z$2),"GIC")</f>
        <v>GIC</v>
      </c>
      <c r="C8" s="8">
        <f>GIC!C$2</f>
        <v>379843.93815989094</v>
      </c>
      <c r="D8" s="8">
        <f>GIC!D$2</f>
        <v>383565.04241497489</v>
      </c>
      <c r="E8" s="8">
        <f>GIC!E$2</f>
        <v>377642.56349646696</v>
      </c>
      <c r="F8" s="8">
        <f>GIC!F$2</f>
        <v>380718.04114211944</v>
      </c>
      <c r="G8" s="8">
        <f>GIC!G$2</f>
        <v>382666.71223275235</v>
      </c>
      <c r="H8" s="8">
        <f>GIC!H$2</f>
        <v>385094.36662584549</v>
      </c>
      <c r="I8" s="8">
        <f>GIC!I$2</f>
        <v>376036.42608119774</v>
      </c>
      <c r="J8" s="8">
        <f>GIC!J$2</f>
        <v>367431.67558463517</v>
      </c>
      <c r="K8" s="8">
        <f>GIC!K$2</f>
        <v>363478.58546419756</v>
      </c>
      <c r="L8" s="8">
        <f>GIC!L$2</f>
        <v>349378.11899068818</v>
      </c>
      <c r="M8" s="8">
        <f>GIC!M$2</f>
        <v>351868.67343013221</v>
      </c>
      <c r="N8" s="8">
        <f>GIC!N$2</f>
        <v>342343.42808950215</v>
      </c>
      <c r="O8" s="8">
        <f>GIC!O$2</f>
        <v>346770.66929582099</v>
      </c>
      <c r="P8" s="8">
        <f>GIC!P$2</f>
        <v>346522.93289154215</v>
      </c>
      <c r="Q8" s="8">
        <f>GIC!Q$2</f>
        <v>313088.34247024916</v>
      </c>
      <c r="R8" s="8">
        <f>GIC!R$2</f>
        <v>320479.05533770646</v>
      </c>
      <c r="S8" s="8">
        <f>GIC!S$2</f>
        <v>321936.36735512462</v>
      </c>
      <c r="T8" s="8">
        <f>GIC!T$2</f>
        <v>328670.213996345</v>
      </c>
      <c r="U8" s="8">
        <f>GIC!U$2</f>
        <v>321663.01524819754</v>
      </c>
      <c r="V8" s="8">
        <f>GIC!V$2</f>
        <v>315434.90575365303</v>
      </c>
      <c r="W8" s="8">
        <f>GIC!W$2</f>
        <v>270267.90018643287</v>
      </c>
      <c r="X8" s="8">
        <f>GIC!X$2</f>
        <v>295930.73848924774</v>
      </c>
      <c r="Y8" s="8">
        <f>GIC!Y$2</f>
        <v>292702.04538893682</v>
      </c>
      <c r="Z8" s="8">
        <f>GIC!Z$2</f>
        <v>271143.88136448991</v>
      </c>
    </row>
    <row r="9" spans="1:26" ht="11.25" customHeight="1" x14ac:dyDescent="0.2">
      <c r="A9" s="35" t="s">
        <v>123</v>
      </c>
      <c r="B9" s="9" t="str">
        <f ca="1">HYPERLINK("#"&amp;CELL("address",INTAVI!$Z$2),"INTAVI")</f>
        <v>INTAVI</v>
      </c>
      <c r="C9" s="10">
        <f>INTAVI!C$2</f>
        <v>15701.752079999998</v>
      </c>
      <c r="D9" s="10">
        <f>INTAVI!D$2</f>
        <v>15527.358630000004</v>
      </c>
      <c r="E9" s="10">
        <f>INTAVI!E$2</f>
        <v>15590.774429999996</v>
      </c>
      <c r="F9" s="10">
        <f>INTAVI!F$2</f>
        <v>15117.709904279998</v>
      </c>
      <c r="G9" s="10">
        <f>INTAVI!G$2</f>
        <v>16162.655784840001</v>
      </c>
      <c r="H9" s="10">
        <f>INTAVI!H$2</f>
        <v>16357.423825440001</v>
      </c>
      <c r="I9" s="10">
        <f>INTAVI!I$2</f>
        <v>17121.038321879998</v>
      </c>
      <c r="J9" s="10">
        <f>INTAVI!J$2</f>
        <v>17748.624115439998</v>
      </c>
      <c r="K9" s="10">
        <f>INTAVI!K$2</f>
        <v>17853.736968720004</v>
      </c>
      <c r="L9" s="10">
        <f>INTAVI!L$2</f>
        <v>16264.677053160005</v>
      </c>
      <c r="M9" s="10">
        <f>INTAVI!M$2</f>
        <v>16580.015871840002</v>
      </c>
      <c r="N9" s="10">
        <f>INTAVI!N$2</f>
        <v>16595.297526600003</v>
      </c>
      <c r="O9" s="10">
        <f>INTAVI!O$2</f>
        <v>16242.807402720002</v>
      </c>
      <c r="P9" s="10">
        <f>INTAVI!P$2</f>
        <v>16101.081372600001</v>
      </c>
      <c r="Q9" s="10">
        <f>INTAVI!Q$2</f>
        <v>16255.934214480005</v>
      </c>
      <c r="R9" s="10">
        <f>INTAVI!R$2</f>
        <v>17209.666949760001</v>
      </c>
      <c r="S9" s="10">
        <f>INTAVI!S$2</f>
        <v>16927.667499600004</v>
      </c>
      <c r="T9" s="10">
        <f>INTAVI!T$2</f>
        <v>17193.27254184</v>
      </c>
      <c r="U9" s="10">
        <f>INTAVI!U$2</f>
        <v>17794.073054520006</v>
      </c>
      <c r="V9" s="10">
        <f>INTAVI!V$2</f>
        <v>18689.452641359996</v>
      </c>
      <c r="W9" s="10">
        <f>INTAVI!W$2</f>
        <v>7935.4869534000018</v>
      </c>
      <c r="X9" s="10">
        <f>INTAVI!X$2</f>
        <v>8628.6291537600009</v>
      </c>
      <c r="Y9" s="10">
        <f>INTAVI!Y$2</f>
        <v>14708.931916320007</v>
      </c>
      <c r="Z9" s="10">
        <f>INTAVI!Z$2</f>
        <v>16121.800996920005</v>
      </c>
    </row>
    <row r="10" spans="1:26" ht="11.25" customHeight="1" x14ac:dyDescent="0.2">
      <c r="A10" s="36" t="s">
        <v>318</v>
      </c>
      <c r="B10" s="11" t="str">
        <f ca="1">HYPERLINK("#"&amp;CELL("address",INTAVI_PA_IN!$Z$2),"INTAVI_PA_IN")</f>
        <v>INTAVI_PA_IN</v>
      </c>
      <c r="C10" s="12">
        <f>INTAVI_PA_IN!C$2</f>
        <v>3873.1013813507952</v>
      </c>
      <c r="D10" s="12">
        <f>INTAVI_PA_IN!D$2</f>
        <v>3833.2045351203942</v>
      </c>
      <c r="E10" s="12">
        <f>INTAVI_PA_IN!E$2</f>
        <v>3847.6109277751639</v>
      </c>
      <c r="F10" s="12">
        <f>INTAVI_PA_IN!F$2</f>
        <v>3664.9063274736327</v>
      </c>
      <c r="G10" s="12">
        <f>INTAVI_PA_IN!G$2</f>
        <v>3807.2500867192525</v>
      </c>
      <c r="H10" s="12">
        <f>INTAVI_PA_IN!H$2</f>
        <v>3836.098147946399</v>
      </c>
      <c r="I10" s="12">
        <f>INTAVI_PA_IN!I$2</f>
        <v>4097.1427625700171</v>
      </c>
      <c r="J10" s="12">
        <f>INTAVI_PA_IN!J$2</f>
        <v>4326.7863715497006</v>
      </c>
      <c r="K10" s="12">
        <f>INTAVI_PA_IN!K$2</f>
        <v>4248.43178671652</v>
      </c>
      <c r="L10" s="12">
        <f>INTAVI_PA_IN!L$2</f>
        <v>3759.529409729937</v>
      </c>
      <c r="M10" s="12">
        <f>INTAVI_PA_IN!M$2</f>
        <v>3708.5044340243162</v>
      </c>
      <c r="N10" s="12">
        <f>INTAVI_PA_IN!N$2</f>
        <v>3732.1285362378189</v>
      </c>
      <c r="O10" s="12">
        <f>INTAVI_PA_IN!O$2</f>
        <v>3584.0561277447382</v>
      </c>
      <c r="P10" s="12">
        <f>INTAVI_PA_IN!P$2</f>
        <v>3550.586508940245</v>
      </c>
      <c r="Q10" s="12">
        <f>INTAVI_PA_IN!Q$2</f>
        <v>3567.8859597847722</v>
      </c>
      <c r="R10" s="12">
        <f>INTAVI_PA_IN!R$2</f>
        <v>3781.4067065746767</v>
      </c>
      <c r="S10" s="12">
        <f>INTAVI_PA_IN!S$2</f>
        <v>3965.4787649884765</v>
      </c>
      <c r="T10" s="12">
        <f>INTAVI_PA_IN!T$2</f>
        <v>4140.7232040302251</v>
      </c>
      <c r="U10" s="12">
        <f>INTAVI_PA_IN!U$2</f>
        <v>4247.5447670443709</v>
      </c>
      <c r="V10" s="12">
        <f>INTAVI_PA_IN!V$2</f>
        <v>4333.2982528889925</v>
      </c>
      <c r="W10" s="12">
        <f>INTAVI_PA_IN!W$2</f>
        <v>1243.9886383260834</v>
      </c>
      <c r="X10" s="12">
        <f>INTAVI_PA_IN!X$2</f>
        <v>1548.1705676519357</v>
      </c>
      <c r="Y10" s="12">
        <f>INTAVI_PA_IN!Y$2</f>
        <v>3541.0433572219654</v>
      </c>
      <c r="Z10" s="12">
        <f>INTAVI_PA_IN!Z$2</f>
        <v>3900.0253239071567</v>
      </c>
    </row>
    <row r="11" spans="1:26" ht="11.25" customHeight="1" x14ac:dyDescent="0.2">
      <c r="A11" s="36" t="s">
        <v>316</v>
      </c>
      <c r="B11" s="11" t="str">
        <f ca="1">HYPERLINK("#"&amp;CELL("address",INTAVI_PA_EX!$Z$2),"INTAVI_PA_EX")</f>
        <v>INTAVI_PA_EX</v>
      </c>
      <c r="C11" s="12">
        <f>INTAVI_PA_EX!C$2</f>
        <v>10662.574308908641</v>
      </c>
      <c r="D11" s="12">
        <f>INTAVI_PA_EX!D$2</f>
        <v>10552.64361880572</v>
      </c>
      <c r="E11" s="12">
        <f>INTAVI_PA_EX!E$2</f>
        <v>10592.322151122045</v>
      </c>
      <c r="F11" s="12">
        <f>INTAVI_PA_EX!F$2</f>
        <v>10297.689338982391</v>
      </c>
      <c r="G11" s="12">
        <f>INTAVI_PA_EX!G$2</f>
        <v>11086.683212624908</v>
      </c>
      <c r="H11" s="12">
        <f>INTAVI_PA_EX!H$2</f>
        <v>11208.523281859409</v>
      </c>
      <c r="I11" s="12">
        <f>INTAVI_PA_EX!I$2</f>
        <v>11636.030183380786</v>
      </c>
      <c r="J11" s="12">
        <f>INTAVI_PA_EX!J$2</f>
        <v>11959.681010038586</v>
      </c>
      <c r="K11" s="12">
        <f>INTAVI_PA_EX!K$2</f>
        <v>12103.526169328788</v>
      </c>
      <c r="L11" s="12">
        <f>INTAVI_PA_EX!L$2</f>
        <v>11345.63518124435</v>
      </c>
      <c r="M11" s="12">
        <f>INTAVI_PA_EX!M$2</f>
        <v>11494.253971172877</v>
      </c>
      <c r="N11" s="12">
        <f>INTAVI_PA_EX!N$2</f>
        <v>11425.955781080438</v>
      </c>
      <c r="O11" s="12">
        <f>INTAVI_PA_EX!O$2</f>
        <v>11190.628562158972</v>
      </c>
      <c r="P11" s="12">
        <f>INTAVI_PA_EX!P$2</f>
        <v>11174.671357164665</v>
      </c>
      <c r="Q11" s="12">
        <f>INTAVI_PA_EX!Q$2</f>
        <v>11114.171776841829</v>
      </c>
      <c r="R11" s="12">
        <f>INTAVI_PA_EX!R$2</f>
        <v>11742.800902520059</v>
      </c>
      <c r="S11" s="12">
        <f>INTAVI_PA_EX!S$2</f>
        <v>11500.953600151201</v>
      </c>
      <c r="T11" s="12">
        <f>INTAVI_PA_EX!T$2</f>
        <v>11546.891530324914</v>
      </c>
      <c r="U11" s="12">
        <f>INTAVI_PA_EX!U$2</f>
        <v>12092.22000424715</v>
      </c>
      <c r="V11" s="12">
        <f>INTAVI_PA_EX!V$2</f>
        <v>12970.595179221244</v>
      </c>
      <c r="W11" s="12">
        <f>INTAVI_PA_EX!W$2</f>
        <v>4992.6287149713462</v>
      </c>
      <c r="X11" s="12">
        <f>INTAVI_PA_EX!X$2</f>
        <v>5347.9717755410802</v>
      </c>
      <c r="Y11" s="12">
        <f>INTAVI_PA_EX!Y$2</f>
        <v>9669.7459755597956</v>
      </c>
      <c r="Z11" s="12">
        <f>INTAVI_PA_EX!Z$2</f>
        <v>11008.399259914166</v>
      </c>
    </row>
    <row r="12" spans="1:26" ht="11.25" customHeight="1" x14ac:dyDescent="0.2">
      <c r="A12" s="36" t="s">
        <v>314</v>
      </c>
      <c r="B12" s="11" t="str">
        <f ca="1">HYPERLINK("#"&amp;CELL("address",INTAVI_FR_IN!$Z$2),"INTAVI_FR_IN")</f>
        <v>INTAVI_FR_IN</v>
      </c>
      <c r="C12" s="12">
        <f>INTAVI_FR_IN!C$2</f>
        <v>76.676426580844506</v>
      </c>
      <c r="D12" s="12">
        <f>INTAVI_FR_IN!D$2</f>
        <v>87.319972057798054</v>
      </c>
      <c r="E12" s="12">
        <f>INTAVI_FR_IN!E$2</f>
        <v>78.87972021299781</v>
      </c>
      <c r="F12" s="12">
        <f>INTAVI_FR_IN!F$2</f>
        <v>73.073744375689984</v>
      </c>
      <c r="G12" s="12">
        <f>INTAVI_FR_IN!G$2</f>
        <v>81.109796629616511</v>
      </c>
      <c r="H12" s="12">
        <f>INTAVI_FR_IN!H$2</f>
        <v>77.895373603285506</v>
      </c>
      <c r="I12" s="12">
        <f>INTAVI_FR_IN!I$2</f>
        <v>102.2006986169142</v>
      </c>
      <c r="J12" s="12">
        <f>INTAVI_FR_IN!J$2</f>
        <v>123.64946793245574</v>
      </c>
      <c r="K12" s="12">
        <f>INTAVI_FR_IN!K$2</f>
        <v>119.98103112638576</v>
      </c>
      <c r="L12" s="12">
        <f>INTAVI_FR_IN!L$2</f>
        <v>105.35920667016249</v>
      </c>
      <c r="M12" s="12">
        <f>INTAVI_FR_IN!M$2</f>
        <v>118.87052027519996</v>
      </c>
      <c r="N12" s="12">
        <f>INTAVI_FR_IN!N$2</f>
        <v>137.27234906654797</v>
      </c>
      <c r="O12" s="12">
        <f>INTAVI_FR_IN!O$2</f>
        <v>128.64603680188</v>
      </c>
      <c r="P12" s="12">
        <f>INTAVI_FR_IN!P$2</f>
        <v>139.23204531633618</v>
      </c>
      <c r="Q12" s="12">
        <f>INTAVI_FR_IN!Q$2</f>
        <v>169.40675018997877</v>
      </c>
      <c r="R12" s="12">
        <f>INTAVI_FR_IN!R$2</f>
        <v>172.78169787261891</v>
      </c>
      <c r="S12" s="12">
        <f>INTAVI_FR_IN!S$2</f>
        <v>151.28462954054001</v>
      </c>
      <c r="T12" s="12">
        <f>INTAVI_FR_IN!T$2</f>
        <v>164.54005096881829</v>
      </c>
      <c r="U12" s="12">
        <f>INTAVI_FR_IN!U$2</f>
        <v>143.1728959960148</v>
      </c>
      <c r="V12" s="12">
        <f>INTAVI_FR_IN!V$2</f>
        <v>145.47740070087096</v>
      </c>
      <c r="W12" s="12">
        <f>INTAVI_FR_IN!W$2</f>
        <v>118.86144426604133</v>
      </c>
      <c r="X12" s="12">
        <f>INTAVI_FR_IN!X$2</f>
        <v>126.22424558733873</v>
      </c>
      <c r="Y12" s="12">
        <f>INTAVI_FR_IN!Y$2</f>
        <v>180.00485069536609</v>
      </c>
      <c r="Z12" s="12">
        <f>INTAVI_FR_IN!Z$2</f>
        <v>174.27408856591288</v>
      </c>
    </row>
    <row r="13" spans="1:26" ht="11.25" customHeight="1" x14ac:dyDescent="0.2">
      <c r="A13" s="36" t="s">
        <v>315</v>
      </c>
      <c r="B13" s="11" t="str">
        <f ca="1">HYPERLINK("#"&amp;CELL("address",INTAVI_FR_EX!$Z$2),"INTAVI_FR_EX")</f>
        <v>INTAVI_FR_EX</v>
      </c>
      <c r="C13" s="12">
        <f>INTAVI_FR_EX!C$2</f>
        <v>1089.399963159718</v>
      </c>
      <c r="D13" s="12">
        <f>INTAVI_FR_EX!D$2</f>
        <v>1054.1905040160923</v>
      </c>
      <c r="E13" s="12">
        <f>INTAVI_FR_EX!E$2</f>
        <v>1071.9616308897891</v>
      </c>
      <c r="F13" s="12">
        <f>INTAVI_FR_EX!F$2</f>
        <v>1082.0404934482856</v>
      </c>
      <c r="G13" s="12">
        <f>INTAVI_FR_EX!G$2</f>
        <v>1187.6126888662238</v>
      </c>
      <c r="H13" s="12">
        <f>INTAVI_FR_EX!H$2</f>
        <v>1234.9070220309068</v>
      </c>
      <c r="I13" s="12">
        <f>INTAVI_FR_EX!I$2</f>
        <v>1285.6646773122825</v>
      </c>
      <c r="J13" s="12">
        <f>INTAVI_FR_EX!J$2</f>
        <v>1338.507265919257</v>
      </c>
      <c r="K13" s="12">
        <f>INTAVI_FR_EX!K$2</f>
        <v>1381.7979815483077</v>
      </c>
      <c r="L13" s="12">
        <f>INTAVI_FR_EX!L$2</f>
        <v>1054.1532555155557</v>
      </c>
      <c r="M13" s="12">
        <f>INTAVI_FR_EX!M$2</f>
        <v>1258.3869463676081</v>
      </c>
      <c r="N13" s="12">
        <f>INTAVI_FR_EX!N$2</f>
        <v>1299.9408602151968</v>
      </c>
      <c r="O13" s="12">
        <f>INTAVI_FR_EX!O$2</f>
        <v>1339.476676014413</v>
      </c>
      <c r="P13" s="12">
        <f>INTAVI_FR_EX!P$2</f>
        <v>1236.5914611787562</v>
      </c>
      <c r="Q13" s="12">
        <f>INTAVI_FR_EX!Q$2</f>
        <v>1404.4697276634245</v>
      </c>
      <c r="R13" s="12">
        <f>INTAVI_FR_EX!R$2</f>
        <v>1512.6776427926461</v>
      </c>
      <c r="S13" s="12">
        <f>INTAVI_FR_EX!S$2</f>
        <v>1309.9505049197865</v>
      </c>
      <c r="T13" s="12">
        <f>INTAVI_FR_EX!T$2</f>
        <v>1341.117756516044</v>
      </c>
      <c r="U13" s="12">
        <f>INTAVI_FR_EX!U$2</f>
        <v>1311.135387232468</v>
      </c>
      <c r="V13" s="12">
        <f>INTAVI_FR_EX!V$2</f>
        <v>1240.0818085488911</v>
      </c>
      <c r="W13" s="12">
        <f>INTAVI_FR_EX!W$2</f>
        <v>1580.0081558365309</v>
      </c>
      <c r="X13" s="12">
        <f>INTAVI_FR_EX!X$2</f>
        <v>1606.2625649796466</v>
      </c>
      <c r="Y13" s="12">
        <f>INTAVI_FR_EX!Y$2</f>
        <v>1318.1377328428794</v>
      </c>
      <c r="Z13" s="12">
        <f>INTAVI_FR_EX!Z$2</f>
        <v>1039.1023245327681</v>
      </c>
    </row>
    <row r="14" spans="1:26" ht="11.25" customHeight="1" x14ac:dyDescent="0.2">
      <c r="A14" s="37" t="s">
        <v>124</v>
      </c>
      <c r="B14" s="7" t="str">
        <f ca="1">HYPERLINK("#"&amp;CELL("address",NRGSUP!$Z$2),"NRGSUP")</f>
        <v>NRGSUP</v>
      </c>
      <c r="C14" s="8">
        <f>NRGSUP!C$2</f>
        <v>364142.18607989093</v>
      </c>
      <c r="D14" s="8">
        <f>NRGSUP!D$2</f>
        <v>368037.68378497486</v>
      </c>
      <c r="E14" s="8">
        <f>NRGSUP!E$2</f>
        <v>362051.78906646697</v>
      </c>
      <c r="F14" s="8">
        <f>NRGSUP!F$2</f>
        <v>365600.33123783948</v>
      </c>
      <c r="G14" s="8">
        <f>NRGSUP!G$2</f>
        <v>366504.05644791236</v>
      </c>
      <c r="H14" s="8">
        <f>NRGSUP!H$2</f>
        <v>368736.94280040549</v>
      </c>
      <c r="I14" s="8">
        <f>NRGSUP!I$2</f>
        <v>358915.38775931776</v>
      </c>
      <c r="J14" s="8">
        <f>NRGSUP!J$2</f>
        <v>349683.05146919511</v>
      </c>
      <c r="K14" s="8">
        <f>NRGSUP!K$2</f>
        <v>345624.84849547758</v>
      </c>
      <c r="L14" s="8">
        <f>NRGSUP!L$2</f>
        <v>333113.44193752814</v>
      </c>
      <c r="M14" s="8">
        <f>NRGSUP!M$2</f>
        <v>335288.65755829221</v>
      </c>
      <c r="N14" s="8">
        <f>NRGSUP!N$2</f>
        <v>325748.13056290208</v>
      </c>
      <c r="O14" s="8">
        <f>NRGSUP!O$2</f>
        <v>330527.86189310096</v>
      </c>
      <c r="P14" s="8">
        <f>NRGSUP!P$2</f>
        <v>330421.8515189421</v>
      </c>
      <c r="Q14" s="8">
        <f>NRGSUP!Q$2</f>
        <v>296832.40825576917</v>
      </c>
      <c r="R14" s="8">
        <f>NRGSUP!R$2</f>
        <v>303269.38838794647</v>
      </c>
      <c r="S14" s="8">
        <f>NRGSUP!S$2</f>
        <v>305008.69985552458</v>
      </c>
      <c r="T14" s="8">
        <f>NRGSUP!T$2</f>
        <v>311476.94145450497</v>
      </c>
      <c r="U14" s="8">
        <f>NRGSUP!U$2</f>
        <v>303868.94219367753</v>
      </c>
      <c r="V14" s="8">
        <f>NRGSUP!V$2</f>
        <v>296745.45311229303</v>
      </c>
      <c r="W14" s="8">
        <f>NRGSUP!W$2</f>
        <v>262332.41323303292</v>
      </c>
      <c r="X14" s="8">
        <f>NRGSUP!X$2</f>
        <v>287302.10933548777</v>
      </c>
      <c r="Y14" s="8">
        <f>NRGSUP!Y$2</f>
        <v>277993.11347261682</v>
      </c>
      <c r="Z14" s="8">
        <f>NRGSUP!Z$2</f>
        <v>255022.08036756993</v>
      </c>
    </row>
    <row r="15" spans="1:26" ht="11.25" customHeight="1" x14ac:dyDescent="0.2">
      <c r="A15" s="38" t="s">
        <v>165</v>
      </c>
      <c r="B15" s="9" t="str">
        <f ca="1">HYPERLINK("#"&amp;CELL("address",TI_EHG_E!$Z$2),"TI_EHG_E")</f>
        <v>TI_EHG_E</v>
      </c>
      <c r="C15" s="10">
        <f>TI_EHG_E!C$2</f>
        <v>49709.772898071249</v>
      </c>
      <c r="D15" s="10">
        <f>TI_EHG_E!D$2</f>
        <v>43823.064260681749</v>
      </c>
      <c r="E15" s="10">
        <f>TI_EHG_E!E$2</f>
        <v>47926.695567889583</v>
      </c>
      <c r="F15" s="10">
        <f>TI_EHG_E!F$2</f>
        <v>50468.116742875223</v>
      </c>
      <c r="G15" s="10">
        <f>TI_EHG_E!G$2</f>
        <v>49840.931792581956</v>
      </c>
      <c r="H15" s="10">
        <f>TI_EHG_E!H$2</f>
        <v>59307.568181419578</v>
      </c>
      <c r="I15" s="10">
        <f>TI_EHG_E!I$2</f>
        <v>54645.127405148582</v>
      </c>
      <c r="J15" s="10">
        <f>TI_EHG_E!J$2</f>
        <v>55623.741404423461</v>
      </c>
      <c r="K15" s="10">
        <f>TI_EHG_E!K$2</f>
        <v>50898.366301888491</v>
      </c>
      <c r="L15" s="10">
        <f>TI_EHG_E!L$2</f>
        <v>51168.278917982636</v>
      </c>
      <c r="M15" s="10">
        <f>TI_EHG_E!M$2</f>
        <v>52879.609597270341</v>
      </c>
      <c r="N15" s="10">
        <f>TI_EHG_E!N$2</f>
        <v>46790.652355504761</v>
      </c>
      <c r="O15" s="10">
        <f>TI_EHG_E!O$2</f>
        <v>51087.355692448473</v>
      </c>
      <c r="P15" s="10">
        <f>TI_EHG_E!P$2</f>
        <v>49405.906008970742</v>
      </c>
      <c r="Q15" s="10">
        <f>TI_EHG_E!Q$2</f>
        <v>37381.29913129301</v>
      </c>
      <c r="R15" s="10">
        <f>TI_EHG_E!R$2</f>
        <v>39750.681395000604</v>
      </c>
      <c r="S15" s="10">
        <f>TI_EHG_E!S$2</f>
        <v>41895.38505375899</v>
      </c>
      <c r="T15" s="10">
        <f>TI_EHG_E!T$2</f>
        <v>46228.281678603205</v>
      </c>
      <c r="U15" s="10">
        <f>TI_EHG_E!U$2</f>
        <v>37278.227395568174</v>
      </c>
      <c r="V15" s="10">
        <f>TI_EHG_E!V$2</f>
        <v>36498.722850962615</v>
      </c>
      <c r="W15" s="10">
        <f>TI_EHG_E!W$2</f>
        <v>33141.047390473141</v>
      </c>
      <c r="X15" s="10">
        <f>TI_EHG_E!X$2</f>
        <v>35354.213342792107</v>
      </c>
      <c r="Y15" s="10">
        <f>TI_EHG_E!Y$2</f>
        <v>36331.97002283037</v>
      </c>
      <c r="Z15" s="10">
        <f>TI_EHG_E!Z$2</f>
        <v>27949.736853833085</v>
      </c>
    </row>
    <row r="16" spans="1:26" ht="11.25" customHeight="1" x14ac:dyDescent="0.2">
      <c r="A16" s="39" t="s">
        <v>238</v>
      </c>
      <c r="B16" s="11" t="str">
        <f ca="1">HYPERLINK("#"&amp;CELL("address",TI_EHG_E_E!$Z$2),"TI_EHG_E_E")</f>
        <v>TI_EHG_E_E</v>
      </c>
      <c r="C16" s="12">
        <f>TI_EHG_E_E!C$2</f>
        <v>37318.396660102182</v>
      </c>
      <c r="D16" s="12">
        <f>TI_EHG_E_E!D$2</f>
        <v>28865.597566716951</v>
      </c>
      <c r="E16" s="12">
        <f>TI_EHG_E_E!E$2</f>
        <v>31635.971977875361</v>
      </c>
      <c r="F16" s="12">
        <f>TI_EHG_E_E!F$2</f>
        <v>33872.502279998334</v>
      </c>
      <c r="G16" s="12">
        <f>TI_EHG_E_E!G$2</f>
        <v>32843.86241655887</v>
      </c>
      <c r="H16" s="12">
        <f>TI_EHG_E_E!H$2</f>
        <v>38789.252998533462</v>
      </c>
      <c r="I16" s="12">
        <f>TI_EHG_E_E!I$2</f>
        <v>35240.534154148794</v>
      </c>
      <c r="J16" s="12">
        <f>TI_EHG_E_E!J$2</f>
        <v>36552.337041436956</v>
      </c>
      <c r="K16" s="12">
        <f>TI_EHG_E_E!K$2</f>
        <v>31785.590908050177</v>
      </c>
      <c r="L16" s="12">
        <f>TI_EHG_E_E!L$2</f>
        <v>34550.57322180867</v>
      </c>
      <c r="M16" s="12">
        <f>TI_EHG_E_E!M$2</f>
        <v>36640.07194501195</v>
      </c>
      <c r="N16" s="12">
        <f>TI_EHG_E_E!N$2</f>
        <v>31026.880502395765</v>
      </c>
      <c r="O16" s="12">
        <f>TI_EHG_E_E!O$2</f>
        <v>36293.881506527934</v>
      </c>
      <c r="P16" s="12">
        <f>TI_EHG_E_E!P$2</f>
        <v>35737.654289272694</v>
      </c>
      <c r="Q16" s="12">
        <f>TI_EHG_E_E!Q$2</f>
        <v>25446.548678437815</v>
      </c>
      <c r="R16" s="12">
        <f>TI_EHG_E_E!R$2</f>
        <v>26969.299297926638</v>
      </c>
      <c r="S16" s="12">
        <f>TI_EHG_E_E!S$2</f>
        <v>28955.374060350732</v>
      </c>
      <c r="T16" s="12">
        <f>TI_EHG_E_E!T$2</f>
        <v>33379.277940406646</v>
      </c>
      <c r="U16" s="12">
        <f>TI_EHG_E_E!U$2</f>
        <v>24942.297914562689</v>
      </c>
      <c r="V16" s="12">
        <f>TI_EHG_E_E!V$2</f>
        <v>23593.827386894187</v>
      </c>
      <c r="W16" s="12">
        <f>TI_EHG_E_E!W$2</f>
        <v>20478.670896928725</v>
      </c>
      <c r="X16" s="12">
        <f>TI_EHG_E_E!X$2</f>
        <v>22436.741717804791</v>
      </c>
      <c r="Y16" s="12">
        <f>TI_EHG_E_E!Y$2</f>
        <v>23361.489829833146</v>
      </c>
      <c r="Z16" s="12">
        <f>TI_EHG_E_E!Z$2</f>
        <v>15728.829020538549</v>
      </c>
    </row>
    <row r="17" spans="1:26" ht="11.25" customHeight="1" x14ac:dyDescent="0.2">
      <c r="A17" s="39" t="s">
        <v>239</v>
      </c>
      <c r="B17" s="11" t="str">
        <f ca="1">HYPERLINK("#"&amp;CELL("address",TI_EHG_CHP_E!$Z$2),"TI_EHG_CHP_E")</f>
        <v>TI_EHG_CHP_E</v>
      </c>
      <c r="C17" s="12">
        <f>TI_EHG_CHP_E!C$2</f>
        <v>11618.823670406342</v>
      </c>
      <c r="D17" s="12">
        <f>TI_EHG_CHP_E!D$2</f>
        <v>14216.687497562905</v>
      </c>
      <c r="E17" s="12">
        <f>TI_EHG_CHP_E!E$2</f>
        <v>15595.327644727047</v>
      </c>
      <c r="F17" s="12">
        <f>TI_EHG_CHP_E!F$2</f>
        <v>15899.023824806569</v>
      </c>
      <c r="G17" s="12">
        <f>TI_EHG_CHP_E!G$2</f>
        <v>16313.79136002674</v>
      </c>
      <c r="H17" s="12">
        <f>TI_EHG_CHP_E!H$2</f>
        <v>19876.787590337997</v>
      </c>
      <c r="I17" s="12">
        <f>TI_EHG_CHP_E!I$2</f>
        <v>18769.150777111972</v>
      </c>
      <c r="J17" s="12">
        <f>TI_EHG_CHP_E!J$2</f>
        <v>16734.240909656804</v>
      </c>
      <c r="K17" s="12">
        <f>TI_EHG_CHP_E!K$2</f>
        <v>16930.305483956563</v>
      </c>
      <c r="L17" s="12">
        <f>TI_EHG_CHP_E!L$2</f>
        <v>12991.192191072027</v>
      </c>
      <c r="M17" s="12">
        <f>TI_EHG_CHP_E!M$2</f>
        <v>12017.290096863795</v>
      </c>
      <c r="N17" s="12">
        <f>TI_EHG_CHP_E!N$2</f>
        <v>12870.194506153588</v>
      </c>
      <c r="O17" s="12">
        <f>TI_EHG_CHP_E!O$2</f>
        <v>11513.220031941923</v>
      </c>
      <c r="P17" s="12">
        <f>TI_EHG_CHP_E!P$2</f>
        <v>9884.2353344023795</v>
      </c>
      <c r="Q17" s="12">
        <f>TI_EHG_CHP_E!Q$2</f>
        <v>8947.0712010656098</v>
      </c>
      <c r="R17" s="12">
        <f>TI_EHG_CHP_E!R$2</f>
        <v>9636.4280497442851</v>
      </c>
      <c r="S17" s="12">
        <f>TI_EHG_CHP_E!S$2</f>
        <v>9771.4405816584585</v>
      </c>
      <c r="T17" s="12">
        <f>TI_EHG_CHP_E!T$2</f>
        <v>9901.8030445267832</v>
      </c>
      <c r="U17" s="12">
        <f>TI_EHG_CHP_E!U$2</f>
        <v>9730.7319257194431</v>
      </c>
      <c r="V17" s="12">
        <f>TI_EHG_CHP_E!V$2</f>
        <v>10364.015327895795</v>
      </c>
      <c r="W17" s="12">
        <f>TI_EHG_CHP_E!W$2</f>
        <v>10127.132113125825</v>
      </c>
      <c r="X17" s="12">
        <f>TI_EHG_CHP_E!X$2</f>
        <v>9935.5651242365457</v>
      </c>
      <c r="Y17" s="12">
        <f>TI_EHG_CHP_E!Y$2</f>
        <v>10576.60532830714</v>
      </c>
      <c r="Z17" s="12">
        <f>TI_EHG_CHP_E!Z$2</f>
        <v>10087.581810233263</v>
      </c>
    </row>
    <row r="18" spans="1:26" ht="11.25" customHeight="1" x14ac:dyDescent="0.2">
      <c r="A18" s="39" t="s">
        <v>240</v>
      </c>
      <c r="B18" s="11" t="str">
        <f ca="1">HYPERLINK("#"&amp;CELL("address",TI_EHG_H_E!$Z$2),"TI_EHG_H_E")</f>
        <v>TI_EHG_H_E</v>
      </c>
      <c r="C18" s="12">
        <f>TI_EHG_H_E!C$2</f>
        <v>772.55256756272468</v>
      </c>
      <c r="D18" s="12">
        <f>TI_EHG_H_E!D$2</f>
        <v>740.77919640188861</v>
      </c>
      <c r="E18" s="12">
        <f>TI_EHG_H_E!E$2</f>
        <v>695.39594528716941</v>
      </c>
      <c r="F18" s="12">
        <f>TI_EHG_H_E!F$2</f>
        <v>696.59063807031703</v>
      </c>
      <c r="G18" s="12">
        <f>TI_EHG_H_E!G$2</f>
        <v>683.2780159963396</v>
      </c>
      <c r="H18" s="12">
        <f>TI_EHG_H_E!H$2</f>
        <v>641.52759254811861</v>
      </c>
      <c r="I18" s="12">
        <f>TI_EHG_H_E!I$2</f>
        <v>635.44247388780582</v>
      </c>
      <c r="J18" s="12">
        <f>TI_EHG_H_E!J$2</f>
        <v>2337.1634533297029</v>
      </c>
      <c r="K18" s="12">
        <f>TI_EHG_H_E!K$2</f>
        <v>2182.46990988175</v>
      </c>
      <c r="L18" s="12">
        <f>TI_EHG_H_E!L$2</f>
        <v>3626.5135051019406</v>
      </c>
      <c r="M18" s="12">
        <f>TI_EHG_H_E!M$2</f>
        <v>4222.2475553945978</v>
      </c>
      <c r="N18" s="12">
        <f>TI_EHG_H_E!N$2</f>
        <v>2893.5773469554092</v>
      </c>
      <c r="O18" s="12">
        <f>TI_EHG_H_E!O$2</f>
        <v>3280.2541539786125</v>
      </c>
      <c r="P18" s="12">
        <f>TI_EHG_H_E!P$2</f>
        <v>3784.0163852956643</v>
      </c>
      <c r="Q18" s="12">
        <f>TI_EHG_H_E!Q$2</f>
        <v>2987.6792517895842</v>
      </c>
      <c r="R18" s="12">
        <f>TI_EHG_H_E!R$2</f>
        <v>3144.9540473296829</v>
      </c>
      <c r="S18" s="12">
        <f>TI_EHG_H_E!S$2</f>
        <v>3168.5704117498017</v>
      </c>
      <c r="T18" s="12">
        <f>TI_EHG_H_E!T$2</f>
        <v>2947.2006936697744</v>
      </c>
      <c r="U18" s="12">
        <f>TI_EHG_H_E!U$2</f>
        <v>2605.1975552860522</v>
      </c>
      <c r="V18" s="12">
        <f>TI_EHG_H_E!V$2</f>
        <v>2540.8801361726341</v>
      </c>
      <c r="W18" s="12">
        <f>TI_EHG_H_E!W$2</f>
        <v>2535.2443804185914</v>
      </c>
      <c r="X18" s="12">
        <f>TI_EHG_H_E!X$2</f>
        <v>2981.9065007507643</v>
      </c>
      <c r="Y18" s="12">
        <f>TI_EHG_H_E!Y$2</f>
        <v>2393.8748646900781</v>
      </c>
      <c r="Z18" s="12">
        <f>TI_EHG_H_E!Z$2</f>
        <v>2133.3260230612755</v>
      </c>
    </row>
    <row r="19" spans="1:26" ht="11.25" customHeight="1" x14ac:dyDescent="0.2">
      <c r="A19" s="38" t="s">
        <v>125</v>
      </c>
      <c r="B19" s="9" t="str">
        <f ca="1">HYPERLINK("#"&amp;CELL("address",NRG_E!$Z$2),"NRG_E")</f>
        <v>NRG_E</v>
      </c>
      <c r="C19" s="8">
        <f>NRG_E!C$2</f>
        <v>28496.869944122911</v>
      </c>
      <c r="D19" s="8">
        <f>NRG_E!D$2</f>
        <v>27010.639565283083</v>
      </c>
      <c r="E19" s="8">
        <f>NRG_E!E$2</f>
        <v>25564.307353922188</v>
      </c>
      <c r="F19" s="8">
        <f>NRG_E!F$2</f>
        <v>25535.792145602296</v>
      </c>
      <c r="G19" s="8">
        <f>NRG_E!G$2</f>
        <v>25812.337699801457</v>
      </c>
      <c r="H19" s="8">
        <f>NRG_E!H$2</f>
        <v>22345.282458596452</v>
      </c>
      <c r="I19" s="8">
        <f>NRG_E!I$2</f>
        <v>22802.159708957981</v>
      </c>
      <c r="J19" s="8">
        <f>NRG_E!J$2</f>
        <v>23434.800673157435</v>
      </c>
      <c r="K19" s="8">
        <f>NRG_E!K$2</f>
        <v>24555.34298561214</v>
      </c>
      <c r="L19" s="8">
        <f>NRG_E!L$2</f>
        <v>21409.082582504561</v>
      </c>
      <c r="M19" s="8">
        <f>NRG_E!M$2</f>
        <v>20399.299472718631</v>
      </c>
      <c r="N19" s="8">
        <f>NRG_E!N$2</f>
        <v>18498.446901359999</v>
      </c>
      <c r="O19" s="8">
        <f>NRG_E!O$2</f>
        <v>16060.817029348753</v>
      </c>
      <c r="P19" s="8">
        <f>NRG_E!P$2</f>
        <v>14945.876917505022</v>
      </c>
      <c r="Q19" s="8">
        <f>NRG_E!Q$2</f>
        <v>12866.961671682753</v>
      </c>
      <c r="R19" s="8">
        <f>NRG_E!R$2</f>
        <v>13537.23942491355</v>
      </c>
      <c r="S19" s="8">
        <f>NRG_E!S$2</f>
        <v>12091.682058733928</v>
      </c>
      <c r="T19" s="8">
        <f>NRG_E!T$2</f>
        <v>16567.503422160196</v>
      </c>
      <c r="U19" s="8">
        <f>NRG_E!U$2</f>
        <v>23017.251262539648</v>
      </c>
      <c r="V19" s="8">
        <f>NRG_E!V$2</f>
        <v>21309.481012587599</v>
      </c>
      <c r="W19" s="8">
        <f>NRG_E!W$2</f>
        <v>16229.076817804409</v>
      </c>
      <c r="X19" s="8">
        <f>NRG_E!X$2</f>
        <v>17912.966718179778</v>
      </c>
      <c r="Y19" s="8">
        <f>NRG_E!Y$2</f>
        <v>18137.388576689955</v>
      </c>
      <c r="Z19" s="8">
        <f>NRG_E!Z$2</f>
        <v>16125.224005730433</v>
      </c>
    </row>
    <row r="20" spans="1:26" ht="11.25" customHeight="1" x14ac:dyDescent="0.2">
      <c r="A20" s="39" t="s">
        <v>126</v>
      </c>
      <c r="B20" s="11" t="str">
        <f ca="1">HYPERLINK("#"&amp;CELL("address",NRG_CM_E!$Z$2),"NRG_CM_E")</f>
        <v>NRG_CM_E</v>
      </c>
      <c r="C20" s="12">
        <f>NRG_CM_E!C$2</f>
        <v>19.676875680000002</v>
      </c>
      <c r="D20" s="12">
        <f>NRG_CM_E!D$2</f>
        <v>19.676875680000002</v>
      </c>
      <c r="E20" s="12">
        <f>NRG_CM_E!E$2</f>
        <v>14.757486479999999</v>
      </c>
      <c r="F20" s="12">
        <f>NRG_CM_E!F$2</f>
        <v>9.838437840000001</v>
      </c>
      <c r="G20" s="12">
        <f>NRG_CM_E!G$2</f>
        <v>2.4595243200000003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7.484637600000001</v>
      </c>
      <c r="O20" s="12">
        <f>NRG_CM_E!O$2</f>
        <v>3.1505398229418516E-2</v>
      </c>
      <c r="P20" s="12">
        <f>NRG_CM_E!P$2</f>
        <v>1.3530940018139667E-2</v>
      </c>
      <c r="Q20" s="12">
        <f>NRG_CM_E!Q$2</f>
        <v>0.11308898341415954</v>
      </c>
      <c r="R20" s="12">
        <f>NRG_CM_E!R$2</f>
        <v>0.10338428421952674</v>
      </c>
      <c r="S20" s="12">
        <f>NRG_CM_E!S$2</f>
        <v>0.15584406130196957</v>
      </c>
      <c r="T20" s="12">
        <f>NRG_CM_E!T$2</f>
        <v>0.21329298087421997</v>
      </c>
      <c r="U20" s="12">
        <f>NRG_CM_E!U$2</f>
        <v>0.11554422681103411</v>
      </c>
      <c r="V20" s="12">
        <f>NRG_CM_E!V$2</f>
        <v>0.12166440726245148</v>
      </c>
      <c r="W20" s="12">
        <f>NRG_CM_E!W$2</f>
        <v>0</v>
      </c>
      <c r="X20" s="12">
        <f>NRG_CM_E!X$2</f>
        <v>0.12545053934564065</v>
      </c>
      <c r="Y20" s="12">
        <f>NRG_CM_E!Y$2</f>
        <v>0.11343120834871002</v>
      </c>
      <c r="Z20" s="12">
        <f>NRG_CM_E!Z$2</f>
        <v>0</v>
      </c>
    </row>
    <row r="21" spans="1:26" ht="11.25" customHeight="1" x14ac:dyDescent="0.2">
      <c r="A21" s="39" t="s">
        <v>127</v>
      </c>
      <c r="B21" s="11" t="str">
        <f ca="1">HYPERLINK("#"&amp;CELL("address",NRG_OIL_NG_E!$Z$2),"NRG_OIL_NG_E")</f>
        <v>NRG_OIL_NG_E</v>
      </c>
      <c r="C21" s="12">
        <f>NRG_OIL_NG_E!C$2</f>
        <v>87.554818080000018</v>
      </c>
      <c r="D21" s="12">
        <f>NRG_OIL_NG_E!D$2</f>
        <v>0</v>
      </c>
      <c r="E21" s="12">
        <f>NRG_OIL_NG_E!E$2</f>
        <v>0</v>
      </c>
      <c r="F21" s="12">
        <f>NRG_OIL_NG_E!F$2</f>
        <v>0</v>
      </c>
      <c r="G21" s="12">
        <f>NRG_OIL_NG_E!G$2</f>
        <v>0</v>
      </c>
      <c r="H21" s="12">
        <f>NRG_OIL_NG_E!H$2</f>
        <v>0</v>
      </c>
      <c r="I21" s="12">
        <f>NRG_OIL_NG_E!I$2</f>
        <v>0</v>
      </c>
      <c r="J21" s="12">
        <f>NRG_OIL_NG_E!J$2</f>
        <v>0</v>
      </c>
      <c r="K21" s="12">
        <f>NRG_OIL_NG_E!K$2</f>
        <v>0</v>
      </c>
      <c r="L21" s="12">
        <f>NRG_OIL_NG_E!L$2</f>
        <v>33.827896079999995</v>
      </c>
      <c r="M21" s="12">
        <f>NRG_OIL_NG_E!M$2</f>
        <v>36.706835879999993</v>
      </c>
      <c r="N21" s="12">
        <f>NRG_OIL_NG_E!N$2</f>
        <v>51.559984079999992</v>
      </c>
      <c r="O21" s="12">
        <f>NRG_OIL_NG_E!O$2</f>
        <v>7.8962320800000008</v>
      </c>
      <c r="P21" s="12">
        <f>NRG_OIL_NG_E!P$2</f>
        <v>6.7280954400000015</v>
      </c>
      <c r="Q21" s="12">
        <f>NRG_OIL_NG_E!Q$2</f>
        <v>0.11754072</v>
      </c>
      <c r="R21" s="12">
        <f>NRG_OIL_NG_E!R$2</f>
        <v>0.19307376000000001</v>
      </c>
      <c r="S21" s="12">
        <f>NRG_OIL_NG_E!S$2</f>
        <v>0.23972652000000011</v>
      </c>
      <c r="T21" s="12">
        <f>NRG_OIL_NG_E!T$2</f>
        <v>0.14460336000000001</v>
      </c>
      <c r="U21" s="12">
        <f>NRG_OIL_NG_E!U$2</f>
        <v>5.4943217999999989</v>
      </c>
      <c r="V21" s="12">
        <f>NRG_OIL_NG_E!V$2</f>
        <v>6.1561447200000003</v>
      </c>
      <c r="W21" s="12">
        <f>NRG_OIL_NG_E!W$2</f>
        <v>2.7076777200000008</v>
      </c>
      <c r="X21" s="12">
        <f>NRG_OIL_NG_E!X$2</f>
        <v>2.4637100399999996</v>
      </c>
      <c r="Y21" s="12">
        <f>NRG_OIL_NG_E!Y$2</f>
        <v>5.3822340000000004</v>
      </c>
      <c r="Z21" s="12">
        <f>NRG_OIL_NG_E!Z$2</f>
        <v>4.4675571599999993</v>
      </c>
    </row>
    <row r="22" spans="1:26" ht="11.25" customHeight="1" x14ac:dyDescent="0.2">
      <c r="A22" s="39" t="s">
        <v>128</v>
      </c>
      <c r="B22" s="11" t="str">
        <f ca="1">HYPERLINK("#"&amp;CELL("address",NRG_PF_E!$Z$2),"NRG_PF_E")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  <c r="Y22" s="12">
        <f>NRG_PF_E!Y$2</f>
        <v>0</v>
      </c>
      <c r="Z22" s="12">
        <f>NRG_PF_E!Z$2</f>
        <v>0</v>
      </c>
    </row>
    <row r="23" spans="1:26" ht="11.25" customHeight="1" x14ac:dyDescent="0.2">
      <c r="A23" s="39" t="s">
        <v>129</v>
      </c>
      <c r="B23" s="11" t="str">
        <f ca="1">HYPERLINK("#"&amp;CELL("address",NRG_CO_E!$Z$2),"NRG_CO_E")</f>
        <v>NRG_CO_E</v>
      </c>
      <c r="C23" s="12">
        <f>NRG_CO_E!C$2</f>
        <v>3672.3095676029116</v>
      </c>
      <c r="D23" s="12">
        <f>NRG_CO_E!D$2</f>
        <v>3892.2446469630795</v>
      </c>
      <c r="E23" s="12">
        <f>NRG_CO_E!E$2</f>
        <v>3373.7027824821839</v>
      </c>
      <c r="F23" s="12">
        <f>NRG_CO_E!F$2</f>
        <v>3652.3580724022954</v>
      </c>
      <c r="G23" s="12">
        <f>NRG_CO_E!G$2</f>
        <v>3909.3116004014555</v>
      </c>
      <c r="H23" s="12">
        <f>NRG_CO_E!H$2</f>
        <v>3676.479274800598</v>
      </c>
      <c r="I23" s="12">
        <f>NRG_CO_E!I$2</f>
        <v>3803.3351604012878</v>
      </c>
      <c r="J23" s="12">
        <f>NRG_CO_E!J$2</f>
        <v>3835.7715996010647</v>
      </c>
      <c r="K23" s="12">
        <f>NRG_CO_E!K$2</f>
        <v>3525.1592616005219</v>
      </c>
      <c r="L23" s="12">
        <f>NRG_CO_E!L$2</f>
        <v>2697.1049052000744</v>
      </c>
      <c r="M23" s="12">
        <f>NRG_CO_E!M$2</f>
        <v>2966.0555339999992</v>
      </c>
      <c r="N23" s="12">
        <f>NRG_CO_E!N$2</f>
        <v>2857.36590144</v>
      </c>
      <c r="O23" s="12">
        <f>NRG_CO_E!O$2</f>
        <v>2550.8764079999992</v>
      </c>
      <c r="P23" s="12">
        <f>NRG_CO_E!P$2</f>
        <v>2650.4188631999996</v>
      </c>
      <c r="Q23" s="12">
        <f>NRG_CO_E!Q$2</f>
        <v>1177.73450568</v>
      </c>
      <c r="R23" s="12">
        <f>NRG_CO_E!R$2</f>
        <v>1040.9811552000001</v>
      </c>
      <c r="S23" s="12">
        <f>NRG_CO_E!S$2</f>
        <v>1126.4763528000001</v>
      </c>
      <c r="T23" s="12">
        <f>NRG_CO_E!T$2</f>
        <v>2435.83310592</v>
      </c>
      <c r="U23" s="12">
        <f>NRG_CO_E!U$2</f>
        <v>3354.9712560000003</v>
      </c>
      <c r="V23" s="12">
        <f>NRG_CO_E!V$2</f>
        <v>3262.536576</v>
      </c>
      <c r="W23" s="12">
        <f>NRG_CO_E!W$2</f>
        <v>2475.9867599999998</v>
      </c>
      <c r="X23" s="12">
        <f>NRG_CO_E!X$2</f>
        <v>2340.813384</v>
      </c>
      <c r="Y23" s="12">
        <f>NRG_CO_E!Y$2</f>
        <v>2529.7608960000007</v>
      </c>
      <c r="Z23" s="12">
        <f>NRG_CO_E!Z$2</f>
        <v>2249.064792000001</v>
      </c>
    </row>
    <row r="24" spans="1:26" ht="11.25" customHeight="1" x14ac:dyDescent="0.2">
      <c r="A24" s="39" t="s">
        <v>130</v>
      </c>
      <c r="B24" s="11" t="str">
        <f ca="1">HYPERLINK("#"&amp;CELL("address",NRG_BKBPB_E!$Z$2),"NRG_BKBPB_E")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  <c r="Y24" s="12">
        <f>NRG_BKBPB_E!Y$2</f>
        <v>0</v>
      </c>
      <c r="Z24" s="12">
        <f>NRG_BKBPB_E!Z$2</f>
        <v>0</v>
      </c>
    </row>
    <row r="25" spans="1:26" ht="11.25" customHeight="1" x14ac:dyDescent="0.2">
      <c r="A25" s="39" t="s">
        <v>131</v>
      </c>
      <c r="B25" s="11" t="str">
        <f ca="1">HYPERLINK("#"&amp;CELL("address",NRG_GW_E!$Z$2),"NRG_GW_E")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  <c r="Y25" s="12">
        <f>NRG_GW_E!Y$2</f>
        <v>0</v>
      </c>
      <c r="Z25" s="12">
        <f>NRG_GW_E!Z$2</f>
        <v>0</v>
      </c>
    </row>
    <row r="26" spans="1:26" ht="11.25" customHeight="1" x14ac:dyDescent="0.2">
      <c r="A26" s="39" t="s">
        <v>132</v>
      </c>
      <c r="B26" s="11" t="str">
        <f ca="1">HYPERLINK("#"&amp;CELL("address",NRG_BF_E!$Z$2),"NRG_BF_E")</f>
        <v>NRG_BF_E</v>
      </c>
      <c r="C26" s="12">
        <f>NRG_BF_E!C$2</f>
        <v>7793.240976</v>
      </c>
      <c r="D26" s="12">
        <f>NRG_BF_E!D$2</f>
        <v>7015.1576399999994</v>
      </c>
      <c r="E26" s="12">
        <f>NRG_BF_E!E$2</f>
        <v>7670.7652320000007</v>
      </c>
      <c r="F26" s="12">
        <f>NRG_BF_E!F$2</f>
        <v>7312.6452959999997</v>
      </c>
      <c r="G26" s="12">
        <f>NRG_BF_E!G$2</f>
        <v>7641.1301759999997</v>
      </c>
      <c r="H26" s="12">
        <f>NRG_BF_E!H$2</f>
        <v>7386.9995519999984</v>
      </c>
      <c r="I26" s="12">
        <f>NRG_BF_E!I$2</f>
        <v>7207.5330719999993</v>
      </c>
      <c r="J26" s="12">
        <f>NRG_BF_E!J$2</f>
        <v>6756.447384000001</v>
      </c>
      <c r="K26" s="12">
        <f>NRG_BF_E!K$2</f>
        <v>6394.0646879999995</v>
      </c>
      <c r="L26" s="12">
        <f>NRG_BF_E!L$2</f>
        <v>4694.6348640000006</v>
      </c>
      <c r="M26" s="12">
        <f>NRG_BF_E!M$2</f>
        <v>5442.1629119999998</v>
      </c>
      <c r="N26" s="12">
        <f>NRG_BF_E!N$2</f>
        <v>5337.9643103999997</v>
      </c>
      <c r="O26" s="12">
        <f>NRG_BF_E!O$2</f>
        <v>5523.6432456000002</v>
      </c>
      <c r="P26" s="12">
        <f>NRG_BF_E!P$2</f>
        <v>5694.2299440000006</v>
      </c>
      <c r="Q26" s="12">
        <f>NRG_BF_E!Q$2</f>
        <v>5280.7557311999999</v>
      </c>
      <c r="R26" s="12">
        <f>NRG_BF_E!R$2</f>
        <v>5959.5711912000006</v>
      </c>
      <c r="S26" s="12">
        <f>NRG_BF_E!S$2</f>
        <v>4695.4775016000003</v>
      </c>
      <c r="T26" s="12">
        <f>NRG_BF_E!T$2</f>
        <v>8101.5020366399995</v>
      </c>
      <c r="U26" s="12">
        <f>NRG_BF_E!U$2</f>
        <v>13775.988095999999</v>
      </c>
      <c r="V26" s="12">
        <f>NRG_BF_E!V$2</f>
        <v>12665.529864000002</v>
      </c>
      <c r="W26" s="12">
        <f>NRG_BF_E!W$2</f>
        <v>9398.9684880000004</v>
      </c>
      <c r="X26" s="12">
        <f>NRG_BF_E!X$2</f>
        <v>11604.516768000001</v>
      </c>
      <c r="Y26" s="12">
        <f>NRG_BF_E!Y$2</f>
        <v>10888.477703999999</v>
      </c>
      <c r="Z26" s="12">
        <f>NRG_BF_E!Z$2</f>
        <v>8926.2650879999983</v>
      </c>
    </row>
    <row r="27" spans="1:26" ht="11.25" customHeight="1" x14ac:dyDescent="0.2">
      <c r="A27" s="39" t="s">
        <v>133</v>
      </c>
      <c r="B27" s="11" t="str">
        <f ca="1">HYPERLINK("#"&amp;CELL("address",NRG_PR_E!$Z$2),"NRG_PR_E")</f>
        <v>NRG_PR_E</v>
      </c>
      <c r="C27" s="12">
        <f>NRG_PR_E!C$2</f>
        <v>16924.087706759998</v>
      </c>
      <c r="D27" s="12">
        <f>NRG_PR_E!D$2</f>
        <v>16083.560402640003</v>
      </c>
      <c r="E27" s="12">
        <f>NRG_PR_E!E$2</f>
        <v>14505.08185296</v>
      </c>
      <c r="F27" s="12">
        <f>NRG_PR_E!F$2</f>
        <v>14560.950339360001</v>
      </c>
      <c r="G27" s="12">
        <f>NRG_PR_E!G$2</f>
        <v>14259.436399079999</v>
      </c>
      <c r="H27" s="12">
        <f>NRG_PR_E!H$2</f>
        <v>11250.3573648</v>
      </c>
      <c r="I27" s="12">
        <f>NRG_PR_E!I$2</f>
        <v>11749.818929040001</v>
      </c>
      <c r="J27" s="12">
        <f>NRG_PR_E!J$2</f>
        <v>12804.837898680003</v>
      </c>
      <c r="K27" s="12">
        <f>NRG_PR_E!K$2</f>
        <v>14597.9630712</v>
      </c>
      <c r="L27" s="12">
        <f>NRG_PR_E!L$2</f>
        <v>13951.809426600003</v>
      </c>
      <c r="M27" s="12">
        <f>NRG_PR_E!M$2</f>
        <v>11909.808348120001</v>
      </c>
      <c r="N27" s="12">
        <f>NRG_PR_E!N$2</f>
        <v>10244.072067839999</v>
      </c>
      <c r="O27" s="12">
        <f>NRG_PR_E!O$2</f>
        <v>7978.3696382705248</v>
      </c>
      <c r="P27" s="12">
        <f>NRG_PR_E!P$2</f>
        <v>6594.4864839250058</v>
      </c>
      <c r="Q27" s="12">
        <f>NRG_PR_E!Q$2</f>
        <v>6408.240805099339</v>
      </c>
      <c r="R27" s="12">
        <f>NRG_PR_E!R$2</f>
        <v>6536.3906204693303</v>
      </c>
      <c r="S27" s="12">
        <f>NRG_PR_E!S$2</f>
        <v>6269.3326337526269</v>
      </c>
      <c r="T27" s="12">
        <f>NRG_PR_E!T$2</f>
        <v>6029.8103832593224</v>
      </c>
      <c r="U27" s="12">
        <f>NRG_PR_E!U$2</f>
        <v>5880.6820445128405</v>
      </c>
      <c r="V27" s="12">
        <f>NRG_PR_E!V$2</f>
        <v>5375.1367634603312</v>
      </c>
      <c r="W27" s="12">
        <f>NRG_PR_E!W$2</f>
        <v>4351.4138920844089</v>
      </c>
      <c r="X27" s="12">
        <f>NRG_PR_E!X$2</f>
        <v>3965.0474056004309</v>
      </c>
      <c r="Y27" s="12">
        <f>NRG_PR_E!Y$2</f>
        <v>4713.6543114816041</v>
      </c>
      <c r="Z27" s="12">
        <f>NRG_PR_E!Z$2</f>
        <v>4945.426568570434</v>
      </c>
    </row>
    <row r="28" spans="1:26" ht="11.25" customHeight="1" x14ac:dyDescent="0.2">
      <c r="A28" s="39" t="s">
        <v>134</v>
      </c>
      <c r="B28" s="11" t="str">
        <f ca="1">HYPERLINK("#"&amp;CELL("address",NRG_NI_E!$Z$2),"NRG_NI_E")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  <c r="Y28" s="12">
        <f>NRG_NI_E!Y$2</f>
        <v>0</v>
      </c>
      <c r="Z28" s="12">
        <f>NRG_NI_E!Z$2</f>
        <v>0</v>
      </c>
    </row>
    <row r="29" spans="1:26" ht="11.25" customHeight="1" x14ac:dyDescent="0.2">
      <c r="A29" s="39" t="s">
        <v>135</v>
      </c>
      <c r="B29" s="11" t="str">
        <f ca="1">HYPERLINK("#"&amp;CELL("address",NRG_CL_E!$Z$2),"NRG_CL_E")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  <c r="Y29" s="12">
        <f>NRG_CL_E!Y$2</f>
        <v>0</v>
      </c>
      <c r="Z29" s="12">
        <f>NRG_CL_E!Z$2</f>
        <v>0</v>
      </c>
    </row>
    <row r="30" spans="1:26" ht="11.25" customHeight="1" x14ac:dyDescent="0.2">
      <c r="A30" s="39" t="s">
        <v>136</v>
      </c>
      <c r="B30" s="11" t="str">
        <f ca="1">HYPERLINK("#"&amp;CELL("address",NRG_LNG_E!$Z$2),"NRG_LNG_E")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  <c r="Y30" s="12">
        <f>NRG_LNG_E!Y$2</f>
        <v>0</v>
      </c>
      <c r="Z30" s="12">
        <f>NRG_LNG_E!Z$2</f>
        <v>0</v>
      </c>
    </row>
    <row r="31" spans="1:26" ht="11.25" customHeight="1" x14ac:dyDescent="0.2">
      <c r="A31" s="39" t="s">
        <v>137</v>
      </c>
      <c r="B31" s="11" t="str">
        <f ca="1">HYPERLINK("#"&amp;CELL("address",NRG_BIOG_E!$Z$2),"NRG_BIOG_E")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  <c r="Y31" s="12">
        <f>NRG_BIOG_E!Y$2</f>
        <v>0</v>
      </c>
      <c r="Z31" s="12">
        <f>NRG_BIOG_E!Z$2</f>
        <v>0</v>
      </c>
    </row>
    <row r="32" spans="1:26" ht="11.25" customHeight="1" x14ac:dyDescent="0.2">
      <c r="A32" s="39" t="s">
        <v>138</v>
      </c>
      <c r="B32" s="11" t="str">
        <f ca="1">HYPERLINK("#"&amp;CELL("address",NRG_GTL_E!$Z$2),"NRG_GTL_E")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  <c r="Y32" s="12">
        <f>NRG_GTL_E!Y$2</f>
        <v>0</v>
      </c>
      <c r="Z32" s="12">
        <f>NRG_GTL_E!Z$2</f>
        <v>0</v>
      </c>
    </row>
    <row r="33" spans="1:26" ht="11.25" customHeight="1" x14ac:dyDescent="0.2">
      <c r="A33" s="39" t="s">
        <v>139</v>
      </c>
      <c r="B33" s="11" t="str">
        <f ca="1">HYPERLINK("#"&amp;CELL("address",NRG_CPP_E!$Z$2),"NRG_CPP_E")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  <c r="Y33" s="12">
        <f>NRG_CPP_E!Y$2</f>
        <v>0</v>
      </c>
      <c r="Z33" s="12">
        <f>NRG_CPP_E!Z$2</f>
        <v>0</v>
      </c>
    </row>
    <row r="34" spans="1:26" ht="11.25" customHeight="1" x14ac:dyDescent="0.2">
      <c r="A34" s="39" t="s">
        <v>140</v>
      </c>
      <c r="B34" s="11" t="str">
        <f ca="1">HYPERLINK("#"&amp;CELL("address",NRG_NSP_E!$Z$2),"NRG_NSP_E")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31.446266995854689</v>
      </c>
      <c r="I34" s="12">
        <f>NRG_NSP_E!I$2</f>
        <v>41.472547516693872</v>
      </c>
      <c r="J34" s="12">
        <f>NRG_NSP_E!J$2</f>
        <v>37.743790876365338</v>
      </c>
      <c r="K34" s="12">
        <f>NRG_NSP_E!K$2</f>
        <v>38.155964811621487</v>
      </c>
      <c r="L34" s="12">
        <f>NRG_NSP_E!L$2</f>
        <v>31.705490624486561</v>
      </c>
      <c r="M34" s="12">
        <f>NRG_NSP_E!M$2</f>
        <v>44.565842718630051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  <c r="Y34" s="12">
        <f>NRG_NSP_E!Y$2</f>
        <v>0</v>
      </c>
      <c r="Z34" s="12">
        <f>NRG_NSP_E!Z$2</f>
        <v>0</v>
      </c>
    </row>
    <row r="35" spans="1:26" ht="11.25" customHeight="1" x14ac:dyDescent="0.2">
      <c r="A35" s="38" t="s">
        <v>141</v>
      </c>
      <c r="B35" s="9" t="str">
        <f ca="1">HYPERLINK("#"&amp;CELL("address",FC_E!$Z$2),"FC_E")</f>
        <v>FC_E</v>
      </c>
      <c r="C35" s="8">
        <f>FC_E!C$2</f>
        <v>285935.54323769681</v>
      </c>
      <c r="D35" s="8">
        <f>FC_E!D$2</f>
        <v>297203.97995901003</v>
      </c>
      <c r="E35" s="8">
        <f>FC_E!E$2</f>
        <v>288560.78614465514</v>
      </c>
      <c r="F35" s="8">
        <f>FC_E!F$2</f>
        <v>289596.42234936194</v>
      </c>
      <c r="G35" s="8">
        <f>FC_E!G$2</f>
        <v>290850.78695552889</v>
      </c>
      <c r="H35" s="8">
        <f>FC_E!H$2</f>
        <v>287084.09216038947</v>
      </c>
      <c r="I35" s="8">
        <f>FC_E!I$2</f>
        <v>281468.10064521123</v>
      </c>
      <c r="J35" s="8">
        <f>FC_E!J$2</f>
        <v>270624.50939161424</v>
      </c>
      <c r="K35" s="8">
        <f>FC_E!K$2</f>
        <v>270171.13920797687</v>
      </c>
      <c r="L35" s="8">
        <f>FC_E!L$2</f>
        <v>260536.08043704092</v>
      </c>
      <c r="M35" s="8">
        <f>FC_E!M$2</f>
        <v>262009.74848830319</v>
      </c>
      <c r="N35" s="8">
        <f>FC_E!N$2</f>
        <v>260459.03130603736</v>
      </c>
      <c r="O35" s="8">
        <f>FC_E!O$2</f>
        <v>263379.68917130376</v>
      </c>
      <c r="P35" s="8">
        <f>FC_E!P$2</f>
        <v>266070.0685924663</v>
      </c>
      <c r="Q35" s="8">
        <f>FC_E!Q$2</f>
        <v>246584.1474527934</v>
      </c>
      <c r="R35" s="8">
        <f>FC_E!R$2</f>
        <v>249981.46756803233</v>
      </c>
      <c r="S35" s="8">
        <f>FC_E!S$2</f>
        <v>251021.63274303172</v>
      </c>
      <c r="T35" s="8">
        <f>FC_E!T$2</f>
        <v>248681.15635374156</v>
      </c>
      <c r="U35" s="8">
        <f>FC_E!U$2</f>
        <v>243573.46353556972</v>
      </c>
      <c r="V35" s="8">
        <f>FC_E!V$2</f>
        <v>238937.24924874288</v>
      </c>
      <c r="W35" s="8">
        <f>FC_E!W$2</f>
        <v>212962.28902475536</v>
      </c>
      <c r="X35" s="8">
        <f>FC_E!X$2</f>
        <v>234034.92927451589</v>
      </c>
      <c r="Y35" s="8">
        <f>FC_E!Y$2</f>
        <v>223523.75487309651</v>
      </c>
      <c r="Z35" s="8">
        <f>FC_E!Z$2</f>
        <v>210947.11950800638</v>
      </c>
    </row>
    <row r="36" spans="1:26" ht="11.25" customHeight="1" x14ac:dyDescent="0.2">
      <c r="A36" s="39" t="s">
        <v>142</v>
      </c>
      <c r="B36" s="11" t="str">
        <f ca="1">HYPERLINK("#"&amp;CELL("address",FC_IND_E!$Z$2),"FC_IND_E")</f>
        <v>FC_IND_E</v>
      </c>
      <c r="C36" s="12">
        <f>FC_IND_E!C$2</f>
        <v>51829.502511969426</v>
      </c>
      <c r="D36" s="12">
        <f>FC_IND_E!D$2</f>
        <v>56048.374506251115</v>
      </c>
      <c r="E36" s="12">
        <f>FC_IND_E!E$2</f>
        <v>53671.065773415015</v>
      </c>
      <c r="F36" s="12">
        <f>FC_IND_E!F$2</f>
        <v>52944.511125250858</v>
      </c>
      <c r="G36" s="12">
        <f>FC_IND_E!G$2</f>
        <v>49727.367789491735</v>
      </c>
      <c r="H36" s="12">
        <f>FC_IND_E!H$2</f>
        <v>51291.00766945209</v>
      </c>
      <c r="I36" s="12">
        <f>FC_IND_E!I$2</f>
        <v>50514.233607010698</v>
      </c>
      <c r="J36" s="12">
        <f>FC_IND_E!J$2</f>
        <v>49412.250137170697</v>
      </c>
      <c r="K36" s="12">
        <f>FC_IND_E!K$2</f>
        <v>48199.808891890738</v>
      </c>
      <c r="L36" s="12">
        <f>FC_IND_E!L$2</f>
        <v>38187.098991368097</v>
      </c>
      <c r="M36" s="12">
        <f>FC_IND_E!M$2</f>
        <v>41326.402386777612</v>
      </c>
      <c r="N36" s="12">
        <f>FC_IND_E!N$2</f>
        <v>46207.199253315121</v>
      </c>
      <c r="O36" s="12">
        <f>FC_IND_E!O$2</f>
        <v>44811.468153826267</v>
      </c>
      <c r="P36" s="12">
        <f>FC_IND_E!P$2</f>
        <v>45081.303270462762</v>
      </c>
      <c r="Q36" s="12">
        <f>FC_IND_E!Q$2</f>
        <v>42383.993786476662</v>
      </c>
      <c r="R36" s="12">
        <f>FC_IND_E!R$2</f>
        <v>41099.503397869245</v>
      </c>
      <c r="S36" s="12">
        <f>FC_IND_E!S$2</f>
        <v>41477.396997780066</v>
      </c>
      <c r="T36" s="12">
        <f>FC_IND_E!T$2</f>
        <v>38932.145449782904</v>
      </c>
      <c r="U36" s="12">
        <f>FC_IND_E!U$2</f>
        <v>39726.815528240237</v>
      </c>
      <c r="V36" s="12">
        <f>FC_IND_E!V$2</f>
        <v>38335.984374932515</v>
      </c>
      <c r="W36" s="12">
        <f>FC_IND_E!W$2</f>
        <v>34591.127561325891</v>
      </c>
      <c r="X36" s="12">
        <f>FC_IND_E!X$2</f>
        <v>37804.285519069606</v>
      </c>
      <c r="Y36" s="12">
        <f>FC_IND_E!Y$2</f>
        <v>34124.638531383331</v>
      </c>
      <c r="Z36" s="12">
        <f>FC_IND_E!Z$2</f>
        <v>31445.415798553739</v>
      </c>
    </row>
    <row r="37" spans="1:26" ht="11.25" customHeight="1" x14ac:dyDescent="0.2">
      <c r="A37" s="40" t="s">
        <v>143</v>
      </c>
      <c r="B37" s="13" t="str">
        <f ca="1">HYPERLINK("#"&amp;CELL("address",FC_IND_IS_E!$Z$2),"FC_IND_IS_E")</f>
        <v>FC_IND_IS_E</v>
      </c>
      <c r="C37" s="14">
        <f>FC_IND_IS_E!C$2</f>
        <v>1826.0776889999997</v>
      </c>
      <c r="D37" s="14">
        <f>FC_IND_IS_E!D$2</f>
        <v>1973.2909636800002</v>
      </c>
      <c r="E37" s="14">
        <f>FC_IND_IS_E!E$2</f>
        <v>2757.8420910078521</v>
      </c>
      <c r="F37" s="14">
        <f>FC_IND_IS_E!F$2</f>
        <v>2623.7229699671871</v>
      </c>
      <c r="G37" s="14">
        <f>FC_IND_IS_E!G$2</f>
        <v>2408.5344970868182</v>
      </c>
      <c r="H37" s="14">
        <f>FC_IND_IS_E!H$2</f>
        <v>2962.6876047678816</v>
      </c>
      <c r="I37" s="14">
        <f>FC_IND_IS_E!I$2</f>
        <v>3255.4130364067196</v>
      </c>
      <c r="J37" s="14">
        <f>FC_IND_IS_E!J$2</f>
        <v>3202.8803337670188</v>
      </c>
      <c r="K37" s="14">
        <f>FC_IND_IS_E!K$2</f>
        <v>2817.5248677668883</v>
      </c>
      <c r="L37" s="14">
        <f>FC_IND_IS_E!L$2</f>
        <v>2483.9073295256003</v>
      </c>
      <c r="M37" s="14">
        <f>FC_IND_IS_E!M$2</f>
        <v>2811.0114061254881</v>
      </c>
      <c r="N37" s="14">
        <f>FC_IND_IS_E!N$2</f>
        <v>1817.6156010008178</v>
      </c>
      <c r="O37" s="14">
        <f>FC_IND_IS_E!O$2</f>
        <v>1745.1240509467252</v>
      </c>
      <c r="P37" s="14">
        <f>FC_IND_IS_E!P$2</f>
        <v>1745.3658053143702</v>
      </c>
      <c r="Q37" s="14">
        <f>FC_IND_IS_E!Q$2</f>
        <v>1975.5030384139764</v>
      </c>
      <c r="R37" s="14">
        <f>FC_IND_IS_E!R$2</f>
        <v>1955.7718699328093</v>
      </c>
      <c r="S37" s="14">
        <f>FC_IND_IS_E!S$2</f>
        <v>2041.5592932041077</v>
      </c>
      <c r="T37" s="14">
        <f>FC_IND_IS_E!T$2</f>
        <v>2249.565157968806</v>
      </c>
      <c r="U37" s="14">
        <f>FC_IND_IS_E!U$2</f>
        <v>2371.3432069422147</v>
      </c>
      <c r="V37" s="14">
        <f>FC_IND_IS_E!V$2</f>
        <v>2383.7183213542112</v>
      </c>
      <c r="W37" s="14">
        <f>FC_IND_IS_E!W$2</f>
        <v>2202.6037222316418</v>
      </c>
      <c r="X37" s="14">
        <f>FC_IND_IS_E!X$2</f>
        <v>2413.9933936859716</v>
      </c>
      <c r="Y37" s="14">
        <f>FC_IND_IS_E!Y$2</f>
        <v>1788.4874352258626</v>
      </c>
      <c r="Z37" s="14">
        <f>FC_IND_IS_E!Z$2</f>
        <v>1643.5396316025392</v>
      </c>
    </row>
    <row r="38" spans="1:26" ht="11.25" customHeight="1" x14ac:dyDescent="0.2">
      <c r="A38" s="41" t="s">
        <v>267</v>
      </c>
      <c r="B38" s="15" t="str">
        <f ca="1">HYPERLINK("#"&amp;CELL("address",FC_IND_IS_BF_E!$Z$2),"FC_IND_IS_BF_E")</f>
        <v>FC_IND_IS_BF_E</v>
      </c>
      <c r="C38" s="16">
        <f>FC_IND_IS_BF_E!C$2</f>
        <v>1480.2850101610272</v>
      </c>
      <c r="D38" s="16">
        <f>FC_IND_IS_BF_E!D$2</f>
        <v>1563.6181521421217</v>
      </c>
      <c r="E38" s="16">
        <f>FC_IND_IS_BF_E!E$2</f>
        <v>2358.8302671036499</v>
      </c>
      <c r="F38" s="16">
        <f>FC_IND_IS_BF_E!F$2</f>
        <v>2278.8721401392327</v>
      </c>
      <c r="G38" s="16">
        <f>FC_IND_IS_BF_E!G$2</f>
        <v>2080.4331930338549</v>
      </c>
      <c r="H38" s="16">
        <f>FC_IND_IS_BF_E!H$2</f>
        <v>2578.0714580147664</v>
      </c>
      <c r="I38" s="16">
        <f>FC_IND_IS_BF_E!I$2</f>
        <v>2821.4587555008738</v>
      </c>
      <c r="J38" s="16">
        <f>FC_IND_IS_BF_E!J$2</f>
        <v>2784.7930894585152</v>
      </c>
      <c r="K38" s="16">
        <f>FC_IND_IS_BF_E!K$2</f>
        <v>2390.1289071951423</v>
      </c>
      <c r="L38" s="16">
        <f>FC_IND_IS_BF_E!L$2</f>
        <v>2123.2672015608273</v>
      </c>
      <c r="M38" s="16">
        <f>FC_IND_IS_BF_E!M$2</f>
        <v>2432.0813138022204</v>
      </c>
      <c r="N38" s="16">
        <f>FC_IND_IS_BF_E!N$2</f>
        <v>1539.611386231757</v>
      </c>
      <c r="O38" s="16">
        <f>FC_IND_IS_BF_E!O$2</f>
        <v>1477.0485506476491</v>
      </c>
      <c r="P38" s="16">
        <f>FC_IND_IS_BF_E!P$2</f>
        <v>1508.7108744643572</v>
      </c>
      <c r="Q38" s="16">
        <f>FC_IND_IS_BF_E!Q$2</f>
        <v>1728.8275084026045</v>
      </c>
      <c r="R38" s="16">
        <f>FC_IND_IS_BF_E!R$2</f>
        <v>1711.8546681134769</v>
      </c>
      <c r="S38" s="16">
        <f>FC_IND_IS_BF_E!S$2</f>
        <v>1802.2180680008178</v>
      </c>
      <c r="T38" s="16">
        <f>FC_IND_IS_BF_E!T$2</f>
        <v>1995.430242027365</v>
      </c>
      <c r="U38" s="16">
        <f>FC_IND_IS_BF_E!U$2</f>
        <v>2102.6374132912792</v>
      </c>
      <c r="V38" s="16">
        <f>FC_IND_IS_BF_E!V$2</f>
        <v>2128.9506436324627</v>
      </c>
      <c r="W38" s="16">
        <f>FC_IND_IS_BF_E!W$2</f>
        <v>1949.9370297801265</v>
      </c>
      <c r="X38" s="16">
        <f>FC_IND_IS_BF_E!X$2</f>
        <v>2153.0071435192872</v>
      </c>
      <c r="Y38" s="16">
        <f>FC_IND_IS_BF_E!Y$2</f>
        <v>1578.3965974048094</v>
      </c>
      <c r="Z38" s="16">
        <f>FC_IND_IS_BF_E!Z$2</f>
        <v>1402.3106260768716</v>
      </c>
    </row>
    <row r="39" spans="1:26" ht="11.25" customHeight="1" x14ac:dyDescent="0.2">
      <c r="A39" s="41" t="s">
        <v>269</v>
      </c>
      <c r="B39" s="15" t="str">
        <f ca="1">HYPERLINK("#"&amp;CELL("address",FC_IND_IS_EA_E!$Z$2),"FC_IND_IS_EA_E")</f>
        <v>FC_IND_IS_EA_E</v>
      </c>
      <c r="C39" s="16">
        <f>FC_IND_IS_EA_E!C$2</f>
        <v>345.79267883897262</v>
      </c>
      <c r="D39" s="16">
        <f>FC_IND_IS_EA_E!D$2</f>
        <v>409.67281153787843</v>
      </c>
      <c r="E39" s="16">
        <f>FC_IND_IS_EA_E!E$2</f>
        <v>399.01182390420223</v>
      </c>
      <c r="F39" s="16">
        <f>FC_IND_IS_EA_E!F$2</f>
        <v>344.85082982795421</v>
      </c>
      <c r="G39" s="16">
        <f>FC_IND_IS_EA_E!G$2</f>
        <v>328.10130405296309</v>
      </c>
      <c r="H39" s="16">
        <f>FC_IND_IS_EA_E!H$2</f>
        <v>384.61614675311506</v>
      </c>
      <c r="I39" s="16">
        <f>FC_IND_IS_EA_E!I$2</f>
        <v>433.95428090584642</v>
      </c>
      <c r="J39" s="16">
        <f>FC_IND_IS_EA_E!J$2</f>
        <v>418.0872443085035</v>
      </c>
      <c r="K39" s="16">
        <f>FC_IND_IS_EA_E!K$2</f>
        <v>427.39596057174583</v>
      </c>
      <c r="L39" s="16">
        <f>FC_IND_IS_EA_E!L$2</f>
        <v>360.64012796477272</v>
      </c>
      <c r="M39" s="16">
        <f>FC_IND_IS_EA_E!M$2</f>
        <v>378.93009232326733</v>
      </c>
      <c r="N39" s="16">
        <f>FC_IND_IS_EA_E!N$2</f>
        <v>278.00421476906098</v>
      </c>
      <c r="O39" s="16">
        <f>FC_IND_IS_EA_E!O$2</f>
        <v>268.07550029907628</v>
      </c>
      <c r="P39" s="16">
        <f>FC_IND_IS_EA_E!P$2</f>
        <v>236.6549308500131</v>
      </c>
      <c r="Q39" s="16">
        <f>FC_IND_IS_EA_E!Q$2</f>
        <v>246.67553001137173</v>
      </c>
      <c r="R39" s="16">
        <f>FC_IND_IS_EA_E!R$2</f>
        <v>243.91720181933252</v>
      </c>
      <c r="S39" s="16">
        <f>FC_IND_IS_EA_E!S$2</f>
        <v>239.34122520328992</v>
      </c>
      <c r="T39" s="16">
        <f>FC_IND_IS_EA_E!T$2</f>
        <v>254.13491594144119</v>
      </c>
      <c r="U39" s="16">
        <f>FC_IND_IS_EA_E!U$2</f>
        <v>268.70579365093511</v>
      </c>
      <c r="V39" s="16">
        <f>FC_IND_IS_EA_E!V$2</f>
        <v>254.76767772174799</v>
      </c>
      <c r="W39" s="16">
        <f>FC_IND_IS_EA_E!W$2</f>
        <v>252.66669245151482</v>
      </c>
      <c r="X39" s="16">
        <f>FC_IND_IS_EA_E!X$2</f>
        <v>260.98625016668427</v>
      </c>
      <c r="Y39" s="16">
        <f>FC_IND_IS_EA_E!Y$2</f>
        <v>210.09083782105301</v>
      </c>
      <c r="Z39" s="16">
        <f>FC_IND_IS_EA_E!Z$2</f>
        <v>241.22900552566776</v>
      </c>
    </row>
    <row r="40" spans="1:26" ht="11.25" customHeight="1" x14ac:dyDescent="0.2">
      <c r="A40" s="40" t="s">
        <v>145</v>
      </c>
      <c r="B40" s="13" t="str">
        <f ca="1">HYPERLINK("#"&amp;CELL("address",FC_IND_NFM_E!$Z$2),"FC_IND_NFM_E")</f>
        <v>FC_IND_NFM_E</v>
      </c>
      <c r="C40" s="14">
        <f>FC_IND_NFM_E!C$2</f>
        <v>1615.2563023200003</v>
      </c>
      <c r="D40" s="14">
        <f>FC_IND_NFM_E!D$2</f>
        <v>1076.0937156</v>
      </c>
      <c r="E40" s="14">
        <f>FC_IND_NFM_E!E$2</f>
        <v>1268.6571716423891</v>
      </c>
      <c r="F40" s="14">
        <f>FC_IND_NFM_E!F$2</f>
        <v>803.50855308000007</v>
      </c>
      <c r="G40" s="14">
        <f>FC_IND_NFM_E!G$2</f>
        <v>833.13390024</v>
      </c>
      <c r="H40" s="14">
        <f>FC_IND_NFM_E!H$2</f>
        <v>1271.7124236002055</v>
      </c>
      <c r="I40" s="14">
        <f>FC_IND_NFM_E!I$2</f>
        <v>899.31796200016811</v>
      </c>
      <c r="J40" s="14">
        <f>FC_IND_NFM_E!J$2</f>
        <v>782.81826840007466</v>
      </c>
      <c r="K40" s="14">
        <f>FC_IND_NFM_E!K$2</f>
        <v>769.61206152013074</v>
      </c>
      <c r="L40" s="14">
        <f>FC_IND_NFM_E!L$2</f>
        <v>878.61498444007441</v>
      </c>
      <c r="M40" s="14">
        <f>FC_IND_NFM_E!M$2</f>
        <v>582.34875048000004</v>
      </c>
      <c r="N40" s="14">
        <f>FC_IND_NFM_E!N$2</f>
        <v>667.16507268000009</v>
      </c>
      <c r="O40" s="14">
        <f>FC_IND_NFM_E!O$2</f>
        <v>703.51307839661251</v>
      </c>
      <c r="P40" s="14">
        <f>FC_IND_NFM_E!P$2</f>
        <v>679.1710100240781</v>
      </c>
      <c r="Q40" s="14">
        <f>FC_IND_NFM_E!Q$2</f>
        <v>660.44331025410474</v>
      </c>
      <c r="R40" s="14">
        <f>FC_IND_NFM_E!R$2</f>
        <v>678.66166536933201</v>
      </c>
      <c r="S40" s="14">
        <f>FC_IND_NFM_E!S$2</f>
        <v>726.07671505097335</v>
      </c>
      <c r="T40" s="14">
        <f>FC_IND_NFM_E!T$2</f>
        <v>714.6444267409438</v>
      </c>
      <c r="U40" s="14">
        <f>FC_IND_NFM_E!U$2</f>
        <v>833.61102608594774</v>
      </c>
      <c r="V40" s="14">
        <f>FC_IND_NFM_E!V$2</f>
        <v>745.91072004362024</v>
      </c>
      <c r="W40" s="14">
        <f>FC_IND_NFM_E!W$2</f>
        <v>593.33027781279827</v>
      </c>
      <c r="X40" s="14">
        <f>FC_IND_NFM_E!X$2</f>
        <v>754.99193098348451</v>
      </c>
      <c r="Y40" s="14">
        <f>FC_IND_NFM_E!Y$2</f>
        <v>600.05199432477787</v>
      </c>
      <c r="Z40" s="14">
        <f>FC_IND_NFM_E!Z$2</f>
        <v>527.20466177351796</v>
      </c>
    </row>
    <row r="41" spans="1:26" ht="11.25" customHeight="1" x14ac:dyDescent="0.2">
      <c r="A41" s="41" t="s">
        <v>271</v>
      </c>
      <c r="B41" s="15" t="str">
        <f ca="1">HYPERLINK("#"&amp;CELL("address",FC_IND_NFM_AM_E!$Z$2),"FC_IND_NFM_AM_E")</f>
        <v>FC_IND_NFM_AM_E</v>
      </c>
      <c r="C41" s="16">
        <f>FC_IND_NFM_AM_E!C$2</f>
        <v>185.46439170296316</v>
      </c>
      <c r="D41" s="16">
        <f>FC_IND_NFM_AM_E!D$2</f>
        <v>113.04598365916311</v>
      </c>
      <c r="E41" s="16">
        <f>FC_IND_NFM_AM_E!E$2</f>
        <v>140.03446364907563</v>
      </c>
      <c r="F41" s="16">
        <f>FC_IND_NFM_AM_E!F$2</f>
        <v>196.26791941678161</v>
      </c>
      <c r="G41" s="16">
        <f>FC_IND_NFM_AM_E!G$2</f>
        <v>206.52691061247941</v>
      </c>
      <c r="H41" s="16">
        <f>FC_IND_NFM_AM_E!H$2</f>
        <v>377.37567552181798</v>
      </c>
      <c r="I41" s="16">
        <f>FC_IND_NFM_AM_E!I$2</f>
        <v>406.85933639654877</v>
      </c>
      <c r="J41" s="16">
        <f>FC_IND_NFM_AM_E!J$2</f>
        <v>371.508056296044</v>
      </c>
      <c r="K41" s="16">
        <f>FC_IND_NFM_AM_E!K$2</f>
        <v>391.95521599386751</v>
      </c>
      <c r="L41" s="16">
        <f>FC_IND_NFM_AM_E!L$2</f>
        <v>254.12404618988148</v>
      </c>
      <c r="M41" s="16">
        <f>FC_IND_NFM_AM_E!M$2</f>
        <v>274.53334981226328</v>
      </c>
      <c r="N41" s="16">
        <f>FC_IND_NFM_AM_E!N$2</f>
        <v>278.59288745284289</v>
      </c>
      <c r="O41" s="16">
        <f>FC_IND_NFM_AM_E!O$2</f>
        <v>246.69084111443959</v>
      </c>
      <c r="P41" s="16">
        <f>FC_IND_NFM_AM_E!P$2</f>
        <v>195.4762482252539</v>
      </c>
      <c r="Q41" s="16">
        <f>FC_IND_NFM_AM_E!Q$2</f>
        <v>186.29364417952763</v>
      </c>
      <c r="R41" s="16">
        <f>FC_IND_NFM_AM_E!R$2</f>
        <v>197.27636774730112</v>
      </c>
      <c r="S41" s="16">
        <f>FC_IND_NFM_AM_E!S$2</f>
        <v>201.7315536204836</v>
      </c>
      <c r="T41" s="16">
        <f>FC_IND_NFM_AM_E!T$2</f>
        <v>215.70723248949201</v>
      </c>
      <c r="U41" s="16">
        <f>FC_IND_NFM_AM_E!U$2</f>
        <v>226.68868800479282</v>
      </c>
      <c r="V41" s="16">
        <f>FC_IND_NFM_AM_E!V$2</f>
        <v>204.3548226283998</v>
      </c>
      <c r="W41" s="16">
        <f>FC_IND_NFM_AM_E!W$2</f>
        <v>163.40194849294735</v>
      </c>
      <c r="X41" s="16">
        <f>FC_IND_NFM_AM_E!X$2</f>
        <v>208.55328398075386</v>
      </c>
      <c r="Y41" s="16">
        <f>FC_IND_NFM_AM_E!Y$2</f>
        <v>204.57316607325095</v>
      </c>
      <c r="Z41" s="16">
        <f>FC_IND_NFM_AM_E!Z$2</f>
        <v>198.735673547045</v>
      </c>
    </row>
    <row r="42" spans="1:26" ht="11.25" customHeight="1" x14ac:dyDescent="0.2">
      <c r="A42" s="41" t="s">
        <v>273</v>
      </c>
      <c r="B42" s="15" t="str">
        <f ca="1">HYPERLINK("#"&amp;CELL("address",FC_IND_NFM_PA_E!$Z$2),"FC_IND_NFM_PA_E")</f>
        <v>FC_IND_NFM_PA_E</v>
      </c>
      <c r="C42" s="16">
        <f>FC_IND_NFM_PA_E!C$2</f>
        <v>176.89287672864577</v>
      </c>
      <c r="D42" s="16">
        <f>FC_IND_NFM_PA_E!D$2</f>
        <v>120.68727456655118</v>
      </c>
      <c r="E42" s="16">
        <f>FC_IND_NFM_PA_E!E$2</f>
        <v>129.52584482075295</v>
      </c>
      <c r="F42" s="16">
        <f>FC_IND_NFM_PA_E!F$2</f>
        <v>87.372012733131072</v>
      </c>
      <c r="G42" s="16">
        <f>FC_IND_NFM_PA_E!G$2</f>
        <v>94.232955114259852</v>
      </c>
      <c r="H42" s="16">
        <f>FC_IND_NFM_PA_E!H$2</f>
        <v>117.63175514307196</v>
      </c>
      <c r="I42" s="16">
        <f>FC_IND_NFM_PA_E!I$2</f>
        <v>97.247047933889888</v>
      </c>
      <c r="J42" s="16">
        <f>FC_IND_NFM_PA_E!J$2</f>
        <v>78.235468922127225</v>
      </c>
      <c r="K42" s="16">
        <f>FC_IND_NFM_PA_E!K$2</f>
        <v>78.349994205256166</v>
      </c>
      <c r="L42" s="16">
        <f>FC_IND_NFM_PA_E!L$2</f>
        <v>108.04403652324461</v>
      </c>
      <c r="M42" s="16">
        <f>FC_IND_NFM_PA_E!M$2</f>
        <v>60.110582229899975</v>
      </c>
      <c r="N42" s="16">
        <f>FC_IND_NFM_PA_E!N$2</f>
        <v>61.21573950823224</v>
      </c>
      <c r="O42" s="16">
        <f>FC_IND_NFM_PA_E!O$2</f>
        <v>72.957620558186093</v>
      </c>
      <c r="P42" s="16">
        <f>FC_IND_NFM_PA_E!P$2</f>
        <v>76.729179387326852</v>
      </c>
      <c r="Q42" s="16">
        <f>FC_IND_NFM_PA_E!Q$2</f>
        <v>69.602997367179924</v>
      </c>
      <c r="R42" s="16">
        <f>FC_IND_NFM_PA_E!R$2</f>
        <v>89.526100289319174</v>
      </c>
      <c r="S42" s="16">
        <f>FC_IND_NFM_PA_E!S$2</f>
        <v>91.391338960813485</v>
      </c>
      <c r="T42" s="16">
        <f>FC_IND_NFM_PA_E!T$2</f>
        <v>97.984005842792584</v>
      </c>
      <c r="U42" s="16">
        <f>FC_IND_NFM_PA_E!U$2</f>
        <v>107.3277514595262</v>
      </c>
      <c r="V42" s="16">
        <f>FC_IND_NFM_PA_E!V$2</f>
        <v>98.129748914653391</v>
      </c>
      <c r="W42" s="16">
        <f>FC_IND_NFM_PA_E!W$2</f>
        <v>78.937925477704923</v>
      </c>
      <c r="X42" s="16">
        <f>FC_IND_NFM_PA_E!X$2</f>
        <v>109.15862198398752</v>
      </c>
      <c r="Y42" s="16">
        <f>FC_IND_NFM_PA_E!Y$2</f>
        <v>91.588758324023175</v>
      </c>
      <c r="Z42" s="16">
        <f>FC_IND_NFM_PA_E!Z$2</f>
        <v>24.382764710043279</v>
      </c>
    </row>
    <row r="43" spans="1:26" ht="11.25" customHeight="1" x14ac:dyDescent="0.2">
      <c r="A43" s="41" t="s">
        <v>275</v>
      </c>
      <c r="B43" s="15" t="str">
        <f ca="1">HYPERLINK("#"&amp;CELL("address",FC_IND_NFM_SA_E!$Z$2),"FC_IND_NFM_SA_E")</f>
        <v>FC_IND_NFM_SA_E</v>
      </c>
      <c r="C43" s="16">
        <f>FC_IND_NFM_SA_E!C$2</f>
        <v>101.15999513575025</v>
      </c>
      <c r="D43" s="16">
        <f>FC_IND_NFM_SA_E!D$2</f>
        <v>70.143242893155403</v>
      </c>
      <c r="E43" s="16">
        <f>FC_IND_NFM_SA_E!E$2</f>
        <v>79.332423520967382</v>
      </c>
      <c r="F43" s="16">
        <f>FC_IND_NFM_SA_E!F$2</f>
        <v>54.671722565722987</v>
      </c>
      <c r="G43" s="16">
        <f>FC_IND_NFM_SA_E!G$2</f>
        <v>57.280686081833856</v>
      </c>
      <c r="H43" s="16">
        <f>FC_IND_NFM_SA_E!H$2</f>
        <v>63.157997223104502</v>
      </c>
      <c r="I43" s="16">
        <f>FC_IND_NFM_SA_E!I$2</f>
        <v>60.848914650540742</v>
      </c>
      <c r="J43" s="16">
        <f>FC_IND_NFM_SA_E!J$2</f>
        <v>51.026537316183195</v>
      </c>
      <c r="K43" s="16">
        <f>FC_IND_NFM_SA_E!K$2</f>
        <v>50.948347739393974</v>
      </c>
      <c r="L43" s="16">
        <f>FC_IND_NFM_SA_E!L$2</f>
        <v>46.539520145392601</v>
      </c>
      <c r="M43" s="16">
        <f>FC_IND_NFM_SA_E!M$2</f>
        <v>38.67078855666751</v>
      </c>
      <c r="N43" s="16">
        <f>FC_IND_NFM_SA_E!N$2</f>
        <v>40.685845890344275</v>
      </c>
      <c r="O43" s="16">
        <f>FC_IND_NFM_SA_E!O$2</f>
        <v>43.620272544690785</v>
      </c>
      <c r="P43" s="16">
        <f>FC_IND_NFM_SA_E!P$2</f>
        <v>43.534396673466738</v>
      </c>
      <c r="Q43" s="16">
        <f>FC_IND_NFM_SA_E!Q$2</f>
        <v>41.465202215839433</v>
      </c>
      <c r="R43" s="16">
        <f>FC_IND_NFM_SA_E!R$2</f>
        <v>43.613591839398772</v>
      </c>
      <c r="S43" s="16">
        <f>FC_IND_NFM_SA_E!S$2</f>
        <v>45.194430049223286</v>
      </c>
      <c r="T43" s="16">
        <f>FC_IND_NFM_SA_E!T$2</f>
        <v>45.783708666599289</v>
      </c>
      <c r="U43" s="16">
        <f>FC_IND_NFM_SA_E!U$2</f>
        <v>52.813305325784441</v>
      </c>
      <c r="V43" s="16">
        <f>FC_IND_NFM_SA_E!V$2</f>
        <v>46.622281667992105</v>
      </c>
      <c r="W43" s="16">
        <f>FC_IND_NFM_SA_E!W$2</f>
        <v>39.445118712779589</v>
      </c>
      <c r="X43" s="16">
        <f>FC_IND_NFM_SA_E!X$2</f>
        <v>52.114053906535723</v>
      </c>
      <c r="Y43" s="16">
        <f>FC_IND_NFM_SA_E!Y$2</f>
        <v>44.75442615964289</v>
      </c>
      <c r="Z43" s="16">
        <f>FC_IND_NFM_SA_E!Z$2</f>
        <v>31.824812707080675</v>
      </c>
    </row>
    <row r="44" spans="1:26" ht="11.25" customHeight="1" x14ac:dyDescent="0.2">
      <c r="A44" s="41" t="s">
        <v>277</v>
      </c>
      <c r="B44" s="15" t="str">
        <f ca="1">HYPERLINK("#"&amp;CELL("address",FC_IND_NFM_OM_E!$Z$2),"FC_IND_NFM_OM_E")</f>
        <v>FC_IND_NFM_OM_E</v>
      </c>
      <c r="C44" s="16">
        <f>FC_IND_NFM_OM_E!C$2</f>
        <v>1151.7390387526411</v>
      </c>
      <c r="D44" s="16">
        <f>FC_IND_NFM_OM_E!D$2</f>
        <v>772.21721448113044</v>
      </c>
      <c r="E44" s="16">
        <f>FC_IND_NFM_OM_E!E$2</f>
        <v>919.76443965159331</v>
      </c>
      <c r="F44" s="16">
        <f>FC_IND_NFM_OM_E!F$2</f>
        <v>465.19689836436442</v>
      </c>
      <c r="G44" s="16">
        <f>FC_IND_NFM_OM_E!G$2</f>
        <v>475.09334843142693</v>
      </c>
      <c r="H44" s="16">
        <f>FC_IND_NFM_OM_E!H$2</f>
        <v>713.54699571221113</v>
      </c>
      <c r="I44" s="16">
        <f>FC_IND_NFM_OM_E!I$2</f>
        <v>334.36266301918869</v>
      </c>
      <c r="J44" s="16">
        <f>FC_IND_NFM_OM_E!J$2</f>
        <v>282.04820586572026</v>
      </c>
      <c r="K44" s="16">
        <f>FC_IND_NFM_OM_E!K$2</f>
        <v>248.35850358161304</v>
      </c>
      <c r="L44" s="16">
        <f>FC_IND_NFM_OM_E!L$2</f>
        <v>469.9073815815558</v>
      </c>
      <c r="M44" s="16">
        <f>FC_IND_NFM_OM_E!M$2</f>
        <v>209.03402988116929</v>
      </c>
      <c r="N44" s="16">
        <f>FC_IND_NFM_OM_E!N$2</f>
        <v>286.67059982858063</v>
      </c>
      <c r="O44" s="16">
        <f>FC_IND_NFM_OM_E!O$2</f>
        <v>340.24434417929609</v>
      </c>
      <c r="P44" s="16">
        <f>FC_IND_NFM_OM_E!P$2</f>
        <v>363.43118573803071</v>
      </c>
      <c r="Q44" s="16">
        <f>FC_IND_NFM_OM_E!Q$2</f>
        <v>363.08146649155782</v>
      </c>
      <c r="R44" s="16">
        <f>FC_IND_NFM_OM_E!R$2</f>
        <v>348.24560549331295</v>
      </c>
      <c r="S44" s="16">
        <f>FC_IND_NFM_OM_E!S$2</f>
        <v>387.75939242045308</v>
      </c>
      <c r="T44" s="16">
        <f>FC_IND_NFM_OM_E!T$2</f>
        <v>355.16947974205993</v>
      </c>
      <c r="U44" s="16">
        <f>FC_IND_NFM_OM_E!U$2</f>
        <v>446.78128129584428</v>
      </c>
      <c r="V44" s="16">
        <f>FC_IND_NFM_OM_E!V$2</f>
        <v>396.80386683257484</v>
      </c>
      <c r="W44" s="16">
        <f>FC_IND_NFM_OM_E!W$2</f>
        <v>311.54528512936645</v>
      </c>
      <c r="X44" s="16">
        <f>FC_IND_NFM_OM_E!X$2</f>
        <v>385.16597111220727</v>
      </c>
      <c r="Y44" s="16">
        <f>FC_IND_NFM_OM_E!Y$2</f>
        <v>259.1356437678607</v>
      </c>
      <c r="Z44" s="16">
        <f>FC_IND_NFM_OM_E!Z$2</f>
        <v>272.26141080934906</v>
      </c>
    </row>
    <row r="45" spans="1:26" ht="11.25" customHeight="1" x14ac:dyDescent="0.2">
      <c r="A45" s="40" t="s">
        <v>144</v>
      </c>
      <c r="B45" s="13" t="str">
        <f ca="1">HYPERLINK("#"&amp;CELL("address",FC_IND_CPC_E!$Z$2),"FC_IND_CPC_E")</f>
        <v>FC_IND_CPC_E</v>
      </c>
      <c r="C45" s="14">
        <f>FC_IND_CPC_E!C$2</f>
        <v>8043.8325638399992</v>
      </c>
      <c r="D45" s="14">
        <f>FC_IND_CPC_E!D$2</f>
        <v>9734.6487416399996</v>
      </c>
      <c r="E45" s="14">
        <f>FC_IND_CPC_E!E$2</f>
        <v>9239.0132041222205</v>
      </c>
      <c r="F45" s="14">
        <f>FC_IND_CPC_E!F$2</f>
        <v>10210.735989002036</v>
      </c>
      <c r="G45" s="14">
        <f>FC_IND_CPC_E!G$2</f>
        <v>8395.3511031623711</v>
      </c>
      <c r="H45" s="14">
        <f>FC_IND_CPC_E!H$2</f>
        <v>7683.7746376824452</v>
      </c>
      <c r="I45" s="14">
        <f>FC_IND_CPC_E!I$2</f>
        <v>6092.0229074422587</v>
      </c>
      <c r="J45" s="14">
        <f>FC_IND_CPC_E!J$2</f>
        <v>6584.5994335224823</v>
      </c>
      <c r="K45" s="14">
        <f>FC_IND_CPC_E!K$2</f>
        <v>7089.1686097222218</v>
      </c>
      <c r="L45" s="14">
        <f>FC_IND_CPC_E!L$2</f>
        <v>4837.1712393608595</v>
      </c>
      <c r="M45" s="14">
        <f>FC_IND_CPC_E!M$2</f>
        <v>4100.7535909203743</v>
      </c>
      <c r="N45" s="14">
        <f>FC_IND_CPC_E!N$2</f>
        <v>12216.728463840001</v>
      </c>
      <c r="O45" s="14">
        <f>FC_IND_CPC_E!O$2</f>
        <v>11704.620091409801</v>
      </c>
      <c r="P45" s="14">
        <f>FC_IND_CPC_E!P$2</f>
        <v>12367.815696517668</v>
      </c>
      <c r="Q45" s="14">
        <f>FC_IND_CPC_E!Q$2</f>
        <v>11164.811048389791</v>
      </c>
      <c r="R45" s="14">
        <f>FC_IND_CPC_E!R$2</f>
        <v>9906.0168431348648</v>
      </c>
      <c r="S45" s="14">
        <f>FC_IND_CPC_E!S$2</f>
        <v>9516.4543694552449</v>
      </c>
      <c r="T45" s="14">
        <f>FC_IND_CPC_E!T$2</f>
        <v>8406.9276478207776</v>
      </c>
      <c r="U45" s="14">
        <f>FC_IND_CPC_E!U$2</f>
        <v>8981.7733609046718</v>
      </c>
      <c r="V45" s="14">
        <f>FC_IND_CPC_E!V$2</f>
        <v>8913.3092830374844</v>
      </c>
      <c r="W45" s="14">
        <f>FC_IND_CPC_E!W$2</f>
        <v>8022.0247780261607</v>
      </c>
      <c r="X45" s="14">
        <f>FC_IND_CPC_E!X$2</f>
        <v>7546.5451736723153</v>
      </c>
      <c r="Y45" s="14">
        <f>FC_IND_CPC_E!Y$2</f>
        <v>6639.2155247107657</v>
      </c>
      <c r="Z45" s="14">
        <f>FC_IND_CPC_E!Z$2</f>
        <v>6587.3196826632457</v>
      </c>
    </row>
    <row r="46" spans="1:26" ht="11.25" customHeight="1" x14ac:dyDescent="0.2">
      <c r="A46" s="41" t="s">
        <v>279</v>
      </c>
      <c r="B46" s="15" t="str">
        <f ca="1">HYPERLINK("#"&amp;CELL("address",FC_IND_CPC_BC_E!$Z$2),"FC_IND_CPC_BC_E")</f>
        <v>FC_IND_CPC_BC_E</v>
      </c>
      <c r="C46" s="16">
        <f>FC_IND_CPC_BC_E!C$2</f>
        <v>1695.0762032035295</v>
      </c>
      <c r="D46" s="16">
        <f>FC_IND_CPC_BC_E!D$2</f>
        <v>2779.6969159672935</v>
      </c>
      <c r="E46" s="16">
        <f>FC_IND_CPC_BC_E!E$2</f>
        <v>3058.2503378410011</v>
      </c>
      <c r="F46" s="16">
        <f>FC_IND_CPC_BC_E!F$2</f>
        <v>3899.9540361291206</v>
      </c>
      <c r="G46" s="16">
        <f>FC_IND_CPC_BC_E!G$2</f>
        <v>3358.8632774206385</v>
      </c>
      <c r="H46" s="16">
        <f>FC_IND_CPC_BC_E!H$2</f>
        <v>3141.3571470606689</v>
      </c>
      <c r="I46" s="16">
        <f>FC_IND_CPC_BC_E!I$2</f>
        <v>2933.5540491133588</v>
      </c>
      <c r="J46" s="16">
        <f>FC_IND_CPC_BC_E!J$2</f>
        <v>2959.6529370562221</v>
      </c>
      <c r="K46" s="16">
        <f>FC_IND_CPC_BC_E!K$2</f>
        <v>2970.410862514585</v>
      </c>
      <c r="L46" s="16">
        <f>FC_IND_CPC_BC_E!L$2</f>
        <v>2191.2484795316514</v>
      </c>
      <c r="M46" s="16">
        <f>FC_IND_CPC_BC_E!M$2</f>
        <v>1907.2308046571525</v>
      </c>
      <c r="N46" s="16">
        <f>FC_IND_CPC_BC_E!N$2</f>
        <v>5402.6095239870192</v>
      </c>
      <c r="O46" s="16">
        <f>FC_IND_CPC_BC_E!O$2</f>
        <v>4667.5670547601057</v>
      </c>
      <c r="P46" s="16">
        <f>FC_IND_CPC_BC_E!P$2</f>
        <v>5165.5664641271587</v>
      </c>
      <c r="Q46" s="16">
        <f>FC_IND_CPC_BC_E!Q$2</f>
        <v>4034.9287335837653</v>
      </c>
      <c r="R46" s="16">
        <f>FC_IND_CPC_BC_E!R$2</f>
        <v>3780.4050375503552</v>
      </c>
      <c r="S46" s="16">
        <f>FC_IND_CPC_BC_E!S$2</f>
        <v>3807.8577427442515</v>
      </c>
      <c r="T46" s="16">
        <f>FC_IND_CPC_BC_E!T$2</f>
        <v>4424.9482446251423</v>
      </c>
      <c r="U46" s="16">
        <f>FC_IND_CPC_BC_E!U$2</f>
        <v>5082.6442881867588</v>
      </c>
      <c r="V46" s="16">
        <f>FC_IND_CPC_BC_E!V$2</f>
        <v>4895.3264357317103</v>
      </c>
      <c r="W46" s="16">
        <f>FC_IND_CPC_BC_E!W$2</f>
        <v>2768.9808240062375</v>
      </c>
      <c r="X46" s="16">
        <f>FC_IND_CPC_BC_E!X$2</f>
        <v>4177.03247562252</v>
      </c>
      <c r="Y46" s="16">
        <f>FC_IND_CPC_BC_E!Y$2</f>
        <v>3533.7979228797126</v>
      </c>
      <c r="Z46" s="16">
        <f>FC_IND_CPC_BC_E!Z$2</f>
        <v>3508.7212965111999</v>
      </c>
    </row>
    <row r="47" spans="1:26" ht="11.25" customHeight="1" x14ac:dyDescent="0.2">
      <c r="A47" s="41" t="s">
        <v>283</v>
      </c>
      <c r="B47" s="15" t="str">
        <f ca="1">HYPERLINK("#"&amp;CELL("address",FC_IND_CPC_OC_E!$Z$2),"FC_IND_CPC_OC_E")</f>
        <v>FC_IND_CPC_OC_E</v>
      </c>
      <c r="C47" s="16">
        <f>FC_IND_CPC_OC_E!C$2</f>
        <v>5814.9509999316533</v>
      </c>
      <c r="D47" s="16">
        <f>FC_IND_CPC_OC_E!D$2</f>
        <v>6300.2071906040101</v>
      </c>
      <c r="E47" s="16">
        <f>FC_IND_CPC_OC_E!E$2</f>
        <v>5516.9437611913881</v>
      </c>
      <c r="F47" s="16">
        <f>FC_IND_CPC_OC_E!F$2</f>
        <v>5575.3609215990427</v>
      </c>
      <c r="G47" s="16">
        <f>FC_IND_CPC_OC_E!G$2</f>
        <v>4392.1608837405265</v>
      </c>
      <c r="H47" s="16">
        <f>FC_IND_CPC_OC_E!H$2</f>
        <v>3931.8256851720171</v>
      </c>
      <c r="I47" s="16">
        <f>FC_IND_CPC_OC_E!I$2</f>
        <v>2573.9357570658831</v>
      </c>
      <c r="J47" s="16">
        <f>FC_IND_CPC_OC_E!J$2</f>
        <v>3051.9317199512016</v>
      </c>
      <c r="K47" s="16">
        <f>FC_IND_CPC_OC_E!K$2</f>
        <v>3644.7391188097963</v>
      </c>
      <c r="L47" s="16">
        <f>FC_IND_CPC_OC_E!L$2</f>
        <v>2257.0266720189147</v>
      </c>
      <c r="M47" s="16">
        <f>FC_IND_CPC_OC_E!M$2</f>
        <v>1854.5921707533071</v>
      </c>
      <c r="N47" s="16">
        <f>FC_IND_CPC_OC_E!N$2</f>
        <v>6153.7262075732124</v>
      </c>
      <c r="O47" s="16">
        <f>FC_IND_CPC_OC_E!O$2</f>
        <v>6397.8031841446409</v>
      </c>
      <c r="P47" s="16">
        <f>FC_IND_CPC_OC_E!P$2</f>
        <v>6529.9638370811163</v>
      </c>
      <c r="Q47" s="16">
        <f>FC_IND_CPC_OC_E!Q$2</f>
        <v>6517.8383844765167</v>
      </c>
      <c r="R47" s="16">
        <f>FC_IND_CPC_OC_E!R$2</f>
        <v>5504.0615540266881</v>
      </c>
      <c r="S47" s="16">
        <f>FC_IND_CPC_OC_E!S$2</f>
        <v>5176.5680063809623</v>
      </c>
      <c r="T47" s="16">
        <f>FC_IND_CPC_OC_E!T$2</f>
        <v>3483.094586616854</v>
      </c>
      <c r="U47" s="16">
        <f>FC_IND_CPC_OC_E!U$2</f>
        <v>3465.6032886418175</v>
      </c>
      <c r="V47" s="16">
        <f>FC_IND_CPC_OC_E!V$2</f>
        <v>3535.2117896065402</v>
      </c>
      <c r="W47" s="16">
        <f>FC_IND_CPC_OC_E!W$2</f>
        <v>4789.3128506262901</v>
      </c>
      <c r="X47" s="16">
        <f>FC_IND_CPC_OC_E!X$2</f>
        <v>2827.6094333380797</v>
      </c>
      <c r="Y47" s="16">
        <f>FC_IND_CPC_OC_E!Y$2</f>
        <v>2622.6923062706483</v>
      </c>
      <c r="Z47" s="16">
        <f>FC_IND_CPC_OC_E!Z$2</f>
        <v>2586.7164865936129</v>
      </c>
    </row>
    <row r="48" spans="1:26" ht="11.25" customHeight="1" x14ac:dyDescent="0.2">
      <c r="A48" s="41" t="s">
        <v>281</v>
      </c>
      <c r="B48" s="15" t="str">
        <f ca="1">HYPERLINK("#"&amp;CELL("address",FC_IND_CPC_PH_E!$Z$2),"FC_IND_CPC_PH_E")</f>
        <v>FC_IND_CPC_PH_E</v>
      </c>
      <c r="C48" s="16">
        <f>FC_IND_CPC_PH_E!C$2</f>
        <v>533.80536070481628</v>
      </c>
      <c r="D48" s="16">
        <f>FC_IND_CPC_PH_E!D$2</f>
        <v>654.74463506869711</v>
      </c>
      <c r="E48" s="16">
        <f>FC_IND_CPC_PH_E!E$2</f>
        <v>663.81910508983242</v>
      </c>
      <c r="F48" s="16">
        <f>FC_IND_CPC_PH_E!F$2</f>
        <v>735.42103127387225</v>
      </c>
      <c r="G48" s="16">
        <f>FC_IND_CPC_PH_E!G$2</f>
        <v>644.32694200120659</v>
      </c>
      <c r="H48" s="16">
        <f>FC_IND_CPC_PH_E!H$2</f>
        <v>610.59180544975948</v>
      </c>
      <c r="I48" s="16">
        <f>FC_IND_CPC_PH_E!I$2</f>
        <v>584.5331012630171</v>
      </c>
      <c r="J48" s="16">
        <f>FC_IND_CPC_PH_E!J$2</f>
        <v>573.01477651505911</v>
      </c>
      <c r="K48" s="16">
        <f>FC_IND_CPC_PH_E!K$2</f>
        <v>474.01862839783951</v>
      </c>
      <c r="L48" s="16">
        <f>FC_IND_CPC_PH_E!L$2</f>
        <v>388.89608781029324</v>
      </c>
      <c r="M48" s="16">
        <f>FC_IND_CPC_PH_E!M$2</f>
        <v>338.93061550991365</v>
      </c>
      <c r="N48" s="16">
        <f>FC_IND_CPC_PH_E!N$2</f>
        <v>660.39273227976992</v>
      </c>
      <c r="O48" s="16">
        <f>FC_IND_CPC_PH_E!O$2</f>
        <v>639.24985250505381</v>
      </c>
      <c r="P48" s="16">
        <f>FC_IND_CPC_PH_E!P$2</f>
        <v>672.28539530939281</v>
      </c>
      <c r="Q48" s="16">
        <f>FC_IND_CPC_PH_E!Q$2</f>
        <v>612.04393032951066</v>
      </c>
      <c r="R48" s="16">
        <f>FC_IND_CPC_PH_E!R$2</f>
        <v>621.55025155782153</v>
      </c>
      <c r="S48" s="16">
        <f>FC_IND_CPC_PH_E!S$2</f>
        <v>532.02862033003169</v>
      </c>
      <c r="T48" s="16">
        <f>FC_IND_CPC_PH_E!T$2</f>
        <v>498.88481657878168</v>
      </c>
      <c r="U48" s="16">
        <f>FC_IND_CPC_PH_E!U$2</f>
        <v>433.52578407609485</v>
      </c>
      <c r="V48" s="16">
        <f>FC_IND_CPC_PH_E!V$2</f>
        <v>482.77105769923389</v>
      </c>
      <c r="W48" s="16">
        <f>FC_IND_CPC_PH_E!W$2</f>
        <v>463.73110339363109</v>
      </c>
      <c r="X48" s="16">
        <f>FC_IND_CPC_PH_E!X$2</f>
        <v>541.90326471171602</v>
      </c>
      <c r="Y48" s="16">
        <f>FC_IND_CPC_PH_E!Y$2</f>
        <v>482.72529556040502</v>
      </c>
      <c r="Z48" s="16">
        <f>FC_IND_CPC_PH_E!Z$2</f>
        <v>491.88189955843222</v>
      </c>
    </row>
    <row r="49" spans="1:26" ht="11.25" customHeight="1" x14ac:dyDescent="0.2">
      <c r="A49" s="40" t="s">
        <v>146</v>
      </c>
      <c r="B49" s="13" t="str">
        <f ca="1">HYPERLINK("#"&amp;CELL("address",FC_IND_NMM_E!$Z$2),"FC_IND_NMM_E")</f>
        <v>FC_IND_NMM_E</v>
      </c>
      <c r="C49" s="14">
        <f>FC_IND_NMM_E!C$2</f>
        <v>8744.7856698010091</v>
      </c>
      <c r="D49" s="14">
        <f>FC_IND_NMM_E!D$2</f>
        <v>10496.600640361194</v>
      </c>
      <c r="E49" s="14">
        <f>FC_IND_NMM_E!E$2</f>
        <v>10688.779790641025</v>
      </c>
      <c r="F49" s="14">
        <f>FC_IND_NMM_E!F$2</f>
        <v>10380.23665128112</v>
      </c>
      <c r="G49" s="14">
        <f>FC_IND_NMM_E!G$2</f>
        <v>10357.160717881365</v>
      </c>
      <c r="H49" s="14">
        <f>FC_IND_NMM_E!H$2</f>
        <v>9927.272141281308</v>
      </c>
      <c r="I49" s="14">
        <f>FC_IND_NMM_E!I$2</f>
        <v>10094.649932881286</v>
      </c>
      <c r="J49" s="14">
        <f>FC_IND_NMM_E!J$2</f>
        <v>9742.6754888411579</v>
      </c>
      <c r="K49" s="14">
        <f>FC_IND_NMM_E!K$2</f>
        <v>9557.1269686819414</v>
      </c>
      <c r="L49" s="14">
        <f>FC_IND_NMM_E!L$2</f>
        <v>8422.9498083619219</v>
      </c>
      <c r="M49" s="14">
        <f>FC_IND_NMM_E!M$2</f>
        <v>8564.7174894017935</v>
      </c>
      <c r="N49" s="14">
        <f>FC_IND_NMM_E!N$2</f>
        <v>10930.928596201622</v>
      </c>
      <c r="O49" s="14">
        <f>FC_IND_NMM_E!O$2</f>
        <v>10505.548671488616</v>
      </c>
      <c r="P49" s="14">
        <f>FC_IND_NMM_E!P$2</f>
        <v>10096.912692447047</v>
      </c>
      <c r="Q49" s="14">
        <f>FC_IND_NMM_E!Q$2</f>
        <v>9871.442496562393</v>
      </c>
      <c r="R49" s="14">
        <f>FC_IND_NMM_E!R$2</f>
        <v>9340.84295221703</v>
      </c>
      <c r="S49" s="14">
        <f>FC_IND_NMM_E!S$2</f>
        <v>9746.3300040281192</v>
      </c>
      <c r="T49" s="14">
        <f>FC_IND_NMM_E!T$2</f>
        <v>8628.5099012224146</v>
      </c>
      <c r="U49" s="14">
        <f>FC_IND_NMM_E!U$2</f>
        <v>9237.5513502657523</v>
      </c>
      <c r="V49" s="14">
        <f>FC_IND_NMM_E!V$2</f>
        <v>9453.5082006398334</v>
      </c>
      <c r="W49" s="14">
        <f>FC_IND_NMM_E!W$2</f>
        <v>8563.2588352229832</v>
      </c>
      <c r="X49" s="14">
        <f>FC_IND_NMM_E!X$2</f>
        <v>9421.1553607219867</v>
      </c>
      <c r="Y49" s="14">
        <f>FC_IND_NMM_E!Y$2</f>
        <v>9123.8424261236087</v>
      </c>
      <c r="Z49" s="14">
        <f>FC_IND_NMM_E!Z$2</f>
        <v>8354.9434655123951</v>
      </c>
    </row>
    <row r="50" spans="1:26" ht="11.25" customHeight="1" x14ac:dyDescent="0.2">
      <c r="A50" s="41" t="s">
        <v>285</v>
      </c>
      <c r="B50" s="15" t="str">
        <f ca="1">HYPERLINK("#"&amp;CELL("address",FC_IND_NMM_CM_E!$Z$2),"FC_IND_NMM_CM_E")</f>
        <v>FC_IND_NMM_CM_E</v>
      </c>
      <c r="C50" s="16">
        <f>FC_IND_NMM_CM_E!C$2</f>
        <v>3687.3982332575401</v>
      </c>
      <c r="D50" s="16">
        <f>FC_IND_NMM_CM_E!D$2</f>
        <v>3987.674519516866</v>
      </c>
      <c r="E50" s="16">
        <f>FC_IND_NMM_CM_E!E$2</f>
        <v>3855.0817638767458</v>
      </c>
      <c r="F50" s="16">
        <f>FC_IND_NMM_CM_E!F$2</f>
        <v>3925.6818235617534</v>
      </c>
      <c r="G50" s="16">
        <f>FC_IND_NMM_CM_E!G$2</f>
        <v>3995.0182527570669</v>
      </c>
      <c r="H50" s="16">
        <f>FC_IND_NMM_CM_E!H$2</f>
        <v>3815.0823803771164</v>
      </c>
      <c r="I50" s="16">
        <f>FC_IND_NMM_CM_E!I$2</f>
        <v>4058.7748554578548</v>
      </c>
      <c r="J50" s="16">
        <f>FC_IND_NMM_CM_E!J$2</f>
        <v>3747.218638067658</v>
      </c>
      <c r="K50" s="16">
        <f>FC_IND_NMM_CM_E!K$2</f>
        <v>3534.4894013202711</v>
      </c>
      <c r="L50" s="16">
        <f>FC_IND_NMM_CM_E!L$2</f>
        <v>3090.0815134230452</v>
      </c>
      <c r="M50" s="16">
        <f>FC_IND_NMM_CM_E!M$2</f>
        <v>3064.3991192842086</v>
      </c>
      <c r="N50" s="16">
        <f>FC_IND_NMM_CM_E!N$2</f>
        <v>4212.5817186889681</v>
      </c>
      <c r="O50" s="16">
        <f>FC_IND_NMM_CM_E!O$2</f>
        <v>4047.5691879966689</v>
      </c>
      <c r="P50" s="16">
        <f>FC_IND_NMM_CM_E!P$2</f>
        <v>4079.0203714232207</v>
      </c>
      <c r="Q50" s="16">
        <f>FC_IND_NMM_CM_E!Q$2</f>
        <v>3876.6228328325246</v>
      </c>
      <c r="R50" s="16">
        <f>FC_IND_NMM_CM_E!R$2</f>
        <v>3915.0113704200976</v>
      </c>
      <c r="S50" s="16">
        <f>FC_IND_NMM_CM_E!S$2</f>
        <v>3637.2449405171556</v>
      </c>
      <c r="T50" s="16">
        <f>FC_IND_NMM_CM_E!T$2</f>
        <v>3692.9006929258935</v>
      </c>
      <c r="U50" s="16">
        <f>FC_IND_NMM_CM_E!U$2</f>
        <v>3926.3486188792804</v>
      </c>
      <c r="V50" s="16">
        <f>FC_IND_NMM_CM_E!V$2</f>
        <v>4148.7374154087156</v>
      </c>
      <c r="W50" s="16">
        <f>FC_IND_NMM_CM_E!W$2</f>
        <v>3702.7081165720474</v>
      </c>
      <c r="X50" s="16">
        <f>FC_IND_NMM_CM_E!X$2</f>
        <v>3996.4058071305249</v>
      </c>
      <c r="Y50" s="16">
        <f>FC_IND_NMM_CM_E!Y$2</f>
        <v>3990.4619974962898</v>
      </c>
      <c r="Z50" s="16">
        <f>FC_IND_NMM_CM_E!Z$2</f>
        <v>4008.368849924796</v>
      </c>
    </row>
    <row r="51" spans="1:26" ht="11.25" customHeight="1" x14ac:dyDescent="0.2">
      <c r="A51" s="41" t="s">
        <v>287</v>
      </c>
      <c r="B51" s="15" t="str">
        <f ca="1">HYPERLINK("#"&amp;CELL("address",FC_IND_NMM_CR_E!$Z$2),"FC_IND_NMM_CR_E")</f>
        <v>FC_IND_NMM_CR_E</v>
      </c>
      <c r="C51" s="16">
        <f>FC_IND_NMM_CR_E!C$2</f>
        <v>3735.7987037726898</v>
      </c>
      <c r="D51" s="16">
        <f>FC_IND_NMM_CR_E!D$2</f>
        <v>5124.7784567958151</v>
      </c>
      <c r="E51" s="16">
        <f>FC_IND_NMM_CR_E!E$2</f>
        <v>5328.2686682561134</v>
      </c>
      <c r="F51" s="16">
        <f>FC_IND_NMM_CR_E!F$2</f>
        <v>5108.6101056003499</v>
      </c>
      <c r="G51" s="16">
        <f>FC_IND_NMM_CR_E!G$2</f>
        <v>5125.8629689847485</v>
      </c>
      <c r="H51" s="16">
        <f>FC_IND_NMM_CR_E!H$2</f>
        <v>4896.8108359322814</v>
      </c>
      <c r="I51" s="16">
        <f>FC_IND_NMM_CR_E!I$2</f>
        <v>4762.8728940329938</v>
      </c>
      <c r="J51" s="16">
        <f>FC_IND_NMM_CR_E!J$2</f>
        <v>4835.5059701617702</v>
      </c>
      <c r="K51" s="16">
        <f>FC_IND_NMM_CR_E!K$2</f>
        <v>5038.0184042138026</v>
      </c>
      <c r="L51" s="16">
        <f>FC_IND_NMM_CR_E!L$2</f>
        <v>4533.88865577043</v>
      </c>
      <c r="M51" s="16">
        <f>FC_IND_NMM_CR_E!M$2</f>
        <v>4636.2197666819493</v>
      </c>
      <c r="N51" s="16">
        <f>FC_IND_NMM_CR_E!N$2</f>
        <v>5715.878500782861</v>
      </c>
      <c r="O51" s="16">
        <f>FC_IND_NMM_CR_E!O$2</f>
        <v>5533.5076296207753</v>
      </c>
      <c r="P51" s="16">
        <f>FC_IND_NMM_CR_E!P$2</f>
        <v>5138.6307227899088</v>
      </c>
      <c r="Q51" s="16">
        <f>FC_IND_NMM_CR_E!Q$2</f>
        <v>5105.6968840658956</v>
      </c>
      <c r="R51" s="16">
        <f>FC_IND_NMM_CR_E!R$2</f>
        <v>4591.4748530977404</v>
      </c>
      <c r="S51" s="16">
        <f>FC_IND_NMM_CR_E!S$2</f>
        <v>5353.2368289838469</v>
      </c>
      <c r="T51" s="16">
        <f>FC_IND_NMM_CR_E!T$2</f>
        <v>4129.6546498469943</v>
      </c>
      <c r="U51" s="16">
        <f>FC_IND_NMM_CR_E!U$2</f>
        <v>4451.6944354177895</v>
      </c>
      <c r="V51" s="16">
        <f>FC_IND_NMM_CR_E!V$2</f>
        <v>4506.5499588372995</v>
      </c>
      <c r="W51" s="16">
        <f>FC_IND_NMM_CR_E!W$2</f>
        <v>4134.1050303619995</v>
      </c>
      <c r="X51" s="16">
        <f>FC_IND_NMM_CR_E!X$2</f>
        <v>4544.5629808286794</v>
      </c>
      <c r="Y51" s="16">
        <f>FC_IND_NMM_CR_E!Y$2</f>
        <v>4379.9562788706608</v>
      </c>
      <c r="Z51" s="16">
        <f>FC_IND_NMM_CR_E!Z$2</f>
        <v>3727.2261654054837</v>
      </c>
    </row>
    <row r="52" spans="1:26" ht="11.25" customHeight="1" x14ac:dyDescent="0.2">
      <c r="A52" s="41" t="s">
        <v>289</v>
      </c>
      <c r="B52" s="15" t="str">
        <f ca="1">HYPERLINK("#"&amp;CELL("address",FC_IND_NMM_GL_E!$Z$2),"FC_IND_NMM_GL_E")</f>
        <v>FC_IND_NMM_GL_E</v>
      </c>
      <c r="C52" s="16">
        <f>FC_IND_NMM_GL_E!C$2</f>
        <v>1321.5887327707792</v>
      </c>
      <c r="D52" s="16">
        <f>FC_IND_NMM_GL_E!D$2</f>
        <v>1384.1476640485141</v>
      </c>
      <c r="E52" s="16">
        <f>FC_IND_NMM_GL_E!E$2</f>
        <v>1505.4293585081668</v>
      </c>
      <c r="F52" s="16">
        <f>FC_IND_NMM_GL_E!F$2</f>
        <v>1345.9447221190162</v>
      </c>
      <c r="G52" s="16">
        <f>FC_IND_NMM_GL_E!G$2</f>
        <v>1236.2794961395487</v>
      </c>
      <c r="H52" s="16">
        <f>FC_IND_NMM_GL_E!H$2</f>
        <v>1215.3789249719093</v>
      </c>
      <c r="I52" s="16">
        <f>FC_IND_NMM_GL_E!I$2</f>
        <v>1273.0021833904395</v>
      </c>
      <c r="J52" s="16">
        <f>FC_IND_NMM_GL_E!J$2</f>
        <v>1159.9508806117294</v>
      </c>
      <c r="K52" s="16">
        <f>FC_IND_NMM_GL_E!K$2</f>
        <v>984.61916314786617</v>
      </c>
      <c r="L52" s="16">
        <f>FC_IND_NMM_GL_E!L$2</f>
        <v>798.97963916844822</v>
      </c>
      <c r="M52" s="16">
        <f>FC_IND_NMM_GL_E!M$2</f>
        <v>864.09860343563491</v>
      </c>
      <c r="N52" s="16">
        <f>FC_IND_NMM_GL_E!N$2</f>
        <v>1002.4683767297937</v>
      </c>
      <c r="O52" s="16">
        <f>FC_IND_NMM_GL_E!O$2</f>
        <v>924.47185387117179</v>
      </c>
      <c r="P52" s="16">
        <f>FC_IND_NMM_GL_E!P$2</f>
        <v>879.26159823391788</v>
      </c>
      <c r="Q52" s="16">
        <f>FC_IND_NMM_GL_E!Q$2</f>
        <v>889.12277966397141</v>
      </c>
      <c r="R52" s="16">
        <f>FC_IND_NMM_GL_E!R$2</f>
        <v>834.35672869919358</v>
      </c>
      <c r="S52" s="16">
        <f>FC_IND_NMM_GL_E!S$2</f>
        <v>755.84823452711612</v>
      </c>
      <c r="T52" s="16">
        <f>FC_IND_NMM_GL_E!T$2</f>
        <v>805.95455844952608</v>
      </c>
      <c r="U52" s="16">
        <f>FC_IND_NMM_GL_E!U$2</f>
        <v>859.50829596868266</v>
      </c>
      <c r="V52" s="16">
        <f>FC_IND_NMM_GL_E!V$2</f>
        <v>798.22082639381688</v>
      </c>
      <c r="W52" s="16">
        <f>FC_IND_NMM_GL_E!W$2</f>
        <v>726.44568828893762</v>
      </c>
      <c r="X52" s="16">
        <f>FC_IND_NMM_GL_E!X$2</f>
        <v>880.18657276278395</v>
      </c>
      <c r="Y52" s="16">
        <f>FC_IND_NMM_GL_E!Y$2</f>
        <v>753.42414975665838</v>
      </c>
      <c r="Z52" s="16">
        <f>FC_IND_NMM_GL_E!Z$2</f>
        <v>619.3484501821149</v>
      </c>
    </row>
    <row r="53" spans="1:26" ht="11.25" customHeight="1" x14ac:dyDescent="0.2">
      <c r="A53" s="40" t="s">
        <v>151</v>
      </c>
      <c r="B53" s="13" t="str">
        <f ca="1">HYPERLINK("#"&amp;CELL("address",FC_IND_PPP_E!$Z$2),"FC_IND_PPP_E")</f>
        <v>FC_IND_PPP_E</v>
      </c>
      <c r="C53" s="14">
        <f>FC_IND_PPP_E!C$2</f>
        <v>4552.1655332400005</v>
      </c>
      <c r="D53" s="14">
        <f>FC_IND_PPP_E!D$2</f>
        <v>4265.2152064799993</v>
      </c>
      <c r="E53" s="14">
        <f>FC_IND_PPP_E!E$2</f>
        <v>4399.4833462799998</v>
      </c>
      <c r="F53" s="14">
        <f>FC_IND_PPP_E!F$2</f>
        <v>4473.2988964800006</v>
      </c>
      <c r="G53" s="14">
        <f>FC_IND_PPP_E!G$2</f>
        <v>3984.7382769600017</v>
      </c>
      <c r="H53" s="14">
        <f>FC_IND_PPP_E!H$2</f>
        <v>3101.861917440001</v>
      </c>
      <c r="I53" s="14">
        <f>FC_IND_PPP_E!I$2</f>
        <v>3760.8430136400016</v>
      </c>
      <c r="J53" s="14">
        <f>FC_IND_PPP_E!J$2</f>
        <v>2537.7008976000006</v>
      </c>
      <c r="K53" s="14">
        <f>FC_IND_PPP_E!K$2</f>
        <v>2480.8394573999999</v>
      </c>
      <c r="L53" s="14">
        <f>FC_IND_PPP_E!L$2</f>
        <v>2006.0273556000002</v>
      </c>
      <c r="M53" s="14">
        <f>FC_IND_PPP_E!M$2</f>
        <v>2317.6684714087514</v>
      </c>
      <c r="N53" s="14">
        <f>FC_IND_PPP_E!N$2</f>
        <v>2216.2382245025565</v>
      </c>
      <c r="O53" s="14">
        <f>FC_IND_PPP_E!O$2</f>
        <v>2314.2381643466015</v>
      </c>
      <c r="P53" s="14">
        <f>FC_IND_PPP_E!P$2</f>
        <v>2584.6050460586703</v>
      </c>
      <c r="Q53" s="14">
        <f>FC_IND_PPP_E!Q$2</f>
        <v>2405.8059346151385</v>
      </c>
      <c r="R53" s="14">
        <f>FC_IND_PPP_E!R$2</f>
        <v>2290.2014665853567</v>
      </c>
      <c r="S53" s="14">
        <f>FC_IND_PPP_E!S$2</f>
        <v>2315.1343783112643</v>
      </c>
      <c r="T53" s="14">
        <f>FC_IND_PPP_E!T$2</f>
        <v>2153.7563308545455</v>
      </c>
      <c r="U53" s="14">
        <f>FC_IND_PPP_E!U$2</f>
        <v>2291.0593297671098</v>
      </c>
      <c r="V53" s="14">
        <f>FC_IND_PPP_E!V$2</f>
        <v>2168.8706016125557</v>
      </c>
      <c r="W53" s="14">
        <f>FC_IND_PPP_E!W$2</f>
        <v>2117.7832450473998</v>
      </c>
      <c r="X53" s="14">
        <f>FC_IND_PPP_E!X$2</f>
        <v>2147.8197157269146</v>
      </c>
      <c r="Y53" s="14">
        <f>FC_IND_PPP_E!Y$2</f>
        <v>1997.2470246614309</v>
      </c>
      <c r="Z53" s="14">
        <f>FC_IND_PPP_E!Z$2</f>
        <v>1637.7440415874632</v>
      </c>
    </row>
    <row r="54" spans="1:26" ht="11.25" customHeight="1" x14ac:dyDescent="0.2">
      <c r="A54" s="41" t="s">
        <v>295</v>
      </c>
      <c r="B54" s="15" t="str">
        <f ca="1">HYPERLINK("#"&amp;CELL("address",FC_IND_PPP_PU_E!$Z$2),"FC_IND_PPP_PU_E")</f>
        <v>FC_IND_PPP_PU_E</v>
      </c>
      <c r="C54" s="16">
        <f>FC_IND_PPP_PU_E!C$2</f>
        <v>776.06546752032523</v>
      </c>
      <c r="D54" s="16">
        <f>FC_IND_PPP_PU_E!D$2</f>
        <v>712.9747936387156</v>
      </c>
      <c r="E54" s="16">
        <f>FC_IND_PPP_PU_E!E$2</f>
        <v>730.70712349700102</v>
      </c>
      <c r="F54" s="16">
        <f>FC_IND_PPP_PU_E!F$2</f>
        <v>739.72389252476626</v>
      </c>
      <c r="G54" s="16">
        <f>FC_IND_PPP_PU_E!G$2</f>
        <v>638.65288590751084</v>
      </c>
      <c r="H54" s="16">
        <f>FC_IND_PPP_PU_E!H$2</f>
        <v>502.87204633289809</v>
      </c>
      <c r="I54" s="16">
        <f>FC_IND_PPP_PU_E!I$2</f>
        <v>613.11701211972741</v>
      </c>
      <c r="J54" s="16">
        <f>FC_IND_PPP_PU_E!J$2</f>
        <v>377.7549593150481</v>
      </c>
      <c r="K54" s="16">
        <f>FC_IND_PPP_PU_E!K$2</f>
        <v>392.66280126652612</v>
      </c>
      <c r="L54" s="16">
        <f>FC_IND_PPP_PU_E!L$2</f>
        <v>279.77038255507358</v>
      </c>
      <c r="M54" s="16">
        <f>FC_IND_PPP_PU_E!M$2</f>
        <v>347.23010875856136</v>
      </c>
      <c r="N54" s="16">
        <f>FC_IND_PPP_PU_E!N$2</f>
        <v>345.30438817737917</v>
      </c>
      <c r="O54" s="16">
        <f>FC_IND_PPP_PU_E!O$2</f>
        <v>356.3958628823313</v>
      </c>
      <c r="P54" s="16">
        <f>FC_IND_PPP_PU_E!P$2</f>
        <v>400.28198498955516</v>
      </c>
      <c r="Q54" s="16">
        <f>FC_IND_PPP_PU_E!Q$2</f>
        <v>374.76679705741151</v>
      </c>
      <c r="R54" s="16">
        <f>FC_IND_PPP_PU_E!R$2</f>
        <v>378.04655455881135</v>
      </c>
      <c r="S54" s="16">
        <f>FC_IND_PPP_PU_E!S$2</f>
        <v>394.79357801353791</v>
      </c>
      <c r="T54" s="16">
        <f>FC_IND_PPP_PU_E!T$2</f>
        <v>365.04336430442203</v>
      </c>
      <c r="U54" s="16">
        <f>FC_IND_PPP_PU_E!U$2</f>
        <v>388.09445196635346</v>
      </c>
      <c r="V54" s="16">
        <f>FC_IND_PPP_PU_E!V$2</f>
        <v>394.62138951166696</v>
      </c>
      <c r="W54" s="16">
        <f>FC_IND_PPP_PU_E!W$2</f>
        <v>413.58355522049942</v>
      </c>
      <c r="X54" s="16">
        <f>FC_IND_PPP_PU_E!X$2</f>
        <v>365.3558040304107</v>
      </c>
      <c r="Y54" s="16">
        <f>FC_IND_PPP_PU_E!Y$2</f>
        <v>344.63610437046151</v>
      </c>
      <c r="Z54" s="16">
        <f>FC_IND_PPP_PU_E!Z$2</f>
        <v>268.60328850273794</v>
      </c>
    </row>
    <row r="55" spans="1:26" ht="11.25" customHeight="1" x14ac:dyDescent="0.2">
      <c r="A55" s="41" t="s">
        <v>293</v>
      </c>
      <c r="B55" s="15" t="str">
        <f ca="1">HYPERLINK("#"&amp;CELL("address",FC_IND_PPP_PA_E!$Z$2),"FC_IND_PPP_PA_E")</f>
        <v>FC_IND_PPP_PA_E</v>
      </c>
      <c r="C55" s="16">
        <f>FC_IND_PPP_PA_E!C$2</f>
        <v>3716.5093880511713</v>
      </c>
      <c r="D55" s="16">
        <f>FC_IND_PPP_PA_E!D$2</f>
        <v>3498.7592937914287</v>
      </c>
      <c r="E55" s="16">
        <f>FC_IND_PPP_PA_E!E$2</f>
        <v>3613.7419464352324</v>
      </c>
      <c r="F55" s="16">
        <f>FC_IND_PPP_PA_E!F$2</f>
        <v>3673.5325056030124</v>
      </c>
      <c r="G55" s="16">
        <f>FC_IND_PPP_PA_E!G$2</f>
        <v>3304.7464193565866</v>
      </c>
      <c r="H55" s="16">
        <f>FC_IND_PPP_PA_E!H$2</f>
        <v>2563.7796525293252</v>
      </c>
      <c r="I55" s="16">
        <f>FC_IND_PPP_PA_E!I$2</f>
        <v>3102.807805102007</v>
      </c>
      <c r="J55" s="16">
        <f>FC_IND_PPP_PA_E!J$2</f>
        <v>2141.3524487134232</v>
      </c>
      <c r="K55" s="16">
        <f>FC_IND_PPP_PA_E!K$2</f>
        <v>2062.7650314689686</v>
      </c>
      <c r="L55" s="16">
        <f>FC_IND_PPP_PA_E!L$2</f>
        <v>1701.7296168249372</v>
      </c>
      <c r="M55" s="16">
        <f>FC_IND_PPP_PA_E!M$2</f>
        <v>1927.8614457083172</v>
      </c>
      <c r="N55" s="16">
        <f>FC_IND_PPP_PA_E!N$2</f>
        <v>1825.0325425487372</v>
      </c>
      <c r="O55" s="16">
        <f>FC_IND_PPP_PA_E!O$2</f>
        <v>1912.6552635844669</v>
      </c>
      <c r="P55" s="16">
        <f>FC_IND_PPP_PA_E!P$2</f>
        <v>2124.8039814255858</v>
      </c>
      <c r="Q55" s="16">
        <f>FC_IND_PPP_PA_E!Q$2</f>
        <v>1976.3418279725652</v>
      </c>
      <c r="R55" s="16">
        <f>FC_IND_PPP_PA_E!R$2</f>
        <v>1851.5114024478603</v>
      </c>
      <c r="S55" s="16">
        <f>FC_IND_PPP_PA_E!S$2</f>
        <v>1861.142192221585</v>
      </c>
      <c r="T55" s="16">
        <f>FC_IND_PPP_PA_E!T$2</f>
        <v>1733.2919924189164</v>
      </c>
      <c r="U55" s="16">
        <f>FC_IND_PPP_PA_E!U$2</f>
        <v>1849.1971735214897</v>
      </c>
      <c r="V55" s="16">
        <f>FC_IND_PPP_PA_E!V$2</f>
        <v>1720.5499883675407</v>
      </c>
      <c r="W55" s="16">
        <f>FC_IND_PPP_PA_E!W$2</f>
        <v>1657.6164846286963</v>
      </c>
      <c r="X55" s="16">
        <f>FC_IND_PPP_PA_E!X$2</f>
        <v>1728.6219966803155</v>
      </c>
      <c r="Y55" s="16">
        <f>FC_IND_PPP_PA_E!Y$2</f>
        <v>1595.7741355678406</v>
      </c>
      <c r="Z55" s="16">
        <f>FC_IND_PPP_PA_E!Z$2</f>
        <v>1320.5401950864725</v>
      </c>
    </row>
    <row r="56" spans="1:26" ht="11.25" customHeight="1" x14ac:dyDescent="0.2">
      <c r="A56" s="41" t="s">
        <v>291</v>
      </c>
      <c r="B56" s="15" t="str">
        <f ca="1">HYPERLINK("#"&amp;CELL("address",FC_IND_PPP_PR_E!$Z$2),"FC_IND_PPP_PR_E")</f>
        <v>FC_IND_PPP_PR_E</v>
      </c>
      <c r="C56" s="16">
        <f>FC_IND_PPP_PR_E!C$2</f>
        <v>59.590677668504036</v>
      </c>
      <c r="D56" s="16">
        <f>FC_IND_PPP_PR_E!D$2</f>
        <v>53.481119049854577</v>
      </c>
      <c r="E56" s="16">
        <f>FC_IND_PPP_PR_E!E$2</f>
        <v>55.034276347767126</v>
      </c>
      <c r="F56" s="16">
        <f>FC_IND_PPP_PR_E!F$2</f>
        <v>60.042498352222566</v>
      </c>
      <c r="G56" s="16">
        <f>FC_IND_PPP_PR_E!G$2</f>
        <v>41.338971695904085</v>
      </c>
      <c r="H56" s="16">
        <f>FC_IND_PPP_PR_E!H$2</f>
        <v>35.210218577777596</v>
      </c>
      <c r="I56" s="16">
        <f>FC_IND_PPP_PR_E!I$2</f>
        <v>44.918196418267108</v>
      </c>
      <c r="J56" s="16">
        <f>FC_IND_PPP_PR_E!J$2</f>
        <v>18.593489571529307</v>
      </c>
      <c r="K56" s="16">
        <f>FC_IND_PPP_PR_E!K$2</f>
        <v>25.4116246645053</v>
      </c>
      <c r="L56" s="16">
        <f>FC_IND_PPP_PR_E!L$2</f>
        <v>24.527356219989464</v>
      </c>
      <c r="M56" s="16">
        <f>FC_IND_PPP_PR_E!M$2</f>
        <v>42.57691694187271</v>
      </c>
      <c r="N56" s="16">
        <f>FC_IND_PPP_PR_E!N$2</f>
        <v>45.90129377644044</v>
      </c>
      <c r="O56" s="16">
        <f>FC_IND_PPP_PR_E!O$2</f>
        <v>45.187037879803242</v>
      </c>
      <c r="P56" s="16">
        <f>FC_IND_PPP_PR_E!P$2</f>
        <v>59.519079643529459</v>
      </c>
      <c r="Q56" s="16">
        <f>FC_IND_PPP_PR_E!Q$2</f>
        <v>54.697309585161882</v>
      </c>
      <c r="R56" s="16">
        <f>FC_IND_PPP_PR_E!R$2</f>
        <v>60.643509578684778</v>
      </c>
      <c r="S56" s="16">
        <f>FC_IND_PPP_PR_E!S$2</f>
        <v>59.198608076141099</v>
      </c>
      <c r="T56" s="16">
        <f>FC_IND_PPP_PR_E!T$2</f>
        <v>55.42097413120711</v>
      </c>
      <c r="U56" s="16">
        <f>FC_IND_PPP_PR_E!U$2</f>
        <v>53.767704279266916</v>
      </c>
      <c r="V56" s="16">
        <f>FC_IND_PPP_PR_E!V$2</f>
        <v>53.699223733348084</v>
      </c>
      <c r="W56" s="16">
        <f>FC_IND_PPP_PR_E!W$2</f>
        <v>46.583205198203771</v>
      </c>
      <c r="X56" s="16">
        <f>FC_IND_PPP_PR_E!X$2</f>
        <v>53.841915016188473</v>
      </c>
      <c r="Y56" s="16">
        <f>FC_IND_PPP_PR_E!Y$2</f>
        <v>56.836784723128773</v>
      </c>
      <c r="Z56" s="16">
        <f>FC_IND_PPP_PR_E!Z$2</f>
        <v>48.60055799825313</v>
      </c>
    </row>
    <row r="57" spans="1:26" ht="11.25" customHeight="1" x14ac:dyDescent="0.2">
      <c r="A57" s="40" t="s">
        <v>150</v>
      </c>
      <c r="B57" s="13" t="str">
        <f ca="1">HYPERLINK("#"&amp;CELL("address",FC_IND_FBT_E!$Z$2),"FC_IND_FBT_E")</f>
        <v>FC_IND_FBT_E</v>
      </c>
      <c r="C57" s="14">
        <f>FC_IND_FBT_E!C$2</f>
        <v>9107.0505374411405</v>
      </c>
      <c r="D57" s="14">
        <f>FC_IND_FBT_E!D$2</f>
        <v>9367.9770988812888</v>
      </c>
      <c r="E57" s="14">
        <f>FC_IND_FBT_E!E$2</f>
        <v>9562.0917934810641</v>
      </c>
      <c r="F57" s="14">
        <f>FC_IND_FBT_E!F$2</f>
        <v>9185.2555359609905</v>
      </c>
      <c r="G57" s="14">
        <f>FC_IND_FBT_E!G$2</f>
        <v>9074.6876372410461</v>
      </c>
      <c r="H57" s="14">
        <f>FC_IND_FBT_E!H$2</f>
        <v>7244.4504841206726</v>
      </c>
      <c r="I57" s="14">
        <f>FC_IND_FBT_E!I$2</f>
        <v>7326.4735170006543</v>
      </c>
      <c r="J57" s="14">
        <f>FC_IND_FBT_E!J$2</f>
        <v>7869.066637680784</v>
      </c>
      <c r="K57" s="14">
        <f>FC_IND_FBT_E!K$2</f>
        <v>7339.1745448804868</v>
      </c>
      <c r="L57" s="14">
        <f>FC_IND_FBT_E!L$2</f>
        <v>7063.4023002004469</v>
      </c>
      <c r="M57" s="14">
        <f>FC_IND_FBT_E!M$2</f>
        <v>7794.8102048405799</v>
      </c>
      <c r="N57" s="14">
        <f>FC_IND_FBT_E!N$2</f>
        <v>8632.1418201993165</v>
      </c>
      <c r="O57" s="14">
        <f>FC_IND_FBT_E!O$2</f>
        <v>8291.9872040727969</v>
      </c>
      <c r="P57" s="14">
        <f>FC_IND_FBT_E!P$2</f>
        <v>7731.6941625628633</v>
      </c>
      <c r="Q57" s="14">
        <f>FC_IND_FBT_E!Q$2</f>
        <v>7200.9783087547166</v>
      </c>
      <c r="R57" s="14">
        <f>FC_IND_FBT_E!R$2</f>
        <v>7908.1092263389037</v>
      </c>
      <c r="S57" s="14">
        <f>FC_IND_FBT_E!S$2</f>
        <v>7924.6549544103818</v>
      </c>
      <c r="T57" s="14">
        <f>FC_IND_FBT_E!T$2</f>
        <v>7671.3009933659714</v>
      </c>
      <c r="U57" s="14">
        <f>FC_IND_FBT_E!U$2</f>
        <v>7693.417540298261</v>
      </c>
      <c r="V57" s="14">
        <f>FC_IND_FBT_E!V$2</f>
        <v>6537.2313892213451</v>
      </c>
      <c r="W57" s="14">
        <f>FC_IND_FBT_E!W$2</f>
        <v>6302.7139614438729</v>
      </c>
      <c r="X57" s="14">
        <f>FC_IND_FBT_E!X$2</f>
        <v>7093.8410370450174</v>
      </c>
      <c r="Y57" s="14">
        <f>FC_IND_FBT_E!Y$2</f>
        <v>6274.1559692941846</v>
      </c>
      <c r="Z57" s="14">
        <f>FC_IND_FBT_E!Z$2</f>
        <v>5464.3631525341516</v>
      </c>
    </row>
    <row r="58" spans="1:26" ht="11.25" customHeight="1" x14ac:dyDescent="0.2">
      <c r="A58" s="40" t="s">
        <v>147</v>
      </c>
      <c r="B58" s="13" t="str">
        <f ca="1">HYPERLINK("#"&amp;CELL("address",FC_IND_TE_E!$Z$2),"FC_IND_TE_E")</f>
        <v>FC_IND_TE_E</v>
      </c>
      <c r="C58" s="14">
        <f>FC_IND_TE_E!C$2</f>
        <v>2025.4317433204296</v>
      </c>
      <c r="D58" s="14">
        <f>FC_IND_TE_E!D$2</f>
        <v>2044.0448168405226</v>
      </c>
      <c r="E58" s="14">
        <f>FC_IND_TE_E!E$2</f>
        <v>1811.1182943603546</v>
      </c>
      <c r="F58" s="14">
        <f>FC_IND_TE_E!F$2</f>
        <v>1890.98357652</v>
      </c>
      <c r="G58" s="14">
        <f>FC_IND_TE_E!G$2</f>
        <v>1985.7400120803545</v>
      </c>
      <c r="H58" s="14">
        <f>FC_IND_TE_E!H$2</f>
        <v>1662.5569539601865</v>
      </c>
      <c r="I58" s="14">
        <f>FC_IND_TE_E!I$2</f>
        <v>1516.6286791202429</v>
      </c>
      <c r="J58" s="14">
        <f>FC_IND_TE_E!J$2</f>
        <v>1532.6044678802241</v>
      </c>
      <c r="K58" s="14">
        <f>FC_IND_TE_E!K$2</f>
        <v>1025.7104088002241</v>
      </c>
      <c r="L58" s="14">
        <f>FC_IND_TE_E!L$2</f>
        <v>1126.0459522801118</v>
      </c>
      <c r="M58" s="14">
        <f>FC_IND_TE_E!M$2</f>
        <v>1152.2566990801311</v>
      </c>
      <c r="N58" s="14">
        <f>FC_IND_TE_E!N$2</f>
        <v>941.86284552011205</v>
      </c>
      <c r="O58" s="14">
        <f>FC_IND_TE_E!O$2</f>
        <v>978.48772754952597</v>
      </c>
      <c r="P58" s="14">
        <f>FC_IND_TE_E!P$2</f>
        <v>1059.5811399565441</v>
      </c>
      <c r="Q58" s="14">
        <f>FC_IND_TE_E!Q$2</f>
        <v>861.49764763647136</v>
      </c>
      <c r="R58" s="14">
        <f>FC_IND_TE_E!R$2</f>
        <v>887.11541539803352</v>
      </c>
      <c r="S58" s="14">
        <f>FC_IND_TE_E!S$2</f>
        <v>966.64186840655918</v>
      </c>
      <c r="T58" s="14">
        <f>FC_IND_TE_E!T$2</f>
        <v>983.09378800697914</v>
      </c>
      <c r="U58" s="14">
        <f>FC_IND_TE_E!U$2</f>
        <v>936.18930828302712</v>
      </c>
      <c r="V58" s="14">
        <f>FC_IND_TE_E!V$2</f>
        <v>918.05320933825101</v>
      </c>
      <c r="W58" s="14">
        <f>FC_IND_TE_E!W$2</f>
        <v>618.17642210939141</v>
      </c>
      <c r="X58" s="14">
        <f>FC_IND_TE_E!X$2</f>
        <v>914.09283046232395</v>
      </c>
      <c r="Y58" s="14">
        <f>FC_IND_TE_E!Y$2</f>
        <v>751.51871277399323</v>
      </c>
      <c r="Z58" s="14">
        <f>FC_IND_TE_E!Z$2</f>
        <v>692.91246042001148</v>
      </c>
    </row>
    <row r="59" spans="1:26" ht="11.25" customHeight="1" x14ac:dyDescent="0.2">
      <c r="A59" s="40" t="s">
        <v>148</v>
      </c>
      <c r="B59" s="13" t="str">
        <f ca="1">HYPERLINK("#"&amp;CELL("address",FC_IND_MAC_E!$Z$2),"FC_IND_MAC_E")</f>
        <v>FC_IND_MAC_E</v>
      </c>
      <c r="C59" s="14">
        <f>FC_IND_MAC_E!C$2</f>
        <v>2945.0802348005054</v>
      </c>
      <c r="D59" s="14">
        <f>FC_IND_MAC_E!D$2</f>
        <v>2946.6705186005788</v>
      </c>
      <c r="E59" s="14">
        <f>FC_IND_MAC_E!E$2</f>
        <v>2687.3187145207653</v>
      </c>
      <c r="F59" s="14">
        <f>FC_IND_MAC_E!F$2</f>
        <v>2852.6403380409706</v>
      </c>
      <c r="G59" s="14">
        <f>FC_IND_MAC_E!G$2</f>
        <v>2791.1548198809146</v>
      </c>
      <c r="H59" s="14">
        <f>FC_IND_MAC_E!H$2</f>
        <v>2650.046067720411</v>
      </c>
      <c r="I59" s="14">
        <f>FC_IND_MAC_E!I$2</f>
        <v>2680.8400472404105</v>
      </c>
      <c r="J59" s="14">
        <f>FC_IND_MAC_E!J$2</f>
        <v>2509.6095828003918</v>
      </c>
      <c r="K59" s="14">
        <f>FC_IND_MAC_E!K$2</f>
        <v>1917.0352634407466</v>
      </c>
      <c r="L59" s="14">
        <f>FC_IND_MAC_E!L$2</f>
        <v>1870.2376218005227</v>
      </c>
      <c r="M59" s="14">
        <f>FC_IND_MAC_E!M$2</f>
        <v>2151.0502567207468</v>
      </c>
      <c r="N59" s="14">
        <f>FC_IND_MAC_E!N$2</f>
        <v>2286.8354228406906</v>
      </c>
      <c r="O59" s="14">
        <f>FC_IND_MAC_E!O$2</f>
        <v>2332.5943295284028</v>
      </c>
      <c r="P59" s="14">
        <f>FC_IND_MAC_E!P$2</f>
        <v>2583.0320461328774</v>
      </c>
      <c r="Q59" s="14">
        <f>FC_IND_MAC_E!Q$2</f>
        <v>2198.5694550708818</v>
      </c>
      <c r="R59" s="14">
        <f>FC_IND_MAC_E!R$2</f>
        <v>2102.9571869675283</v>
      </c>
      <c r="S59" s="14">
        <f>FC_IND_MAC_E!S$2</f>
        <v>2202.8508266511885</v>
      </c>
      <c r="T59" s="14">
        <f>FC_IND_MAC_E!T$2</f>
        <v>2042.2375304165123</v>
      </c>
      <c r="U59" s="14">
        <f>FC_IND_MAC_E!U$2</f>
        <v>1663.0066381794818</v>
      </c>
      <c r="V59" s="14">
        <f>FC_IND_MAC_E!V$2</f>
        <v>1642.174269558805</v>
      </c>
      <c r="W59" s="14">
        <f>FC_IND_MAC_E!W$2</f>
        <v>1295.4976663572538</v>
      </c>
      <c r="X59" s="14">
        <f>FC_IND_MAC_E!X$2</f>
        <v>1785.6232187583967</v>
      </c>
      <c r="Y59" s="14">
        <f>FC_IND_MAC_E!Y$2</f>
        <v>1538.4032602730335</v>
      </c>
      <c r="Z59" s="14">
        <f>FC_IND_MAC_E!Z$2</f>
        <v>1274.4989157961552</v>
      </c>
    </row>
    <row r="60" spans="1:26" ht="11.25" customHeight="1" x14ac:dyDescent="0.2">
      <c r="A60" s="40" t="s">
        <v>154</v>
      </c>
      <c r="B60" s="13" t="str">
        <f ca="1">HYPERLINK("#"&amp;CELL("address",FC_IND_TL_E!$Z$2),"FC_IND_TL_E")</f>
        <v>FC_IND_TL_E</v>
      </c>
      <c r="C60" s="14">
        <f>FC_IND_TL_E!C$2</f>
        <v>3267.8233894800014</v>
      </c>
      <c r="D60" s="14">
        <f>FC_IND_TL_E!D$2</f>
        <v>3656.9640139199992</v>
      </c>
      <c r="E60" s="14">
        <f>FC_IND_TL_E!E$2</f>
        <v>3572.6956354800009</v>
      </c>
      <c r="F60" s="14">
        <f>FC_IND_TL_E!F$2</f>
        <v>3559.3816294799994</v>
      </c>
      <c r="G60" s="14">
        <f>FC_IND_TL_E!G$2</f>
        <v>3131.8783516800013</v>
      </c>
      <c r="H60" s="14">
        <f>FC_IND_TL_E!H$2</f>
        <v>855.89998344000026</v>
      </c>
      <c r="I60" s="14">
        <f>FC_IND_TL_E!I$2</f>
        <v>914.49361043999988</v>
      </c>
      <c r="J60" s="14">
        <f>FC_IND_TL_E!J$2</f>
        <v>671.07334895999998</v>
      </c>
      <c r="K60" s="14">
        <f>FC_IND_TL_E!K$2</f>
        <v>669.80190384000002</v>
      </c>
      <c r="L60" s="14">
        <f>FC_IND_TL_E!L$2</f>
        <v>502.57889532000013</v>
      </c>
      <c r="M60" s="14">
        <f>FC_IND_TL_E!M$2</f>
        <v>425.11438512000012</v>
      </c>
      <c r="N60" s="14">
        <f>FC_IND_TL_E!N$2</f>
        <v>487.7383399200001</v>
      </c>
      <c r="O60" s="14">
        <f>FC_IND_TL_E!O$2</f>
        <v>419.40291894996318</v>
      </c>
      <c r="P60" s="14">
        <f>FC_IND_TL_E!P$2</f>
        <v>435.89566727151589</v>
      </c>
      <c r="Q60" s="14">
        <f>FC_IND_TL_E!Q$2</f>
        <v>381.65235410300141</v>
      </c>
      <c r="R60" s="14">
        <f>FC_IND_TL_E!R$2</f>
        <v>390.27608194957668</v>
      </c>
      <c r="S60" s="14">
        <f>FC_IND_TL_E!S$2</f>
        <v>416.71526526744549</v>
      </c>
      <c r="T60" s="14">
        <f>FC_IND_TL_E!T$2</f>
        <v>463.30197685313436</v>
      </c>
      <c r="U60" s="14">
        <f>FC_IND_TL_E!U$2</f>
        <v>331.2770359742405</v>
      </c>
      <c r="V60" s="14">
        <f>FC_IND_TL_E!V$2</f>
        <v>286.1360959756588</v>
      </c>
      <c r="W60" s="14">
        <f>FC_IND_TL_E!W$2</f>
        <v>199.39505857292951</v>
      </c>
      <c r="X60" s="14">
        <f>FC_IND_TL_E!X$2</f>
        <v>306.58822065367673</v>
      </c>
      <c r="Y60" s="14">
        <f>FC_IND_TL_E!Y$2</f>
        <v>277.63079631027722</v>
      </c>
      <c r="Z60" s="14">
        <f>FC_IND_TL_E!Z$2</f>
        <v>254.34441351257726</v>
      </c>
    </row>
    <row r="61" spans="1:26" ht="11.25" customHeight="1" x14ac:dyDescent="0.2">
      <c r="A61" s="40" t="s">
        <v>152</v>
      </c>
      <c r="B61" s="13" t="str">
        <f ca="1">HYPERLINK("#"&amp;CELL("address",FC_IND_WP_E!$Z$2),"FC_IND_WP_E")</f>
        <v>FC_IND_WP_E</v>
      </c>
      <c r="C61" s="14">
        <f>FC_IND_WP_E!C$2</f>
        <v>0</v>
      </c>
      <c r="D61" s="14">
        <f>FC_IND_WP_E!D$2</f>
        <v>0</v>
      </c>
      <c r="E61" s="14">
        <f>FC_IND_WP_E!E$2</f>
        <v>0</v>
      </c>
      <c r="F61" s="14">
        <f>FC_IND_WP_E!F$2</f>
        <v>76.908413159999995</v>
      </c>
      <c r="G61" s="14">
        <f>FC_IND_WP_E!G$2</f>
        <v>52.211951280000008</v>
      </c>
      <c r="H61" s="14">
        <f>FC_IND_WP_E!H$2</f>
        <v>108.22131000000002</v>
      </c>
      <c r="I61" s="14">
        <f>FC_IND_WP_E!I$2</f>
        <v>123.87223727999999</v>
      </c>
      <c r="J61" s="14">
        <f>FC_IND_WP_E!J$2</f>
        <v>138.83327424000001</v>
      </c>
      <c r="K61" s="14">
        <f>FC_IND_WP_E!K$2</f>
        <v>290.69598168000005</v>
      </c>
      <c r="L61" s="14">
        <f>FC_IND_WP_E!L$2</f>
        <v>218.53392156000007</v>
      </c>
      <c r="M61" s="14">
        <f>FC_IND_WP_E!M$2</f>
        <v>221.27948423999999</v>
      </c>
      <c r="N61" s="14">
        <f>FC_IND_WP_E!N$2</f>
        <v>260.51628960000005</v>
      </c>
      <c r="O61" s="14">
        <f>FC_IND_WP_E!O$2</f>
        <v>261.41179569784248</v>
      </c>
      <c r="P61" s="14">
        <f>FC_IND_WP_E!P$2</f>
        <v>236.11904773719948</v>
      </c>
      <c r="Q61" s="14">
        <f>FC_IND_WP_E!Q$2</f>
        <v>224.98747115283146</v>
      </c>
      <c r="R61" s="14">
        <f>FC_IND_WP_E!R$2</f>
        <v>234.26280751133334</v>
      </c>
      <c r="S61" s="14">
        <f>FC_IND_WP_E!S$2</f>
        <v>214.3012050229824</v>
      </c>
      <c r="T61" s="14">
        <f>FC_IND_WP_E!T$2</f>
        <v>253.85033039887259</v>
      </c>
      <c r="U61" s="14">
        <f>FC_IND_WP_E!U$2</f>
        <v>265.76692708343478</v>
      </c>
      <c r="V61" s="14">
        <f>FC_IND_WP_E!V$2</f>
        <v>223.08539909535185</v>
      </c>
      <c r="W61" s="14">
        <f>FC_IND_WP_E!W$2</f>
        <v>191.29376827769988</v>
      </c>
      <c r="X61" s="14">
        <f>FC_IND_WP_E!X$2</f>
        <v>237.27970882759499</v>
      </c>
      <c r="Y61" s="14">
        <f>FC_IND_WP_E!Y$2</f>
        <v>192.6836467797504</v>
      </c>
      <c r="Z61" s="14">
        <f>FC_IND_WP_E!Z$2</f>
        <v>226.05912266142204</v>
      </c>
    </row>
    <row r="62" spans="1:26" ht="11.25" customHeight="1" x14ac:dyDescent="0.2">
      <c r="A62" s="40" t="s">
        <v>149</v>
      </c>
      <c r="B62" s="13" t="str">
        <f ca="1">HYPERLINK("#"&amp;CELL("address",FC_IND_MQ_E!$Z$2),"FC_IND_MQ_E")</f>
        <v>FC_IND_MQ_E</v>
      </c>
      <c r="C62" s="14">
        <f>FC_IND_MQ_E!C$2</f>
        <v>178.97689475999999</v>
      </c>
      <c r="D62" s="14">
        <f>FC_IND_MQ_E!D$2</f>
        <v>233.91003060000003</v>
      </c>
      <c r="E62" s="14">
        <f>FC_IND_MQ_E!E$2</f>
        <v>137.72796875999998</v>
      </c>
      <c r="F62" s="14">
        <f>FC_IND_MQ_E!F$2</f>
        <v>376.51572935999997</v>
      </c>
      <c r="G62" s="14">
        <f>FC_IND_MQ_E!G$2</f>
        <v>447.38310492000005</v>
      </c>
      <c r="H62" s="14">
        <f>FC_IND_MQ_E!H$2</f>
        <v>444.57903216000011</v>
      </c>
      <c r="I62" s="14">
        <f>FC_IND_MQ_E!I$2</f>
        <v>502.75156716000009</v>
      </c>
      <c r="J62" s="14">
        <f>FC_IND_MQ_E!J$2</f>
        <v>459.1009936800001</v>
      </c>
      <c r="K62" s="14">
        <f>FC_IND_MQ_E!K$2</f>
        <v>412.42411908000008</v>
      </c>
      <c r="L62" s="14">
        <f>FC_IND_MQ_E!L$2</f>
        <v>517.45131720000006</v>
      </c>
      <c r="M62" s="14">
        <f>FC_IND_MQ_E!M$2</f>
        <v>524.19266676000007</v>
      </c>
      <c r="N62" s="14">
        <f>FC_IND_MQ_E!N$2</f>
        <v>1039.6768391999999</v>
      </c>
      <c r="O62" s="14">
        <f>FC_IND_MQ_E!O$2</f>
        <v>964.29554240802554</v>
      </c>
      <c r="P62" s="14">
        <f>FC_IND_MQ_E!P$2</f>
        <v>911.93467499770361</v>
      </c>
      <c r="Q62" s="14">
        <f>FC_IND_MQ_E!Q$2</f>
        <v>875.01553336327743</v>
      </c>
      <c r="R62" s="14">
        <f>FC_IND_MQ_E!R$2</f>
        <v>775.936582455603</v>
      </c>
      <c r="S62" s="14">
        <f>FC_IND_MQ_E!S$2</f>
        <v>777.41038246839855</v>
      </c>
      <c r="T62" s="14">
        <f>FC_IND_MQ_E!T$2</f>
        <v>729.64040937244863</v>
      </c>
      <c r="U62" s="14">
        <f>FC_IND_MQ_E!U$2</f>
        <v>676.25366272317308</v>
      </c>
      <c r="V62" s="14">
        <f>FC_IND_MQ_E!V$2</f>
        <v>657.35225601904676</v>
      </c>
      <c r="W62" s="14">
        <f>FC_IND_MQ_E!W$2</f>
        <v>709.10448936206024</v>
      </c>
      <c r="X62" s="14">
        <f>FC_IND_MQ_E!X$2</f>
        <v>710.45144839238196</v>
      </c>
      <c r="Y62" s="14">
        <f>FC_IND_MQ_E!Y$2</f>
        <v>764.06603547317263</v>
      </c>
      <c r="Z62" s="14">
        <f>FC_IND_MQ_E!Z$2</f>
        <v>754.27852181473099</v>
      </c>
    </row>
    <row r="63" spans="1:26" ht="11.25" customHeight="1" x14ac:dyDescent="0.2">
      <c r="A63" s="40" t="s">
        <v>153</v>
      </c>
      <c r="B63" s="13" t="str">
        <f ca="1">HYPERLINK("#"&amp;CELL("address",FC_IND_CON_E!$Z$2),"FC_IND_CON_E")</f>
        <v>FC_IND_CON_E</v>
      </c>
      <c r="C63" s="14">
        <f>FC_IND_CON_E!C$2</f>
        <v>3072.7084244400003</v>
      </c>
      <c r="D63" s="14">
        <f>FC_IND_CON_E!D$2</f>
        <v>3645.4950590400013</v>
      </c>
      <c r="E63" s="14">
        <f>FC_IND_CON_E!E$2</f>
        <v>4968.985749479998</v>
      </c>
      <c r="F63" s="14">
        <f>FC_IND_CON_E!F$2</f>
        <v>4752.3147951599994</v>
      </c>
      <c r="G63" s="14">
        <f>FC_IND_CON_E!G$2</f>
        <v>4463.5231461600006</v>
      </c>
      <c r="H63" s="14">
        <f>FC_IND_CON_E!H$2</f>
        <v>4148.6731556400009</v>
      </c>
      <c r="I63" s="14">
        <f>FC_IND_CON_E!I$2</f>
        <v>3764.1429464400017</v>
      </c>
      <c r="J63" s="14">
        <f>FC_IND_CON_E!J$2</f>
        <v>3263.7054297600002</v>
      </c>
      <c r="K63" s="14">
        <f>FC_IND_CON_E!K$2</f>
        <v>3340.1007698400003</v>
      </c>
      <c r="L63" s="14">
        <f>FC_IND_CON_E!L$2</f>
        <v>2606.3557541999999</v>
      </c>
      <c r="M63" s="14">
        <f>FC_IND_CON_E!M$2</f>
        <v>2641.7501662812169</v>
      </c>
      <c r="N63" s="14">
        <f>FC_IND_CON_E!N$2</f>
        <v>3333.2953036100071</v>
      </c>
      <c r="O63" s="14">
        <f>FC_IND_CON_E!O$2</f>
        <v>3261.1783849495919</v>
      </c>
      <c r="P63" s="14">
        <f>FC_IND_CON_E!P$2</f>
        <v>3299.1658314555361</v>
      </c>
      <c r="Q63" s="14">
        <f>FC_IND_CON_E!Q$2</f>
        <v>3240.2968762288419</v>
      </c>
      <c r="R63" s="14">
        <f>FC_IND_CON_E!R$2</f>
        <v>3295.6900910211407</v>
      </c>
      <c r="S63" s="14">
        <f>FC_IND_CON_E!S$2</f>
        <v>3258.462314620233</v>
      </c>
      <c r="T63" s="14">
        <f>FC_IND_CON_E!T$2</f>
        <v>3195.1931107221208</v>
      </c>
      <c r="U63" s="14">
        <f>FC_IND_CON_E!U$2</f>
        <v>3260.7894824348218</v>
      </c>
      <c r="V63" s="14">
        <f>FC_IND_CON_E!V$2</f>
        <v>3346.6298317858445</v>
      </c>
      <c r="W63" s="14">
        <f>FC_IND_CON_E!W$2</f>
        <v>3137.3536426642631</v>
      </c>
      <c r="X63" s="14">
        <f>FC_IND_CON_E!X$2</f>
        <v>3547.174737290245</v>
      </c>
      <c r="Y63" s="14">
        <f>FC_IND_CON_E!Y$2</f>
        <v>3380.2721308966757</v>
      </c>
      <c r="Z63" s="14">
        <f>FC_IND_CON_E!Z$2</f>
        <v>3330.446067166687</v>
      </c>
    </row>
    <row r="64" spans="1:26" ht="11.25" customHeight="1" x14ac:dyDescent="0.2">
      <c r="A64" s="40" t="s">
        <v>155</v>
      </c>
      <c r="B64" s="13" t="str">
        <f ca="1">HYPERLINK("#"&amp;CELL("address",FC_IND_NSP_E!$Z$2),"FC_IND_NSP_E")</f>
        <v>FC_IND_NSP_E</v>
      </c>
      <c r="C64" s="14">
        <f>FC_IND_NSP_E!C$2</f>
        <v>6450.3135295263382</v>
      </c>
      <c r="D64" s="14">
        <f>FC_IND_NSP_E!D$2</f>
        <v>6607.4637006075309</v>
      </c>
      <c r="E64" s="14">
        <f>FC_IND_NSP_E!E$2</f>
        <v>2577.3520136393481</v>
      </c>
      <c r="F64" s="14">
        <f>FC_IND_NSP_E!F$2</f>
        <v>1759.008047758555</v>
      </c>
      <c r="G64" s="14">
        <f>FC_IND_NSP_E!G$2</f>
        <v>1801.8702709188667</v>
      </c>
      <c r="H64" s="14">
        <f>FC_IND_NSP_E!H$2</f>
        <v>9229.2719576389809</v>
      </c>
      <c r="I64" s="14">
        <f>FC_IND_NSP_E!I$2</f>
        <v>9582.7841499589522</v>
      </c>
      <c r="J64" s="14">
        <f>FC_IND_NSP_E!J$2</f>
        <v>10117.581980038556</v>
      </c>
      <c r="K64" s="14">
        <f>FC_IND_NSP_E!K$2</f>
        <v>10490.593935238101</v>
      </c>
      <c r="L64" s="14">
        <f>FC_IND_NSP_E!L$2</f>
        <v>5653.8225115185569</v>
      </c>
      <c r="M64" s="14">
        <f>FC_IND_NSP_E!M$2</f>
        <v>8039.4488153985267</v>
      </c>
      <c r="N64" s="14">
        <f>FC_IND_NSP_E!N$2</f>
        <v>1376.4564342000001</v>
      </c>
      <c r="O64" s="14">
        <f>FC_IND_NSP_E!O$2</f>
        <v>1329.0661940817588</v>
      </c>
      <c r="P64" s="14">
        <f>FC_IND_NSP_E!P$2</f>
        <v>1350.0104499866934</v>
      </c>
      <c r="Q64" s="14">
        <f>FC_IND_NSP_E!Q$2</f>
        <v>1322.9903119312412</v>
      </c>
      <c r="R64" s="14">
        <f>FC_IND_NSP_E!R$2</f>
        <v>1333.6612089877347</v>
      </c>
      <c r="S64" s="14">
        <f>FC_IND_NSP_E!S$2</f>
        <v>1370.8054208831663</v>
      </c>
      <c r="T64" s="14">
        <f>FC_IND_NSP_E!T$2</f>
        <v>1440.1238460393783</v>
      </c>
      <c r="U64" s="14">
        <f>FC_IND_NSP_E!U$2</f>
        <v>1184.7766592980915</v>
      </c>
      <c r="V64" s="14">
        <f>FC_IND_NSP_E!V$2</f>
        <v>1060.004797250507</v>
      </c>
      <c r="W64" s="14">
        <f>FC_IND_NSP_E!W$2</f>
        <v>638.59169419744285</v>
      </c>
      <c r="X64" s="14">
        <f>FC_IND_NSP_E!X$2</f>
        <v>924.72874284929878</v>
      </c>
      <c r="Y64" s="14">
        <f>FC_IND_NSP_E!Y$2</f>
        <v>797.06357453579915</v>
      </c>
      <c r="Z64" s="14">
        <f>FC_IND_NSP_E!Z$2</f>
        <v>697.7616615088466</v>
      </c>
    </row>
    <row r="65" spans="1:26" ht="11.25" customHeight="1" x14ac:dyDescent="0.2">
      <c r="A65" s="39" t="s">
        <v>156</v>
      </c>
      <c r="B65" s="11" t="str">
        <f ca="1">HYPERLINK("#"&amp;CELL("address",FC_TRA_E!$Z$2),"FC_TRA_E")</f>
        <v>FC_TRA_E</v>
      </c>
      <c r="C65" s="12">
        <f>FC_TRA_E!C$2</f>
        <v>133692.73753680001</v>
      </c>
      <c r="D65" s="12">
        <f>FC_TRA_E!D$2</f>
        <v>135454.72783788</v>
      </c>
      <c r="E65" s="12">
        <f>FC_TRA_E!E$2</f>
        <v>135374.83515179995</v>
      </c>
      <c r="F65" s="12">
        <f>FC_TRA_E!F$2</f>
        <v>132839.99087939999</v>
      </c>
      <c r="G65" s="12">
        <f>FC_TRA_E!G$2</f>
        <v>133077.93364260002</v>
      </c>
      <c r="H65" s="12">
        <f>FC_TRA_E!H$2</f>
        <v>130811.96792664001</v>
      </c>
      <c r="I65" s="12">
        <f>FC_TRA_E!I$2</f>
        <v>131139.15651755998</v>
      </c>
      <c r="J65" s="12">
        <f>FC_TRA_E!J$2</f>
        <v>130310.55564192</v>
      </c>
      <c r="K65" s="12">
        <f>FC_TRA_E!K$2</f>
        <v>124335.40683600002</v>
      </c>
      <c r="L65" s="12">
        <f>FC_TRA_E!L$2</f>
        <v>122944.49793503998</v>
      </c>
      <c r="M65" s="12">
        <f>FC_TRA_E!M$2</f>
        <v>123285.80083283996</v>
      </c>
      <c r="N65" s="12">
        <f>FC_TRA_E!N$2</f>
        <v>131375.33833895999</v>
      </c>
      <c r="O65" s="12">
        <f>FC_TRA_E!O$2</f>
        <v>129135.7432018738</v>
      </c>
      <c r="P65" s="12">
        <f>FC_TRA_E!P$2</f>
        <v>128610.13272262784</v>
      </c>
      <c r="Q65" s="12">
        <f>FC_TRA_E!Q$2</f>
        <v>127836.17789188218</v>
      </c>
      <c r="R65" s="12">
        <f>FC_TRA_E!R$2</f>
        <v>129452.24164873408</v>
      </c>
      <c r="S65" s="12">
        <f>FC_TRA_E!S$2</f>
        <v>130172.37645923565</v>
      </c>
      <c r="T65" s="12">
        <f>FC_TRA_E!T$2</f>
        <v>130462.30591805914</v>
      </c>
      <c r="U65" s="12">
        <f>FC_TRA_E!U$2</f>
        <v>128125.77095386725</v>
      </c>
      <c r="V65" s="12">
        <f>FC_TRA_E!V$2</f>
        <v>127059.12465937232</v>
      </c>
      <c r="W65" s="12">
        <f>FC_TRA_E!W$2</f>
        <v>106960.40633961976</v>
      </c>
      <c r="X65" s="12">
        <f>FC_TRA_E!X$2</f>
        <v>121631.8328422552</v>
      </c>
      <c r="Y65" s="12">
        <f>FC_TRA_E!Y$2</f>
        <v>125080.79899741976</v>
      </c>
      <c r="Z65" s="12">
        <f>FC_TRA_E!Z$2</f>
        <v>120961.58285615667</v>
      </c>
    </row>
    <row r="66" spans="1:26" ht="11.25" customHeight="1" x14ac:dyDescent="0.2">
      <c r="A66" s="40" t="s">
        <v>157</v>
      </c>
      <c r="B66" s="13" t="str">
        <f ca="1">HYPERLINK("#"&amp;CELL("address",FC_TRA_RAIL_E!$Z$2),"FC_TRA_RAIL_E")</f>
        <v>FC_TRA_RAIL_E</v>
      </c>
      <c r="C66" s="14">
        <f>FC_TRA_RAIL_E!C$2</f>
        <v>1162.8806072399998</v>
      </c>
      <c r="D66" s="14">
        <f>FC_TRA_RAIL_E!D$2</f>
        <v>767.8982703600002</v>
      </c>
      <c r="E66" s="14">
        <f>FC_TRA_RAIL_E!E$2</f>
        <v>790.20234071999982</v>
      </c>
      <c r="F66" s="14">
        <f>FC_TRA_RAIL_E!F$2</f>
        <v>741.83261723999976</v>
      </c>
      <c r="G66" s="14">
        <f>FC_TRA_RAIL_E!G$2</f>
        <v>738.6757793999999</v>
      </c>
      <c r="H66" s="14">
        <f>FC_TRA_RAIL_E!H$2</f>
        <v>669.22774776000006</v>
      </c>
      <c r="I66" s="14">
        <f>FC_TRA_RAIL_E!I$2</f>
        <v>647.13041640000006</v>
      </c>
      <c r="J66" s="14">
        <f>FC_TRA_RAIL_E!J$2</f>
        <v>602.93628720000004</v>
      </c>
      <c r="K66" s="14">
        <f>FC_TRA_RAIL_E!K$2</f>
        <v>625.03335179999999</v>
      </c>
      <c r="L66" s="14">
        <f>FC_TRA_RAIL_E!L$2</f>
        <v>571.36897583999996</v>
      </c>
      <c r="M66" s="14">
        <f>FC_TRA_RAIL_E!M$2</f>
        <v>539.80166448</v>
      </c>
      <c r="N66" s="14">
        <f>FC_TRA_RAIL_E!N$2</f>
        <v>545.43323483999995</v>
      </c>
      <c r="O66" s="14">
        <f>FC_TRA_RAIL_E!O$2</f>
        <v>500.5855436400002</v>
      </c>
      <c r="P66" s="14">
        <f>FC_TRA_RAIL_E!P$2</f>
        <v>494.72642700000006</v>
      </c>
      <c r="Q66" s="14">
        <f>FC_TRA_RAIL_E!Q$2</f>
        <v>461.13894216000011</v>
      </c>
      <c r="R66" s="14">
        <f>FC_TRA_RAIL_E!R$2</f>
        <v>468.5855475599999</v>
      </c>
      <c r="S66" s="14">
        <f>FC_TRA_RAIL_E!S$2</f>
        <v>399.01747391999982</v>
      </c>
      <c r="T66" s="14">
        <f>FC_TRA_RAIL_E!T$2</f>
        <v>414.94331268000013</v>
      </c>
      <c r="U66" s="14">
        <f>FC_TRA_RAIL_E!U$2</f>
        <v>363.59574732000004</v>
      </c>
      <c r="V66" s="14">
        <f>FC_TRA_RAIL_E!V$2</f>
        <v>364.91834340000003</v>
      </c>
      <c r="W66" s="14">
        <f>FC_TRA_RAIL_E!W$2</f>
        <v>303.92393615999998</v>
      </c>
      <c r="X66" s="14">
        <f>FC_TRA_RAIL_E!X$2</f>
        <v>349.68394655999998</v>
      </c>
      <c r="Y66" s="14">
        <f>FC_TRA_RAIL_E!Y$2</f>
        <v>358.52597352000004</v>
      </c>
      <c r="Z66" s="14">
        <f>FC_TRA_RAIL_E!Z$2</f>
        <v>338.13990755999987</v>
      </c>
    </row>
    <row r="67" spans="1:26" ht="11.25" customHeight="1" x14ac:dyDescent="0.2">
      <c r="A67" s="41" t="s">
        <v>243</v>
      </c>
      <c r="B67" s="15" t="str">
        <f ca="1">HYPERLINK("#"&amp;CELL("address",FC_TRA_RAIL_MTU_E!$Z$2),"FC_TRA_RAIL_MTU_E")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  <c r="Y67" s="16">
        <f>FC_TRA_RAIL_MTU_E!Y$2</f>
        <v>0</v>
      </c>
      <c r="Z67" s="16">
        <f>FC_TRA_RAIL_MTU_E!Z$2</f>
        <v>0</v>
      </c>
    </row>
    <row r="68" spans="1:26" ht="11.25" customHeight="1" x14ac:dyDescent="0.2">
      <c r="A68" s="41" t="s">
        <v>248</v>
      </c>
      <c r="B68" s="15" t="str">
        <f ca="1">HYPERLINK("#"&amp;CELL("address",FC_TRA_RAIL_CPT_E!$Z$2),"FC_TRA_RAIL_CPT_E")</f>
        <v>FC_TRA_RAIL_CPT_E</v>
      </c>
      <c r="C68" s="16">
        <f>FC_TRA_RAIL_CPT_E!C$2</f>
        <v>814.55284173035216</v>
      </c>
      <c r="D68" s="16">
        <f>FC_TRA_RAIL_CPT_E!D$2</f>
        <v>523.52838705770432</v>
      </c>
      <c r="E68" s="16">
        <f>FC_TRA_RAIL_CPT_E!E$2</f>
        <v>540.51086582687185</v>
      </c>
      <c r="F68" s="16">
        <f>FC_TRA_RAIL_CPT_E!F$2</f>
        <v>521.12798342809765</v>
      </c>
      <c r="G68" s="16">
        <f>FC_TRA_RAIL_CPT_E!G$2</f>
        <v>567.23143646348103</v>
      </c>
      <c r="H68" s="16">
        <f>FC_TRA_RAIL_CPT_E!H$2</f>
        <v>532.38810473560852</v>
      </c>
      <c r="I68" s="16">
        <f>FC_TRA_RAIL_CPT_E!I$2</f>
        <v>522.35406901646104</v>
      </c>
      <c r="J68" s="16">
        <f>FC_TRA_RAIL_CPT_E!J$2</f>
        <v>482.29246680807194</v>
      </c>
      <c r="K68" s="16">
        <f>FC_TRA_RAIL_CPT_E!K$2</f>
        <v>503.30135349062675</v>
      </c>
      <c r="L68" s="16">
        <f>FC_TRA_RAIL_CPT_E!L$2</f>
        <v>480.56592704682083</v>
      </c>
      <c r="M68" s="16">
        <f>FC_TRA_RAIL_CPT_E!M$2</f>
        <v>456.90250738746397</v>
      </c>
      <c r="N68" s="16">
        <f>FC_TRA_RAIL_CPT_E!N$2</f>
        <v>463.28653327571863</v>
      </c>
      <c r="O68" s="16">
        <f>FC_TRA_RAIL_CPT_E!O$2</f>
        <v>432.70316479467823</v>
      </c>
      <c r="P68" s="16">
        <f>FC_TRA_RAIL_CPT_E!P$2</f>
        <v>425.52300291910524</v>
      </c>
      <c r="Q68" s="16">
        <f>FC_TRA_RAIL_CPT_E!Q$2</f>
        <v>399.35649607266606</v>
      </c>
      <c r="R68" s="16">
        <f>FC_TRA_RAIL_CPT_E!R$2</f>
        <v>403.55422838615135</v>
      </c>
      <c r="S68" s="16">
        <f>FC_TRA_RAIL_CPT_E!S$2</f>
        <v>341.65481607943474</v>
      </c>
      <c r="T68" s="16">
        <f>FC_TRA_RAIL_CPT_E!T$2</f>
        <v>353.77511754290691</v>
      </c>
      <c r="U68" s="16">
        <f>FC_TRA_RAIL_CPT_E!U$2</f>
        <v>310.89023984188401</v>
      </c>
      <c r="V68" s="16">
        <f>FC_TRA_RAIL_CPT_E!V$2</f>
        <v>309.42440623729971</v>
      </c>
      <c r="W68" s="16">
        <f>FC_TRA_RAIL_CPT_E!W$2</f>
        <v>244.74632541667998</v>
      </c>
      <c r="X68" s="16">
        <f>FC_TRA_RAIL_CPT_E!X$2</f>
        <v>274.95623990365431</v>
      </c>
      <c r="Y68" s="16">
        <f>FC_TRA_RAIL_CPT_E!Y$2</f>
        <v>296.29057065850867</v>
      </c>
      <c r="Z68" s="16">
        <f>FC_TRA_RAIL_CPT_E!Z$2</f>
        <v>292.05189505251701</v>
      </c>
    </row>
    <row r="69" spans="1:26" ht="11.25" customHeight="1" x14ac:dyDescent="0.2">
      <c r="A69" s="41" t="s">
        <v>246</v>
      </c>
      <c r="B69" s="15" t="str">
        <f ca="1">HYPERLINK("#"&amp;CELL("address",FC_TRA_RAIL_HST_E!$Z$2),"FC_TRA_RAIL_HST_E")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  <c r="Y69" s="16">
        <f>FC_TRA_RAIL_HST_E!Y$2</f>
        <v>0</v>
      </c>
      <c r="Z69" s="16">
        <f>FC_TRA_RAIL_HST_E!Z$2</f>
        <v>0</v>
      </c>
    </row>
    <row r="70" spans="1:26" ht="11.25" customHeight="1" x14ac:dyDescent="0.2">
      <c r="A70" s="41" t="s">
        <v>249</v>
      </c>
      <c r="B70" s="15" t="str">
        <f ca="1">HYPERLINK("#"&amp;CELL("address",FC_TRA_RAIL_FRT_E!$Z$2),"FC_TRA_RAIL_FRT_E")</f>
        <v>FC_TRA_RAIL_FRT_E</v>
      </c>
      <c r="C70" s="16">
        <f>FC_TRA_RAIL_FRT_E!C$2</f>
        <v>348.32776550964752</v>
      </c>
      <c r="D70" s="16">
        <f>FC_TRA_RAIL_FRT_E!D$2</f>
        <v>244.36988330229582</v>
      </c>
      <c r="E70" s="16">
        <f>FC_TRA_RAIL_FRT_E!E$2</f>
        <v>249.691474893128</v>
      </c>
      <c r="F70" s="16">
        <f>FC_TRA_RAIL_FRT_E!F$2</f>
        <v>220.70463381190211</v>
      </c>
      <c r="G70" s="16">
        <f>FC_TRA_RAIL_FRT_E!G$2</f>
        <v>171.44434293651889</v>
      </c>
      <c r="H70" s="16">
        <f>FC_TRA_RAIL_FRT_E!H$2</f>
        <v>136.83964302439153</v>
      </c>
      <c r="I70" s="16">
        <f>FC_TRA_RAIL_FRT_E!I$2</f>
        <v>124.77634738353896</v>
      </c>
      <c r="J70" s="16">
        <f>FC_TRA_RAIL_FRT_E!J$2</f>
        <v>120.6438203919281</v>
      </c>
      <c r="K70" s="16">
        <f>FC_TRA_RAIL_FRT_E!K$2</f>
        <v>121.73199830937324</v>
      </c>
      <c r="L70" s="16">
        <f>FC_TRA_RAIL_FRT_E!L$2</f>
        <v>90.803048793179144</v>
      </c>
      <c r="M70" s="16">
        <f>FC_TRA_RAIL_FRT_E!M$2</f>
        <v>82.899157092536043</v>
      </c>
      <c r="N70" s="16">
        <f>FC_TRA_RAIL_FRT_E!N$2</f>
        <v>82.146701564281344</v>
      </c>
      <c r="O70" s="16">
        <f>FC_TRA_RAIL_FRT_E!O$2</f>
        <v>67.882378845321995</v>
      </c>
      <c r="P70" s="16">
        <f>FC_TRA_RAIL_FRT_E!P$2</f>
        <v>69.203424080894848</v>
      </c>
      <c r="Q70" s="16">
        <f>FC_TRA_RAIL_FRT_E!Q$2</f>
        <v>61.782446087334066</v>
      </c>
      <c r="R70" s="16">
        <f>FC_TRA_RAIL_FRT_E!R$2</f>
        <v>65.031319173848544</v>
      </c>
      <c r="S70" s="16">
        <f>FC_TRA_RAIL_FRT_E!S$2</f>
        <v>57.362657840565099</v>
      </c>
      <c r="T70" s="16">
        <f>FC_TRA_RAIL_FRT_E!T$2</f>
        <v>61.168195137093235</v>
      </c>
      <c r="U70" s="16">
        <f>FC_TRA_RAIL_FRT_E!U$2</f>
        <v>52.705507478116019</v>
      </c>
      <c r="V70" s="16">
        <f>FC_TRA_RAIL_FRT_E!V$2</f>
        <v>55.493937162700313</v>
      </c>
      <c r="W70" s="16">
        <f>FC_TRA_RAIL_FRT_E!W$2</f>
        <v>59.177610743320002</v>
      </c>
      <c r="X70" s="16">
        <f>FC_TRA_RAIL_FRT_E!X$2</f>
        <v>74.727706656345688</v>
      </c>
      <c r="Y70" s="16">
        <f>FC_TRA_RAIL_FRT_E!Y$2</f>
        <v>62.235402861491345</v>
      </c>
      <c r="Z70" s="16">
        <f>FC_TRA_RAIL_FRT_E!Z$2</f>
        <v>46.08801250748283</v>
      </c>
    </row>
    <row r="71" spans="1:26" ht="11.25" customHeight="1" x14ac:dyDescent="0.2">
      <c r="A71" s="40" t="s">
        <v>158</v>
      </c>
      <c r="B71" s="13" t="str">
        <f ca="1">HYPERLINK("#"&amp;CELL("address",FC_TRA_ROAD_E!$Z$2),"FC_TRA_ROAD_E")</f>
        <v>FC_TRA_ROAD_E</v>
      </c>
      <c r="C71" s="14">
        <f>FC_TRA_ROAD_E!C$2</f>
        <v>127894.12777944002</v>
      </c>
      <c r="D71" s="14">
        <f>FC_TRA_ROAD_E!D$2</f>
        <v>130124.18468447999</v>
      </c>
      <c r="E71" s="14">
        <f>FC_TRA_ROAD_E!E$2</f>
        <v>130228.65332531997</v>
      </c>
      <c r="F71" s="14">
        <f>FC_TRA_ROAD_E!F$2</f>
        <v>127903.90912163998</v>
      </c>
      <c r="G71" s="14">
        <f>FC_TRA_ROAD_E!G$2</f>
        <v>128071.65417732003</v>
      </c>
      <c r="H71" s="14">
        <f>FC_TRA_ROAD_E!H$2</f>
        <v>126060.55836299999</v>
      </c>
      <c r="I71" s="14">
        <f>FC_TRA_ROAD_E!I$2</f>
        <v>126375.21106847998</v>
      </c>
      <c r="J71" s="14">
        <f>FC_TRA_ROAD_E!J$2</f>
        <v>125535.13553088001</v>
      </c>
      <c r="K71" s="14">
        <f>FC_TRA_ROAD_E!K$2</f>
        <v>119603.70803736002</v>
      </c>
      <c r="L71" s="14">
        <f>FC_TRA_ROAD_E!L$2</f>
        <v>118383.30402407999</v>
      </c>
      <c r="M71" s="14">
        <f>FC_TRA_ROAD_E!M$2</f>
        <v>118827.78425243999</v>
      </c>
      <c r="N71" s="14">
        <f>FC_TRA_ROAD_E!N$2</f>
        <v>124859.50452179999</v>
      </c>
      <c r="O71" s="14">
        <f>FC_TRA_ROAD_E!O$2</f>
        <v>122622.00946769695</v>
      </c>
      <c r="P71" s="14">
        <f>FC_TRA_ROAD_E!P$2</f>
        <v>122166.93169063434</v>
      </c>
      <c r="Q71" s="14">
        <f>FC_TRA_ROAD_E!Q$2</f>
        <v>121619.95191500585</v>
      </c>
      <c r="R71" s="14">
        <f>FC_TRA_ROAD_E!R$2</f>
        <v>123217.46026481871</v>
      </c>
      <c r="S71" s="14">
        <f>FC_TRA_ROAD_E!S$2</f>
        <v>123904.94481265418</v>
      </c>
      <c r="T71" s="14">
        <f>FC_TRA_ROAD_E!T$2</f>
        <v>124000.11867160274</v>
      </c>
      <c r="U71" s="14">
        <f>FC_TRA_ROAD_E!U$2</f>
        <v>121548.95080790186</v>
      </c>
      <c r="V71" s="14">
        <f>FC_TRA_ROAD_E!V$2</f>
        <v>120376.36319031173</v>
      </c>
      <c r="W71" s="14">
        <f>FC_TRA_ROAD_E!W$2</f>
        <v>102466.41337547892</v>
      </c>
      <c r="X71" s="14">
        <f>FC_TRA_ROAD_E!X$2</f>
        <v>116233.55991936318</v>
      </c>
      <c r="Y71" s="14">
        <f>FC_TRA_ROAD_E!Y$2</f>
        <v>118436.9418940382</v>
      </c>
      <c r="Z71" s="14">
        <f>FC_TRA_ROAD_E!Z$2</f>
        <v>114820.05980108927</v>
      </c>
    </row>
    <row r="72" spans="1:26" ht="11.25" customHeight="1" x14ac:dyDescent="0.2">
      <c r="A72" s="41" t="s">
        <v>324</v>
      </c>
      <c r="B72" s="15" t="str">
        <f ca="1">HYPERLINK("#"&amp;CELL("address",FC_TRA_ROAD_P2W_E!$Z$2),"FC_TRA_ROAD_P2W_E")</f>
        <v>FC_TRA_ROAD_P2W_E</v>
      </c>
      <c r="C72" s="16">
        <f>FC_TRA_ROAD_P2W_E!C$2</f>
        <v>1037.2695092802005</v>
      </c>
      <c r="D72" s="16">
        <f>FC_TRA_ROAD_P2W_E!D$2</f>
        <v>1133.0083653642723</v>
      </c>
      <c r="E72" s="16">
        <f>FC_TRA_ROAD_P2W_E!E$2</f>
        <v>1254.296664685239</v>
      </c>
      <c r="F72" s="16">
        <f>FC_TRA_ROAD_P2W_E!F$2</f>
        <v>1251.5887429857189</v>
      </c>
      <c r="G72" s="16">
        <f>FC_TRA_ROAD_P2W_E!G$2</f>
        <v>1327.7466790151743</v>
      </c>
      <c r="H72" s="16">
        <f>FC_TRA_ROAD_P2W_E!H$2</f>
        <v>1349.6838944233655</v>
      </c>
      <c r="I72" s="16">
        <f>FC_TRA_ROAD_P2W_E!I$2</f>
        <v>1340.233486962785</v>
      </c>
      <c r="J72" s="16">
        <f>FC_TRA_ROAD_P2W_E!J$2</f>
        <v>1366.2143076677237</v>
      </c>
      <c r="K72" s="16">
        <f>FC_TRA_ROAD_P2W_E!K$2</f>
        <v>1406.5234463256479</v>
      </c>
      <c r="L72" s="16">
        <f>FC_TRA_ROAD_P2W_E!L$2</f>
        <v>1454.6224689031353</v>
      </c>
      <c r="M72" s="16">
        <f>FC_TRA_ROAD_P2W_E!M$2</f>
        <v>1439.5290884793599</v>
      </c>
      <c r="N72" s="16">
        <f>FC_TRA_ROAD_P2W_E!N$2</f>
        <v>1433.4608161636188</v>
      </c>
      <c r="O72" s="16">
        <f>FC_TRA_ROAD_P2W_E!O$2</f>
        <v>1429.3296556677155</v>
      </c>
      <c r="P72" s="16">
        <f>FC_TRA_ROAD_P2W_E!P$2</f>
        <v>1445.2250053583734</v>
      </c>
      <c r="Q72" s="16">
        <f>FC_TRA_ROAD_P2W_E!Q$2</f>
        <v>1470.5747212935448</v>
      </c>
      <c r="R72" s="16">
        <f>FC_TRA_ROAD_P2W_E!R$2</f>
        <v>1475.7948217957166</v>
      </c>
      <c r="S72" s="16">
        <f>FC_TRA_ROAD_P2W_E!S$2</f>
        <v>1359.1675838265901</v>
      </c>
      <c r="T72" s="16">
        <f>FC_TRA_ROAD_P2W_E!T$2</f>
        <v>1282.5543428968683</v>
      </c>
      <c r="U72" s="16">
        <f>FC_TRA_ROAD_P2W_E!U$2</f>
        <v>1268.308723140846</v>
      </c>
      <c r="V72" s="16">
        <f>FC_TRA_ROAD_P2W_E!V$2</f>
        <v>1292.5760411627909</v>
      </c>
      <c r="W72" s="16">
        <f>FC_TRA_ROAD_P2W_E!W$2</f>
        <v>1088.7405097385697</v>
      </c>
      <c r="X72" s="16">
        <f>FC_TRA_ROAD_P2W_E!X$2</f>
        <v>1139.5645036772275</v>
      </c>
      <c r="Y72" s="16">
        <f>FC_TRA_ROAD_P2W_E!Y$2</f>
        <v>1206.396951424806</v>
      </c>
      <c r="Z72" s="16">
        <f>FC_TRA_ROAD_P2W_E!Z$2</f>
        <v>1272.0016953448267</v>
      </c>
    </row>
    <row r="73" spans="1:26" ht="11.25" customHeight="1" x14ac:dyDescent="0.2">
      <c r="A73" s="41" t="s">
        <v>251</v>
      </c>
      <c r="B73" s="15" t="str">
        <f ca="1">HYPERLINK("#"&amp;CELL("address",FC_TRA_ROAD_CAR_E!$Z$2),"FC_TRA_ROAD_CAR_E")</f>
        <v>FC_TRA_ROAD_CAR_E</v>
      </c>
      <c r="C73" s="16">
        <f>FC_TRA_ROAD_CAR_E!C$2</f>
        <v>75252.695978233111</v>
      </c>
      <c r="D73" s="16">
        <f>FC_TRA_ROAD_CAR_E!D$2</f>
        <v>77184.480161986809</v>
      </c>
      <c r="E73" s="16">
        <f>FC_TRA_ROAD_CAR_E!E$2</f>
        <v>77404.116798795134</v>
      </c>
      <c r="F73" s="16">
        <f>FC_TRA_ROAD_CAR_E!F$2</f>
        <v>75994.41852831727</v>
      </c>
      <c r="G73" s="16">
        <f>FC_TRA_ROAD_CAR_E!G$2</f>
        <v>74777.100435101805</v>
      </c>
      <c r="H73" s="16">
        <f>FC_TRA_ROAD_CAR_E!H$2</f>
        <v>73322.641110371638</v>
      </c>
      <c r="I73" s="16">
        <f>FC_TRA_ROAD_CAR_E!I$2</f>
        <v>73497.35103610417</v>
      </c>
      <c r="J73" s="16">
        <f>FC_TRA_ROAD_CAR_E!J$2</f>
        <v>73083.887785242783</v>
      </c>
      <c r="K73" s="16">
        <f>FC_TRA_ROAD_CAR_E!K$2</f>
        <v>70215.544539392358</v>
      </c>
      <c r="L73" s="16">
        <f>FC_TRA_ROAD_CAR_E!L$2</f>
        <v>71800.793026400032</v>
      </c>
      <c r="M73" s="16">
        <f>FC_TRA_ROAD_CAR_E!M$2</f>
        <v>71156.871715289657</v>
      </c>
      <c r="N73" s="16">
        <f>FC_TRA_ROAD_CAR_E!N$2</f>
        <v>75588.874248716646</v>
      </c>
      <c r="O73" s="16">
        <f>FC_TRA_ROAD_CAR_E!O$2</f>
        <v>74840.693744959353</v>
      </c>
      <c r="P73" s="16">
        <f>FC_TRA_ROAD_CAR_E!P$2</f>
        <v>74452.176607898815</v>
      </c>
      <c r="Q73" s="16">
        <f>FC_TRA_ROAD_CAR_E!Q$2</f>
        <v>74607.007176971558</v>
      </c>
      <c r="R73" s="16">
        <f>FC_TRA_ROAD_CAR_E!R$2</f>
        <v>75971.624627751895</v>
      </c>
      <c r="S73" s="16">
        <f>FC_TRA_ROAD_CAR_E!S$2</f>
        <v>76086.274384444274</v>
      </c>
      <c r="T73" s="16">
        <f>FC_TRA_ROAD_CAR_E!T$2</f>
        <v>75486.466724619648</v>
      </c>
      <c r="U73" s="16">
        <f>FC_TRA_ROAD_CAR_E!U$2</f>
        <v>73550.582338068009</v>
      </c>
      <c r="V73" s="16">
        <f>FC_TRA_ROAD_CAR_E!V$2</f>
        <v>72313.547960408541</v>
      </c>
      <c r="W73" s="16">
        <f>FC_TRA_ROAD_CAR_E!W$2</f>
        <v>59223.401848456742</v>
      </c>
      <c r="X73" s="16">
        <f>FC_TRA_ROAD_CAR_E!X$2</f>
        <v>67778.374318940696</v>
      </c>
      <c r="Y73" s="16">
        <f>FC_TRA_ROAD_CAR_E!Y$2</f>
        <v>70657.140620780585</v>
      </c>
      <c r="Z73" s="16">
        <f>FC_TRA_ROAD_CAR_E!Z$2</f>
        <v>68821.856912969321</v>
      </c>
    </row>
    <row r="74" spans="1:26" ht="11.25" customHeight="1" x14ac:dyDescent="0.2">
      <c r="A74" s="41" t="s">
        <v>252</v>
      </c>
      <c r="B74" s="15" t="str">
        <f ca="1">HYPERLINK("#"&amp;CELL("address",FC_TRA_ROAD_BUS_E!$Z$2),"FC_TRA_ROAD_BUS_E")</f>
        <v>FC_TRA_ROAD_BUS_E</v>
      </c>
      <c r="C74" s="16">
        <f>FC_TRA_ROAD_BUS_E!C$2</f>
        <v>5186.2036390315388</v>
      </c>
      <c r="D74" s="16">
        <f>FC_TRA_ROAD_BUS_E!D$2</f>
        <v>5069.9895404578365</v>
      </c>
      <c r="E74" s="16">
        <f>FC_TRA_ROAD_BUS_E!E$2</f>
        <v>5067.2937819484869</v>
      </c>
      <c r="F74" s="16">
        <f>FC_TRA_ROAD_BUS_E!F$2</f>
        <v>5089.4221956426045</v>
      </c>
      <c r="G74" s="16">
        <f>FC_TRA_ROAD_BUS_E!G$2</f>
        <v>5148.5970145846131</v>
      </c>
      <c r="H74" s="16">
        <f>FC_TRA_ROAD_BUS_E!H$2</f>
        <v>5123.2853928359928</v>
      </c>
      <c r="I74" s="16">
        <f>FC_TRA_ROAD_BUS_E!I$2</f>
        <v>5325.6888060404481</v>
      </c>
      <c r="J74" s="16">
        <f>FC_TRA_ROAD_BUS_E!J$2</f>
        <v>5354.80485504424</v>
      </c>
      <c r="K74" s="16">
        <f>FC_TRA_ROAD_BUS_E!K$2</f>
        <v>5220.4875015316748</v>
      </c>
      <c r="L74" s="16">
        <f>FC_TRA_ROAD_BUS_E!L$2</f>
        <v>4980.3614644957506</v>
      </c>
      <c r="M74" s="16">
        <f>FC_TRA_ROAD_BUS_E!M$2</f>
        <v>4844.0455915268176</v>
      </c>
      <c r="N74" s="16">
        <f>FC_TRA_ROAD_BUS_E!N$2</f>
        <v>4812.2693292141239</v>
      </c>
      <c r="O74" s="16">
        <f>FC_TRA_ROAD_BUS_E!O$2</f>
        <v>4744.2801120828954</v>
      </c>
      <c r="P74" s="16">
        <f>FC_TRA_ROAD_BUS_E!P$2</f>
        <v>4388.0788680858577</v>
      </c>
      <c r="Q74" s="16">
        <f>FC_TRA_ROAD_BUS_E!Q$2</f>
        <v>4406.6562992596992</v>
      </c>
      <c r="R74" s="16">
        <f>FC_TRA_ROAD_BUS_E!R$2</f>
        <v>4496.2081460334457</v>
      </c>
      <c r="S74" s="16">
        <f>FC_TRA_ROAD_BUS_E!S$2</f>
        <v>4623.3914516988189</v>
      </c>
      <c r="T74" s="16">
        <f>FC_TRA_ROAD_BUS_E!T$2</f>
        <v>4489.1551732502257</v>
      </c>
      <c r="U74" s="16">
        <f>FC_TRA_ROAD_BUS_E!U$2</f>
        <v>4524.8453957819893</v>
      </c>
      <c r="V74" s="16">
        <f>FC_TRA_ROAD_BUS_E!V$2</f>
        <v>4523.6236308816697</v>
      </c>
      <c r="W74" s="16">
        <f>FC_TRA_ROAD_BUS_E!W$2</f>
        <v>3384.8728138474894</v>
      </c>
      <c r="X74" s="16">
        <f>FC_TRA_ROAD_BUS_E!X$2</f>
        <v>3948.8348237751493</v>
      </c>
      <c r="Y74" s="16">
        <f>FC_TRA_ROAD_BUS_E!Y$2</f>
        <v>4193.0466930561161</v>
      </c>
      <c r="Z74" s="16">
        <f>FC_TRA_ROAD_BUS_E!Z$2</f>
        <v>4111.5104867988912</v>
      </c>
    </row>
    <row r="75" spans="1:26" ht="11.25" customHeight="1" x14ac:dyDescent="0.2">
      <c r="A75" s="41" t="s">
        <v>253</v>
      </c>
      <c r="B75" s="15" t="str">
        <f ca="1">HYPERLINK("#"&amp;CELL("address",FC_TRA_ROAD_LCV_E!$Z$2),"FC_TRA_ROAD_LCV_E")</f>
        <v>FC_TRA_ROAD_LCV_E</v>
      </c>
      <c r="C75" s="16">
        <f>FC_TRA_ROAD_LCV_E!C$2</f>
        <v>21395.42230219764</v>
      </c>
      <c r="D75" s="16">
        <f>FC_TRA_ROAD_LCV_E!D$2</f>
        <v>21307.028436804208</v>
      </c>
      <c r="E75" s="16">
        <f>FC_TRA_ROAD_LCV_E!E$2</f>
        <v>20992.085963527235</v>
      </c>
      <c r="F75" s="16">
        <f>FC_TRA_ROAD_LCV_E!F$2</f>
        <v>20340.192593148859</v>
      </c>
      <c r="G75" s="16">
        <f>FC_TRA_ROAD_LCV_E!G$2</f>
        <v>19679.690277341721</v>
      </c>
      <c r="H75" s="16">
        <f>FC_TRA_ROAD_LCV_E!H$2</f>
        <v>19229.50991905143</v>
      </c>
      <c r="I75" s="16">
        <f>FC_TRA_ROAD_LCV_E!I$2</f>
        <v>19045.160513192855</v>
      </c>
      <c r="J75" s="16">
        <f>FC_TRA_ROAD_LCV_E!J$2</f>
        <v>18526.773661685325</v>
      </c>
      <c r="K75" s="16">
        <f>FC_TRA_ROAD_LCV_E!K$2</f>
        <v>17491.587667113901</v>
      </c>
      <c r="L75" s="16">
        <f>FC_TRA_ROAD_LCV_E!L$2</f>
        <v>17787.370889372116</v>
      </c>
      <c r="M75" s="16">
        <f>FC_TRA_ROAD_LCV_E!M$2</f>
        <v>18263.023492143722</v>
      </c>
      <c r="N75" s="16">
        <f>FC_TRA_ROAD_LCV_E!N$2</f>
        <v>19478.781149676117</v>
      </c>
      <c r="O75" s="16">
        <f>FC_TRA_ROAD_LCV_E!O$2</f>
        <v>19540.750066550747</v>
      </c>
      <c r="P75" s="16">
        <f>FC_TRA_ROAD_LCV_E!P$2</f>
        <v>19656.260827271413</v>
      </c>
      <c r="Q75" s="16">
        <f>FC_TRA_ROAD_LCV_E!Q$2</f>
        <v>19305.013110099837</v>
      </c>
      <c r="R75" s="16">
        <f>FC_TRA_ROAD_LCV_E!R$2</f>
        <v>19956.194481164246</v>
      </c>
      <c r="S75" s="16">
        <f>FC_TRA_ROAD_LCV_E!S$2</f>
        <v>19785.285742187989</v>
      </c>
      <c r="T75" s="16">
        <f>FC_TRA_ROAD_LCV_E!T$2</f>
        <v>20097.852535399899</v>
      </c>
      <c r="U75" s="16">
        <f>FC_TRA_ROAD_LCV_E!U$2</f>
        <v>20032.476026373799</v>
      </c>
      <c r="V75" s="16">
        <f>FC_TRA_ROAD_LCV_E!V$2</f>
        <v>19842.614900620512</v>
      </c>
      <c r="W75" s="16">
        <f>FC_TRA_ROAD_LCV_E!W$2</f>
        <v>17069.329481569555</v>
      </c>
      <c r="X75" s="16">
        <f>FC_TRA_ROAD_LCV_E!X$2</f>
        <v>20282.24374077058</v>
      </c>
      <c r="Y75" s="16">
        <f>FC_TRA_ROAD_LCV_E!Y$2</f>
        <v>20081.672895235988</v>
      </c>
      <c r="Z75" s="16">
        <f>FC_TRA_ROAD_LCV_E!Z$2</f>
        <v>19642.267752324646</v>
      </c>
    </row>
    <row r="76" spans="1:26" ht="11.25" customHeight="1" x14ac:dyDescent="0.2">
      <c r="A76" s="41" t="s">
        <v>254</v>
      </c>
      <c r="B76" s="15" t="str">
        <f ca="1">HYPERLINK("#"&amp;CELL("address",FC_TRA_ROAD_HGV_E!$Z$2),"FC_TRA_ROAD_HGV_E")</f>
        <v>FC_TRA_ROAD_HGV_E</v>
      </c>
      <c r="C76" s="16">
        <f>FC_TRA_ROAD_HGV_E!C$2</f>
        <v>25022.536350697537</v>
      </c>
      <c r="D76" s="16">
        <f>FC_TRA_ROAD_HGV_E!D$2</f>
        <v>25429.678179866871</v>
      </c>
      <c r="E76" s="16">
        <f>FC_TRA_ROAD_HGV_E!E$2</f>
        <v>25510.860116363881</v>
      </c>
      <c r="F76" s="16">
        <f>FC_TRA_ROAD_HGV_E!F$2</f>
        <v>25228.287061545514</v>
      </c>
      <c r="G76" s="16">
        <f>FC_TRA_ROAD_HGV_E!G$2</f>
        <v>27138.519771276708</v>
      </c>
      <c r="H76" s="16">
        <f>FC_TRA_ROAD_HGV_E!H$2</f>
        <v>27035.43804631758</v>
      </c>
      <c r="I76" s="16">
        <f>FC_TRA_ROAD_HGV_E!I$2</f>
        <v>27166.777226179733</v>
      </c>
      <c r="J76" s="16">
        <f>FC_TRA_ROAD_HGV_E!J$2</f>
        <v>27203.454921239922</v>
      </c>
      <c r="K76" s="16">
        <f>FC_TRA_ROAD_HGV_E!K$2</f>
        <v>25269.564882996434</v>
      </c>
      <c r="L76" s="16">
        <f>FC_TRA_ROAD_HGV_E!L$2</f>
        <v>22360.156174908963</v>
      </c>
      <c r="M76" s="16">
        <f>FC_TRA_ROAD_HGV_E!M$2</f>
        <v>23124.314365000413</v>
      </c>
      <c r="N76" s="16">
        <f>FC_TRA_ROAD_HGV_E!N$2</f>
        <v>23546.118978029495</v>
      </c>
      <c r="O76" s="16">
        <f>FC_TRA_ROAD_HGV_E!O$2</f>
        <v>22066.955888436227</v>
      </c>
      <c r="P76" s="16">
        <f>FC_TRA_ROAD_HGV_E!P$2</f>
        <v>22225.190382019908</v>
      </c>
      <c r="Q76" s="16">
        <f>FC_TRA_ROAD_HGV_E!Q$2</f>
        <v>21830.700607381208</v>
      </c>
      <c r="R76" s="16">
        <f>FC_TRA_ROAD_HGV_E!R$2</f>
        <v>21317.638188073408</v>
      </c>
      <c r="S76" s="16">
        <f>FC_TRA_ROAD_HGV_E!S$2</f>
        <v>22050.825650496503</v>
      </c>
      <c r="T76" s="16">
        <f>FC_TRA_ROAD_HGV_E!T$2</f>
        <v>22644.0898954361</v>
      </c>
      <c r="U76" s="16">
        <f>FC_TRA_ROAD_HGV_E!U$2</f>
        <v>22172.738324537211</v>
      </c>
      <c r="V76" s="16">
        <f>FC_TRA_ROAD_HGV_E!V$2</f>
        <v>22404.000657238204</v>
      </c>
      <c r="W76" s="16">
        <f>FC_TRA_ROAD_HGV_E!W$2</f>
        <v>21700.068721866566</v>
      </c>
      <c r="X76" s="16">
        <f>FC_TRA_ROAD_HGV_E!X$2</f>
        <v>23084.542532199539</v>
      </c>
      <c r="Y76" s="16">
        <f>FC_TRA_ROAD_HGV_E!Y$2</f>
        <v>22298.684733540686</v>
      </c>
      <c r="Z76" s="16">
        <f>FC_TRA_ROAD_HGV_E!Z$2</f>
        <v>20972.422953651592</v>
      </c>
    </row>
    <row r="77" spans="1:26" ht="11.25" customHeight="1" x14ac:dyDescent="0.2">
      <c r="A77" s="40" t="s">
        <v>159</v>
      </c>
      <c r="B77" s="13" t="str">
        <f ca="1">HYPERLINK("#"&amp;CELL("address",FC_TRA_DAVI_E!$Z$2),"FC_TRA_DAVI_E")</f>
        <v>FC_TRA_DAVI_E</v>
      </c>
      <c r="C77" s="14">
        <f>FC_TRA_DAVI_E!C$2</f>
        <v>3175.3169280000006</v>
      </c>
      <c r="D77" s="14">
        <f>FC_TRA_DAVI_E!D$2</f>
        <v>3238.8026579999996</v>
      </c>
      <c r="E77" s="14">
        <f>FC_TRA_DAVI_E!E$2</f>
        <v>3020.0878260000004</v>
      </c>
      <c r="F77" s="14">
        <f>FC_TRA_DAVI_E!F$2</f>
        <v>2794.5227253600001</v>
      </c>
      <c r="G77" s="14">
        <f>FC_TRA_DAVI_E!G$2</f>
        <v>2667.7687773600001</v>
      </c>
      <c r="H77" s="14">
        <f>FC_TRA_DAVI_E!H$2</f>
        <v>2646.1163005200006</v>
      </c>
      <c r="I77" s="14">
        <f>FC_TRA_DAVI_E!I$2</f>
        <v>2639.9333894400006</v>
      </c>
      <c r="J77" s="14">
        <f>FC_TRA_DAVI_E!J$2</f>
        <v>2639.9333894400006</v>
      </c>
      <c r="K77" s="14">
        <f>FC_TRA_DAVI_E!K$2</f>
        <v>2643.047997480001</v>
      </c>
      <c r="L77" s="14">
        <f>FC_TRA_DAVI_E!L$2</f>
        <v>2510.0531924400007</v>
      </c>
      <c r="M77" s="14">
        <f>FC_TRA_DAVI_E!M$2</f>
        <v>2429.7190650000002</v>
      </c>
      <c r="N77" s="14">
        <f>FC_TRA_DAVI_E!N$2</f>
        <v>4522.9425951599997</v>
      </c>
      <c r="O77" s="14">
        <f>FC_TRA_DAVI_E!O$2</f>
        <v>4556.7658753200012</v>
      </c>
      <c r="P77" s="14">
        <f>FC_TRA_DAVI_E!P$2</f>
        <v>4481.2956862799992</v>
      </c>
      <c r="Q77" s="14">
        <f>FC_TRA_DAVI_E!Q$2</f>
        <v>4288.0819327200015</v>
      </c>
      <c r="R77" s="14">
        <f>FC_TRA_DAVI_E!R$2</f>
        <v>4287.9466850399986</v>
      </c>
      <c r="S77" s="14">
        <f>FC_TRA_DAVI_E!S$2</f>
        <v>4423.304298959999</v>
      </c>
      <c r="T77" s="14">
        <f>FC_TRA_DAVI_E!T$2</f>
        <v>4565.9471731199992</v>
      </c>
      <c r="U77" s="14">
        <f>FC_TRA_DAVI_E!U$2</f>
        <v>4800.4516375200019</v>
      </c>
      <c r="V77" s="14">
        <f>FC_TRA_DAVI_E!V$2</f>
        <v>4880.14122924</v>
      </c>
      <c r="W77" s="14">
        <f>FC_TRA_DAVI_E!W$2</f>
        <v>2953.9144119600001</v>
      </c>
      <c r="X77" s="14">
        <f>FC_TRA_DAVI_E!X$2</f>
        <v>3628.8474620400002</v>
      </c>
      <c r="Y77" s="14">
        <f>FC_TRA_DAVI_E!Y$2</f>
        <v>4749.3226476000009</v>
      </c>
      <c r="Z77" s="14">
        <f>FC_TRA_DAVI_E!Z$2</f>
        <v>4278.7624589999996</v>
      </c>
    </row>
    <row r="78" spans="1:26" ht="11.25" customHeight="1" x14ac:dyDescent="0.2">
      <c r="A78" s="41" t="s">
        <v>230</v>
      </c>
      <c r="B78" s="15" t="str">
        <f ca="1">HYPERLINK("#"&amp;CELL("address",FC_TRA_DAVI_PA_E!$Z$2),"FC_TRA_DAVI_PA_E")</f>
        <v>FC_TRA_DAVI_PA_E</v>
      </c>
      <c r="C78" s="16">
        <f>FC_TRA_DAVI_PA_E!C$2</f>
        <v>2983.9174118206165</v>
      </c>
      <c r="D78" s="16">
        <f>FC_TRA_DAVI_PA_E!D$2</f>
        <v>3017.8289159067535</v>
      </c>
      <c r="E78" s="16">
        <f>FC_TRA_DAVI_PA_E!E$2</f>
        <v>2843.839156127367</v>
      </c>
      <c r="F78" s="16">
        <f>FC_TRA_DAVI_PA_E!F$2</f>
        <v>2651.6439830273957</v>
      </c>
      <c r="G78" s="16">
        <f>FC_TRA_DAVI_PA_E!G$2</f>
        <v>2520.5013853830428</v>
      </c>
      <c r="H78" s="16">
        <f>FC_TRA_DAVI_PA_E!H$2</f>
        <v>2500.6676590569409</v>
      </c>
      <c r="I78" s="16">
        <f>FC_TRA_DAVI_PA_E!I$2</f>
        <v>2516.3790035322054</v>
      </c>
      <c r="J78" s="16">
        <f>FC_TRA_DAVI_PA_E!J$2</f>
        <v>2536.7164397333786</v>
      </c>
      <c r="K78" s="16">
        <f>FC_TRA_DAVI_PA_E!K$2</f>
        <v>2560.3358131182076</v>
      </c>
      <c r="L78" s="16">
        <f>FC_TRA_DAVI_PA_E!L$2</f>
        <v>2436.3274070497464</v>
      </c>
      <c r="M78" s="16">
        <f>FC_TRA_DAVI_PA_E!M$2</f>
        <v>2375.7564412548322</v>
      </c>
      <c r="N78" s="16">
        <f>FC_TRA_DAVI_PA_E!N$2</f>
        <v>4424.5967570709145</v>
      </c>
      <c r="O78" s="16">
        <f>FC_TRA_DAVI_PA_E!O$2</f>
        <v>4454.9751411034376</v>
      </c>
      <c r="P78" s="16">
        <f>FC_TRA_DAVI_PA_E!P$2</f>
        <v>4387.2913624529147</v>
      </c>
      <c r="Q78" s="16">
        <f>FC_TRA_DAVI_PA_E!Q$2</f>
        <v>4178.2179993277095</v>
      </c>
      <c r="R78" s="16">
        <f>FC_TRA_DAVI_PA_E!R$2</f>
        <v>4181.9011957234843</v>
      </c>
      <c r="S78" s="16">
        <f>FC_TRA_DAVI_PA_E!S$2</f>
        <v>4330.0051846252081</v>
      </c>
      <c r="T78" s="16">
        <f>FC_TRA_DAVI_PA_E!T$2</f>
        <v>4468.7600816431559</v>
      </c>
      <c r="U78" s="16">
        <f>FC_TRA_DAVI_PA_E!U$2</f>
        <v>4703.1091379005666</v>
      </c>
      <c r="V78" s="16">
        <f>FC_TRA_DAVI_PA_E!V$2</f>
        <v>4785.7374823740884</v>
      </c>
      <c r="W78" s="16">
        <f>FC_TRA_DAVI_PA_E!W$2</f>
        <v>2846.8100516396485</v>
      </c>
      <c r="X78" s="16">
        <f>FC_TRA_DAVI_PA_E!X$2</f>
        <v>3486.6371259132175</v>
      </c>
      <c r="Y78" s="16">
        <f>FC_TRA_DAVI_PA_E!Y$2</f>
        <v>4678.1328462549227</v>
      </c>
      <c r="Z78" s="16">
        <f>FC_TRA_DAVI_PA_E!Z$2</f>
        <v>4205.8754839263547</v>
      </c>
    </row>
    <row r="79" spans="1:26" ht="11.25" customHeight="1" x14ac:dyDescent="0.2">
      <c r="A79" s="41" t="s">
        <v>231</v>
      </c>
      <c r="B79" s="15" t="str">
        <f ca="1">HYPERLINK("#"&amp;CELL("address",FC_TRA_DAVI_FR_E!$Z$2),"FC_TRA_DAVI_FR_E")</f>
        <v>FC_TRA_DAVI_FR_E</v>
      </c>
      <c r="C79" s="16">
        <f>FC_TRA_DAVI_FR_E!C$2</f>
        <v>191.39951617938436</v>
      </c>
      <c r="D79" s="16">
        <f>FC_TRA_DAVI_FR_E!D$2</f>
        <v>220.97374209324593</v>
      </c>
      <c r="E79" s="16">
        <f>FC_TRA_DAVI_FR_E!E$2</f>
        <v>176.24866987263326</v>
      </c>
      <c r="F79" s="16">
        <f>FC_TRA_DAVI_FR_E!F$2</f>
        <v>142.87874233260439</v>
      </c>
      <c r="G79" s="16">
        <f>FC_TRA_DAVI_FR_E!G$2</f>
        <v>147.26739197695753</v>
      </c>
      <c r="H79" s="16">
        <f>FC_TRA_DAVI_FR_E!H$2</f>
        <v>145.44864146305943</v>
      </c>
      <c r="I79" s="16">
        <f>FC_TRA_DAVI_FR_E!I$2</f>
        <v>123.55438590779526</v>
      </c>
      <c r="J79" s="16">
        <f>FC_TRA_DAVI_FR_E!J$2</f>
        <v>103.21694970662215</v>
      </c>
      <c r="K79" s="16">
        <f>FC_TRA_DAVI_FR_E!K$2</f>
        <v>82.712184361793206</v>
      </c>
      <c r="L79" s="16">
        <f>FC_TRA_DAVI_FR_E!L$2</f>
        <v>73.725785390254003</v>
      </c>
      <c r="M79" s="16">
        <f>FC_TRA_DAVI_FR_E!M$2</f>
        <v>53.962623745168116</v>
      </c>
      <c r="N79" s="16">
        <f>FC_TRA_DAVI_FR_E!N$2</f>
        <v>98.345838089085191</v>
      </c>
      <c r="O79" s="16">
        <f>FC_TRA_DAVI_FR_E!O$2</f>
        <v>101.79073421656321</v>
      </c>
      <c r="P79" s="16">
        <f>FC_TRA_DAVI_FR_E!P$2</f>
        <v>94.00432382708415</v>
      </c>
      <c r="Q79" s="16">
        <f>FC_TRA_DAVI_FR_E!Q$2</f>
        <v>109.86393339229208</v>
      </c>
      <c r="R79" s="16">
        <f>FC_TRA_DAVI_FR_E!R$2</f>
        <v>106.04548931651429</v>
      </c>
      <c r="S79" s="16">
        <f>FC_TRA_DAVI_FR_E!S$2</f>
        <v>93.299114334791582</v>
      </c>
      <c r="T79" s="16">
        <f>FC_TRA_DAVI_FR_E!T$2</f>
        <v>97.187091476844316</v>
      </c>
      <c r="U79" s="16">
        <f>FC_TRA_DAVI_FR_E!U$2</f>
        <v>97.342499619435273</v>
      </c>
      <c r="V79" s="16">
        <f>FC_TRA_DAVI_FR_E!V$2</f>
        <v>94.403746865912325</v>
      </c>
      <c r="W79" s="16">
        <f>FC_TRA_DAVI_FR_E!W$2</f>
        <v>107.10436032035169</v>
      </c>
      <c r="X79" s="16">
        <f>FC_TRA_DAVI_FR_E!X$2</f>
        <v>142.21033612678269</v>
      </c>
      <c r="Y79" s="16">
        <f>FC_TRA_DAVI_FR_E!Y$2</f>
        <v>71.189801345078408</v>
      </c>
      <c r="Z79" s="16">
        <f>FC_TRA_DAVI_FR_E!Z$2</f>
        <v>72.88697507364553</v>
      </c>
    </row>
    <row r="80" spans="1:26" ht="11.25" customHeight="1" x14ac:dyDescent="0.2">
      <c r="A80" s="40" t="s">
        <v>160</v>
      </c>
      <c r="B80" s="13" t="str">
        <f ca="1">HYPERLINK("#"&amp;CELL("address",FC_TRA_DNAVI_E!$Z$2),"FC_TRA_DNAVI_E")</f>
        <v>FC_TRA_DNAVI_E</v>
      </c>
      <c r="C80" s="14">
        <f>FC_TRA_DNAVI_E!C$2</f>
        <v>1460.4122221199998</v>
      </c>
      <c r="D80" s="14">
        <f>FC_TRA_DNAVI_E!D$2</f>
        <v>1323.8422250399999</v>
      </c>
      <c r="E80" s="14">
        <f>FC_TRA_DNAVI_E!E$2</f>
        <v>1335.8916597600003</v>
      </c>
      <c r="F80" s="14">
        <f>FC_TRA_DNAVI_E!F$2</f>
        <v>1399.72641516</v>
      </c>
      <c r="G80" s="14">
        <f>FC_TRA_DNAVI_E!G$2</f>
        <v>1599.8349085200002</v>
      </c>
      <c r="H80" s="14">
        <f>FC_TRA_DNAVI_E!H$2</f>
        <v>1436.0655153599998</v>
      </c>
      <c r="I80" s="14">
        <f>FC_TRA_DNAVI_E!I$2</f>
        <v>1476.8816432399999</v>
      </c>
      <c r="J80" s="14">
        <f>FC_TRA_DNAVI_E!J$2</f>
        <v>1532.5504344000001</v>
      </c>
      <c r="K80" s="14">
        <f>FC_TRA_DNAVI_E!K$2</f>
        <v>1463.6174493600001</v>
      </c>
      <c r="L80" s="14">
        <f>FC_TRA_DNAVI_E!L$2</f>
        <v>1478.8629226800001</v>
      </c>
      <c r="M80" s="14">
        <f>FC_TRA_DNAVI_E!M$2</f>
        <v>1484.7595909199999</v>
      </c>
      <c r="N80" s="14">
        <f>FC_TRA_DNAVI_E!N$2</f>
        <v>1405.10697516</v>
      </c>
      <c r="O80" s="14">
        <f>FC_TRA_DNAVI_E!O$2</f>
        <v>1414.0317895200003</v>
      </c>
      <c r="P80" s="14">
        <f>FC_TRA_DNAVI_E!P$2</f>
        <v>1424.8290959999999</v>
      </c>
      <c r="Q80" s="14">
        <f>FC_TRA_DNAVI_E!Q$2</f>
        <v>1424.6573166000003</v>
      </c>
      <c r="R80" s="14">
        <f>FC_TRA_DNAVI_E!R$2</f>
        <v>1435.9060177199997</v>
      </c>
      <c r="S80" s="14">
        <f>FC_TRA_DNAVI_E!S$2</f>
        <v>1402.4142532799999</v>
      </c>
      <c r="T80" s="14">
        <f>FC_TRA_DNAVI_E!T$2</f>
        <v>1402.34405328</v>
      </c>
      <c r="U80" s="14">
        <f>FC_TRA_DNAVI_E!U$2</f>
        <v>1412.0024662799999</v>
      </c>
      <c r="V80" s="14">
        <f>FC_TRA_DNAVI_E!V$2</f>
        <v>1436.5758963600003</v>
      </c>
      <c r="W80" s="14">
        <f>FC_TRA_DNAVI_E!W$2</f>
        <v>1234.3246181999998</v>
      </c>
      <c r="X80" s="14">
        <f>FC_TRA_DNAVI_E!X$2</f>
        <v>1417.2771214799998</v>
      </c>
      <c r="Y80" s="14">
        <f>FC_TRA_DNAVI_E!Y$2</f>
        <v>1535.5146293999999</v>
      </c>
      <c r="Z80" s="14">
        <f>FC_TRA_DNAVI_E!Z$2</f>
        <v>1512.0643517999999</v>
      </c>
    </row>
    <row r="81" spans="1:26" ht="11.25" customHeight="1" x14ac:dyDescent="0.2">
      <c r="A81" s="41" t="s">
        <v>237</v>
      </c>
      <c r="B81" s="15" t="str">
        <f ca="1">HYPERLINK("#"&amp;CELL("address",FC_TRA_DNAVI_DCS_E!$Z$2),"FC_TRA_DNAVI_DCS_E")</f>
        <v>FC_TRA_DNAVI_DCS_E</v>
      </c>
      <c r="C81" s="16">
        <f>FC_TRA_DNAVI_DCS_E!C$2</f>
        <v>1209.867714744265</v>
      </c>
      <c r="D81" s="16">
        <f>FC_TRA_DNAVI_DCS_E!D$2</f>
        <v>1037.8351561697659</v>
      </c>
      <c r="E81" s="16">
        <f>FC_TRA_DNAVI_DCS_E!E$2</f>
        <v>1042.0991266021758</v>
      </c>
      <c r="F81" s="16">
        <f>FC_TRA_DNAVI_DCS_E!F$2</f>
        <v>1033.3484976303648</v>
      </c>
      <c r="G81" s="16">
        <f>FC_TRA_DNAVI_DCS_E!G$2</f>
        <v>1151.7241758067591</v>
      </c>
      <c r="H81" s="16">
        <f>FC_TRA_DNAVI_DCS_E!H$2</f>
        <v>1075.9312286430404</v>
      </c>
      <c r="I81" s="16">
        <f>FC_TRA_DNAVI_DCS_E!I$2</f>
        <v>1208.9548809116618</v>
      </c>
      <c r="J81" s="16">
        <f>FC_TRA_DNAVI_DCS_E!J$2</f>
        <v>1127.2902317137718</v>
      </c>
      <c r="K81" s="16">
        <f>FC_TRA_DNAVI_DCS_E!K$2</f>
        <v>1204.4704479679963</v>
      </c>
      <c r="L81" s="16">
        <f>FC_TRA_DNAVI_DCS_E!L$2</f>
        <v>1143.3526059423607</v>
      </c>
      <c r="M81" s="16">
        <f>FC_TRA_DNAVI_DCS_E!M$2</f>
        <v>1184.1743888765263</v>
      </c>
      <c r="N81" s="16">
        <f>FC_TRA_DNAVI_DCS_E!N$2</f>
        <v>1127.7811018462742</v>
      </c>
      <c r="O81" s="16">
        <f>FC_TRA_DNAVI_DCS_E!O$2</f>
        <v>1086.4144410007279</v>
      </c>
      <c r="P81" s="16">
        <f>FC_TRA_DNAVI_DCS_E!P$2</f>
        <v>895.47911278986703</v>
      </c>
      <c r="Q81" s="16">
        <f>FC_TRA_DNAVI_DCS_E!Q$2</f>
        <v>1077.6857043660684</v>
      </c>
      <c r="R81" s="16">
        <f>FC_TRA_DNAVI_DCS_E!R$2</f>
        <v>1117.2329076011351</v>
      </c>
      <c r="S81" s="16">
        <f>FC_TRA_DNAVI_DCS_E!S$2</f>
        <v>1016.803318674748</v>
      </c>
      <c r="T81" s="16">
        <f>FC_TRA_DNAVI_DCS_E!T$2</f>
        <v>1081.635084446785</v>
      </c>
      <c r="U81" s="16">
        <f>FC_TRA_DNAVI_DCS_E!U$2</f>
        <v>1134.9828438965433</v>
      </c>
      <c r="V81" s="16">
        <f>FC_TRA_DNAVI_DCS_E!V$2</f>
        <v>1146.846690796229</v>
      </c>
      <c r="W81" s="16">
        <f>FC_TRA_DNAVI_DCS_E!W$2</f>
        <v>999.82443374358911</v>
      </c>
      <c r="X81" s="16">
        <f>FC_TRA_DNAVI_DCS_E!X$2</f>
        <v>1145.7957841746229</v>
      </c>
      <c r="Y81" s="16">
        <f>FC_TRA_DNAVI_DCS_E!Y$2</f>
        <v>1241.6606111144915</v>
      </c>
      <c r="Z81" s="16">
        <f>FC_TRA_DNAVI_DCS_E!Z$2</f>
        <v>1298.301779577137</v>
      </c>
    </row>
    <row r="82" spans="1:26" ht="11.25" customHeight="1" x14ac:dyDescent="0.2">
      <c r="A82" s="41" t="s">
        <v>236</v>
      </c>
      <c r="B82" s="15" t="str">
        <f ca="1">HYPERLINK("#"&amp;CELL("address",FC_TRA_DNAVI_IWW_E!$Z$2),"FC_TRA_DNAVI_IWW_E")</f>
        <v>FC_TRA_DNAVI_IWW_E</v>
      </c>
      <c r="C82" s="16">
        <f>FC_TRA_DNAVI_IWW_E!C$2</f>
        <v>250.54450737573501</v>
      </c>
      <c r="D82" s="16">
        <f>FC_TRA_DNAVI_IWW_E!D$2</f>
        <v>286.00706887023409</v>
      </c>
      <c r="E82" s="16">
        <f>FC_TRA_DNAVI_IWW_E!E$2</f>
        <v>293.79253315782427</v>
      </c>
      <c r="F82" s="16">
        <f>FC_TRA_DNAVI_IWW_E!F$2</f>
        <v>366.37791752963517</v>
      </c>
      <c r="G82" s="16">
        <f>FC_TRA_DNAVI_IWW_E!G$2</f>
        <v>448.11073271324096</v>
      </c>
      <c r="H82" s="16">
        <f>FC_TRA_DNAVI_IWW_E!H$2</f>
        <v>360.13428671695954</v>
      </c>
      <c r="I82" s="16">
        <f>FC_TRA_DNAVI_IWW_E!I$2</f>
        <v>267.92676232833821</v>
      </c>
      <c r="J82" s="16">
        <f>FC_TRA_DNAVI_IWW_E!J$2</f>
        <v>405.26020268622807</v>
      </c>
      <c r="K82" s="16">
        <f>FC_TRA_DNAVI_IWW_E!K$2</f>
        <v>259.14700139200386</v>
      </c>
      <c r="L82" s="16">
        <f>FC_TRA_DNAVI_IWW_E!L$2</f>
        <v>335.51031673763953</v>
      </c>
      <c r="M82" s="16">
        <f>FC_TRA_DNAVI_IWW_E!M$2</f>
        <v>300.58520204347337</v>
      </c>
      <c r="N82" s="16">
        <f>FC_TRA_DNAVI_IWW_E!N$2</f>
        <v>277.32587331372565</v>
      </c>
      <c r="O82" s="16">
        <f>FC_TRA_DNAVI_IWW_E!O$2</f>
        <v>327.61734851927196</v>
      </c>
      <c r="P82" s="16">
        <f>FC_TRA_DNAVI_IWW_E!P$2</f>
        <v>529.3499832101329</v>
      </c>
      <c r="Q82" s="16">
        <f>FC_TRA_DNAVI_IWW_E!Q$2</f>
        <v>346.97161223393186</v>
      </c>
      <c r="R82" s="16">
        <f>FC_TRA_DNAVI_IWW_E!R$2</f>
        <v>318.67311011886466</v>
      </c>
      <c r="S82" s="16">
        <f>FC_TRA_DNAVI_IWW_E!S$2</f>
        <v>385.61093460525177</v>
      </c>
      <c r="T82" s="16">
        <f>FC_TRA_DNAVI_IWW_E!T$2</f>
        <v>320.70896883321518</v>
      </c>
      <c r="U82" s="16">
        <f>FC_TRA_DNAVI_IWW_E!U$2</f>
        <v>277.01962238345669</v>
      </c>
      <c r="V82" s="16">
        <f>FC_TRA_DNAVI_IWW_E!V$2</f>
        <v>289.7292055637713</v>
      </c>
      <c r="W82" s="16">
        <f>FC_TRA_DNAVI_IWW_E!W$2</f>
        <v>234.50018445641075</v>
      </c>
      <c r="X82" s="16">
        <f>FC_TRA_DNAVI_IWW_E!X$2</f>
        <v>271.481337305377</v>
      </c>
      <c r="Y82" s="16">
        <f>FC_TRA_DNAVI_IWW_E!Y$2</f>
        <v>293.85401828550852</v>
      </c>
      <c r="Z82" s="16">
        <f>FC_TRA_DNAVI_IWW_E!Z$2</f>
        <v>213.76257222286267</v>
      </c>
    </row>
    <row r="83" spans="1:26" ht="11.25" customHeight="1" x14ac:dyDescent="0.2">
      <c r="A83" s="40" t="s">
        <v>161</v>
      </c>
      <c r="B83" s="13" t="str">
        <f ca="1">HYPERLINK("#"&amp;CELL("address",FC_TRA_PIPE_E!$Z$2),"FC_TRA_PIPE_E")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0.90882000000000007</v>
      </c>
      <c r="M83" s="14">
        <f>FC_TRA_PIPE_E!M$2</f>
        <v>3.7362600000000006</v>
      </c>
      <c r="N83" s="14">
        <f>FC_TRA_PIPE_E!N$2</f>
        <v>42.351011999999997</v>
      </c>
      <c r="O83" s="14">
        <f>FC_TRA_PIPE_E!O$2</f>
        <v>42.350525696852976</v>
      </c>
      <c r="P83" s="14">
        <f>FC_TRA_PIPE_E!P$2</f>
        <v>42.349822713490859</v>
      </c>
      <c r="Q83" s="14">
        <f>FC_TRA_PIPE_E!Q$2</f>
        <v>42.347785396337954</v>
      </c>
      <c r="R83" s="14">
        <f>FC_TRA_PIPE_E!R$2</f>
        <v>42.34313359538038</v>
      </c>
      <c r="S83" s="14">
        <f>FC_TRA_PIPE_E!S$2</f>
        <v>42.695620421459274</v>
      </c>
      <c r="T83" s="14">
        <f>FC_TRA_PIPE_E!T$2</f>
        <v>78.952707376392908</v>
      </c>
      <c r="U83" s="14">
        <f>FC_TRA_PIPE_E!U$2</f>
        <v>0.77029484540689419</v>
      </c>
      <c r="V83" s="14">
        <f>FC_TRA_PIPE_E!V$2</f>
        <v>1.1260000605912315</v>
      </c>
      <c r="W83" s="14">
        <f>FC_TRA_PIPE_E!W$2</f>
        <v>1.8299978208282623</v>
      </c>
      <c r="X83" s="14">
        <f>FC_TRA_PIPE_E!X$2</f>
        <v>2.4643928119940282</v>
      </c>
      <c r="Y83" s="14">
        <f>FC_TRA_PIPE_E!Y$2</f>
        <v>0.49385286156723862</v>
      </c>
      <c r="Z83" s="14">
        <f>FC_TRA_PIPE_E!Z$2</f>
        <v>12.556336707394268</v>
      </c>
    </row>
    <row r="84" spans="1:26" ht="11.25" customHeight="1" x14ac:dyDescent="0.2">
      <c r="A84" s="39" t="s">
        <v>162</v>
      </c>
      <c r="B84" s="11" t="str">
        <f ca="1">HYPERLINK("#"&amp;CELL("address",FC_OTH_E!$Z$2),"FC_OTH_E")</f>
        <v>FC_OTH_E</v>
      </c>
      <c r="C84" s="12">
        <f>FC_OTH_E!C$2</f>
        <v>100413.30318892736</v>
      </c>
      <c r="D84" s="12">
        <f>FC_OTH_E!D$2</f>
        <v>105700.8776148789</v>
      </c>
      <c r="E84" s="12">
        <f>FC_OTH_E!E$2</f>
        <v>99514.885219440155</v>
      </c>
      <c r="F84" s="12">
        <f>FC_OTH_E!F$2</f>
        <v>103811.92034471115</v>
      </c>
      <c r="G84" s="12">
        <f>FC_OTH_E!G$2</f>
        <v>108045.48552343714</v>
      </c>
      <c r="H84" s="12">
        <f>FC_OTH_E!H$2</f>
        <v>104981.11656429735</v>
      </c>
      <c r="I84" s="12">
        <f>FC_OTH_E!I$2</f>
        <v>99814.710520640481</v>
      </c>
      <c r="J84" s="12">
        <f>FC_OTH_E!J$2</f>
        <v>90901.703612523474</v>
      </c>
      <c r="K84" s="12">
        <f>FC_OTH_E!K$2</f>
        <v>97635.923480086116</v>
      </c>
      <c r="L84" s="12">
        <f>FC_OTH_E!L$2</f>
        <v>99404.483510632825</v>
      </c>
      <c r="M84" s="12">
        <f>FC_OTH_E!M$2</f>
        <v>97397.54526868563</v>
      </c>
      <c r="N84" s="12">
        <f>FC_OTH_E!N$2</f>
        <v>82876.493713762247</v>
      </c>
      <c r="O84" s="12">
        <f>FC_OTH_E!O$2</f>
        <v>89432.477815603721</v>
      </c>
      <c r="P84" s="12">
        <f>FC_OTH_E!P$2</f>
        <v>92378.632599375749</v>
      </c>
      <c r="Q84" s="12">
        <f>FC_OTH_E!Q$2</f>
        <v>76363.975774434541</v>
      </c>
      <c r="R84" s="12">
        <f>FC_OTH_E!R$2</f>
        <v>79429.722521428994</v>
      </c>
      <c r="S84" s="12">
        <f>FC_OTH_E!S$2</f>
        <v>79371.859286015984</v>
      </c>
      <c r="T84" s="12">
        <f>FC_OTH_E!T$2</f>
        <v>79286.704985899501</v>
      </c>
      <c r="U84" s="12">
        <f>FC_OTH_E!U$2</f>
        <v>75720.877053462231</v>
      </c>
      <c r="V84" s="12">
        <f>FC_OTH_E!V$2</f>
        <v>73542.140214438055</v>
      </c>
      <c r="W84" s="12">
        <f>FC_OTH_E!W$2</f>
        <v>71410.755123809693</v>
      </c>
      <c r="X84" s="12">
        <f>FC_OTH_E!X$2</f>
        <v>74598.81091319109</v>
      </c>
      <c r="Y84" s="12">
        <f>FC_OTH_E!Y$2</f>
        <v>64318.31734429342</v>
      </c>
      <c r="Z84" s="12">
        <f>FC_OTH_E!Z$2</f>
        <v>58540.120853295986</v>
      </c>
    </row>
    <row r="85" spans="1:26" ht="11.25" customHeight="1" x14ac:dyDescent="0.2">
      <c r="A85" s="40" t="s">
        <v>163</v>
      </c>
      <c r="B85" s="13" t="str">
        <f ca="1">HYPERLINK("#"&amp;CELL("address",FC_OTH_CP_E!$Z$2),"FC_OTH_CP_E")</f>
        <v>FC_OTH_CP_E</v>
      </c>
      <c r="C85" s="14">
        <f>FC_OTH_CP_E!C$2</f>
        <v>27696.374867684928</v>
      </c>
      <c r="D85" s="14">
        <f>FC_OTH_CP_E!D$2</f>
        <v>28745.399515397428</v>
      </c>
      <c r="E85" s="14">
        <f>FC_OTH_CP_E!E$2</f>
        <v>25737.825017037932</v>
      </c>
      <c r="F85" s="14">
        <f>FC_OTH_CP_E!F$2</f>
        <v>29284.018875349771</v>
      </c>
      <c r="G85" s="14">
        <f>FC_OTH_CP_E!G$2</f>
        <v>29757.603209475903</v>
      </c>
      <c r="H85" s="14">
        <f>FC_OTH_CP_E!H$2</f>
        <v>28171.742966496226</v>
      </c>
      <c r="I85" s="14">
        <f>FC_OTH_CP_E!I$2</f>
        <v>25508.543276719527</v>
      </c>
      <c r="J85" s="14">
        <f>FC_OTH_CP_E!J$2</f>
        <v>24792.152938202667</v>
      </c>
      <c r="K85" s="14">
        <f>FC_OTH_CP_E!K$2</f>
        <v>25724.873589404702</v>
      </c>
      <c r="L85" s="14">
        <f>FC_OTH_CP_E!L$2</f>
        <v>28110.308165751667</v>
      </c>
      <c r="M85" s="14">
        <f>FC_OTH_CP_E!M$2</f>
        <v>28914.346012844537</v>
      </c>
      <c r="N85" s="14">
        <f>FC_OTH_CP_E!N$2</f>
        <v>22129.255061361775</v>
      </c>
      <c r="O85" s="14">
        <f>FC_OTH_CP_E!O$2</f>
        <v>23999.32959809453</v>
      </c>
      <c r="P85" s="14">
        <f>FC_OTH_CP_E!P$2</f>
        <v>25166.83914377054</v>
      </c>
      <c r="Q85" s="14">
        <f>FC_OTH_CP_E!Q$2</f>
        <v>23552.347557471432</v>
      </c>
      <c r="R85" s="14">
        <f>FC_OTH_CP_E!R$2</f>
        <v>24203.252344023163</v>
      </c>
      <c r="S85" s="14">
        <f>FC_OTH_CP_E!S$2</f>
        <v>22053.244597168978</v>
      </c>
      <c r="T85" s="14">
        <f>FC_OTH_CP_E!T$2</f>
        <v>23683.9877359907</v>
      </c>
      <c r="U85" s="14">
        <f>FC_OTH_CP_E!U$2</f>
        <v>23228.333819369222</v>
      </c>
      <c r="V85" s="14">
        <f>FC_OTH_CP_E!V$2</f>
        <v>22619.248652794122</v>
      </c>
      <c r="W85" s="14">
        <f>FC_OTH_CP_E!W$2</f>
        <v>21839.564155755812</v>
      </c>
      <c r="X85" s="14">
        <f>FC_OTH_CP_E!X$2</f>
        <v>22292.626307908115</v>
      </c>
      <c r="Y85" s="14">
        <f>FC_OTH_CP_E!Y$2</f>
        <v>21044.844799521572</v>
      </c>
      <c r="Z85" s="14">
        <f>FC_OTH_CP_E!Z$2</f>
        <v>18263.409624011099</v>
      </c>
    </row>
    <row r="86" spans="1:26" ht="11.25" customHeight="1" x14ac:dyDescent="0.2">
      <c r="A86" s="41" t="s">
        <v>307</v>
      </c>
      <c r="B86" s="15" t="str">
        <f ca="1">HYPERLINK("#"&amp;CELL("address",FC_OTH_CP_SH_E!$Z$2),"FC_OTH_CP_SH_E")</f>
        <v>FC_OTH_CP_SH_E</v>
      </c>
      <c r="C86" s="16">
        <f>FC_OTH_CP_SH_E!C$2</f>
        <v>22876.124392663769</v>
      </c>
      <c r="D86" s="16">
        <f>FC_OTH_CP_SH_E!D$2</f>
        <v>24403.790788182196</v>
      </c>
      <c r="E86" s="16">
        <f>FC_OTH_CP_SH_E!E$2</f>
        <v>20689.948231943727</v>
      </c>
      <c r="F86" s="16">
        <f>FC_OTH_CP_SH_E!F$2</f>
        <v>24010.476445369208</v>
      </c>
      <c r="G86" s="16">
        <f>FC_OTH_CP_SH_E!G$2</f>
        <v>24329.289405061267</v>
      </c>
      <c r="H86" s="16">
        <f>FC_OTH_CP_SH_E!H$2</f>
        <v>23696.813887126464</v>
      </c>
      <c r="I86" s="16">
        <f>FC_OTH_CP_SH_E!I$2</f>
        <v>21353.472020090689</v>
      </c>
      <c r="J86" s="16">
        <f>FC_OTH_CP_SH_E!J$2</f>
        <v>20591.98716460355</v>
      </c>
      <c r="K86" s="16">
        <f>FC_OTH_CP_SH_E!K$2</f>
        <v>21408.77208835461</v>
      </c>
      <c r="L86" s="16">
        <f>FC_OTH_CP_SH_E!L$2</f>
        <v>23358.280080731798</v>
      </c>
      <c r="M86" s="16">
        <f>FC_OTH_CP_SH_E!M$2</f>
        <v>24255.245471566741</v>
      </c>
      <c r="N86" s="16">
        <f>FC_OTH_CP_SH_E!N$2</f>
        <v>17956.608457798258</v>
      </c>
      <c r="O86" s="16">
        <f>FC_OTH_CP_SH_E!O$2</f>
        <v>19854.644881042746</v>
      </c>
      <c r="P86" s="16">
        <f>FC_OTH_CP_SH_E!P$2</f>
        <v>20988.550715990288</v>
      </c>
      <c r="Q86" s="16">
        <f>FC_OTH_CP_SH_E!Q$2</f>
        <v>19064.202459204353</v>
      </c>
      <c r="R86" s="16">
        <f>FC_OTH_CP_SH_E!R$2</f>
        <v>19463.388656320847</v>
      </c>
      <c r="S86" s="16">
        <f>FC_OTH_CP_SH_E!S$2</f>
        <v>17716.530867628233</v>
      </c>
      <c r="T86" s="16">
        <f>FC_OTH_CP_SH_E!T$2</f>
        <v>19120.774778881572</v>
      </c>
      <c r="U86" s="16">
        <f>FC_OTH_CP_SH_E!U$2</f>
        <v>18854.746996020978</v>
      </c>
      <c r="V86" s="16">
        <f>FC_OTH_CP_SH_E!V$2</f>
        <v>18324.096404083764</v>
      </c>
      <c r="W86" s="16">
        <f>FC_OTH_CP_SH_E!W$2</f>
        <v>17829.622853840006</v>
      </c>
      <c r="X86" s="16">
        <f>FC_OTH_CP_SH_E!X$2</f>
        <v>18063.354947722048</v>
      </c>
      <c r="Y86" s="16">
        <f>FC_OTH_CP_SH_E!Y$2</f>
        <v>16926.910457192495</v>
      </c>
      <c r="Z86" s="16">
        <f>FC_OTH_CP_SH_E!Z$2</f>
        <v>14426.367096098302</v>
      </c>
    </row>
    <row r="87" spans="1:26" ht="11.25" customHeight="1" x14ac:dyDescent="0.2">
      <c r="A87" s="41" t="s">
        <v>306</v>
      </c>
      <c r="B87" s="15" t="str">
        <f ca="1">HYPERLINK("#"&amp;CELL("address",FC_OTH_CP_SC_E!$Z$2),"FC_OTH_CP_SC_E")</f>
        <v>FC_OTH_CP_SC_E</v>
      </c>
      <c r="C87" s="16">
        <f>FC_OTH_CP_SC_E!C$2</f>
        <v>3.1460538115999546</v>
      </c>
      <c r="D87" s="16">
        <f>FC_OTH_CP_SC_E!D$2</f>
        <v>4.0105947585624566</v>
      </c>
      <c r="E87" s="16">
        <f>FC_OTH_CP_SC_E!E$2</f>
        <v>4.4125631604801434</v>
      </c>
      <c r="F87" s="16">
        <f>FC_OTH_CP_SC_E!F$2</f>
        <v>11.788828986911328</v>
      </c>
      <c r="G87" s="16">
        <f>FC_OTH_CP_SC_E!G$2</f>
        <v>6.583624819813843</v>
      </c>
      <c r="H87" s="16">
        <f>FC_OTH_CP_SC_E!H$2</f>
        <v>7.1550813011437242</v>
      </c>
      <c r="I87" s="16">
        <f>FC_OTH_CP_SC_E!I$2</f>
        <v>12.807190514657197</v>
      </c>
      <c r="J87" s="16">
        <f>FC_OTH_CP_SC_E!J$2</f>
        <v>11.675859571872346</v>
      </c>
      <c r="K87" s="16">
        <f>FC_OTH_CP_SC_E!K$2</f>
        <v>14.533828916235583</v>
      </c>
      <c r="L87" s="16">
        <f>FC_OTH_CP_SC_E!L$2</f>
        <v>16.860028826453458</v>
      </c>
      <c r="M87" s="16">
        <f>FC_OTH_CP_SC_E!M$2</f>
        <v>19.287762829481853</v>
      </c>
      <c r="N87" s="16">
        <f>FC_OTH_CP_SC_E!N$2</f>
        <v>25.792432129346519</v>
      </c>
      <c r="O87" s="16">
        <f>FC_OTH_CP_SC_E!O$2</f>
        <v>38.93990714948449</v>
      </c>
      <c r="P87" s="16">
        <f>FC_OTH_CP_SC_E!P$2</f>
        <v>47.484239912549739</v>
      </c>
      <c r="Q87" s="16">
        <f>FC_OTH_CP_SC_E!Q$2</f>
        <v>48.470094000085417</v>
      </c>
      <c r="R87" s="16">
        <f>FC_OTH_CP_SC_E!R$2</f>
        <v>77.235530857658134</v>
      </c>
      <c r="S87" s="16">
        <f>FC_OTH_CP_SC_E!S$2</f>
        <v>74.174232273582334</v>
      </c>
      <c r="T87" s="16">
        <f>FC_OTH_CP_SC_E!T$2</f>
        <v>92.8029008268539</v>
      </c>
      <c r="U87" s="16">
        <f>FC_OTH_CP_SC_E!U$2</f>
        <v>100.54462984924075</v>
      </c>
      <c r="V87" s="16">
        <f>FC_OTH_CP_SC_E!V$2</f>
        <v>110.77465890171347</v>
      </c>
      <c r="W87" s="16">
        <f>FC_OTH_CP_SC_E!W$2</f>
        <v>112.38253392464375</v>
      </c>
      <c r="X87" s="16">
        <f>FC_OTH_CP_SC_E!X$2</f>
        <v>92.219479543685893</v>
      </c>
      <c r="Y87" s="16">
        <f>FC_OTH_CP_SC_E!Y$2</f>
        <v>143.3980913393614</v>
      </c>
      <c r="Z87" s="16">
        <f>FC_OTH_CP_SC_E!Z$2</f>
        <v>135.4822506519707</v>
      </c>
    </row>
    <row r="88" spans="1:26" ht="11.25" customHeight="1" x14ac:dyDescent="0.2">
      <c r="A88" s="41" t="s">
        <v>305</v>
      </c>
      <c r="B88" s="15" t="str">
        <f ca="1">HYPERLINK("#"&amp;CELL("address",FC_OTH_CP_HW_E!$Z$2),"FC_OTH_CP_HW_E")</f>
        <v>FC_OTH_CP_HW_E</v>
      </c>
      <c r="C88" s="16">
        <f>FC_OTH_CP_HW_E!C$2</f>
        <v>2398.4637571814433</v>
      </c>
      <c r="D88" s="16">
        <f>FC_OTH_CP_HW_E!D$2</f>
        <v>2410.3555180909293</v>
      </c>
      <c r="E88" s="16">
        <f>FC_OTH_CP_HW_E!E$2</f>
        <v>2406.6129602035289</v>
      </c>
      <c r="F88" s="16">
        <f>FC_OTH_CP_HW_E!F$2</f>
        <v>2431.3533723347932</v>
      </c>
      <c r="G88" s="16">
        <f>FC_OTH_CP_HW_E!G$2</f>
        <v>2434.6599648356682</v>
      </c>
      <c r="H88" s="16">
        <f>FC_OTH_CP_HW_E!H$2</f>
        <v>2324.4136277311009</v>
      </c>
      <c r="I88" s="16">
        <f>FC_OTH_CP_HW_E!I$2</f>
        <v>2230.5378066400967</v>
      </c>
      <c r="J88" s="16">
        <f>FC_OTH_CP_HW_E!J$2</f>
        <v>2179.0891226080084</v>
      </c>
      <c r="K88" s="16">
        <f>FC_OTH_CP_HW_E!K$2</f>
        <v>2184.8249520575237</v>
      </c>
      <c r="L88" s="16">
        <f>FC_OTH_CP_HW_E!L$2</f>
        <v>2262.2583669160704</v>
      </c>
      <c r="M88" s="16">
        <f>FC_OTH_CP_HW_E!M$2</f>
        <v>2145.8602459093622</v>
      </c>
      <c r="N88" s="16">
        <f>FC_OTH_CP_HW_E!N$2</f>
        <v>2074.5172933578078</v>
      </c>
      <c r="O88" s="16">
        <f>FC_OTH_CP_HW_E!O$2</f>
        <v>1976.0734690081088</v>
      </c>
      <c r="P88" s="16">
        <f>FC_OTH_CP_HW_E!P$2</f>
        <v>2051.8484868281093</v>
      </c>
      <c r="Q88" s="16">
        <f>FC_OTH_CP_HW_E!Q$2</f>
        <v>2278.2113228962039</v>
      </c>
      <c r="R88" s="16">
        <f>FC_OTH_CP_HW_E!R$2</f>
        <v>2266.7394149957759</v>
      </c>
      <c r="S88" s="16">
        <f>FC_OTH_CP_HW_E!S$2</f>
        <v>1983.837049097805</v>
      </c>
      <c r="T88" s="16">
        <f>FC_OTH_CP_HW_E!T$2</f>
        <v>2071.3057770371834</v>
      </c>
      <c r="U88" s="16">
        <f>FC_OTH_CP_HW_E!U$2</f>
        <v>1876.094388238241</v>
      </c>
      <c r="V88" s="16">
        <f>FC_OTH_CP_HW_E!V$2</f>
        <v>1776.4645507083044</v>
      </c>
      <c r="W88" s="16">
        <f>FC_OTH_CP_HW_E!W$2</f>
        <v>1771.4725848962155</v>
      </c>
      <c r="X88" s="16">
        <f>FC_OTH_CP_HW_E!X$2</f>
        <v>1697.6793292050065</v>
      </c>
      <c r="Y88" s="16">
        <f>FC_OTH_CP_HW_E!Y$2</f>
        <v>1846.1293543863123</v>
      </c>
      <c r="Z88" s="16">
        <f>FC_OTH_CP_HW_E!Z$2</f>
        <v>1680.5513458054561</v>
      </c>
    </row>
    <row r="89" spans="1:26" ht="11.25" customHeight="1" x14ac:dyDescent="0.2">
      <c r="A89" s="41" t="s">
        <v>304</v>
      </c>
      <c r="B89" s="15" t="str">
        <f ca="1">HYPERLINK("#"&amp;CELL("address",FC_OTH_CP_CA_E!$Z$2),"FC_OTH_CP_CA_E")</f>
        <v>FC_OTH_CP_CA_E</v>
      </c>
      <c r="C89" s="16">
        <f>FC_OTH_CP_CA_E!C$2</f>
        <v>2418.6406640281161</v>
      </c>
      <c r="D89" s="16">
        <f>FC_OTH_CP_CA_E!D$2</f>
        <v>1927.2426143657415</v>
      </c>
      <c r="E89" s="16">
        <f>FC_OTH_CP_CA_E!E$2</f>
        <v>2636.8512617301972</v>
      </c>
      <c r="F89" s="16">
        <f>FC_OTH_CP_CA_E!F$2</f>
        <v>2830.4002286588611</v>
      </c>
      <c r="G89" s="16">
        <f>FC_OTH_CP_CA_E!G$2</f>
        <v>2987.0702147591574</v>
      </c>
      <c r="H89" s="16">
        <f>FC_OTH_CP_CA_E!H$2</f>
        <v>2143.3603703375197</v>
      </c>
      <c r="I89" s="16">
        <f>FC_OTH_CP_CA_E!I$2</f>
        <v>1911.726259474086</v>
      </c>
      <c r="J89" s="16">
        <f>FC_OTH_CP_CA_E!J$2</f>
        <v>2009.4007914192414</v>
      </c>
      <c r="K89" s="16">
        <f>FC_OTH_CP_CA_E!K$2</f>
        <v>2116.7427200763318</v>
      </c>
      <c r="L89" s="16">
        <f>FC_OTH_CP_CA_E!L$2</f>
        <v>2472.9096892773432</v>
      </c>
      <c r="M89" s="16">
        <f>FC_OTH_CP_CA_E!M$2</f>
        <v>2493.9525325389541</v>
      </c>
      <c r="N89" s="16">
        <f>FC_OTH_CP_CA_E!N$2</f>
        <v>2072.336878076359</v>
      </c>
      <c r="O89" s="16">
        <f>FC_OTH_CP_CA_E!O$2</f>
        <v>2129.671340894191</v>
      </c>
      <c r="P89" s="16">
        <f>FC_OTH_CP_CA_E!P$2</f>
        <v>2078.9557010395934</v>
      </c>
      <c r="Q89" s="16">
        <f>FC_OTH_CP_CA_E!Q$2</f>
        <v>2161.4636813707866</v>
      </c>
      <c r="R89" s="16">
        <f>FC_OTH_CP_CA_E!R$2</f>
        <v>2395.8887418488812</v>
      </c>
      <c r="S89" s="16">
        <f>FC_OTH_CP_CA_E!S$2</f>
        <v>2278.7024481693543</v>
      </c>
      <c r="T89" s="16">
        <f>FC_OTH_CP_CA_E!T$2</f>
        <v>2399.1042792450917</v>
      </c>
      <c r="U89" s="16">
        <f>FC_OTH_CP_CA_E!U$2</f>
        <v>2396.9478052607619</v>
      </c>
      <c r="V89" s="16">
        <f>FC_OTH_CP_CA_E!V$2</f>
        <v>2407.9130391003355</v>
      </c>
      <c r="W89" s="16">
        <f>FC_OTH_CP_CA_E!W$2</f>
        <v>2126.0861830949498</v>
      </c>
      <c r="X89" s="16">
        <f>FC_OTH_CP_CA_E!X$2</f>
        <v>2439.3725514373755</v>
      </c>
      <c r="Y89" s="16">
        <f>FC_OTH_CP_CA_E!Y$2</f>
        <v>2128.4068966033992</v>
      </c>
      <c r="Z89" s="16">
        <f>FC_OTH_CP_CA_E!Z$2</f>
        <v>2021.0089314553679</v>
      </c>
    </row>
    <row r="90" spans="1:26" ht="11.25" customHeight="1" x14ac:dyDescent="0.2">
      <c r="A90" s="40" t="s">
        <v>164</v>
      </c>
      <c r="B90" s="13" t="str">
        <f ca="1">HYPERLINK("#"&amp;CELL("address",FC_OTH_HH_E!$Z$2),"FC_OTH_HH_E")</f>
        <v>FC_OTH_HH_E</v>
      </c>
      <c r="C90" s="14">
        <f>FC_OTH_HH_E!C$2</f>
        <v>60565.114132562449</v>
      </c>
      <c r="D90" s="14">
        <f>FC_OTH_HH_E!D$2</f>
        <v>64396.643348521495</v>
      </c>
      <c r="E90" s="14">
        <f>FC_OTH_HH_E!E$2</f>
        <v>60875.906999402221</v>
      </c>
      <c r="F90" s="14">
        <f>FC_OTH_HH_E!F$2</f>
        <v>61870.199316121361</v>
      </c>
      <c r="G90" s="14">
        <f>FC_OTH_HH_E!G$2</f>
        <v>65132.119210681209</v>
      </c>
      <c r="H90" s="14">
        <f>FC_OTH_HH_E!H$2</f>
        <v>64076.40736776113</v>
      </c>
      <c r="I90" s="14">
        <f>FC_OTH_HH_E!I$2</f>
        <v>61967.61866304095</v>
      </c>
      <c r="J90" s="14">
        <f>FC_OTH_HH_E!J$2</f>
        <v>54092.834664120812</v>
      </c>
      <c r="K90" s="14">
        <f>FC_OTH_HH_E!K$2</f>
        <v>59658.132439801426</v>
      </c>
      <c r="L90" s="14">
        <f>FC_OTH_HH_E!L$2</f>
        <v>59129.792192161171</v>
      </c>
      <c r="M90" s="14">
        <f>FC_OTH_HH_E!M$2</f>
        <v>56685.443625361106</v>
      </c>
      <c r="N90" s="14">
        <f>FC_OTH_HH_E!N$2</f>
        <v>48817.111058280454</v>
      </c>
      <c r="O90" s="14">
        <f>FC_OTH_HH_E!O$2</f>
        <v>54039.092848732609</v>
      </c>
      <c r="P90" s="14">
        <f>FC_OTH_HH_E!P$2</f>
        <v>55295.562992056104</v>
      </c>
      <c r="Q90" s="14">
        <f>FC_OTH_HH_E!Q$2</f>
        <v>41069.158174944634</v>
      </c>
      <c r="R90" s="14">
        <f>FC_OTH_HH_E!R$2</f>
        <v>43601.483385185078</v>
      </c>
      <c r="S90" s="14">
        <f>FC_OTH_HH_E!S$2</f>
        <v>46622.872616761138</v>
      </c>
      <c r="T90" s="14">
        <f>FC_OTH_HH_E!T$2</f>
        <v>45105.721202535256</v>
      </c>
      <c r="U90" s="14">
        <f>FC_OTH_HH_E!U$2</f>
        <v>41794.977086338731</v>
      </c>
      <c r="V90" s="14">
        <f>FC_OTH_HH_E!V$2</f>
        <v>40538.850988260878</v>
      </c>
      <c r="W90" s="14">
        <f>FC_OTH_HH_E!W$2</f>
        <v>38320.165821848976</v>
      </c>
      <c r="X90" s="14">
        <f>FC_OTH_HH_E!X$2</f>
        <v>40987.75859678127</v>
      </c>
      <c r="Y90" s="14">
        <f>FC_OTH_HH_E!Y$2</f>
        <v>32328.133978390371</v>
      </c>
      <c r="Z90" s="14">
        <f>FC_OTH_HH_E!Z$2</f>
        <v>29271.567509169887</v>
      </c>
    </row>
    <row r="91" spans="1:26" ht="11.25" customHeight="1" x14ac:dyDescent="0.2">
      <c r="A91" s="41" t="s">
        <v>300</v>
      </c>
      <c r="B91" s="15" t="str">
        <f ca="1">HYPERLINK("#"&amp;CELL("address",FC_OTH_HH_SH_E!$Z$2),"FC_OTH_HH_SH_E")</f>
        <v>FC_OTH_HH_SH_E</v>
      </c>
      <c r="C91" s="16">
        <f>FC_OTH_HH_SH_E!C$2</f>
        <v>52360.834245737547</v>
      </c>
      <c r="D91" s="16">
        <f>FC_OTH_HH_SH_E!D$2</f>
        <v>56418.019174949761</v>
      </c>
      <c r="E91" s="16">
        <f>FC_OTH_HH_SH_E!E$2</f>
        <v>52593.994419688912</v>
      </c>
      <c r="F91" s="16">
        <f>FC_OTH_HH_SH_E!F$2</f>
        <v>53713.932141609483</v>
      </c>
      <c r="G91" s="16">
        <f>FC_OTH_HH_SH_E!G$2</f>
        <v>56872.999080536596</v>
      </c>
      <c r="H91" s="16">
        <f>FC_OTH_HH_SH_E!H$2</f>
        <v>56047.285464560737</v>
      </c>
      <c r="I91" s="16">
        <f>FC_OTH_HH_SH_E!I$2</f>
        <v>53656.385438295591</v>
      </c>
      <c r="J91" s="16">
        <f>FC_OTH_HH_SH_E!J$2</f>
        <v>45876.941123315446</v>
      </c>
      <c r="K91" s="16">
        <f>FC_OTH_HH_SH_E!K$2</f>
        <v>51375.932911174881</v>
      </c>
      <c r="L91" s="16">
        <f>FC_OTH_HH_SH_E!L$2</f>
        <v>51381.34326181066</v>
      </c>
      <c r="M91" s="16">
        <f>FC_OTH_HH_SH_E!M$2</f>
        <v>48843.883720337661</v>
      </c>
      <c r="N91" s="16">
        <f>FC_OTH_HH_SH_E!N$2</f>
        <v>40274.464508162644</v>
      </c>
      <c r="O91" s="16">
        <f>FC_OTH_HH_SH_E!O$2</f>
        <v>45665.063656953876</v>
      </c>
      <c r="P91" s="16">
        <f>FC_OTH_HH_SH_E!P$2</f>
        <v>47428.285238645898</v>
      </c>
      <c r="Q91" s="16">
        <f>FC_OTH_HH_SH_E!Q$2</f>
        <v>33462.871898024037</v>
      </c>
      <c r="R91" s="16">
        <f>FC_OTH_HH_SH_E!R$2</f>
        <v>36159.371599050173</v>
      </c>
      <c r="S91" s="16">
        <f>FC_OTH_HH_SH_E!S$2</f>
        <v>38898.074151130029</v>
      </c>
      <c r="T91" s="16">
        <f>FC_OTH_HH_SH_E!T$2</f>
        <v>37264.881457911644</v>
      </c>
      <c r="U91" s="16">
        <f>FC_OTH_HH_SH_E!U$2</f>
        <v>34228.558700682108</v>
      </c>
      <c r="V91" s="16">
        <f>FC_OTH_HH_SH_E!V$2</f>
        <v>33050.714834008519</v>
      </c>
      <c r="W91" s="16">
        <f>FC_OTH_HH_SH_E!W$2</f>
        <v>30778.518146248854</v>
      </c>
      <c r="X91" s="16">
        <f>FC_OTH_HH_SH_E!X$2</f>
        <v>33866.921245862046</v>
      </c>
      <c r="Y91" s="16">
        <f>FC_OTH_HH_SH_E!Y$2</f>
        <v>26818.771258330933</v>
      </c>
      <c r="Z91" s="16">
        <f>FC_OTH_HH_SH_E!Z$2</f>
        <v>24431.973601797101</v>
      </c>
    </row>
    <row r="92" spans="1:26" ht="11.25" customHeight="1" x14ac:dyDescent="0.2">
      <c r="A92" s="41" t="s">
        <v>301</v>
      </c>
      <c r="B92" s="15" t="str">
        <f ca="1">HYPERLINK("#"&amp;CELL("address",FC_OTH_HH_SC_E!$Z$2),"FC_OTH_HH_SC_E")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  <c r="Y92" s="16">
        <f>FC_OTH_HH_SC_E!Y$2</f>
        <v>0</v>
      </c>
      <c r="Z92" s="16">
        <f>FC_OTH_HH_SC_E!Z$2</f>
        <v>0</v>
      </c>
    </row>
    <row r="93" spans="1:26" ht="11.25" customHeight="1" x14ac:dyDescent="0.2">
      <c r="A93" s="41" t="s">
        <v>302</v>
      </c>
      <c r="B93" s="15" t="str">
        <f ca="1">HYPERLINK("#"&amp;CELL("address",FC_OTH_HH_WH_E!$Z$2),"FC_OTH_HH_WH_E")</f>
        <v>FC_OTH_HH_WH_E</v>
      </c>
      <c r="C93" s="16">
        <f>FC_OTH_HH_WH_E!C$2</f>
        <v>4892.9874237147669</v>
      </c>
      <c r="D93" s="16">
        <f>FC_OTH_HH_WH_E!D$2</f>
        <v>4837.2778293231877</v>
      </c>
      <c r="E93" s="16">
        <f>FC_OTH_HH_WH_E!E$2</f>
        <v>4945.1633561460621</v>
      </c>
      <c r="F93" s="16">
        <f>FC_OTH_HH_WH_E!F$2</f>
        <v>5017.1940876071867</v>
      </c>
      <c r="G93" s="16">
        <f>FC_OTH_HH_WH_E!G$2</f>
        <v>5149.8938497607005</v>
      </c>
      <c r="H93" s="16">
        <f>FC_OTH_HH_WH_E!H$2</f>
        <v>4934.8972942317841</v>
      </c>
      <c r="I93" s="16">
        <f>FC_OTH_HH_WH_E!I$2</f>
        <v>5159.2129144944156</v>
      </c>
      <c r="J93" s="16">
        <f>FC_OTH_HH_WH_E!J$2</f>
        <v>4897.3111647613314</v>
      </c>
      <c r="K93" s="16">
        <f>FC_OTH_HH_WH_E!K$2</f>
        <v>5091.8913595452959</v>
      </c>
      <c r="L93" s="16">
        <f>FC_OTH_HH_WH_E!L$2</f>
        <v>4819.5798757689163</v>
      </c>
      <c r="M93" s="16">
        <f>FC_OTH_HH_WH_E!M$2</f>
        <v>4675.8140990725879</v>
      </c>
      <c r="N93" s="16">
        <f>FC_OTH_HH_WH_E!N$2</f>
        <v>5166.87231830159</v>
      </c>
      <c r="O93" s="16">
        <f>FC_OTH_HH_WH_E!O$2</f>
        <v>5031.5056362746418</v>
      </c>
      <c r="P93" s="16">
        <f>FC_OTH_HH_WH_E!P$2</f>
        <v>4688.8680976805981</v>
      </c>
      <c r="Q93" s="16">
        <f>FC_OTH_HH_WH_E!Q$2</f>
        <v>4489.7596784294456</v>
      </c>
      <c r="R93" s="16">
        <f>FC_OTH_HH_WH_E!R$2</f>
        <v>4375.9118681345644</v>
      </c>
      <c r="S93" s="16">
        <f>FC_OTH_HH_WH_E!S$2</f>
        <v>4825.348743024877</v>
      </c>
      <c r="T93" s="16">
        <f>FC_OTH_HH_WH_E!T$2</f>
        <v>4882.5930051446585</v>
      </c>
      <c r="U93" s="16">
        <f>FC_OTH_HH_WH_E!U$2</f>
        <v>4739.901997655058</v>
      </c>
      <c r="V93" s="16">
        <f>FC_OTH_HH_WH_E!V$2</f>
        <v>4703.2403840965844</v>
      </c>
      <c r="W93" s="16">
        <f>FC_OTH_HH_WH_E!W$2</f>
        <v>4670.1463221087615</v>
      </c>
      <c r="X93" s="16">
        <f>FC_OTH_HH_WH_E!X$2</f>
        <v>4503.4694686045304</v>
      </c>
      <c r="Y93" s="16">
        <f>FC_OTH_HH_WH_E!Y$2</f>
        <v>2980.8522697389785</v>
      </c>
      <c r="Z93" s="16">
        <f>FC_OTH_HH_WH_E!Z$2</f>
        <v>2595.7124832454642</v>
      </c>
    </row>
    <row r="94" spans="1:26" ht="11.25" customHeight="1" x14ac:dyDescent="0.2">
      <c r="A94" s="41" t="s">
        <v>303</v>
      </c>
      <c r="B94" s="15" t="str">
        <f ca="1">HYPERLINK("#"&amp;CELL("address",FC_OTH_HH_CO_E!$Z$2),"FC_OTH_HH_CO_E")</f>
        <v>FC_OTH_HH_CO_E</v>
      </c>
      <c r="C94" s="16">
        <f>FC_OTH_HH_CO_E!C$2</f>
        <v>3311.2924631101387</v>
      </c>
      <c r="D94" s="16">
        <f>FC_OTH_HH_CO_E!D$2</f>
        <v>3141.3463442485477</v>
      </c>
      <c r="E94" s="16">
        <f>FC_OTH_HH_CO_E!E$2</f>
        <v>3336.7492235672398</v>
      </c>
      <c r="F94" s="16">
        <f>FC_OTH_HH_CO_E!F$2</f>
        <v>3139.0730869046984</v>
      </c>
      <c r="G94" s="16">
        <f>FC_OTH_HH_CO_E!G$2</f>
        <v>3109.2262803839149</v>
      </c>
      <c r="H94" s="16">
        <f>FC_OTH_HH_CO_E!H$2</f>
        <v>3094.2246089686055</v>
      </c>
      <c r="I94" s="16">
        <f>FC_OTH_HH_CO_E!I$2</f>
        <v>3152.0203102509513</v>
      </c>
      <c r="J94" s="16">
        <f>FC_OTH_HH_CO_E!J$2</f>
        <v>3318.5823760440358</v>
      </c>
      <c r="K94" s="16">
        <f>FC_OTH_HH_CO_E!K$2</f>
        <v>3190.3081690812437</v>
      </c>
      <c r="L94" s="16">
        <f>FC_OTH_HH_CO_E!L$2</f>
        <v>2928.8690545815875</v>
      </c>
      <c r="M94" s="16">
        <f>FC_OTH_HH_CO_E!M$2</f>
        <v>3165.7458059508608</v>
      </c>
      <c r="N94" s="16">
        <f>FC_OTH_HH_CO_E!N$2</f>
        <v>3375.7742318162118</v>
      </c>
      <c r="O94" s="16">
        <f>FC_OTH_HH_CO_E!O$2</f>
        <v>3342.5235555040845</v>
      </c>
      <c r="P94" s="16">
        <f>FC_OTH_HH_CO_E!P$2</f>
        <v>3178.4096557296057</v>
      </c>
      <c r="Q94" s="16">
        <f>FC_OTH_HH_CO_E!Q$2</f>
        <v>3116.5265984911525</v>
      </c>
      <c r="R94" s="16">
        <f>FC_OTH_HH_CO_E!R$2</f>
        <v>3066.1999180003395</v>
      </c>
      <c r="S94" s="16">
        <f>FC_OTH_HH_CO_E!S$2</f>
        <v>2899.449722606234</v>
      </c>
      <c r="T94" s="16">
        <f>FC_OTH_HH_CO_E!T$2</f>
        <v>2958.2467394789478</v>
      </c>
      <c r="U94" s="16">
        <f>FC_OTH_HH_CO_E!U$2</f>
        <v>2826.5163880015652</v>
      </c>
      <c r="V94" s="16">
        <f>FC_OTH_HH_CO_E!V$2</f>
        <v>2784.895770155772</v>
      </c>
      <c r="W94" s="16">
        <f>FC_OTH_HH_CO_E!W$2</f>
        <v>2871.501353491356</v>
      </c>
      <c r="X94" s="16">
        <f>FC_OTH_HH_CO_E!X$2</f>
        <v>2617.3678823146906</v>
      </c>
      <c r="Y94" s="16">
        <f>FC_OTH_HH_CO_E!Y$2</f>
        <v>2528.5104503204639</v>
      </c>
      <c r="Z94" s="16">
        <f>FC_OTH_HH_CO_E!Z$2</f>
        <v>2243.881424127324</v>
      </c>
    </row>
    <row r="95" spans="1:26" ht="11.25" customHeight="1" x14ac:dyDescent="0.2">
      <c r="A95" s="42" t="s">
        <v>264</v>
      </c>
      <c r="B95" s="32" t="str">
        <f ca="1">HYPERLINK("#"&amp;CELL("address",FC_OTH_AFF_E!$Z$2),"FC_OTH_AFF_E")</f>
        <v>FC_OTH_AFF_E</v>
      </c>
      <c r="C95" s="33">
        <f>FC_OTH_AFF_E!C$2</f>
        <v>12151.814188680002</v>
      </c>
      <c r="D95" s="33">
        <f>FC_OTH_AFF_E!D$2</f>
        <v>12558.834750959999</v>
      </c>
      <c r="E95" s="33">
        <f>FC_OTH_AFF_E!E$2</f>
        <v>12901.153202999998</v>
      </c>
      <c r="F95" s="33">
        <f>FC_OTH_AFF_E!F$2</f>
        <v>12657.702153239999</v>
      </c>
      <c r="G95" s="33">
        <f>FC_OTH_AFF_E!G$2</f>
        <v>13155.763103280002</v>
      </c>
      <c r="H95" s="33">
        <f>FC_OTH_AFF_E!H$2</f>
        <v>12732.966230040001</v>
      </c>
      <c r="I95" s="33">
        <f>FC_OTH_AFF_E!I$2</f>
        <v>12338.54858088</v>
      </c>
      <c r="J95" s="33">
        <f>FC_OTH_AFF_E!J$2</f>
        <v>12016.7160102</v>
      </c>
      <c r="K95" s="33">
        <f>FC_OTH_AFF_E!K$2</f>
        <v>12252.917450880002</v>
      </c>
      <c r="L95" s="33">
        <f>FC_OTH_AFF_E!L$2</f>
        <v>12164.383152720002</v>
      </c>
      <c r="M95" s="33">
        <f>FC_OTH_AFF_E!M$2</f>
        <v>11797.755630479996</v>
      </c>
      <c r="N95" s="33">
        <f>FC_OTH_AFF_E!N$2</f>
        <v>11930.127594120022</v>
      </c>
      <c r="O95" s="33">
        <f>FC_OTH_AFF_E!O$2</f>
        <v>11394.055368776579</v>
      </c>
      <c r="P95" s="33">
        <f>FC_OTH_AFF_E!P$2</f>
        <v>11916.230463549096</v>
      </c>
      <c r="Q95" s="33">
        <f>FC_OTH_AFF_E!Q$2</f>
        <v>11742.470042018467</v>
      </c>
      <c r="R95" s="33">
        <f>FC_OTH_AFF_E!R$2</f>
        <v>11624.98679222075</v>
      </c>
      <c r="S95" s="33">
        <f>FC_OTH_AFF_E!S$2</f>
        <v>10695.74207208587</v>
      </c>
      <c r="T95" s="33">
        <f>FC_OTH_AFF_E!T$2</f>
        <v>10496.996047373552</v>
      </c>
      <c r="U95" s="33">
        <f>FC_OTH_AFF_E!U$2</f>
        <v>10697.566147754264</v>
      </c>
      <c r="V95" s="33">
        <f>FC_OTH_AFF_E!V$2</f>
        <v>10384.040573383045</v>
      </c>
      <c r="W95" s="33">
        <f>FC_OTH_AFF_E!W$2</f>
        <v>11251.025146204909</v>
      </c>
      <c r="X95" s="33">
        <f>FC_OTH_AFF_E!X$2</f>
        <v>11318.426008501707</v>
      </c>
      <c r="Y95" s="33">
        <f>FC_OTH_AFF_E!Y$2</f>
        <v>10945.338566381477</v>
      </c>
      <c r="Z95" s="33">
        <f>FC_OTH_AFF_E!Z$2</f>
        <v>11005.143720115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Z72"/>
  <sheetViews>
    <sheetView showGridLines="0" workbookViewId="0">
      <pane xSplit="2" ySplit="2" topLeftCell="F3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5">
      <c r="A1" s="4" t="s">
        <v>320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1.25" customHeight="1" x14ac:dyDescent="0.2">
      <c r="A5" s="28" t="s">
        <v>4</v>
      </c>
      <c r="B5" s="7" t="s">
        <v>5</v>
      </c>
      <c r="C5" s="8">
        <v>3.9607128000000005</v>
      </c>
      <c r="D5" s="8">
        <v>3.9607128000000005</v>
      </c>
      <c r="E5" s="8">
        <v>3.9607128000000005</v>
      </c>
      <c r="F5" s="8">
        <v>3.9607128000000005</v>
      </c>
      <c r="G5" s="8">
        <v>3.9607128000000005</v>
      </c>
      <c r="H5" s="8">
        <v>3.9607128000000005</v>
      </c>
      <c r="I5" s="8">
        <v>3.9607128000000005</v>
      </c>
      <c r="J5" s="8">
        <v>3.9607128000000005</v>
      </c>
      <c r="K5" s="8">
        <v>3.9607128000000005</v>
      </c>
      <c r="L5" s="8">
        <v>3.9607128000000005</v>
      </c>
      <c r="M5" s="8">
        <v>3.9607128000000005</v>
      </c>
      <c r="N5" s="8">
        <v>3.9607128000000005</v>
      </c>
      <c r="O5" s="8">
        <v>3.9607128000000005</v>
      </c>
      <c r="P5" s="8">
        <v>3.9607128000000005</v>
      </c>
      <c r="Q5" s="8">
        <v>3.9607128000000005</v>
      </c>
      <c r="R5" s="8">
        <v>3.9607128000000005</v>
      </c>
      <c r="S5" s="8">
        <v>3.9607128000000005</v>
      </c>
      <c r="T5" s="8">
        <v>3.9607128000000005</v>
      </c>
      <c r="U5" s="8">
        <v>3.9607128000000005</v>
      </c>
      <c r="V5" s="8">
        <v>3.9607128000000005</v>
      </c>
      <c r="W5" s="8">
        <v>3.9607128000000005</v>
      </c>
      <c r="X5" s="8">
        <v>3.9607128000000005</v>
      </c>
      <c r="Y5" s="8">
        <v>3.9607128000000005</v>
      </c>
      <c r="Z5" s="8">
        <v>3.9607128000000005</v>
      </c>
    </row>
    <row r="6" spans="1:26" ht="11.25" customHeight="1" x14ac:dyDescent="0.2">
      <c r="A6" s="28" t="s">
        <v>6</v>
      </c>
      <c r="B6" s="7" t="s">
        <v>7</v>
      </c>
      <c r="C6" s="8">
        <v>3.9607128000000005</v>
      </c>
      <c r="D6" s="8">
        <v>3.9607128000000005</v>
      </c>
      <c r="E6" s="8">
        <v>3.9607128000000005</v>
      </c>
      <c r="F6" s="8">
        <v>3.9607128000000005</v>
      </c>
      <c r="G6" s="8">
        <v>3.9607128000000005</v>
      </c>
      <c r="H6" s="8">
        <v>3.9607128000000005</v>
      </c>
      <c r="I6" s="8">
        <v>3.9607128000000005</v>
      </c>
      <c r="J6" s="8">
        <v>3.9607128000000005</v>
      </c>
      <c r="K6" s="8">
        <v>3.9607128000000005</v>
      </c>
      <c r="L6" s="8">
        <v>3.9607128000000005</v>
      </c>
      <c r="M6" s="8">
        <v>3.9607128000000005</v>
      </c>
      <c r="N6" s="8">
        <v>3.9607128000000005</v>
      </c>
      <c r="O6" s="8">
        <v>3.9607128000000005</v>
      </c>
      <c r="P6" s="8">
        <v>3.9607128000000005</v>
      </c>
      <c r="Q6" s="8">
        <v>3.9607128000000005</v>
      </c>
      <c r="R6" s="8">
        <v>3.9607128000000005</v>
      </c>
      <c r="S6" s="8">
        <v>3.9607128000000005</v>
      </c>
      <c r="T6" s="8">
        <v>3.9607128000000005</v>
      </c>
      <c r="U6" s="8">
        <v>3.9607128000000005</v>
      </c>
      <c r="V6" s="8">
        <v>3.9607128000000005</v>
      </c>
      <c r="W6" s="8">
        <v>3.9607128000000005</v>
      </c>
      <c r="X6" s="8">
        <v>3.9607128000000005</v>
      </c>
      <c r="Y6" s="8">
        <v>3.9607128000000005</v>
      </c>
      <c r="Z6" s="8">
        <v>3.9607128000000005</v>
      </c>
    </row>
    <row r="7" spans="1:26" ht="11.25" customHeight="1" x14ac:dyDescent="0.2">
      <c r="A7" s="28" t="s">
        <v>8</v>
      </c>
      <c r="B7" s="7" t="s">
        <v>9</v>
      </c>
      <c r="C7" s="8">
        <v>3.9607128000000005</v>
      </c>
      <c r="D7" s="8">
        <v>3.9607128000000005</v>
      </c>
      <c r="E7" s="8">
        <v>3.9607128000000005</v>
      </c>
      <c r="F7" s="8">
        <v>3.9607128000000005</v>
      </c>
      <c r="G7" s="8">
        <v>3.9607128000000005</v>
      </c>
      <c r="H7" s="8">
        <v>3.9607128000000005</v>
      </c>
      <c r="I7" s="8">
        <v>3.9607128000000005</v>
      </c>
      <c r="J7" s="8">
        <v>3.9607128000000005</v>
      </c>
      <c r="K7" s="8">
        <v>3.9607128000000005</v>
      </c>
      <c r="L7" s="8">
        <v>3.9607128000000005</v>
      </c>
      <c r="M7" s="8">
        <v>3.9607128000000005</v>
      </c>
      <c r="N7" s="8">
        <v>3.9607128000000005</v>
      </c>
      <c r="O7" s="8">
        <v>3.9607128000000005</v>
      </c>
      <c r="P7" s="8">
        <v>3.9607128000000005</v>
      </c>
      <c r="Q7" s="8">
        <v>3.9607128000000005</v>
      </c>
      <c r="R7" s="8">
        <v>3.9607128000000005</v>
      </c>
      <c r="S7" s="8">
        <v>3.9607128000000005</v>
      </c>
      <c r="T7" s="8">
        <v>3.9607128000000005</v>
      </c>
      <c r="U7" s="8">
        <v>3.9607128000000005</v>
      </c>
      <c r="V7" s="8">
        <v>3.9607128000000005</v>
      </c>
      <c r="W7" s="8">
        <v>3.9607128000000005</v>
      </c>
      <c r="X7" s="8">
        <v>3.9607128000000005</v>
      </c>
      <c r="Y7" s="8">
        <v>3.9607128000000005</v>
      </c>
      <c r="Z7" s="8">
        <v>3.9607128000000005</v>
      </c>
    </row>
    <row r="8" spans="1:26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  <c r="Y9" s="8">
        <v>4.0235148000000001</v>
      </c>
      <c r="Z9" s="8">
        <v>4.0235148000000001</v>
      </c>
    </row>
    <row r="10" spans="1:26" ht="11.25" customHeight="1" x14ac:dyDescent="0.2">
      <c r="A10" s="28" t="s">
        <v>12</v>
      </c>
      <c r="B10" s="7" t="s">
        <v>13</v>
      </c>
      <c r="C10" s="8">
        <v>4.2286679999302201</v>
      </c>
      <c r="D10" s="8">
        <v>4.2286679999302201</v>
      </c>
      <c r="E10" s="8">
        <v>4.2286679999302201</v>
      </c>
      <c r="F10" s="8">
        <v>4.2286679999302201</v>
      </c>
      <c r="G10" s="8">
        <v>4.2286679999302201</v>
      </c>
      <c r="H10" s="8">
        <v>4.2286679999302201</v>
      </c>
      <c r="I10" s="8">
        <v>4.2286679999302201</v>
      </c>
      <c r="J10" s="8">
        <v>4.2286679999302201</v>
      </c>
      <c r="K10" s="8">
        <v>4.2286679999302201</v>
      </c>
      <c r="L10" s="8">
        <v>4.2286679999302201</v>
      </c>
      <c r="M10" s="8">
        <v>4.2286679999302201</v>
      </c>
      <c r="N10" s="8">
        <v>4.2286679999302201</v>
      </c>
      <c r="O10" s="8">
        <v>4.2286679999302201</v>
      </c>
      <c r="P10" s="8">
        <v>4.2286679999302201</v>
      </c>
      <c r="Q10" s="8">
        <v>4.2286679999302201</v>
      </c>
      <c r="R10" s="8">
        <v>4.2286679999302201</v>
      </c>
      <c r="S10" s="8">
        <v>4.2286679999302201</v>
      </c>
      <c r="T10" s="8">
        <v>4.2286679999302201</v>
      </c>
      <c r="U10" s="8">
        <v>4.2286679999302201</v>
      </c>
      <c r="V10" s="8">
        <v>4.2286679999302201</v>
      </c>
      <c r="W10" s="8">
        <v>4.2286679999302201</v>
      </c>
      <c r="X10" s="8">
        <v>4.2286679999302201</v>
      </c>
      <c r="Y10" s="8">
        <v>4.2286679999302201</v>
      </c>
      <c r="Z10" s="8">
        <v>4.2286679999302201</v>
      </c>
    </row>
    <row r="11" spans="1:26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1.25" customHeight="1" x14ac:dyDescent="0.2">
      <c r="A12" s="28" t="s">
        <v>14</v>
      </c>
      <c r="B12" s="7" t="s">
        <v>15</v>
      </c>
      <c r="C12" s="8">
        <v>4.4798760000279119</v>
      </c>
      <c r="D12" s="8">
        <v>4.4798760000279119</v>
      </c>
      <c r="E12" s="8">
        <v>4.4798760000279119</v>
      </c>
      <c r="F12" s="8">
        <v>4.4798760000279119</v>
      </c>
      <c r="G12" s="8">
        <v>4.4798760000279119</v>
      </c>
      <c r="H12" s="8">
        <v>4.4798760000279119</v>
      </c>
      <c r="I12" s="8">
        <v>4.4798760000279119</v>
      </c>
      <c r="J12" s="8">
        <v>4.4798760000279119</v>
      </c>
      <c r="K12" s="8">
        <v>4.4798760000279119</v>
      </c>
      <c r="L12" s="8">
        <v>4.4798760000279119</v>
      </c>
      <c r="M12" s="8">
        <v>4.4798760000279119</v>
      </c>
      <c r="N12" s="8">
        <v>4.4798760000279119</v>
      </c>
      <c r="O12" s="8">
        <v>4.4798760000279119</v>
      </c>
      <c r="P12" s="8">
        <v>4.4798760000279119</v>
      </c>
      <c r="Q12" s="8">
        <v>4.4798760000279119</v>
      </c>
      <c r="R12" s="8">
        <v>4.4798760000279119</v>
      </c>
      <c r="S12" s="8">
        <v>4.4798760000279119</v>
      </c>
      <c r="T12" s="8">
        <v>4.4798760000279119</v>
      </c>
      <c r="U12" s="8">
        <v>4.4798760000279119</v>
      </c>
      <c r="V12" s="8">
        <v>4.4798760000279119</v>
      </c>
      <c r="W12" s="8">
        <v>4.4798760000279119</v>
      </c>
      <c r="X12" s="8">
        <v>4.4798760000279119</v>
      </c>
      <c r="Y12" s="8">
        <v>4.4798760000279119</v>
      </c>
      <c r="Z12" s="8">
        <v>4.4798760000279119</v>
      </c>
    </row>
    <row r="13" spans="1:26" ht="11.25" customHeight="1" x14ac:dyDescent="0.2">
      <c r="A13" s="28" t="s">
        <v>16</v>
      </c>
      <c r="B13" s="7" t="s">
        <v>17</v>
      </c>
      <c r="C13" s="8">
        <v>4.4798760000279119</v>
      </c>
      <c r="D13" s="8">
        <v>4.4798760000279119</v>
      </c>
      <c r="E13" s="8">
        <v>4.4798760000279119</v>
      </c>
      <c r="F13" s="8">
        <v>4.4798760000279119</v>
      </c>
      <c r="G13" s="8">
        <v>4.4798760000279119</v>
      </c>
      <c r="H13" s="8">
        <v>4.4798760000279119</v>
      </c>
      <c r="I13" s="8">
        <v>4.4798760000279119</v>
      </c>
      <c r="J13" s="8">
        <v>4.4798760000279119</v>
      </c>
      <c r="K13" s="8">
        <v>4.4798760000279119</v>
      </c>
      <c r="L13" s="8">
        <v>4.4798760000279119</v>
      </c>
      <c r="M13" s="8">
        <v>4.4798760000279119</v>
      </c>
      <c r="N13" s="8">
        <v>4.4798760000279119</v>
      </c>
      <c r="O13" s="8">
        <v>4.4798760000279119</v>
      </c>
      <c r="P13" s="8">
        <v>4.4798760000279119</v>
      </c>
      <c r="Q13" s="8">
        <v>4.4798760000279119</v>
      </c>
      <c r="R13" s="8">
        <v>4.4798760000279119</v>
      </c>
      <c r="S13" s="8">
        <v>4.4798760000279119</v>
      </c>
      <c r="T13" s="8">
        <v>4.4798760000279119</v>
      </c>
      <c r="U13" s="8">
        <v>4.4798760000279119</v>
      </c>
      <c r="V13" s="8">
        <v>4.4798760000279119</v>
      </c>
      <c r="W13" s="8">
        <v>4.4798760000279119</v>
      </c>
      <c r="X13" s="8">
        <v>4.4798760000279119</v>
      </c>
      <c r="Y13" s="8">
        <v>4.4798760000279119</v>
      </c>
      <c r="Z13" s="8">
        <v>4.4798760000279119</v>
      </c>
    </row>
    <row r="14" spans="1:26" ht="11.25" customHeight="1" x14ac:dyDescent="0.2">
      <c r="A14" s="28" t="s">
        <v>18</v>
      </c>
      <c r="B14" s="7" t="s">
        <v>19</v>
      </c>
      <c r="C14" s="8">
        <v>4.4798760000279119</v>
      </c>
      <c r="D14" s="8">
        <v>4.4798760000279119</v>
      </c>
      <c r="E14" s="8">
        <v>4.4798760000279119</v>
      </c>
      <c r="F14" s="8">
        <v>4.4798760000279119</v>
      </c>
      <c r="G14" s="8">
        <v>4.4798760000279119</v>
      </c>
      <c r="H14" s="8">
        <v>4.4798760000279119</v>
      </c>
      <c r="I14" s="8">
        <v>4.4798760000279119</v>
      </c>
      <c r="J14" s="8">
        <v>4.4798760000279119</v>
      </c>
      <c r="K14" s="8">
        <v>4.4798760000279119</v>
      </c>
      <c r="L14" s="8">
        <v>4.4798760000279119</v>
      </c>
      <c r="M14" s="8">
        <v>4.4798760000279119</v>
      </c>
      <c r="N14" s="8">
        <v>4.4798760000279119</v>
      </c>
      <c r="O14" s="8">
        <v>4.4798760000279119</v>
      </c>
      <c r="P14" s="8">
        <v>4.4798760000279119</v>
      </c>
      <c r="Q14" s="8">
        <v>4.4798760000279119</v>
      </c>
      <c r="R14" s="8">
        <v>4.4798760000279119</v>
      </c>
      <c r="S14" s="8">
        <v>4.4798760000279119</v>
      </c>
      <c r="T14" s="8">
        <v>4.4798760000279119</v>
      </c>
      <c r="U14" s="8">
        <v>4.4798760000279119</v>
      </c>
      <c r="V14" s="8">
        <v>4.4798760000279119</v>
      </c>
      <c r="W14" s="8">
        <v>4.4798760000279119</v>
      </c>
      <c r="X14" s="8">
        <v>4.4798760000279119</v>
      </c>
      <c r="Y14" s="8">
        <v>4.4798760000279119</v>
      </c>
      <c r="Z14" s="8">
        <v>4.4798760000279119</v>
      </c>
    </row>
    <row r="15" spans="1:26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  <c r="Y15" s="8">
        <v>3.3787476000000005</v>
      </c>
      <c r="Z15" s="8">
        <v>3.3787476000000005</v>
      </c>
    </row>
    <row r="16" spans="1:26" ht="11.25" customHeight="1" x14ac:dyDescent="0.2">
      <c r="A16" s="28" t="s">
        <v>22</v>
      </c>
      <c r="B16" s="7" t="s">
        <v>23</v>
      </c>
      <c r="C16" s="8">
        <v>4.4798760000279119</v>
      </c>
      <c r="D16" s="8">
        <v>4.4798760000279119</v>
      </c>
      <c r="E16" s="8">
        <v>4.4798760000279119</v>
      </c>
      <c r="F16" s="8">
        <v>4.4798760000279119</v>
      </c>
      <c r="G16" s="8">
        <v>4.4798760000279119</v>
      </c>
      <c r="H16" s="8">
        <v>4.4798760000279119</v>
      </c>
      <c r="I16" s="8">
        <v>4.4798760000279119</v>
      </c>
      <c r="J16" s="8">
        <v>4.4798760000279119</v>
      </c>
      <c r="K16" s="8">
        <v>4.4798760000279119</v>
      </c>
      <c r="L16" s="8">
        <v>4.4798760000279119</v>
      </c>
      <c r="M16" s="8">
        <v>4.4798760000279119</v>
      </c>
      <c r="N16" s="8">
        <v>4.4798760000279119</v>
      </c>
      <c r="O16" s="8">
        <v>4.4798760000279119</v>
      </c>
      <c r="P16" s="8">
        <v>4.4798760000279119</v>
      </c>
      <c r="Q16" s="8">
        <v>4.4798760000279119</v>
      </c>
      <c r="R16" s="8">
        <v>4.4798760000279119</v>
      </c>
      <c r="S16" s="8">
        <v>4.4798760000279119</v>
      </c>
      <c r="T16" s="8">
        <v>4.4798760000279119</v>
      </c>
      <c r="U16" s="8">
        <v>4.4798760000279119</v>
      </c>
      <c r="V16" s="8">
        <v>4.4798760000279119</v>
      </c>
      <c r="W16" s="8">
        <v>4.4798760000279119</v>
      </c>
      <c r="X16" s="8">
        <v>4.4798760000279119</v>
      </c>
      <c r="Y16" s="8">
        <v>4.4798760000279119</v>
      </c>
      <c r="Z16" s="8">
        <v>4.4798760000279119</v>
      </c>
    </row>
    <row r="17" spans="1:26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  <c r="Y18" s="8">
        <v>1.8589392</v>
      </c>
      <c r="Z18" s="8">
        <v>1.8589392</v>
      </c>
    </row>
    <row r="19" spans="1:26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  <c r="Y19" s="8">
        <v>1.8589392</v>
      </c>
      <c r="Z19" s="8">
        <v>1.8589392</v>
      </c>
    </row>
    <row r="20" spans="1:26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  <c r="Y20" s="8">
        <v>10.885680000000001</v>
      </c>
      <c r="Z20" s="8">
        <v>10.885680000000001</v>
      </c>
    </row>
    <row r="21" spans="1:26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  <c r="Y21" s="8">
        <v>7.6199760000000003</v>
      </c>
      <c r="Z21" s="8">
        <v>7.6199760000000003</v>
      </c>
    </row>
    <row r="22" spans="1:26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  <c r="Y23" s="8">
        <v>4.438008</v>
      </c>
      <c r="Z23" s="8">
        <v>4.438008</v>
      </c>
    </row>
    <row r="24" spans="1:26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  <c r="Y24" s="8">
        <v>4.438008</v>
      </c>
      <c r="Z24" s="8">
        <v>4.438008</v>
      </c>
    </row>
    <row r="25" spans="1:26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  <c r="Y25" s="27">
        <v>4.479876</v>
      </c>
      <c r="Z25" s="27">
        <v>4.479876</v>
      </c>
    </row>
    <row r="26" spans="1:26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  <c r="Y28" s="8">
        <v>3.0689244000000002</v>
      </c>
      <c r="Z28" s="8">
        <v>3.0689244000000002</v>
      </c>
    </row>
    <row r="29" spans="1:26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  <c r="Y29" s="8">
        <v>2.6879256000000002</v>
      </c>
      <c r="Z29" s="8">
        <v>2.6879256000000002</v>
      </c>
    </row>
    <row r="30" spans="1:26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  <c r="Y30" s="8">
        <v>3.0689244000000002</v>
      </c>
      <c r="Z30" s="8">
        <v>3.0689244000000002</v>
      </c>
    </row>
    <row r="31" spans="1:26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  <c r="Y31" s="8">
        <v>3.0689244000000002</v>
      </c>
      <c r="Z31" s="8">
        <v>3.0689244000000002</v>
      </c>
    </row>
    <row r="32" spans="1:26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  <c r="Y32" s="8">
        <v>3.0689244000000002</v>
      </c>
      <c r="Z32" s="8">
        <v>3.0689244000000002</v>
      </c>
    </row>
    <row r="33" spans="1:26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  <c r="Y34" s="8">
        <v>2.4115968000000003</v>
      </c>
      <c r="Z34" s="8">
        <v>2.4115968000000003</v>
      </c>
    </row>
    <row r="35" spans="1:26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  <c r="Y35" s="8">
        <v>2.5790688000000004</v>
      </c>
      <c r="Z35" s="8">
        <v>2.5790688000000004</v>
      </c>
    </row>
    <row r="36" spans="1:26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  <c r="Y36" s="8">
        <v>2.6418708000000004</v>
      </c>
      <c r="Z36" s="8">
        <v>2.6418708000000004</v>
      </c>
    </row>
    <row r="37" spans="1:26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  <c r="Y37" s="8">
        <v>2.9014524000000002</v>
      </c>
      <c r="Z37" s="8">
        <v>2.9014524000000002</v>
      </c>
    </row>
    <row r="38" spans="1:26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  <c r="Y38" s="8">
        <v>2.9307600000000003</v>
      </c>
      <c r="Z38" s="8">
        <v>2.9307600000000003</v>
      </c>
    </row>
    <row r="39" spans="1:26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  <c r="Y39" s="8">
        <v>3.0103092000000005</v>
      </c>
      <c r="Z39" s="8">
        <v>3.0103092000000005</v>
      </c>
    </row>
    <row r="40" spans="1:26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  <c r="Y40" s="8">
        <v>3.0103092000000005</v>
      </c>
      <c r="Z40" s="8">
        <v>3.0103092000000005</v>
      </c>
    </row>
    <row r="41" spans="1:26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  <c r="Y41" s="8">
        <v>3.0103092000000005</v>
      </c>
      <c r="Z41" s="8">
        <v>3.0103092000000005</v>
      </c>
    </row>
    <row r="42" spans="1:26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  <c r="Y42" s="8">
        <v>3.0689244000000002</v>
      </c>
      <c r="Z42" s="8">
        <v>3.0689244000000002</v>
      </c>
    </row>
    <row r="43" spans="1:26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  <c r="Y43" s="8">
        <v>3.1024188000000001</v>
      </c>
      <c r="Z43" s="8">
        <v>3.1024188000000001</v>
      </c>
    </row>
    <row r="44" spans="1:26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  <c r="Y44" s="8">
        <v>3.2405832000000006</v>
      </c>
      <c r="Z44" s="8">
        <v>3.2405832000000006</v>
      </c>
    </row>
    <row r="45" spans="1:26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  <c r="Y45" s="8">
        <v>3.0689244000000002</v>
      </c>
      <c r="Z45" s="8">
        <v>3.0689244000000002</v>
      </c>
    </row>
    <row r="46" spans="1:26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  <c r="Y46" s="8">
        <v>3.0689244000000002</v>
      </c>
      <c r="Z46" s="8">
        <v>3.0689244000000002</v>
      </c>
    </row>
    <row r="47" spans="1:26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  <c r="Y47" s="8">
        <v>3.3787476000000005</v>
      </c>
      <c r="Z47" s="8">
        <v>3.3787476000000005</v>
      </c>
    </row>
    <row r="48" spans="1:26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  <c r="Y48" s="8">
        <v>4.0821300000000003</v>
      </c>
      <c r="Z48" s="8">
        <v>4.0821300000000003</v>
      </c>
    </row>
    <row r="49" spans="1:26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  <c r="Y49" s="8">
        <v>3.0689244000000002</v>
      </c>
      <c r="Z49" s="8">
        <v>3.0689244000000002</v>
      </c>
    </row>
    <row r="50" spans="1:26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  <c r="Y50" s="8">
        <v>3.0689244000000002</v>
      </c>
      <c r="Z50" s="8">
        <v>3.0689244000000002</v>
      </c>
    </row>
    <row r="51" spans="1:26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  <c r="Y51" s="27">
        <v>2.3487948000000003</v>
      </c>
      <c r="Z51" s="27">
        <v>2.3487948000000003</v>
      </c>
    </row>
    <row r="52" spans="1:26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  <c r="Y53" s="8">
        <v>5.9871240000000006</v>
      </c>
      <c r="Z53" s="8">
        <v>5.9871240000000006</v>
      </c>
    </row>
    <row r="54" spans="1:26" ht="11.25" customHeight="1" x14ac:dyDescent="0.2">
      <c r="A54" s="43" t="s">
        <v>118</v>
      </c>
      <c r="B54" s="44" t="s">
        <v>119</v>
      </c>
      <c r="C54" s="45">
        <v>4.9449990537707764</v>
      </c>
      <c r="D54" s="45">
        <v>4.8689063825967844</v>
      </c>
      <c r="E54" s="45">
        <v>4.794932754177192</v>
      </c>
      <c r="F54" s="45">
        <v>4.7116070131686607</v>
      </c>
      <c r="G54" s="45">
        <v>4.6305388727760359</v>
      </c>
      <c r="H54" s="45">
        <v>4.5874424269560485</v>
      </c>
      <c r="I54" s="45">
        <v>4.5454828210001761</v>
      </c>
      <c r="J54" s="45">
        <v>4.4499892328105286</v>
      </c>
      <c r="K54" s="45">
        <v>4.3519788042990601</v>
      </c>
      <c r="L54" s="45">
        <v>4.3713824919714845</v>
      </c>
      <c r="M54" s="45">
        <v>4.3902585261159244</v>
      </c>
      <c r="N54" s="45">
        <v>4.4162217088384565</v>
      </c>
      <c r="O54" s="45">
        <v>4.4414975539136403</v>
      </c>
      <c r="P54" s="45">
        <v>4.4313149434061643</v>
      </c>
      <c r="Q54" s="45">
        <v>4.4213949502636325</v>
      </c>
      <c r="R54" s="45">
        <v>4.3984492490225762</v>
      </c>
      <c r="S54" s="45">
        <v>4.3760804561505235</v>
      </c>
      <c r="T54" s="45">
        <v>4.306457689010136</v>
      </c>
      <c r="U54" s="45">
        <v>4.2911643736622755</v>
      </c>
      <c r="V54" s="45">
        <v>4.2900882638066644</v>
      </c>
      <c r="W54" s="45">
        <v>4.2890121537975361</v>
      </c>
      <c r="X54" s="45">
        <v>4.2817710332769252</v>
      </c>
      <c r="Y54" s="45">
        <v>4.2744873119127966</v>
      </c>
      <c r="Z54" s="45">
        <v>4.2650912389426452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  <c r="Y62" s="52">
        <v>4.6892160000000001</v>
      </c>
      <c r="Z62" s="52">
        <v>4.6892160000000001</v>
      </c>
    </row>
    <row r="63" spans="1:26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  <c r="Y63" s="52">
        <v>4.6892160000000001</v>
      </c>
      <c r="Z63" s="52">
        <v>4.6892160000000001</v>
      </c>
    </row>
    <row r="64" spans="1:26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  <c r="Y64" s="52">
        <v>2.2859928000000003</v>
      </c>
      <c r="Z64" s="52">
        <v>2.2859928000000003</v>
      </c>
    </row>
    <row r="65" spans="1:26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  <c r="Y65" s="52">
        <v>4.1867999999999999</v>
      </c>
      <c r="Z65" s="52">
        <v>4.1867999999999999</v>
      </c>
    </row>
    <row r="66" spans="1:26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  <c r="Y66" s="52">
        <v>2.9642544000000002</v>
      </c>
      <c r="Z66" s="52">
        <v>2.9642544000000002</v>
      </c>
    </row>
    <row r="67" spans="1:26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  <c r="Y67" s="52">
        <v>2.9642544000000002</v>
      </c>
      <c r="Z67" s="52">
        <v>2.9642544000000002</v>
      </c>
    </row>
    <row r="68" spans="1:26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  <c r="Y68" s="52">
        <v>2.9642544000000002</v>
      </c>
      <c r="Z68" s="52">
        <v>2.9642544000000002</v>
      </c>
    </row>
    <row r="69" spans="1:26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  <c r="Y69" s="52">
        <v>2.9642544000000002</v>
      </c>
      <c r="Z69" s="52">
        <v>2.9642544000000002</v>
      </c>
    </row>
    <row r="70" spans="1:26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  <c r="Y70" s="52">
        <v>2.9642544000000002</v>
      </c>
      <c r="Z70" s="52">
        <v>2.9642544000000002</v>
      </c>
    </row>
    <row r="71" spans="1:26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  <c r="Y71" s="52">
        <v>2.9642544000000002</v>
      </c>
      <c r="Z71" s="52">
        <v>2.9642544000000002</v>
      </c>
    </row>
    <row r="72" spans="1:26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  <c r="Y72" s="55">
        <v>3.3326927999999998</v>
      </c>
      <c r="Z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388915.30522157095</v>
      </c>
      <c r="D2" s="21">
        <f t="shared" ref="D2:X2" si="0">SUM(D3,D17,D22,D25,D26,D51,D52)</f>
        <v>391257.94754005491</v>
      </c>
      <c r="E2" s="21">
        <f t="shared" si="0"/>
        <v>385094.73614922696</v>
      </c>
      <c r="F2" s="21">
        <f t="shared" si="0"/>
        <v>388710.14172431949</v>
      </c>
      <c r="G2" s="21">
        <f t="shared" si="0"/>
        <v>391696.91981007234</v>
      </c>
      <c r="H2" s="21">
        <f t="shared" si="0"/>
        <v>393349.54089696548</v>
      </c>
      <c r="I2" s="21">
        <f t="shared" si="0"/>
        <v>384589.06926851772</v>
      </c>
      <c r="J2" s="21">
        <f t="shared" si="0"/>
        <v>376199.93502635515</v>
      </c>
      <c r="K2" s="21">
        <f t="shared" si="0"/>
        <v>371138.6223088376</v>
      </c>
      <c r="L2" s="21">
        <f t="shared" si="0"/>
        <v>357021.77448604809</v>
      </c>
      <c r="M2" s="21">
        <f t="shared" si="0"/>
        <v>359281.14565333223</v>
      </c>
      <c r="N2" s="21">
        <f t="shared" si="0"/>
        <v>350843.52469546208</v>
      </c>
      <c r="O2" s="21">
        <f t="shared" si="0"/>
        <v>354818.348506101</v>
      </c>
      <c r="P2" s="21">
        <f t="shared" si="0"/>
        <v>353876.76445482211</v>
      </c>
      <c r="Q2" s="21">
        <f t="shared" si="0"/>
        <v>319380.78678268916</v>
      </c>
      <c r="R2" s="21">
        <f t="shared" si="0"/>
        <v>326105.3744389065</v>
      </c>
      <c r="S2" s="21">
        <f t="shared" si="0"/>
        <v>327267.95584088459</v>
      </c>
      <c r="T2" s="21">
        <f t="shared" si="0"/>
        <v>334302.57694782497</v>
      </c>
      <c r="U2" s="21">
        <f t="shared" si="0"/>
        <v>328011.26522415754</v>
      </c>
      <c r="V2" s="21">
        <f t="shared" si="0"/>
        <v>320986.05658521305</v>
      </c>
      <c r="W2" s="21">
        <f t="shared" si="0"/>
        <v>273435.67441747291</v>
      </c>
      <c r="X2" s="21">
        <f t="shared" si="0"/>
        <v>299525.81495572778</v>
      </c>
      <c r="Y2" s="21">
        <f t="shared" ref="Y2:Z2" si="1">SUM(Y3,Y17,Y22,Y25,Y26,Y51,Y52)</f>
        <v>296505.62752877682</v>
      </c>
      <c r="Z2" s="21">
        <f t="shared" si="1"/>
        <v>274556.84251884994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36029.835246968898</v>
      </c>
      <c r="D3" s="24">
        <f t="shared" ref="D3:X3" si="3">SUM(D4,D8,D11)</f>
        <v>29150.178626169309</v>
      </c>
      <c r="E3" s="24">
        <f t="shared" si="3"/>
        <v>29494.921627456424</v>
      </c>
      <c r="F3" s="24">
        <f t="shared" si="3"/>
        <v>31567.88171521615</v>
      </c>
      <c r="G3" s="24">
        <f t="shared" si="3"/>
        <v>30034.906462096009</v>
      </c>
      <c r="H3" s="24">
        <f t="shared" si="3"/>
        <v>33678.250639216152</v>
      </c>
      <c r="I3" s="24">
        <f t="shared" si="3"/>
        <v>29312.966741775152</v>
      </c>
      <c r="J3" s="24">
        <f t="shared" si="3"/>
        <v>31259.960701214499</v>
      </c>
      <c r="K3" s="24">
        <f t="shared" si="3"/>
        <v>28969.851455294072</v>
      </c>
      <c r="L3" s="24">
        <f t="shared" si="3"/>
        <v>26335.050735610515</v>
      </c>
      <c r="M3" s="24">
        <f t="shared" si="3"/>
        <v>25796.124986409766</v>
      </c>
      <c r="N3" s="24">
        <f t="shared" si="3"/>
        <v>21278.3804899229</v>
      </c>
      <c r="O3" s="24">
        <f t="shared" si="3"/>
        <v>26304.696179282215</v>
      </c>
      <c r="P3" s="24">
        <f t="shared" si="3"/>
        <v>27724.781268001054</v>
      </c>
      <c r="Q3" s="24">
        <f t="shared" si="3"/>
        <v>16291.6198012815</v>
      </c>
      <c r="R3" s="24">
        <f t="shared" si="3"/>
        <v>16210.971905762131</v>
      </c>
      <c r="S3" s="24">
        <f t="shared" si="3"/>
        <v>14874.580940402708</v>
      </c>
      <c r="T3" s="24">
        <f t="shared" si="3"/>
        <v>17242.262604003547</v>
      </c>
      <c r="U3" s="24">
        <f t="shared" si="3"/>
        <v>13054.421131203148</v>
      </c>
      <c r="V3" s="24">
        <f t="shared" si="3"/>
        <v>8019.3506774432763</v>
      </c>
      <c r="W3" s="24">
        <f t="shared" si="3"/>
        <v>6955.5712838422569</v>
      </c>
      <c r="X3" s="24">
        <f t="shared" si="3"/>
        <v>9662.9070204033451</v>
      </c>
      <c r="Y3" s="24">
        <f t="shared" ref="Y3:Z3" si="4">SUM(Y4,Y8,Y11)</f>
        <v>7317.1079373629418</v>
      </c>
      <c r="Z3" s="24">
        <f t="shared" si="4"/>
        <v>4603.5825523226977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32370.795372960001</v>
      </c>
      <c r="D4" s="19">
        <f t="shared" ref="D4:X4" si="6">SUM(D5:D7)</f>
        <v>25331.420172959999</v>
      </c>
      <c r="E4" s="19">
        <f t="shared" si="6"/>
        <v>25965.996859440005</v>
      </c>
      <c r="F4" s="19">
        <f t="shared" si="6"/>
        <v>28656.799221600002</v>
      </c>
      <c r="G4" s="19">
        <f t="shared" si="6"/>
        <v>27409.781908079996</v>
      </c>
      <c r="H4" s="19">
        <f t="shared" si="6"/>
        <v>31143.454254000004</v>
      </c>
      <c r="I4" s="19">
        <f t="shared" si="6"/>
        <v>26649.765394560003</v>
      </c>
      <c r="J4" s="19">
        <f t="shared" si="6"/>
        <v>28612.526421599992</v>
      </c>
      <c r="K4" s="19">
        <f t="shared" si="6"/>
        <v>26290.664286479998</v>
      </c>
      <c r="L4" s="19">
        <f t="shared" si="6"/>
        <v>24327.903600000001</v>
      </c>
      <c r="M4" s="19">
        <f t="shared" si="6"/>
        <v>23902.392610799998</v>
      </c>
      <c r="N4" s="19">
        <f t="shared" si="6"/>
        <v>20322.923789519999</v>
      </c>
      <c r="O4" s="19">
        <f t="shared" si="6"/>
        <v>25001.666822879997</v>
      </c>
      <c r="P4" s="19">
        <f t="shared" si="6"/>
        <v>26559.307209599996</v>
      </c>
      <c r="Q4" s="19">
        <f t="shared" si="6"/>
        <v>15149.025928080002</v>
      </c>
      <c r="R4" s="19">
        <f t="shared" si="6"/>
        <v>15170.33919456</v>
      </c>
      <c r="S4" s="19">
        <f t="shared" si="6"/>
        <v>13880.1885948</v>
      </c>
      <c r="T4" s="19">
        <f t="shared" si="6"/>
        <v>16398.493570800001</v>
      </c>
      <c r="U4" s="19">
        <f t="shared" si="6"/>
        <v>12157.629303599999</v>
      </c>
      <c r="V4" s="19">
        <f t="shared" si="6"/>
        <v>7192.4736074400007</v>
      </c>
      <c r="W4" s="19">
        <f t="shared" si="6"/>
        <v>6289.52133744</v>
      </c>
      <c r="X4" s="19">
        <f t="shared" si="6"/>
        <v>8920.5179580000004</v>
      </c>
      <c r="Y4" s="19">
        <f t="shared" ref="Y4:Z4" si="7">SUM(Y5:Y7)</f>
        <v>6718.2121353600005</v>
      </c>
      <c r="Z4" s="19">
        <f t="shared" si="7"/>
        <v>4059.7977103200001</v>
      </c>
    </row>
    <row r="5" spans="1:26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1525.7728252799996</v>
      </c>
      <c r="O5" s="8">
        <f>INTMARB!O5+GIC!O5</f>
        <v>1914.0953436</v>
      </c>
      <c r="P5" s="8">
        <f>INTMARB!P5+GIC!P5</f>
        <v>2112.8434351199994</v>
      </c>
      <c r="Q5" s="8">
        <f>INTMARB!Q5+GIC!Q5</f>
        <v>1005.9703077599997</v>
      </c>
      <c r="R5" s="8">
        <f>INTMARB!R5+GIC!R5</f>
        <v>972.33558048000009</v>
      </c>
      <c r="S5" s="8">
        <f>INTMARB!S5+GIC!S5</f>
        <v>547.32146832000001</v>
      </c>
      <c r="T5" s="8">
        <f>INTMARB!T5+GIC!T5</f>
        <v>444.14370792</v>
      </c>
      <c r="U5" s="8">
        <f>INTMARB!U5+GIC!U5</f>
        <v>708.71762015999991</v>
      </c>
      <c r="V5" s="8">
        <f>INTMARB!V5+GIC!V5</f>
        <v>544.27584023999998</v>
      </c>
      <c r="W5" s="8">
        <f>INTMARB!W5+GIC!W5</f>
        <v>354.89723543999997</v>
      </c>
      <c r="X5" s="8">
        <f>INTMARB!X5+GIC!X5</f>
        <v>454.90676616000007</v>
      </c>
      <c r="Y5" s="8">
        <f>INTMARB!Y5+GIC!Y5</f>
        <v>442.37313647999991</v>
      </c>
      <c r="Z5" s="8">
        <f>INTMARB!Z5+GIC!Z5</f>
        <v>127.29621960000001</v>
      </c>
    </row>
    <row r="6" spans="1:26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78.139448639999983</v>
      </c>
      <c r="O6" s="8">
        <f>INTMARB!O6+GIC!O6</f>
        <v>0</v>
      </c>
      <c r="P6" s="8">
        <f>INTMARB!P6+GIC!P6</f>
        <v>0</v>
      </c>
      <c r="Q6" s="8">
        <f>INTMARB!Q6+GIC!Q6</f>
        <v>8.3719864799999968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  <c r="Y6" s="8">
        <f>INTMARB!Y6+GIC!Y6</f>
        <v>0</v>
      </c>
      <c r="Z6" s="8">
        <f>INTMARB!Z6+GIC!Z6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INTMARB!C7+GIC!C7</f>
        <v>32370.795372960001</v>
      </c>
      <c r="D7" s="8">
        <f>INTMARB!D7+GIC!D7</f>
        <v>25331.420172959999</v>
      </c>
      <c r="E7" s="8">
        <f>INTMARB!E7+GIC!E7</f>
        <v>25965.996859440005</v>
      </c>
      <c r="F7" s="8">
        <f>INTMARB!F7+GIC!F7</f>
        <v>28656.799221600002</v>
      </c>
      <c r="G7" s="8">
        <f>INTMARB!G7+GIC!G7</f>
        <v>27409.781908079996</v>
      </c>
      <c r="H7" s="8">
        <f>INTMARB!H7+GIC!H7</f>
        <v>31143.454254000004</v>
      </c>
      <c r="I7" s="8">
        <f>INTMARB!I7+GIC!I7</f>
        <v>26649.765394560003</v>
      </c>
      <c r="J7" s="8">
        <f>INTMARB!J7+GIC!J7</f>
        <v>28612.526421599992</v>
      </c>
      <c r="K7" s="8">
        <f>INTMARB!K7+GIC!K7</f>
        <v>26290.664286479998</v>
      </c>
      <c r="L7" s="8">
        <f>INTMARB!L7+GIC!L7</f>
        <v>24327.903600000001</v>
      </c>
      <c r="M7" s="8">
        <f>INTMARB!M7+GIC!M7</f>
        <v>23902.392610799998</v>
      </c>
      <c r="N7" s="8">
        <f>INTMARB!N7+GIC!N7</f>
        <v>18719.011515599999</v>
      </c>
      <c r="O7" s="8">
        <f>INTMARB!O7+GIC!O7</f>
        <v>23087.571479279999</v>
      </c>
      <c r="P7" s="8">
        <f>INTMARB!P7+GIC!P7</f>
        <v>24446.463774479998</v>
      </c>
      <c r="Q7" s="8">
        <f>INTMARB!Q7+GIC!Q7</f>
        <v>14134.683633840003</v>
      </c>
      <c r="R7" s="8">
        <f>INTMARB!R7+GIC!R7</f>
        <v>14198.00361408</v>
      </c>
      <c r="S7" s="8">
        <f>INTMARB!S7+GIC!S7</f>
        <v>13332.86712648</v>
      </c>
      <c r="T7" s="8">
        <f>INTMARB!T7+GIC!T7</f>
        <v>15954.349862880001</v>
      </c>
      <c r="U7" s="8">
        <f>INTMARB!U7+GIC!U7</f>
        <v>11448.911683439999</v>
      </c>
      <c r="V7" s="8">
        <f>INTMARB!V7+GIC!V7</f>
        <v>6648.1977672000012</v>
      </c>
      <c r="W7" s="8">
        <f>INTMARB!W7+GIC!W7</f>
        <v>5934.6241019999998</v>
      </c>
      <c r="X7" s="8">
        <f>INTMARB!X7+GIC!X7</f>
        <v>8465.6111918400002</v>
      </c>
      <c r="Y7" s="8">
        <f>INTMARB!Y7+GIC!Y7</f>
        <v>6275.8389988800009</v>
      </c>
      <c r="Z7" s="8">
        <f>INTMARB!Z7+GIC!Z7</f>
        <v>3932.5014907200002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611.25195958991321</v>
      </c>
      <c r="D8" s="19">
        <f t="shared" ref="D8:X8" si="9">SUM(D9:D10)</f>
        <v>637.00683838948817</v>
      </c>
      <c r="E8" s="19">
        <f t="shared" si="9"/>
        <v>315.92804039478665</v>
      </c>
      <c r="F8" s="19">
        <f t="shared" si="9"/>
        <v>87.566878798554995</v>
      </c>
      <c r="G8" s="19">
        <f t="shared" si="9"/>
        <v>68.680040398866666</v>
      </c>
      <c r="H8" s="19">
        <f t="shared" si="9"/>
        <v>61.811999998979999</v>
      </c>
      <c r="I8" s="19">
        <f t="shared" si="9"/>
        <v>63.528919198951648</v>
      </c>
      <c r="J8" s="19">
        <f t="shared" si="9"/>
        <v>87.566878798554995</v>
      </c>
      <c r="K8" s="19">
        <f t="shared" si="9"/>
        <v>115.03904039810165</v>
      </c>
      <c r="L8" s="19">
        <f t="shared" si="9"/>
        <v>87.566878798554995</v>
      </c>
      <c r="M8" s="19">
        <f t="shared" si="9"/>
        <v>89.284161598526666</v>
      </c>
      <c r="N8" s="19">
        <f t="shared" si="9"/>
        <v>137.36008079773336</v>
      </c>
      <c r="O8" s="19">
        <f t="shared" si="9"/>
        <v>267.85212119558003</v>
      </c>
      <c r="P8" s="19">
        <f t="shared" si="9"/>
        <v>276.43708079543825</v>
      </c>
      <c r="Q8" s="19">
        <f t="shared" si="9"/>
        <v>257.54987879574998</v>
      </c>
      <c r="R8" s="19">
        <f t="shared" si="9"/>
        <v>209.47395959654335</v>
      </c>
      <c r="S8" s="19">
        <f t="shared" si="9"/>
        <v>180.28524239702497</v>
      </c>
      <c r="T8" s="19">
        <f t="shared" si="9"/>
        <v>85.027496398596909</v>
      </c>
      <c r="U8" s="19">
        <f t="shared" si="9"/>
        <v>131.25959999783399</v>
      </c>
      <c r="V8" s="19">
        <f t="shared" si="9"/>
        <v>101.05934759833234</v>
      </c>
      <c r="W8" s="19">
        <f t="shared" si="9"/>
        <v>95.423911198425344</v>
      </c>
      <c r="X8" s="19">
        <f t="shared" si="9"/>
        <v>78.134003998710639</v>
      </c>
      <c r="Y8" s="19">
        <f t="shared" ref="Y8:Z8" si="10">SUM(Y9:Y10)</f>
        <v>40.222522799336261</v>
      </c>
      <c r="Z8" s="19">
        <f t="shared" si="10"/>
        <v>37.557698399380229</v>
      </c>
    </row>
    <row r="9" spans="1:26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  <c r="Y9" s="8">
        <f>INTMARB!Y9+GIC!Y9</f>
        <v>0</v>
      </c>
      <c r="Z9" s="8">
        <f>INTMARB!Z9+GIC!Z9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INTMARB!C10+GIC!C10</f>
        <v>611.25195958991321</v>
      </c>
      <c r="D10" s="8">
        <f>INTMARB!D10+GIC!D10</f>
        <v>637.00683838948817</v>
      </c>
      <c r="E10" s="8">
        <f>INTMARB!E10+GIC!E10</f>
        <v>315.92804039478665</v>
      </c>
      <c r="F10" s="8">
        <f>INTMARB!F10+GIC!F10</f>
        <v>87.566878798554995</v>
      </c>
      <c r="G10" s="8">
        <f>INTMARB!G10+GIC!G10</f>
        <v>68.680040398866666</v>
      </c>
      <c r="H10" s="8">
        <f>INTMARB!H10+GIC!H10</f>
        <v>61.811999998979999</v>
      </c>
      <c r="I10" s="8">
        <f>INTMARB!I10+GIC!I10</f>
        <v>63.528919198951648</v>
      </c>
      <c r="J10" s="8">
        <f>INTMARB!J10+GIC!J10</f>
        <v>87.566878798554995</v>
      </c>
      <c r="K10" s="8">
        <f>INTMARB!K10+GIC!K10</f>
        <v>115.03904039810165</v>
      </c>
      <c r="L10" s="8">
        <f>INTMARB!L10+GIC!L10</f>
        <v>87.566878798554995</v>
      </c>
      <c r="M10" s="8">
        <f>INTMARB!M10+GIC!M10</f>
        <v>89.284161598526666</v>
      </c>
      <c r="N10" s="8">
        <f>INTMARB!N10+GIC!N10</f>
        <v>137.36008079773336</v>
      </c>
      <c r="O10" s="8">
        <f>INTMARB!O10+GIC!O10</f>
        <v>267.85212119558003</v>
      </c>
      <c r="P10" s="8">
        <f>INTMARB!P10+GIC!P10</f>
        <v>276.43708079543825</v>
      </c>
      <c r="Q10" s="8">
        <f>INTMARB!Q10+GIC!Q10</f>
        <v>257.54987879574998</v>
      </c>
      <c r="R10" s="8">
        <f>INTMARB!R10+GIC!R10</f>
        <v>209.47395959654335</v>
      </c>
      <c r="S10" s="8">
        <f>INTMARB!S10+GIC!S10</f>
        <v>180.28524239702497</v>
      </c>
      <c r="T10" s="8">
        <f>INTMARB!T10+GIC!T10</f>
        <v>85.027496398596909</v>
      </c>
      <c r="U10" s="8">
        <f>INTMARB!U10+GIC!U10</f>
        <v>131.25959999783399</v>
      </c>
      <c r="V10" s="8">
        <f>INTMARB!V10+GIC!V10</f>
        <v>101.05934759833234</v>
      </c>
      <c r="W10" s="8">
        <f>INTMARB!W10+GIC!W10</f>
        <v>95.423911198425344</v>
      </c>
      <c r="X10" s="8">
        <f>INTMARB!X10+GIC!X10</f>
        <v>78.134003998710639</v>
      </c>
      <c r="Y10" s="8">
        <f>INTMARB!Y10+GIC!Y10</f>
        <v>40.222522799336261</v>
      </c>
      <c r="Z10" s="8">
        <f>INTMARB!Z10+GIC!Z10</f>
        <v>37.557698399380229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3047.7879144189887</v>
      </c>
      <c r="D11" s="19">
        <f t="shared" ref="D11:X11" si="12">SUM(D12:D16)</f>
        <v>3181.7516148198233</v>
      </c>
      <c r="E11" s="19">
        <f t="shared" si="12"/>
        <v>3212.9967276216357</v>
      </c>
      <c r="F11" s="19">
        <f t="shared" si="12"/>
        <v>2823.515614817592</v>
      </c>
      <c r="G11" s="19">
        <f t="shared" si="12"/>
        <v>2556.4445136171462</v>
      </c>
      <c r="H11" s="19">
        <f t="shared" si="12"/>
        <v>2472.9843852171666</v>
      </c>
      <c r="I11" s="19">
        <f t="shared" si="12"/>
        <v>2599.672428016197</v>
      </c>
      <c r="J11" s="19">
        <f t="shared" si="12"/>
        <v>2559.8674008159487</v>
      </c>
      <c r="K11" s="19">
        <f t="shared" si="12"/>
        <v>2564.1481284159759</v>
      </c>
      <c r="L11" s="19">
        <f t="shared" si="12"/>
        <v>1919.5802568119598</v>
      </c>
      <c r="M11" s="19">
        <f t="shared" si="12"/>
        <v>1804.4482140112423</v>
      </c>
      <c r="N11" s="19">
        <f t="shared" si="12"/>
        <v>818.09661960516814</v>
      </c>
      <c r="O11" s="19">
        <f t="shared" si="12"/>
        <v>1035.1772352066373</v>
      </c>
      <c r="P11" s="19">
        <f t="shared" si="12"/>
        <v>889.0369776056217</v>
      </c>
      <c r="Q11" s="19">
        <f t="shared" si="12"/>
        <v>885.04399440574844</v>
      </c>
      <c r="R11" s="19">
        <f t="shared" si="12"/>
        <v>831.15875160558733</v>
      </c>
      <c r="S11" s="19">
        <f t="shared" si="12"/>
        <v>814.10710320568182</v>
      </c>
      <c r="T11" s="19">
        <f t="shared" si="12"/>
        <v>758.74153680494965</v>
      </c>
      <c r="U11" s="19">
        <f t="shared" si="12"/>
        <v>765.5322276053131</v>
      </c>
      <c r="V11" s="19">
        <f t="shared" si="12"/>
        <v>725.8177224049432</v>
      </c>
      <c r="W11" s="19">
        <f t="shared" si="12"/>
        <v>570.62603520383152</v>
      </c>
      <c r="X11" s="19">
        <f t="shared" si="12"/>
        <v>664.25505840463461</v>
      </c>
      <c r="Y11" s="19">
        <f t="shared" ref="Y11:Z11" si="13">SUM(Y12:Y16)</f>
        <v>558.67327920360515</v>
      </c>
      <c r="Z11" s="19">
        <f t="shared" si="13"/>
        <v>506.22714360331668</v>
      </c>
    </row>
    <row r="12" spans="1:26" ht="11.25" customHeight="1" x14ac:dyDescent="0.2">
      <c r="A12" s="28" t="s">
        <v>14</v>
      </c>
      <c r="B12" s="7" t="s">
        <v>15</v>
      </c>
      <c r="C12" s="8">
        <f>INTMARB!C12+GIC!C12</f>
        <v>677.95200000422392</v>
      </c>
      <c r="D12" s="8">
        <f>INTMARB!D12+GIC!D12</f>
        <v>503.32774320313592</v>
      </c>
      <c r="E12" s="8">
        <f>INTMARB!E12+GIC!E12</f>
        <v>489.63234240305064</v>
      </c>
      <c r="F12" s="8">
        <f>INTMARB!F12+GIC!F12</f>
        <v>393.75991440245321</v>
      </c>
      <c r="G12" s="8">
        <f>INTMARB!G12+GIC!G12</f>
        <v>390.33625680243199</v>
      </c>
      <c r="H12" s="8">
        <f>INTMARB!H12+GIC!H12</f>
        <v>513.60025680320007</v>
      </c>
      <c r="I12" s="8">
        <f>INTMARB!I12+GIC!I12</f>
        <v>496.48004280309328</v>
      </c>
      <c r="J12" s="8">
        <f>INTMARB!J12+GIC!J12</f>
        <v>441.69612840275192</v>
      </c>
      <c r="K12" s="8">
        <f>INTMARB!K12+GIC!K12</f>
        <v>451.96825680281597</v>
      </c>
      <c r="L12" s="8">
        <f>INTMARB!L12+GIC!L12</f>
        <v>376.64008560234652</v>
      </c>
      <c r="M12" s="8">
        <f>INTMARB!M12+GIC!M12</f>
        <v>342.40004280213316</v>
      </c>
      <c r="N12" s="8">
        <f>INTMARB!N12+GIC!N12</f>
        <v>123.26400000076796</v>
      </c>
      <c r="O12" s="8">
        <f>INTMARB!O12+GIC!O12</f>
        <v>297.88787160185598</v>
      </c>
      <c r="P12" s="8">
        <f>INTMARB!P12+GIC!P12</f>
        <v>184.89600000115198</v>
      </c>
      <c r="Q12" s="8">
        <f>INTMARB!Q12+GIC!Q12</f>
        <v>92.44800000057603</v>
      </c>
      <c r="R12" s="8">
        <f>INTMARB!R12+GIC!R12</f>
        <v>95.872042800597313</v>
      </c>
      <c r="S12" s="8">
        <f>INTMARB!S12+GIC!S12</f>
        <v>99.296085600618653</v>
      </c>
      <c r="T12" s="8">
        <f>INTMARB!T12+GIC!T12</f>
        <v>96.238368000599607</v>
      </c>
      <c r="U12" s="8">
        <f>INTMARB!U12+GIC!U12</f>
        <v>41.457920400258288</v>
      </c>
      <c r="V12" s="8">
        <f>INTMARB!V12+GIC!V12</f>
        <v>31.873759200198577</v>
      </c>
      <c r="W12" s="8">
        <f>INTMARB!W12+GIC!W12</f>
        <v>21.838143600136057</v>
      </c>
      <c r="X12" s="8">
        <f>INTMARB!X12+GIC!X12</f>
        <v>39.375914400245314</v>
      </c>
      <c r="Y12" s="8">
        <f>INTMARB!Y12+GIC!Y12</f>
        <v>60.454058400376624</v>
      </c>
      <c r="Z12" s="8">
        <f>INTMARB!Z12+GIC!Z12</f>
        <v>18.941439600118027</v>
      </c>
    </row>
    <row r="13" spans="1:26" ht="11.25" customHeight="1" x14ac:dyDescent="0.2">
      <c r="A13" s="28" t="s">
        <v>16</v>
      </c>
      <c r="B13" s="7" t="s">
        <v>17</v>
      </c>
      <c r="C13" s="8">
        <f>INTMARB!C13+GIC!C13</f>
        <v>2369.8359144147648</v>
      </c>
      <c r="D13" s="8">
        <f>INTMARB!D13+GIC!D13</f>
        <v>2678.4238716166874</v>
      </c>
      <c r="E13" s="8">
        <f>INTMARB!E13+GIC!E13</f>
        <v>2723.3643852185851</v>
      </c>
      <c r="F13" s="8">
        <f>INTMARB!F13+GIC!F13</f>
        <v>2429.755700415139</v>
      </c>
      <c r="G13" s="8">
        <f>INTMARB!G13+GIC!G13</f>
        <v>2166.1082568147144</v>
      </c>
      <c r="H13" s="8">
        <f>INTMARB!H13+GIC!H13</f>
        <v>1959.3841284139667</v>
      </c>
      <c r="I13" s="8">
        <f>INTMARB!I13+GIC!I13</f>
        <v>2103.1923852131035</v>
      </c>
      <c r="J13" s="8">
        <f>INTMARB!J13+GIC!J13</f>
        <v>2118.1712724131967</v>
      </c>
      <c r="K13" s="8">
        <f>INTMARB!K13+GIC!K13</f>
        <v>2112.1798716131598</v>
      </c>
      <c r="L13" s="8">
        <f>INTMARB!L13+GIC!L13</f>
        <v>1542.9401712096133</v>
      </c>
      <c r="M13" s="8">
        <f>INTMARB!M13+GIC!M13</f>
        <v>1462.0481712091091</v>
      </c>
      <c r="N13" s="8">
        <f>INTMARB!N13+GIC!N13</f>
        <v>644.14029960408436</v>
      </c>
      <c r="O13" s="8">
        <f>INTMARB!O13+GIC!O13</f>
        <v>614.1794436040143</v>
      </c>
      <c r="P13" s="8">
        <f>INTMARB!P13+GIC!P13</f>
        <v>608.18765760387191</v>
      </c>
      <c r="Q13" s="8">
        <f>INTMARB!Q13+GIC!Q13</f>
        <v>644.13991440424741</v>
      </c>
      <c r="R13" s="8">
        <f>INTMARB!R13+GIC!R13</f>
        <v>641.14382880440348</v>
      </c>
      <c r="S13" s="8">
        <f>INTMARB!S13+GIC!S13</f>
        <v>635.15165760456694</v>
      </c>
      <c r="T13" s="8">
        <f>INTMARB!T13+GIC!T13</f>
        <v>560.02147920371158</v>
      </c>
      <c r="U13" s="8">
        <f>INTMARB!U13+GIC!U13</f>
        <v>643.18770000455083</v>
      </c>
      <c r="V13" s="8">
        <f>INTMARB!V13+GIC!V13</f>
        <v>601.2586800041671</v>
      </c>
      <c r="W13" s="8">
        <f>INTMARB!W13+GIC!W13</f>
        <v>517.54123800350078</v>
      </c>
      <c r="X13" s="8">
        <f>INTMARB!X13+GIC!X13</f>
        <v>580.50872640411285</v>
      </c>
      <c r="Y13" s="8">
        <f>INTMARB!Y13+GIC!Y13</f>
        <v>456.81792480297054</v>
      </c>
      <c r="Z13" s="8">
        <f>INTMARB!Z13+GIC!Z13</f>
        <v>485.16017040318542</v>
      </c>
    </row>
    <row r="14" spans="1:26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  <c r="Y14" s="8">
        <f>INTMARB!Y14+GIC!Y14</f>
        <v>0</v>
      </c>
      <c r="Z14" s="8">
        <f>INTMARB!Z14+GIC!Z14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  <c r="Y15" s="8">
        <f>INTMARB!Y15+GIC!Y15</f>
        <v>0</v>
      </c>
      <c r="Z15" s="8">
        <f>INTMARB!Z15+GIC!Z15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50.692320000315839</v>
      </c>
      <c r="O16" s="8">
        <f>INTMARB!O16+GIC!O16</f>
        <v>123.109920000767</v>
      </c>
      <c r="P16" s="8">
        <f>INTMARB!P16+GIC!P16</f>
        <v>95.953320000597841</v>
      </c>
      <c r="Q16" s="8">
        <f>INTMARB!Q16+GIC!Q16</f>
        <v>148.45608000092494</v>
      </c>
      <c r="R16" s="8">
        <f>INTMARB!R16+GIC!R16</f>
        <v>94.142880000586544</v>
      </c>
      <c r="S16" s="8">
        <f>INTMARB!S16+GIC!S16</f>
        <v>79.659360000496292</v>
      </c>
      <c r="T16" s="8">
        <f>INTMARB!T16+GIC!T16</f>
        <v>102.4816896006385</v>
      </c>
      <c r="U16" s="8">
        <f>INTMARB!U16+GIC!U16</f>
        <v>80.886607200503974</v>
      </c>
      <c r="V16" s="8">
        <f>INTMARB!V16+GIC!V16</f>
        <v>92.685283200577459</v>
      </c>
      <c r="W16" s="8">
        <f>INTMARB!W16+GIC!W16</f>
        <v>31.246653600194676</v>
      </c>
      <c r="X16" s="8">
        <f>INTMARB!X16+GIC!X16</f>
        <v>44.370417600276454</v>
      </c>
      <c r="Y16" s="8">
        <f>INTMARB!Y16+GIC!Y16</f>
        <v>41.40129600025795</v>
      </c>
      <c r="Z16" s="8">
        <f>INTMARB!Z16+GIC!Z16</f>
        <v>2.1255336000132434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19751.528376000002</v>
      </c>
      <c r="D17" s="27">
        <f t="shared" ref="D17:X17" si="15">SUM(D18:D21)</f>
        <v>17457.252263999999</v>
      </c>
      <c r="E17" s="27">
        <f t="shared" si="15"/>
        <v>18622.281672000001</v>
      </c>
      <c r="F17" s="27">
        <f t="shared" si="15"/>
        <v>17966.960640000001</v>
      </c>
      <c r="G17" s="27">
        <f t="shared" si="15"/>
        <v>18388.624391999998</v>
      </c>
      <c r="H17" s="27">
        <f t="shared" si="15"/>
        <v>18428.309639999999</v>
      </c>
      <c r="I17" s="27">
        <f t="shared" si="15"/>
        <v>18982.048464</v>
      </c>
      <c r="J17" s="27">
        <f t="shared" si="15"/>
        <v>19154.567879999999</v>
      </c>
      <c r="K17" s="27">
        <f t="shared" si="15"/>
        <v>16914.946248</v>
      </c>
      <c r="L17" s="27">
        <f t="shared" si="15"/>
        <v>12151.212407999999</v>
      </c>
      <c r="M17" s="27">
        <f t="shared" si="15"/>
        <v>14343.48036</v>
      </c>
      <c r="N17" s="27">
        <f t="shared" si="15"/>
        <v>12662.269970399999</v>
      </c>
      <c r="O17" s="27">
        <f t="shared" si="15"/>
        <v>14094.57662928</v>
      </c>
      <c r="P17" s="27">
        <f t="shared" si="15"/>
        <v>13971.323800799999</v>
      </c>
      <c r="Q17" s="27">
        <f t="shared" si="15"/>
        <v>13602.912612479999</v>
      </c>
      <c r="R17" s="27">
        <f t="shared" si="15"/>
        <v>13560.99206832</v>
      </c>
      <c r="S17" s="27">
        <f t="shared" si="15"/>
        <v>10817.07055056</v>
      </c>
      <c r="T17" s="27">
        <f t="shared" si="15"/>
        <v>15998.404295519998</v>
      </c>
      <c r="U17" s="27">
        <f t="shared" si="15"/>
        <v>22641.023807999998</v>
      </c>
      <c r="V17" s="27">
        <f t="shared" si="15"/>
        <v>21247.811208000003</v>
      </c>
      <c r="W17" s="27">
        <f t="shared" si="15"/>
        <v>16274.001744000001</v>
      </c>
      <c r="X17" s="27">
        <f t="shared" si="15"/>
        <v>18914.076792000003</v>
      </c>
      <c r="Y17" s="27">
        <f t="shared" ref="Y17:Z17" si="16">SUM(Y18:Y21)</f>
        <v>17377.145135999999</v>
      </c>
      <c r="Z17" s="27">
        <f t="shared" si="16"/>
        <v>14076.383255999999</v>
      </c>
    </row>
    <row r="18" spans="1:26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  <c r="Y18" s="8">
        <f>INTMARB!Y18+GIC!Y18</f>
        <v>0</v>
      </c>
      <c r="Z18" s="8">
        <f>INTMARB!Z18+GIC!Z18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INTMARB!C19+GIC!C19</f>
        <v>1548.9295199999997</v>
      </c>
      <c r="D19" s="8">
        <f>INTMARB!D19+GIC!D19</f>
        <v>1545.2532000000001</v>
      </c>
      <c r="E19" s="8">
        <f>INTMARB!E19+GIC!E19</f>
        <v>1377.2613599999997</v>
      </c>
      <c r="F19" s="8">
        <f>INTMARB!F19+GIC!F19</f>
        <v>1277.56116</v>
      </c>
      <c r="G19" s="8">
        <f>INTMARB!G19+GIC!G19</f>
        <v>1273.6051199999997</v>
      </c>
      <c r="H19" s="8">
        <f>INTMARB!H19+GIC!H19</f>
        <v>1268.0506799999998</v>
      </c>
      <c r="I19" s="8">
        <f>INTMARB!I19+GIC!I19</f>
        <v>1290.8678399999999</v>
      </c>
      <c r="J19" s="8">
        <f>INTMARB!J19+GIC!J19</f>
        <v>1330.7878799999999</v>
      </c>
      <c r="K19" s="8">
        <f>INTMARB!K19+GIC!K19</f>
        <v>1332.1065599999997</v>
      </c>
      <c r="L19" s="8">
        <f>INTMARB!L19+GIC!L19</f>
        <v>986.81219999999985</v>
      </c>
      <c r="M19" s="8">
        <f>INTMARB!M19+GIC!M19</f>
        <v>958.68035999999995</v>
      </c>
      <c r="N19" s="8">
        <f>INTMARB!N19+GIC!N19</f>
        <v>998.13047040000004</v>
      </c>
      <c r="O19" s="8">
        <f>INTMARB!O19+GIC!O19</f>
        <v>1124.2221724799997</v>
      </c>
      <c r="P19" s="8">
        <f>INTMARB!P19+GIC!P19</f>
        <v>1038.2934671999999</v>
      </c>
      <c r="Q19" s="8">
        <f>INTMARB!Q19+GIC!Q19</f>
        <v>916.81059168000002</v>
      </c>
      <c r="R19" s="8">
        <f>INTMARB!R19+GIC!R19</f>
        <v>957.38693472</v>
      </c>
      <c r="S19" s="8">
        <f>INTMARB!S19+GIC!S19</f>
        <v>895.55778575999989</v>
      </c>
      <c r="T19" s="8">
        <f>INTMARB!T19+GIC!T19</f>
        <v>1065.4267867199999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  <c r="Y19" s="8">
        <f>INTMARB!Y19+GIC!Y19</f>
        <v>0</v>
      </c>
      <c r="Z19" s="8">
        <f>INTMARB!Z19+GIC!Z19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INTMARB!C20+GIC!C20</f>
        <v>18202.598856000001</v>
      </c>
      <c r="D20" s="8">
        <f>INTMARB!D20+GIC!D20</f>
        <v>15911.999063999998</v>
      </c>
      <c r="E20" s="8">
        <f>INTMARB!E20+GIC!E20</f>
        <v>17245.020312000001</v>
      </c>
      <c r="F20" s="8">
        <f>INTMARB!F20+GIC!F20</f>
        <v>16689.39948</v>
      </c>
      <c r="G20" s="8">
        <f>INTMARB!G20+GIC!G20</f>
        <v>17115.019271999998</v>
      </c>
      <c r="H20" s="8">
        <f>INTMARB!H20+GIC!H20</f>
        <v>17160.258959999999</v>
      </c>
      <c r="I20" s="8">
        <f>INTMARB!I20+GIC!I20</f>
        <v>17691.180624000001</v>
      </c>
      <c r="J20" s="8">
        <f>INTMARB!J20+GIC!J20</f>
        <v>17823.78</v>
      </c>
      <c r="K20" s="8">
        <f>INTMARB!K20+GIC!K20</f>
        <v>15582.839688</v>
      </c>
      <c r="L20" s="8">
        <f>INTMARB!L20+GIC!L20</f>
        <v>11164.400207999999</v>
      </c>
      <c r="M20" s="8">
        <f>INTMARB!M20+GIC!M20</f>
        <v>13384.8</v>
      </c>
      <c r="N20" s="8">
        <f>INTMARB!N20+GIC!N20</f>
        <v>10304.314488</v>
      </c>
      <c r="O20" s="8">
        <f>INTMARB!O20+GIC!O20</f>
        <v>11746.094256</v>
      </c>
      <c r="P20" s="8">
        <f>INTMARB!P20+GIC!P20</f>
        <v>11732.046768</v>
      </c>
      <c r="Q20" s="8">
        <f>INTMARB!Q20+GIC!Q20</f>
        <v>11378.339855999999</v>
      </c>
      <c r="R20" s="8">
        <f>INTMARB!R20+GIC!R20</f>
        <v>11205.399816000001</v>
      </c>
      <c r="S20" s="8">
        <f>INTMARB!S20+GIC!S20</f>
        <v>8792.6529599999994</v>
      </c>
      <c r="T20" s="8">
        <f>INTMARB!T20+GIC!T20</f>
        <v>13136.888231999999</v>
      </c>
      <c r="U20" s="8">
        <f>INTMARB!U20+GIC!U20</f>
        <v>22641.023807999998</v>
      </c>
      <c r="V20" s="8">
        <f>INTMARB!V20+GIC!V20</f>
        <v>21247.811208000003</v>
      </c>
      <c r="W20" s="8">
        <f>INTMARB!W20+GIC!W20</f>
        <v>16274.001744000001</v>
      </c>
      <c r="X20" s="8">
        <f>INTMARB!X20+GIC!X20</f>
        <v>18914.076792000003</v>
      </c>
      <c r="Y20" s="8">
        <f>INTMARB!Y20+GIC!Y20</f>
        <v>17377.145135999999</v>
      </c>
      <c r="Z20" s="8">
        <f>INTMARB!Z20+GIC!Z20</f>
        <v>14076.383255999999</v>
      </c>
    </row>
    <row r="21" spans="1:26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1359.825012</v>
      </c>
      <c r="O21" s="8">
        <f>INTMARB!O21+GIC!O21</f>
        <v>1224.2602007999997</v>
      </c>
      <c r="P21" s="8">
        <f>INTMARB!P21+GIC!P21</f>
        <v>1200.9835656</v>
      </c>
      <c r="Q21" s="8">
        <f>INTMARB!Q21+GIC!Q21</f>
        <v>1307.7621647999999</v>
      </c>
      <c r="R21" s="8">
        <f>INTMARB!R21+GIC!R21</f>
        <v>1398.2053175999999</v>
      </c>
      <c r="S21" s="8">
        <f>INTMARB!S21+GIC!S21</f>
        <v>1128.8598047999999</v>
      </c>
      <c r="T21" s="8">
        <f>INTMARB!T21+GIC!T21</f>
        <v>1796.0892768000001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  <c r="Y21" s="8">
        <f>INTMARB!Y21+GIC!Y21</f>
        <v>0</v>
      </c>
      <c r="Z21" s="8">
        <f>INTMARB!Z21+GIC!Z21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  <c r="Y23" s="8">
        <f>INTMARB!Y23+GIC!Y23</f>
        <v>0</v>
      </c>
      <c r="Z23" s="8">
        <f>INTMARB!Z23+GIC!Z23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  <c r="Y24" s="8">
        <f>INTMARB!Y24+GIC!Y24</f>
        <v>0</v>
      </c>
      <c r="Z24" s="8">
        <f>INTMARB!Z24+GIC!Z24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  <c r="Y25" s="27">
        <f>INTMARB!Y25+GIC!Y25</f>
        <v>0</v>
      </c>
      <c r="Z25" s="27">
        <f>INTMARB!Z25+GIC!Z25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250627.37098499999</v>
      </c>
      <c r="D26" s="27">
        <f t="shared" ref="D26:X26" si="21">SUM(D27,D33)</f>
        <v>257273.16677568003</v>
      </c>
      <c r="E26" s="27">
        <f t="shared" si="21"/>
        <v>248939.29510848</v>
      </c>
      <c r="F26" s="27">
        <f t="shared" si="21"/>
        <v>247251.06442979997</v>
      </c>
      <c r="G26" s="27">
        <f t="shared" si="21"/>
        <v>249286.05047232006</v>
      </c>
      <c r="H26" s="27">
        <f t="shared" si="21"/>
        <v>244883.21250636003</v>
      </c>
      <c r="I26" s="27">
        <f t="shared" si="21"/>
        <v>242042.01090047997</v>
      </c>
      <c r="J26" s="27">
        <f t="shared" si="21"/>
        <v>234483.98852916001</v>
      </c>
      <c r="K26" s="27">
        <f t="shared" si="21"/>
        <v>230763.86412372004</v>
      </c>
      <c r="L26" s="27">
        <f t="shared" si="21"/>
        <v>224478.60718535999</v>
      </c>
      <c r="M26" s="27">
        <f t="shared" si="21"/>
        <v>219027.27542471996</v>
      </c>
      <c r="N26" s="27">
        <f t="shared" si="21"/>
        <v>223497.88913519998</v>
      </c>
      <c r="O26" s="27">
        <f t="shared" si="21"/>
        <v>217965.39279659998</v>
      </c>
      <c r="P26" s="27">
        <f t="shared" si="21"/>
        <v>214853.50950695999</v>
      </c>
      <c r="Q26" s="27">
        <f t="shared" si="21"/>
        <v>207087.50721888</v>
      </c>
      <c r="R26" s="27">
        <f t="shared" si="21"/>
        <v>208930.52492784002</v>
      </c>
      <c r="S26" s="27">
        <f t="shared" si="21"/>
        <v>205911.00412955999</v>
      </c>
      <c r="T26" s="27">
        <f t="shared" si="21"/>
        <v>206038.80680580001</v>
      </c>
      <c r="U26" s="27">
        <f t="shared" si="21"/>
        <v>201492.53787167999</v>
      </c>
      <c r="V26" s="27">
        <f t="shared" si="21"/>
        <v>198970.71199956001</v>
      </c>
      <c r="W26" s="27">
        <f t="shared" si="21"/>
        <v>163898.20803744</v>
      </c>
      <c r="X26" s="27">
        <f t="shared" si="21"/>
        <v>179512.98239772001</v>
      </c>
      <c r="Y26" s="27">
        <f t="shared" ref="Y26:Z26" si="22">SUM(Y27,Y33)</f>
        <v>187866.16110899998</v>
      </c>
      <c r="Z26" s="27">
        <f t="shared" si="22"/>
        <v>181938.57772248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64.716604559999979</v>
      </c>
      <c r="Y27" s="19">
        <f t="shared" ref="Y27:Z27" si="25">SUM(Y28:Y32)</f>
        <v>16.17909336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  <c r="Y28" s="8">
        <f>INTMARB!Y28+GIC!Y28</f>
        <v>0</v>
      </c>
      <c r="Z28" s="8">
        <f>INTMARB!Z28+GIC!Z28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64.716604559999979</v>
      </c>
      <c r="Y29" s="8">
        <f>INTMARB!Y29+GIC!Y29</f>
        <v>16.17909336</v>
      </c>
      <c r="Z29" s="8">
        <f>INTMARB!Z29+GIC!Z29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  <c r="Y30" s="8">
        <f>INTMARB!Y30+GIC!Y30</f>
        <v>0</v>
      </c>
      <c r="Z30" s="8">
        <f>INTMARB!Z30+GIC!Z30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  <c r="Y31" s="8">
        <f>INTMARB!Y31+GIC!Y31</f>
        <v>0</v>
      </c>
      <c r="Z31" s="8">
        <f>INTMARB!Z31+GIC!Z31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  <c r="Y32" s="8">
        <f>INTMARB!Y32+GIC!Y32</f>
        <v>0</v>
      </c>
      <c r="Z32" s="8">
        <f>INTMARB!Z32+GIC!Z32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250627.37098499999</v>
      </c>
      <c r="D33" s="19">
        <f t="shared" ref="D33:X33" si="27">SUM(D34:D50)</f>
        <v>257273.16677568003</v>
      </c>
      <c r="E33" s="19">
        <f t="shared" si="27"/>
        <v>248939.29510848</v>
      </c>
      <c r="F33" s="19">
        <f t="shared" si="27"/>
        <v>247251.06442979997</v>
      </c>
      <c r="G33" s="19">
        <f t="shared" si="27"/>
        <v>249286.05047232006</v>
      </c>
      <c r="H33" s="19">
        <f t="shared" si="27"/>
        <v>244883.21250636003</v>
      </c>
      <c r="I33" s="19">
        <f t="shared" si="27"/>
        <v>242042.01090047997</v>
      </c>
      <c r="J33" s="19">
        <f t="shared" si="27"/>
        <v>234483.98852916001</v>
      </c>
      <c r="K33" s="19">
        <f t="shared" si="27"/>
        <v>230763.86412372004</v>
      </c>
      <c r="L33" s="19">
        <f t="shared" si="27"/>
        <v>224478.60718535999</v>
      </c>
      <c r="M33" s="19">
        <f t="shared" si="27"/>
        <v>219027.27542471996</v>
      </c>
      <c r="N33" s="19">
        <f t="shared" si="27"/>
        <v>223497.88913519998</v>
      </c>
      <c r="O33" s="19">
        <f t="shared" si="27"/>
        <v>217965.39279659998</v>
      </c>
      <c r="P33" s="19">
        <f t="shared" si="27"/>
        <v>214853.50950695999</v>
      </c>
      <c r="Q33" s="19">
        <f t="shared" si="27"/>
        <v>207087.50721888</v>
      </c>
      <c r="R33" s="19">
        <f t="shared" si="27"/>
        <v>208930.52492784002</v>
      </c>
      <c r="S33" s="19">
        <f t="shared" si="27"/>
        <v>205911.00412955999</v>
      </c>
      <c r="T33" s="19">
        <f t="shared" si="27"/>
        <v>206038.80680580001</v>
      </c>
      <c r="U33" s="19">
        <f t="shared" si="27"/>
        <v>201492.53787167999</v>
      </c>
      <c r="V33" s="19">
        <f t="shared" si="27"/>
        <v>198970.71199956001</v>
      </c>
      <c r="W33" s="19">
        <f t="shared" si="27"/>
        <v>163898.20803744</v>
      </c>
      <c r="X33" s="19">
        <f t="shared" si="27"/>
        <v>179448.26579316001</v>
      </c>
      <c r="Y33" s="19">
        <f t="shared" ref="Y33:Z33" si="28">SUM(Y34:Y50)</f>
        <v>187849.98201563998</v>
      </c>
      <c r="Z33" s="19">
        <f t="shared" si="28"/>
        <v>181938.57772248</v>
      </c>
    </row>
    <row r="34" spans="1:26" ht="11.25" customHeight="1" x14ac:dyDescent="0.2">
      <c r="A34" s="28" t="s">
        <v>54</v>
      </c>
      <c r="B34" s="7" t="s">
        <v>55</v>
      </c>
      <c r="C34" s="8">
        <f>INTMARB!C34+GIC!C34</f>
        <v>7242.0479999999998</v>
      </c>
      <c r="D34" s="8">
        <f>INTMARB!D34+GIC!D34</f>
        <v>7013.952000000002</v>
      </c>
      <c r="E34" s="8">
        <f>INTMARB!E34+GIC!E34</f>
        <v>6395.2416000000021</v>
      </c>
      <c r="F34" s="8">
        <f>INTMARB!F34+GIC!F34</f>
        <v>6403.9245926399999</v>
      </c>
      <c r="G34" s="8">
        <f>INTMARB!G34+GIC!G34</f>
        <v>6440.9908147200003</v>
      </c>
      <c r="H34" s="8">
        <f>INTMARB!H34+GIC!H34</f>
        <v>6472.3548441599987</v>
      </c>
      <c r="I34" s="8">
        <f>INTMARB!I34+GIC!I34</f>
        <v>6452.3960294399994</v>
      </c>
      <c r="J34" s="8">
        <f>INTMARB!J34+GIC!J34</f>
        <v>7059.7138636800019</v>
      </c>
      <c r="K34" s="8">
        <f>INTMARB!K34+GIC!K34</f>
        <v>7413.2701286399988</v>
      </c>
      <c r="L34" s="8">
        <f>INTMARB!L34+GIC!L34</f>
        <v>7068.2674636800011</v>
      </c>
      <c r="M34" s="8">
        <f>INTMARB!M34+GIC!M34</f>
        <v>5956.2770688000019</v>
      </c>
      <c r="N34" s="8">
        <f>INTMARB!N34+GIC!N34</f>
        <v>6033.2609203199981</v>
      </c>
      <c r="O34" s="8">
        <f>INTMARB!O34+GIC!O34</f>
        <v>4385.2343500799998</v>
      </c>
      <c r="P34" s="8">
        <f>INTMARB!P34+GIC!P34</f>
        <v>3872.0077747200012</v>
      </c>
      <c r="Q34" s="8">
        <f>INTMARB!Q34+GIC!Q34</f>
        <v>3760.8084863999998</v>
      </c>
      <c r="R34" s="8">
        <f>INTMARB!R34+GIC!R34</f>
        <v>3843.4951526399996</v>
      </c>
      <c r="S34" s="8">
        <f>INTMARB!S34+GIC!S34</f>
        <v>3769.3625011199997</v>
      </c>
      <c r="T34" s="8">
        <f>INTMARB!T34+GIC!T34</f>
        <v>3655.745395200001</v>
      </c>
      <c r="U34" s="8">
        <f>INTMARB!U34+GIC!U34</f>
        <v>3324.8770099200005</v>
      </c>
      <c r="V34" s="8">
        <f>INTMARB!V34+GIC!V34</f>
        <v>3359.2604083200008</v>
      </c>
      <c r="W34" s="8">
        <f>INTMARB!W34+GIC!W34</f>
        <v>2580.81873408</v>
      </c>
      <c r="X34" s="8">
        <f>INTMARB!X34+GIC!X34</f>
        <v>2149.84813824</v>
      </c>
      <c r="Y34" s="8">
        <f>INTMARB!Y34+GIC!Y34</f>
        <v>3172.5632102400009</v>
      </c>
      <c r="Z34" s="8">
        <f>INTMARB!Z34+GIC!Z34</f>
        <v>3415.8068582400006</v>
      </c>
    </row>
    <row r="35" spans="1:26" ht="11.25" customHeight="1" x14ac:dyDescent="0.2">
      <c r="A35" s="28" t="s">
        <v>56</v>
      </c>
      <c r="B35" s="7" t="s">
        <v>57</v>
      </c>
      <c r="C35" s="8">
        <f>INTMARB!C35+GIC!C35</f>
        <v>28.582424640000013</v>
      </c>
      <c r="D35" s="8">
        <f>INTMARB!D35+GIC!D35</f>
        <v>22.865895360000003</v>
      </c>
      <c r="E35" s="8">
        <f>INTMARB!E35+GIC!E35</f>
        <v>25.724160000000001</v>
      </c>
      <c r="F35" s="8">
        <f>INTMARB!F35+GIC!F35</f>
        <v>27.443465279999998</v>
      </c>
      <c r="G35" s="8">
        <f>INTMARB!G35+GIC!G35</f>
        <v>21.344843520000001</v>
      </c>
      <c r="H35" s="8">
        <f>INTMARB!H35+GIC!H35</f>
        <v>27.443465279999998</v>
      </c>
      <c r="I35" s="8">
        <f>INTMARB!I35+GIC!I35</f>
        <v>27.443465279999998</v>
      </c>
      <c r="J35" s="8">
        <f>INTMARB!J35+GIC!J35</f>
        <v>18.295643519999999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  <c r="Y35" s="8">
        <f>INTMARB!Y35+GIC!Y35</f>
        <v>0</v>
      </c>
      <c r="Z35" s="8">
        <f>INTMARB!Z35+GIC!Z35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INTMARB!C36+GIC!C36</f>
        <v>10192.511323800001</v>
      </c>
      <c r="D36" s="8">
        <f>INTMARB!D36+GIC!D36</f>
        <v>9765.70971336</v>
      </c>
      <c r="E36" s="8">
        <f>INTMARB!E36+GIC!E36</f>
        <v>9046.4134795200007</v>
      </c>
      <c r="F36" s="8">
        <f>INTMARB!F36+GIC!F36</f>
        <v>8359.4882271600018</v>
      </c>
      <c r="G36" s="8">
        <f>INTMARB!G36+GIC!G36</f>
        <v>8519.1308233199998</v>
      </c>
      <c r="H36" s="8">
        <f>INTMARB!H36+GIC!H36</f>
        <v>8040.2014447199999</v>
      </c>
      <c r="I36" s="8">
        <f>INTMARB!I36+GIC!I36</f>
        <v>7680.2798271600004</v>
      </c>
      <c r="J36" s="8">
        <f>INTMARB!J36+GIC!J36</f>
        <v>7363.8968310000027</v>
      </c>
      <c r="K36" s="8">
        <f>INTMARB!K36+GIC!K36</f>
        <v>7291.3307961599967</v>
      </c>
      <c r="L36" s="8">
        <f>INTMARB!L36+GIC!L36</f>
        <v>6861.7464757200005</v>
      </c>
      <c r="M36" s="8">
        <f>INTMARB!M36+GIC!M36</f>
        <v>7128.7855495199992</v>
      </c>
      <c r="N36" s="8">
        <f>INTMARB!N36+GIC!N36</f>
        <v>6335.1098625599998</v>
      </c>
      <c r="O36" s="8">
        <f>INTMARB!O36+GIC!O36</f>
        <v>6352.1109712800007</v>
      </c>
      <c r="P36" s="8">
        <f>INTMARB!P36+GIC!P36</f>
        <v>6214.4027175600004</v>
      </c>
      <c r="Q36" s="8">
        <f>INTMARB!Q36+GIC!Q36</f>
        <v>5439.1910497200015</v>
      </c>
      <c r="R36" s="8">
        <f>INTMARB!R36+GIC!R36</f>
        <v>5463.3549675599997</v>
      </c>
      <c r="S36" s="8">
        <f>INTMARB!S36+GIC!S36</f>
        <v>5361.8305759200002</v>
      </c>
      <c r="T36" s="8">
        <f>INTMARB!T36+GIC!T36</f>
        <v>5353.9329042000008</v>
      </c>
      <c r="U36" s="8">
        <f>INTMARB!U36+GIC!U36</f>
        <v>5141.7525160799987</v>
      </c>
      <c r="V36" s="8">
        <f>INTMARB!V36+GIC!V36</f>
        <v>5078.1999628800013</v>
      </c>
      <c r="W36" s="8">
        <f>INTMARB!W36+GIC!W36</f>
        <v>4768.5134163599996</v>
      </c>
      <c r="X36" s="8">
        <f>INTMARB!X36+GIC!X36</f>
        <v>5230.3428716400003</v>
      </c>
      <c r="Y36" s="8">
        <f>INTMARB!Y36+GIC!Y36</f>
        <v>4850.3814260400004</v>
      </c>
      <c r="Z36" s="8">
        <f>INTMARB!Z36+GIC!Z36</f>
        <v>4689.8002047600003</v>
      </c>
    </row>
    <row r="37" spans="1:26" ht="11.25" customHeight="1" x14ac:dyDescent="0.2">
      <c r="A37" s="28" t="s">
        <v>60</v>
      </c>
      <c r="B37" s="7" t="s">
        <v>61</v>
      </c>
      <c r="C37" s="8">
        <f>INTMARB!C37+GIC!C37</f>
        <v>42058.862722800011</v>
      </c>
      <c r="D37" s="8">
        <f>INTMARB!D37+GIC!D37</f>
        <v>40876.916545079985</v>
      </c>
      <c r="E37" s="8">
        <f>INTMARB!E37+GIC!E37</f>
        <v>39434.021522279982</v>
      </c>
      <c r="F37" s="8">
        <f>INTMARB!F37+GIC!F37</f>
        <v>36723.730178519996</v>
      </c>
      <c r="G37" s="8">
        <f>INTMARB!G37+GIC!G37</f>
        <v>34903.399358520008</v>
      </c>
      <c r="H37" s="8">
        <f>INTMARB!H37+GIC!H37</f>
        <v>32583.010826520014</v>
      </c>
      <c r="I37" s="8">
        <f>INTMARB!I37+GIC!I37</f>
        <v>30463.864837559981</v>
      </c>
      <c r="J37" s="8">
        <f>INTMARB!J37+GIC!J37</f>
        <v>28311.178757399994</v>
      </c>
      <c r="K37" s="8">
        <f>INTMARB!K37+GIC!K37</f>
        <v>25265.097312840007</v>
      </c>
      <c r="L37" s="8">
        <f>INTMARB!L37+GIC!L37</f>
        <v>24335.111964240001</v>
      </c>
      <c r="M37" s="8">
        <f>INTMARB!M37+GIC!M37</f>
        <v>22469.043975840003</v>
      </c>
      <c r="N37" s="8">
        <f>INTMARB!N37+GIC!N37</f>
        <v>22951.953929519994</v>
      </c>
      <c r="O37" s="8">
        <f>INTMARB!O37+GIC!O37</f>
        <v>21343.207347</v>
      </c>
      <c r="P37" s="8">
        <f>INTMARB!P37+GIC!P37</f>
        <v>20651.048538119998</v>
      </c>
      <c r="Q37" s="8">
        <f>INTMARB!Q37+GIC!Q37</f>
        <v>20556.124890840001</v>
      </c>
      <c r="R37" s="8">
        <f>INTMARB!R37+GIC!R37</f>
        <v>20850.368338800003</v>
      </c>
      <c r="S37" s="8">
        <f>INTMARB!S37+GIC!S37</f>
        <v>21364.373729160001</v>
      </c>
      <c r="T37" s="8">
        <f>INTMARB!T37+GIC!T37</f>
        <v>21936.006504720001</v>
      </c>
      <c r="U37" s="8">
        <f>INTMARB!U37+GIC!U37</f>
        <v>22656.628985759999</v>
      </c>
      <c r="V37" s="8">
        <f>INTMARB!V37+GIC!V37</f>
        <v>24138.470830319999</v>
      </c>
      <c r="W37" s="8">
        <f>INTMARB!W37+GIC!W37</f>
        <v>20812.767461639996</v>
      </c>
      <c r="X37" s="8">
        <f>INTMARB!X37+GIC!X37</f>
        <v>24988.804200360006</v>
      </c>
      <c r="Y37" s="8">
        <f>INTMARB!Y37+GIC!Y37</f>
        <v>27371.878574039984</v>
      </c>
      <c r="Z37" s="8">
        <f>INTMARB!Z37+GIC!Z37</f>
        <v>29081.805512759998</v>
      </c>
    </row>
    <row r="38" spans="1:26" ht="11.25" customHeight="1" x14ac:dyDescent="0.2">
      <c r="A38" s="28" t="s">
        <v>62</v>
      </c>
      <c r="B38" s="7" t="s">
        <v>63</v>
      </c>
      <c r="C38" s="8">
        <f>INTMARB!C38+GIC!C38</f>
        <v>89.928971999999987</v>
      </c>
      <c r="D38" s="8">
        <f>INTMARB!D38+GIC!D38</f>
        <v>86.82811199999999</v>
      </c>
      <c r="E38" s="8">
        <f>INTMARB!E38+GIC!E38</f>
        <v>83.727000000000032</v>
      </c>
      <c r="F38" s="8">
        <f>INTMARB!F38+GIC!F38</f>
        <v>67.758515999999986</v>
      </c>
      <c r="G38" s="8">
        <f>INTMARB!G38+GIC!G38</f>
        <v>70.838459999999969</v>
      </c>
      <c r="H38" s="8">
        <f>INTMARB!H38+GIC!H38</f>
        <v>70.838459999999984</v>
      </c>
      <c r="I38" s="8">
        <f>INTMARB!I38+GIC!I38</f>
        <v>70.838459999999984</v>
      </c>
      <c r="J38" s="8">
        <f>INTMARB!J38+GIC!J38</f>
        <v>70.838459999999984</v>
      </c>
      <c r="K38" s="8">
        <f>INTMARB!K38+GIC!K38</f>
        <v>64.678572000000003</v>
      </c>
      <c r="L38" s="8">
        <f>INTMARB!L38+GIC!L38</f>
        <v>83.158235999999988</v>
      </c>
      <c r="M38" s="8">
        <f>INTMARB!M38+GIC!M38</f>
        <v>70.838459999999984</v>
      </c>
      <c r="N38" s="8">
        <f>INTMARB!N38+GIC!N38</f>
        <v>79.526915999999986</v>
      </c>
      <c r="O38" s="8">
        <f>INTMARB!O38+GIC!O38</f>
        <v>72.55080000000001</v>
      </c>
      <c r="P38" s="8">
        <f>INTMARB!P38+GIC!P38</f>
        <v>69.039683999999994</v>
      </c>
      <c r="Q38" s="8">
        <f>INTMARB!Q38+GIC!Q38</f>
        <v>59.371703999999987</v>
      </c>
      <c r="R38" s="8">
        <f>INTMARB!R38+GIC!R38</f>
        <v>59.224032000000001</v>
      </c>
      <c r="S38" s="8">
        <f>INTMARB!S38+GIC!S38</f>
        <v>55.950047999999981</v>
      </c>
      <c r="T38" s="8">
        <f>INTMARB!T38+GIC!T38</f>
        <v>53.908092000000011</v>
      </c>
      <c r="U38" s="8">
        <f>INTMARB!U38+GIC!U38</f>
        <v>54.345311999999979</v>
      </c>
      <c r="V38" s="8">
        <f>INTMARB!V38+GIC!V38</f>
        <v>53.612244000000004</v>
      </c>
      <c r="W38" s="8">
        <f>INTMARB!W38+GIC!W38</f>
        <v>42.342804000000008</v>
      </c>
      <c r="X38" s="8">
        <f>INTMARB!X38+GIC!X38</f>
        <v>62.146980000000006</v>
      </c>
      <c r="Y38" s="8">
        <f>INTMARB!Y38+GIC!Y38</f>
        <v>54.111204000000015</v>
      </c>
      <c r="Z38" s="8">
        <f>INTMARB!Z38+GIC!Z38</f>
        <v>66.563280000000006</v>
      </c>
    </row>
    <row r="39" spans="1:26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  <c r="Y39" s="8">
        <f>INTMARB!Y39+GIC!Y39</f>
        <v>0</v>
      </c>
      <c r="Z39" s="8">
        <f>INTMARB!Z39+GIC!Z39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INTMARB!C40+GIC!C40</f>
        <v>20632.330529999999</v>
      </c>
      <c r="D40" s="8">
        <f>INTMARB!D40+GIC!D40</f>
        <v>20416.716810000005</v>
      </c>
      <c r="E40" s="8">
        <f>INTMARB!E40+GIC!E40</f>
        <v>20083.783859999996</v>
      </c>
      <c r="F40" s="8">
        <f>INTMARB!F40+GIC!F40</f>
        <v>19535.543656559999</v>
      </c>
      <c r="G40" s="8">
        <f>INTMARB!G40+GIC!G40</f>
        <v>20422.819998360003</v>
      </c>
      <c r="H40" s="8">
        <f>INTMARB!H40+GIC!H40</f>
        <v>20450.644263000002</v>
      </c>
      <c r="I40" s="8">
        <f>INTMARB!I40+GIC!I40</f>
        <v>21226.625099279998</v>
      </c>
      <c r="J40" s="8">
        <f>INTMARB!J40+GIC!J40</f>
        <v>21801.654466199998</v>
      </c>
      <c r="K40" s="8">
        <f>INTMARB!K40+GIC!K40</f>
        <v>21956.231902320003</v>
      </c>
      <c r="L40" s="8">
        <f>INTMARB!L40+GIC!L40</f>
        <v>20126.030948280004</v>
      </c>
      <c r="M40" s="8">
        <f>INTMARB!M40+GIC!M40</f>
        <v>20354.80590576</v>
      </c>
      <c r="N40" s="8">
        <f>INTMARB!N40+GIC!N40</f>
        <v>22735.965918600003</v>
      </c>
      <c r="O40" s="8">
        <f>INTMARB!O40+GIC!O40</f>
        <v>22152.2183028</v>
      </c>
      <c r="P40" s="8">
        <f>INTMARB!P40+GIC!P40</f>
        <v>21947.807954520002</v>
      </c>
      <c r="Q40" s="8">
        <f>INTMARB!Q40+GIC!Q40</f>
        <v>21854.192256360006</v>
      </c>
      <c r="R40" s="8">
        <f>INTMARB!R40+GIC!R40</f>
        <v>22727.55698352</v>
      </c>
      <c r="S40" s="8">
        <f>INTMARB!S40+GIC!S40</f>
        <v>22166.829044280006</v>
      </c>
      <c r="T40" s="8">
        <f>INTMARB!T40+GIC!T40</f>
        <v>22604.942922480001</v>
      </c>
      <c r="U40" s="8">
        <f>INTMARB!U40+GIC!U40</f>
        <v>23499.768850560009</v>
      </c>
      <c r="V40" s="8">
        <f>INTMARB!V40+GIC!V40</f>
        <v>24452.914277879994</v>
      </c>
      <c r="W40" s="8">
        <f>INTMARB!W40+GIC!W40</f>
        <v>11693.740217400002</v>
      </c>
      <c r="X40" s="8">
        <f>INTMARB!X40+GIC!X40</f>
        <v>13505.231439720001</v>
      </c>
      <c r="Y40" s="8">
        <f>INTMARB!Y40+GIC!Y40</f>
        <v>20711.645835840009</v>
      </c>
      <c r="Z40" s="8">
        <f>INTMARB!Z40+GIC!Z40</f>
        <v>21641.502651840005</v>
      </c>
    </row>
    <row r="41" spans="1:26" ht="11.25" customHeight="1" x14ac:dyDescent="0.2">
      <c r="A41" s="28" t="s">
        <v>68</v>
      </c>
      <c r="B41" s="7" t="s">
        <v>69</v>
      </c>
      <c r="C41" s="8">
        <f>INTMARB!C41+GIC!C41</f>
        <v>352.71272628000008</v>
      </c>
      <c r="D41" s="8">
        <f>INTMARB!D41+GIC!D41</f>
        <v>308.62347372000011</v>
      </c>
      <c r="E41" s="8">
        <f>INTMARB!E41+GIC!E41</f>
        <v>333.81740627999994</v>
      </c>
      <c r="F41" s="8">
        <f>INTMARB!F41+GIC!F41</f>
        <v>383.35291128000006</v>
      </c>
      <c r="G41" s="8">
        <f>INTMARB!G41+GIC!G41</f>
        <v>404.99374715999988</v>
      </c>
      <c r="H41" s="8">
        <f>INTMARB!H41+GIC!H41</f>
        <v>463.73334372000022</v>
      </c>
      <c r="I41" s="8">
        <f>INTMARB!I41+GIC!I41</f>
        <v>565.75487088000023</v>
      </c>
      <c r="J41" s="8">
        <f>INTMARB!J41+GIC!J41</f>
        <v>510.10685928000038</v>
      </c>
      <c r="K41" s="8">
        <f>INTMARB!K41+GIC!K41</f>
        <v>550.29694608</v>
      </c>
      <c r="L41" s="8">
        <f>INTMARB!L41+GIC!L41</f>
        <v>717.24098088000017</v>
      </c>
      <c r="M41" s="8">
        <f>INTMARB!M41+GIC!M41</f>
        <v>723.42415080000001</v>
      </c>
      <c r="N41" s="8">
        <f>INTMARB!N41+GIC!N41</f>
        <v>636.01647119999973</v>
      </c>
      <c r="O41" s="8">
        <f>INTMARB!O41+GIC!O41</f>
        <v>619.17685847999962</v>
      </c>
      <c r="P41" s="8">
        <f>INTMARB!P41+GIC!P41</f>
        <v>564.06982247999963</v>
      </c>
      <c r="Q41" s="8">
        <f>INTMARB!Q41+GIC!Q41</f>
        <v>426.56055479999941</v>
      </c>
      <c r="R41" s="8">
        <f>INTMARB!R41+GIC!R41</f>
        <v>485.0125801199996</v>
      </c>
      <c r="S41" s="8">
        <f>INTMARB!S41+GIC!S41</f>
        <v>530.2112209200003</v>
      </c>
      <c r="T41" s="8">
        <f>INTMARB!T41+GIC!T41</f>
        <v>557.59623408000084</v>
      </c>
      <c r="U41" s="8">
        <f>INTMARB!U41+GIC!U41</f>
        <v>509.59668564000009</v>
      </c>
      <c r="V41" s="8">
        <f>INTMARB!V41+GIC!V41</f>
        <v>533.75396399999977</v>
      </c>
      <c r="W41" s="8">
        <f>INTMARB!W41+GIC!W41</f>
        <v>484.35098507999999</v>
      </c>
      <c r="X41" s="8">
        <f>INTMARB!X41+GIC!X41</f>
        <v>531.93923676000065</v>
      </c>
      <c r="Y41" s="8">
        <f>INTMARB!Y41+GIC!Y41</f>
        <v>532.6937553600003</v>
      </c>
      <c r="Z41" s="8">
        <f>INTMARB!Z41+GIC!Z41</f>
        <v>367.80232176000021</v>
      </c>
    </row>
    <row r="42" spans="1:26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  <c r="Y42" s="8">
        <f>INTMARB!Y42+GIC!Y42</f>
        <v>0</v>
      </c>
      <c r="Z42" s="8">
        <f>INTMARB!Z42+GIC!Z42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INTMARB!C43+GIC!C43</f>
        <v>136893.00645539997</v>
      </c>
      <c r="D43" s="8">
        <f>INTMARB!D43+GIC!D43</f>
        <v>146069.55125568001</v>
      </c>
      <c r="E43" s="8">
        <f>INTMARB!E43+GIC!E43</f>
        <v>144196.00667783999</v>
      </c>
      <c r="F43" s="8">
        <f>INTMARB!F43+GIC!F43</f>
        <v>145512.81486611997</v>
      </c>
      <c r="G43" s="8">
        <f>INTMARB!G43+GIC!G43</f>
        <v>147316.38376104005</v>
      </c>
      <c r="H43" s="8">
        <f>INTMARB!H43+GIC!H43</f>
        <v>146483.41045572</v>
      </c>
      <c r="I43" s="8">
        <f>INTMARB!I43+GIC!I43</f>
        <v>145013.83041600001</v>
      </c>
      <c r="J43" s="8">
        <f>INTMARB!J43+GIC!J43</f>
        <v>140975.89203204002</v>
      </c>
      <c r="K43" s="8">
        <f>INTMARB!K43+GIC!K43</f>
        <v>142068.69544608</v>
      </c>
      <c r="L43" s="8">
        <f>INTMARB!L43+GIC!L43</f>
        <v>140288.0609754</v>
      </c>
      <c r="M43" s="8">
        <f>INTMARB!M43+GIC!M43</f>
        <v>139667.81596559996</v>
      </c>
      <c r="N43" s="8">
        <f>INTMARB!N43+GIC!N43</f>
        <v>142480.48458851999</v>
      </c>
      <c r="O43" s="8">
        <f>INTMARB!O43+GIC!O43</f>
        <v>142935.85271159999</v>
      </c>
      <c r="P43" s="8">
        <f>INTMARB!P43+GIC!P43</f>
        <v>143984.49854256</v>
      </c>
      <c r="Q43" s="8">
        <f>INTMARB!Q43+GIC!Q43</f>
        <v>139272.70305779998</v>
      </c>
      <c r="R43" s="8">
        <f>INTMARB!R43+GIC!R43</f>
        <v>141174.59141916002</v>
      </c>
      <c r="S43" s="8">
        <f>INTMARB!S43+GIC!S43</f>
        <v>139352.10097067998</v>
      </c>
      <c r="T43" s="8">
        <f>INTMARB!T43+GIC!T43</f>
        <v>138982.39561907999</v>
      </c>
      <c r="U43" s="8">
        <f>INTMARB!U43+GIC!U43</f>
        <v>133559.77810031999</v>
      </c>
      <c r="V43" s="8">
        <f>INTMARB!V43+GIC!V43</f>
        <v>129909.62766132</v>
      </c>
      <c r="W43" s="8">
        <f>INTMARB!W43+GIC!W43</f>
        <v>115132.28886899998</v>
      </c>
      <c r="X43" s="8">
        <f>INTMARB!X43+GIC!X43</f>
        <v>124526.04193224</v>
      </c>
      <c r="Y43" s="8">
        <f>INTMARB!Y43+GIC!Y43</f>
        <v>121809.29060195999</v>
      </c>
      <c r="Z43" s="8">
        <f>INTMARB!Z43+GIC!Z43</f>
        <v>114347.9637846</v>
      </c>
    </row>
    <row r="44" spans="1:26" ht="11.25" customHeight="1" x14ac:dyDescent="0.2">
      <c r="A44" s="28" t="s">
        <v>74</v>
      </c>
      <c r="B44" s="7" t="s">
        <v>75</v>
      </c>
      <c r="C44" s="8">
        <f>INTMARB!C44+GIC!C44</f>
        <v>24853.078018080007</v>
      </c>
      <c r="D44" s="8">
        <f>INTMARB!D44+GIC!D44</f>
        <v>22448.445468480004</v>
      </c>
      <c r="E44" s="8">
        <f>INTMARB!E44+GIC!E44</f>
        <v>20412.794415600001</v>
      </c>
      <c r="F44" s="8">
        <f>INTMARB!F44+GIC!F44</f>
        <v>20561.050400399999</v>
      </c>
      <c r="G44" s="8">
        <f>INTMARB!G44+GIC!G44</f>
        <v>20818.024189920001</v>
      </c>
      <c r="H44" s="8">
        <f>INTMARB!H44+GIC!H44</f>
        <v>20876.849830800005</v>
      </c>
      <c r="I44" s="8">
        <f>INTMARB!I44+GIC!I44</f>
        <v>21201.938004240001</v>
      </c>
      <c r="J44" s="8">
        <f>INTMARB!J44+GIC!J44</f>
        <v>19870.625341440005</v>
      </c>
      <c r="K44" s="8">
        <f>INTMARB!K44+GIC!K44</f>
        <v>18025.363427759999</v>
      </c>
      <c r="L44" s="8">
        <f>INTMARB!L44+GIC!L44</f>
        <v>17118.211898160007</v>
      </c>
      <c r="M44" s="8">
        <f>INTMARB!M44+GIC!M44</f>
        <v>16077.930356160005</v>
      </c>
      <c r="N44" s="8">
        <f>INTMARB!N44+GIC!N44</f>
        <v>16647.527637360003</v>
      </c>
      <c r="O44" s="8">
        <f>INTMARB!O44+GIC!O44</f>
        <v>14929.253674559997</v>
      </c>
      <c r="P44" s="8">
        <f>INTMARB!P44+GIC!P44</f>
        <v>12651.327370800002</v>
      </c>
      <c r="Q44" s="8">
        <f>INTMARB!Q44+GIC!Q44</f>
        <v>10903.845527280002</v>
      </c>
      <c r="R44" s="8">
        <f>INTMARB!R44+GIC!R44</f>
        <v>9940.7865535199999</v>
      </c>
      <c r="S44" s="8">
        <f>INTMARB!S44+GIC!S44</f>
        <v>8975.8041278400015</v>
      </c>
      <c r="T44" s="8">
        <f>INTMARB!T44+GIC!T44</f>
        <v>9203.3317994400004</v>
      </c>
      <c r="U44" s="8">
        <f>INTMARB!U44+GIC!U44</f>
        <v>9199.2382992000021</v>
      </c>
      <c r="V44" s="8">
        <f>INTMARB!V44+GIC!V44</f>
        <v>8121.5067052800005</v>
      </c>
      <c r="W44" s="8">
        <f>INTMARB!W44+GIC!W44</f>
        <v>5284.7806989600003</v>
      </c>
      <c r="X44" s="8">
        <f>INTMARB!X44+GIC!X44</f>
        <v>5713.3067277600021</v>
      </c>
      <c r="Y44" s="8">
        <f>INTMARB!Y44+GIC!Y44</f>
        <v>6285.8333512800018</v>
      </c>
      <c r="Z44" s="8">
        <f>INTMARB!Z44+GIC!Z44</f>
        <v>5323.5601423200005</v>
      </c>
    </row>
    <row r="45" spans="1:26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  <c r="Y45" s="8">
        <f>INTMARB!Y45+GIC!Y45</f>
        <v>0</v>
      </c>
      <c r="Z45" s="8">
        <f>INTMARB!Z45+GIC!Z45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INTMARB!C46+GIC!C46</f>
        <v>120.81297203999998</v>
      </c>
      <c r="D46" s="8">
        <f>INTMARB!D46+GIC!D46</f>
        <v>106.07975999999999</v>
      </c>
      <c r="E46" s="8">
        <f>INTMARB!E46+GIC!E46</f>
        <v>103.13301204000004</v>
      </c>
      <c r="F46" s="8">
        <f>INTMARB!F46+GIC!F46</f>
        <v>110.83487760000001</v>
      </c>
      <c r="G46" s="8">
        <f>INTMARB!G46+GIC!G46</f>
        <v>98.519861879999993</v>
      </c>
      <c r="H46" s="8">
        <f>INTMARB!H46+GIC!H46</f>
        <v>116.99225351999999</v>
      </c>
      <c r="I46" s="8">
        <f>INTMARB!I46+GIC!I46</f>
        <v>95.441173920000011</v>
      </c>
      <c r="J46" s="8">
        <f>INTMARB!J46+GIC!J46</f>
        <v>98.519861879999979</v>
      </c>
      <c r="K46" s="8">
        <f>INTMARB!K46+GIC!K46</f>
        <v>89.283534119999999</v>
      </c>
      <c r="L46" s="8">
        <f>INTMARB!L46+GIC!L46</f>
        <v>76.968782280000013</v>
      </c>
      <c r="M46" s="8">
        <f>INTMARB!M46+GIC!M46</f>
        <v>67.732454520000005</v>
      </c>
      <c r="N46" s="8">
        <f>INTMARB!N46+GIC!N46</f>
        <v>58.49612676000001</v>
      </c>
      <c r="O46" s="8">
        <f>INTMARB!O46+GIC!O46</f>
        <v>55.417438799999999</v>
      </c>
      <c r="P46" s="8">
        <f>INTMARB!P46+GIC!P46</f>
        <v>52.338750839999996</v>
      </c>
      <c r="Q46" s="8">
        <f>INTMARB!Q46+GIC!Q46</f>
        <v>52.338750839999996</v>
      </c>
      <c r="R46" s="8">
        <f>INTMARB!R46+GIC!R46</f>
        <v>55.417438799999999</v>
      </c>
      <c r="S46" s="8">
        <f>INTMARB!S46+GIC!S46</f>
        <v>55.417438799999999</v>
      </c>
      <c r="T46" s="8">
        <f>INTMARB!T46+GIC!T46</f>
        <v>46.18111103999999</v>
      </c>
      <c r="U46" s="8">
        <f>INTMARB!U46+GIC!U46</f>
        <v>43.102423079999994</v>
      </c>
      <c r="V46" s="8">
        <f>INTMARB!V46+GIC!V46</f>
        <v>33.866095319999999</v>
      </c>
      <c r="W46" s="8">
        <f>INTMARB!W46+GIC!W46</f>
        <v>43.102423079999994</v>
      </c>
      <c r="X46" s="8">
        <f>INTMARB!X46+GIC!X46</f>
        <v>36.945047160000016</v>
      </c>
      <c r="Y46" s="8">
        <f>INTMARB!Y46+GIC!Y46</f>
        <v>44.026003080000002</v>
      </c>
      <c r="Z46" s="8">
        <f>INTMARB!Z46+GIC!Z46</f>
        <v>40.023735119999991</v>
      </c>
    </row>
    <row r="47" spans="1:26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  <c r="Y47" s="8">
        <f>INTMARB!Y47+GIC!Y47</f>
        <v>0</v>
      </c>
      <c r="Z47" s="8">
        <f>INTMARB!Z47+GIC!Z47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INTMARB!C48+GIC!C48</f>
        <v>6198.0745319999996</v>
      </c>
      <c r="D48" s="8">
        <f>INTMARB!D48+GIC!D48</f>
        <v>6983.9249220000002</v>
      </c>
      <c r="E48" s="8">
        <f>INTMARB!E48+GIC!E48</f>
        <v>5919.2250389999999</v>
      </c>
      <c r="F48" s="8">
        <f>INTMARB!F48+GIC!F48</f>
        <v>6096.480039</v>
      </c>
      <c r="G48" s="8">
        <f>INTMARB!G48+GIC!G48</f>
        <v>6742.3203899999999</v>
      </c>
      <c r="H48" s="8">
        <f>INTMARB!H48+GIC!H48</f>
        <v>6817.1995710000001</v>
      </c>
      <c r="I48" s="8">
        <f>INTMARB!I48+GIC!I48</f>
        <v>7378.7999219999992</v>
      </c>
      <c r="J48" s="8">
        <f>INTMARB!J48+GIC!J48</f>
        <v>6570.7203509999999</v>
      </c>
      <c r="K48" s="8">
        <f>INTMARB!K48+GIC!K48</f>
        <v>6277.440195000001</v>
      </c>
      <c r="L48" s="8">
        <f>INTMARB!L48+GIC!L48</f>
        <v>6305.5201950000001</v>
      </c>
      <c r="M48" s="8">
        <f>INTMARB!M48+GIC!M48</f>
        <v>5475.6</v>
      </c>
      <c r="N48" s="8">
        <f>INTMARB!N48+GIC!N48</f>
        <v>4745.5326359999999</v>
      </c>
      <c r="O48" s="8">
        <f>INTMARB!O48+GIC!O48</f>
        <v>4416.0482339999999</v>
      </c>
      <c r="P48" s="8">
        <f>INTMARB!P48+GIC!P48</f>
        <v>4208.5180799999998</v>
      </c>
      <c r="Q48" s="8">
        <f>INTMARB!Q48+GIC!Q48</f>
        <v>4226.5050749999991</v>
      </c>
      <c r="R48" s="8">
        <f>INTMARB!R48+GIC!R48</f>
        <v>3870.0505350000003</v>
      </c>
      <c r="S48" s="8">
        <f>INTMARB!S48+GIC!S48</f>
        <v>3851.1063629999999</v>
      </c>
      <c r="T48" s="8">
        <f>INTMARB!T48+GIC!T48</f>
        <v>3259.7819279999999</v>
      </c>
      <c r="U48" s="8">
        <f>INTMARB!U48+GIC!U48</f>
        <v>3248.3505599999999</v>
      </c>
      <c r="V48" s="8">
        <f>INTMARB!V48+GIC!V48</f>
        <v>3113.7101190000003</v>
      </c>
      <c r="W48" s="8">
        <f>INTMARB!W48+GIC!W48</f>
        <v>2869.7261579999999</v>
      </c>
      <c r="X48" s="8">
        <f>INTMARB!X48+GIC!X48</f>
        <v>2586.217842</v>
      </c>
      <c r="Y48" s="8">
        <f>INTMARB!Y48+GIC!Y48</f>
        <v>2877.5604779999994</v>
      </c>
      <c r="Z48" s="8">
        <f>INTMARB!Z48+GIC!Z48</f>
        <v>2854.8813150000005</v>
      </c>
    </row>
    <row r="49" spans="1:26" ht="11.25" customHeight="1" x14ac:dyDescent="0.2">
      <c r="A49" s="28" t="s">
        <v>84</v>
      </c>
      <c r="B49" s="7" t="s">
        <v>85</v>
      </c>
      <c r="C49" s="8">
        <f>INTMARB!C49+GIC!C49</f>
        <v>11.78672796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  <c r="Y49" s="8">
        <f>INTMARB!Y49+GIC!Y49</f>
        <v>0</v>
      </c>
      <c r="Z49" s="8">
        <f>INTMARB!Z49+GIC!Z49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INTMARB!C50+GIC!C50</f>
        <v>1953.6355799999999</v>
      </c>
      <c r="D50" s="8">
        <f>INTMARB!D50+GIC!D50</f>
        <v>3173.5528200000003</v>
      </c>
      <c r="E50" s="8">
        <f>INTMARB!E50+GIC!E50</f>
        <v>2905.4069359200003</v>
      </c>
      <c r="F50" s="8">
        <f>INTMARB!F50+GIC!F50</f>
        <v>3468.6426992399997</v>
      </c>
      <c r="G50" s="8">
        <f>INTMARB!G50+GIC!G50</f>
        <v>3527.2842238800004</v>
      </c>
      <c r="H50" s="8">
        <f>INTMARB!H50+GIC!H50</f>
        <v>2480.5337479200002</v>
      </c>
      <c r="I50" s="8">
        <f>INTMARB!I50+GIC!I50</f>
        <v>1864.7987947199999</v>
      </c>
      <c r="J50" s="8">
        <f>INTMARB!J50+GIC!J50</f>
        <v>1832.5460617200001</v>
      </c>
      <c r="K50" s="8">
        <f>INTMARB!K50+GIC!K50</f>
        <v>1762.1758627199999</v>
      </c>
      <c r="L50" s="8">
        <f>INTMARB!L50+GIC!L50</f>
        <v>1498.2892657200005</v>
      </c>
      <c r="M50" s="8">
        <f>INTMARB!M50+GIC!M50</f>
        <v>1035.0215377199997</v>
      </c>
      <c r="N50" s="8">
        <f>INTMARB!N50+GIC!N50</f>
        <v>794.01412836000009</v>
      </c>
      <c r="O50" s="8">
        <f>INTMARB!O50+GIC!O50</f>
        <v>704.32210800000007</v>
      </c>
      <c r="P50" s="8">
        <f>INTMARB!P50+GIC!P50</f>
        <v>638.45027135999999</v>
      </c>
      <c r="Q50" s="8">
        <f>INTMARB!Q50+GIC!Q50</f>
        <v>535.86586583999997</v>
      </c>
      <c r="R50" s="8">
        <f>INTMARB!R50+GIC!R50</f>
        <v>460.66692671999999</v>
      </c>
      <c r="S50" s="8">
        <f>INTMARB!S50+GIC!S50</f>
        <v>428.01810983999997</v>
      </c>
      <c r="T50" s="8">
        <f>INTMARB!T50+GIC!T50</f>
        <v>384.98429555999996</v>
      </c>
      <c r="U50" s="8">
        <f>INTMARB!U50+GIC!U50</f>
        <v>255.09912912000001</v>
      </c>
      <c r="V50" s="8">
        <f>INTMARB!V50+GIC!V50</f>
        <v>175.78973124000004</v>
      </c>
      <c r="W50" s="8">
        <f>INTMARB!W50+GIC!W50</f>
        <v>185.77626983999997</v>
      </c>
      <c r="X50" s="8">
        <f>INTMARB!X50+GIC!X50</f>
        <v>117.44137728000001</v>
      </c>
      <c r="Y50" s="8">
        <f>INTMARB!Y50+GIC!Y50</f>
        <v>139.99757579999999</v>
      </c>
      <c r="Z50" s="8">
        <f>INTMARB!Z50+GIC!Z50</f>
        <v>108.86791608000001</v>
      </c>
    </row>
    <row r="51" spans="1:26" ht="11.25" customHeight="1" x14ac:dyDescent="0.2">
      <c r="A51" s="25" t="s">
        <v>88</v>
      </c>
      <c r="B51" s="26" t="s">
        <v>89</v>
      </c>
      <c r="C51" s="27">
        <f>INTMARB!C51+GIC!C51</f>
        <v>77914.836679679996</v>
      </c>
      <c r="D51" s="27">
        <f>INTMARB!D51+GIC!D51</f>
        <v>82675.438607519987</v>
      </c>
      <c r="E51" s="27">
        <f>INTMARB!E51+GIC!E51</f>
        <v>83140.346690279999</v>
      </c>
      <c r="F51" s="27">
        <f>INTMARB!F51+GIC!F51</f>
        <v>86879.187133200016</v>
      </c>
      <c r="G51" s="27">
        <f>INTMARB!G51+GIC!G51</f>
        <v>88652.728763280014</v>
      </c>
      <c r="H51" s="27">
        <f>INTMARB!H51+GIC!H51</f>
        <v>91506.510809999992</v>
      </c>
      <c r="I51" s="27">
        <f>INTMARB!I51+GIC!I51</f>
        <v>89607.547374840011</v>
      </c>
      <c r="J51" s="27">
        <f>INTMARB!J51+GIC!J51</f>
        <v>86338.664418600005</v>
      </c>
      <c r="K51" s="27">
        <f>INTMARB!K51+GIC!K51</f>
        <v>89407.449446040002</v>
      </c>
      <c r="L51" s="27">
        <f>INTMARB!L51+GIC!L51</f>
        <v>88604.576854200015</v>
      </c>
      <c r="M51" s="27">
        <f>INTMARB!M51+GIC!M51</f>
        <v>94571.198674920015</v>
      </c>
      <c r="N51" s="27">
        <f>INTMARB!N51+GIC!N51</f>
        <v>85873.832272800006</v>
      </c>
      <c r="O51" s="27">
        <f>INTMARB!O51+GIC!O51</f>
        <v>88686.199802024843</v>
      </c>
      <c r="P51" s="27">
        <f>INTMARB!P51+GIC!P51</f>
        <v>89382.940848623388</v>
      </c>
      <c r="Q51" s="27">
        <f>INTMARB!Q51+GIC!Q51</f>
        <v>74221.359427053641</v>
      </c>
      <c r="R51" s="27">
        <f>INTMARB!R51+GIC!R51</f>
        <v>79277.333533581244</v>
      </c>
      <c r="S51" s="27">
        <f>INTMARB!S51+GIC!S51</f>
        <v>87200.875743897748</v>
      </c>
      <c r="T51" s="27">
        <f>INTMARB!T51+GIC!T51</f>
        <v>87040.185681301606</v>
      </c>
      <c r="U51" s="27">
        <f>INTMARB!U51+GIC!U51</f>
        <v>82822.745863845455</v>
      </c>
      <c r="V51" s="27">
        <f>INTMARB!V51+GIC!V51</f>
        <v>84434.827117252513</v>
      </c>
      <c r="W51" s="27">
        <f>INTMARB!W51+GIC!W51</f>
        <v>78606.805019845589</v>
      </c>
      <c r="X51" s="27">
        <f>INTMARB!X51+GIC!X51</f>
        <v>83234.912160704262</v>
      </c>
      <c r="Y51" s="27">
        <f>INTMARB!Y51+GIC!Y51</f>
        <v>75382.210448004422</v>
      </c>
      <c r="Z51" s="27">
        <f>INTMARB!Z51+GIC!Z51</f>
        <v>65906.714073338007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4591.7339339220589</v>
      </c>
      <c r="D52" s="27">
        <f t="shared" ref="D52:X52" si="30">SUM(D53:D54)</f>
        <v>4701.9112666855508</v>
      </c>
      <c r="E52" s="27">
        <f t="shared" si="30"/>
        <v>4897.8910510105025</v>
      </c>
      <c r="F52" s="27">
        <f t="shared" si="30"/>
        <v>5045.0478061033591</v>
      </c>
      <c r="G52" s="27">
        <f t="shared" si="30"/>
        <v>5334.6097203762438</v>
      </c>
      <c r="H52" s="27">
        <f t="shared" si="30"/>
        <v>4853.2573013893225</v>
      </c>
      <c r="I52" s="27">
        <f t="shared" si="30"/>
        <v>4644.4957874225702</v>
      </c>
      <c r="J52" s="27">
        <f t="shared" si="30"/>
        <v>4962.7534973805668</v>
      </c>
      <c r="K52" s="27">
        <f t="shared" si="30"/>
        <v>5082.5110357834374</v>
      </c>
      <c r="L52" s="27">
        <f t="shared" si="30"/>
        <v>5452.3273028776039</v>
      </c>
      <c r="M52" s="27">
        <f t="shared" si="30"/>
        <v>5543.0662072824653</v>
      </c>
      <c r="N52" s="27">
        <f t="shared" si="30"/>
        <v>7531.1528271392363</v>
      </c>
      <c r="O52" s="27">
        <f t="shared" si="30"/>
        <v>7767.4830989139673</v>
      </c>
      <c r="P52" s="27">
        <f t="shared" si="30"/>
        <v>7944.2090304376798</v>
      </c>
      <c r="Q52" s="27">
        <f t="shared" si="30"/>
        <v>8177.3877229940163</v>
      </c>
      <c r="R52" s="27">
        <f t="shared" si="30"/>
        <v>8125.5520034031142</v>
      </c>
      <c r="S52" s="27">
        <f t="shared" si="30"/>
        <v>8464.4244764641644</v>
      </c>
      <c r="T52" s="27">
        <f t="shared" si="30"/>
        <v>7982.9175611997871</v>
      </c>
      <c r="U52" s="27">
        <f t="shared" si="30"/>
        <v>8000.5365494289363</v>
      </c>
      <c r="V52" s="27">
        <f t="shared" si="30"/>
        <v>8313.3555829572888</v>
      </c>
      <c r="W52" s="27">
        <f t="shared" si="30"/>
        <v>7701.0883323450544</v>
      </c>
      <c r="X52" s="27">
        <f t="shared" si="30"/>
        <v>8200.9365849001588</v>
      </c>
      <c r="Y52" s="27">
        <f t="shared" ref="Y52:Z52" si="31">SUM(Y53:Y54)</f>
        <v>8563.0028984094824</v>
      </c>
      <c r="Z52" s="27">
        <f t="shared" si="31"/>
        <v>8031.5849147092067</v>
      </c>
    </row>
    <row r="53" spans="1:26" ht="11.25" customHeight="1" x14ac:dyDescent="0.2">
      <c r="A53" s="29" t="s">
        <v>116</v>
      </c>
      <c r="B53" s="7" t="s">
        <v>117</v>
      </c>
      <c r="C53" s="8">
        <f>INTMARB!C53+GIC!C53</f>
        <v>0</v>
      </c>
      <c r="D53" s="8">
        <f>INTMARB!D53+GIC!D53</f>
        <v>0</v>
      </c>
      <c r="E53" s="8">
        <f>INTMARB!E53+GIC!E53</f>
        <v>0</v>
      </c>
      <c r="F53" s="8">
        <f>INTMARB!F53+GIC!F53</f>
        <v>0</v>
      </c>
      <c r="G53" s="8">
        <f>INTMARB!G53+GIC!G53</f>
        <v>0</v>
      </c>
      <c r="H53" s="8">
        <f>INTMARB!H53+GIC!H53</f>
        <v>0</v>
      </c>
      <c r="I53" s="8">
        <f>INTMARB!I53+GIC!I53</f>
        <v>0</v>
      </c>
      <c r="J53" s="8">
        <f>INTMARB!J53+GIC!J53</f>
        <v>164.34732599999998</v>
      </c>
      <c r="K53" s="8">
        <f>INTMARB!K53+GIC!K53</f>
        <v>178.63508519999999</v>
      </c>
      <c r="L53" s="8">
        <f>INTMARB!L53+GIC!L53</f>
        <v>191.96686080000003</v>
      </c>
      <c r="M53" s="8">
        <f>INTMARB!M53+GIC!M53</f>
        <v>187.22297879999996</v>
      </c>
      <c r="N53" s="8">
        <f>INTMARB!N53+GIC!N53</f>
        <v>2457.2938104000004</v>
      </c>
      <c r="O53" s="8">
        <f>INTMARB!O53+GIC!O53</f>
        <v>2391.8400792000002</v>
      </c>
      <c r="P53" s="8">
        <f>INTMARB!P53+GIC!P53</f>
        <v>2392.9541064</v>
      </c>
      <c r="Q53" s="8">
        <f>INTMARB!Q53+GIC!Q53</f>
        <v>2595.7837620000009</v>
      </c>
      <c r="R53" s="8">
        <f>INTMARB!R53+GIC!R53</f>
        <v>2768.6330100000005</v>
      </c>
      <c r="S53" s="8">
        <f>INTMARB!S53+GIC!S53</f>
        <v>3037.1176836</v>
      </c>
      <c r="T53" s="8">
        <f>INTMARB!T53+GIC!T53</f>
        <v>2538.6430212000009</v>
      </c>
      <c r="U53" s="8">
        <f>INTMARB!U53+GIC!U53</f>
        <v>2706.1064316000006</v>
      </c>
      <c r="V53" s="8">
        <f>INTMARB!V53+GIC!V53</f>
        <v>2967.6536604000003</v>
      </c>
      <c r="W53" s="8">
        <f>INTMARB!W53+GIC!W53</f>
        <v>2429.0117280000004</v>
      </c>
      <c r="X53" s="8">
        <f>INTMARB!X53+GIC!X53</f>
        <v>2880.6133356000005</v>
      </c>
      <c r="Y53" s="8">
        <f>INTMARB!Y53+GIC!Y53</f>
        <v>2928.1458491999992</v>
      </c>
      <c r="Z53" s="8">
        <f>INTMARB!Z53+GIC!Z53</f>
        <v>3089.9042459999996</v>
      </c>
    </row>
    <row r="54" spans="1:26" ht="11.25" customHeight="1" x14ac:dyDescent="0.2">
      <c r="A54" s="43" t="s">
        <v>118</v>
      </c>
      <c r="B54" s="44" t="s">
        <v>119</v>
      </c>
      <c r="C54" s="45">
        <f>INTMARB!C54+GIC!C54</f>
        <v>4591.7339339220589</v>
      </c>
      <c r="D54" s="45">
        <f>INTMARB!D54+GIC!D54</f>
        <v>4701.9112666855508</v>
      </c>
      <c r="E54" s="45">
        <f>INTMARB!E54+GIC!E54</f>
        <v>4897.8910510105025</v>
      </c>
      <c r="F54" s="45">
        <f>INTMARB!F54+GIC!F54</f>
        <v>5045.0478061033591</v>
      </c>
      <c r="G54" s="45">
        <f>INTMARB!G54+GIC!G54</f>
        <v>5334.6097203762438</v>
      </c>
      <c r="H54" s="45">
        <f>INTMARB!H54+GIC!H54</f>
        <v>4853.2573013893225</v>
      </c>
      <c r="I54" s="45">
        <f>INTMARB!I54+GIC!I54</f>
        <v>4644.4957874225702</v>
      </c>
      <c r="J54" s="45">
        <f>INTMARB!J54+GIC!J54</f>
        <v>4798.4061713805668</v>
      </c>
      <c r="K54" s="45">
        <f>INTMARB!K54+GIC!K54</f>
        <v>4903.8759505834378</v>
      </c>
      <c r="L54" s="45">
        <f>INTMARB!L54+GIC!L54</f>
        <v>5260.3604420776037</v>
      </c>
      <c r="M54" s="45">
        <f>INTMARB!M54+GIC!M54</f>
        <v>5355.8432284824648</v>
      </c>
      <c r="N54" s="45">
        <f>INTMARB!N54+GIC!N54</f>
        <v>5073.8590167392358</v>
      </c>
      <c r="O54" s="45">
        <f>INTMARB!O54+GIC!O54</f>
        <v>5375.6430197139671</v>
      </c>
      <c r="P54" s="45">
        <f>INTMARB!P54+GIC!P54</f>
        <v>5551.2549240376793</v>
      </c>
      <c r="Q54" s="45">
        <f>INTMARB!Q54+GIC!Q54</f>
        <v>5581.6039609940153</v>
      </c>
      <c r="R54" s="45">
        <f>INTMARB!R54+GIC!R54</f>
        <v>5356.9189934031137</v>
      </c>
      <c r="S54" s="45">
        <f>INTMARB!S54+GIC!S54</f>
        <v>5427.3067928641649</v>
      </c>
      <c r="T54" s="45">
        <f>INTMARB!T54+GIC!T54</f>
        <v>5444.2745399997857</v>
      </c>
      <c r="U54" s="45">
        <f>INTMARB!U54+GIC!U54</f>
        <v>5294.4301178289361</v>
      </c>
      <c r="V54" s="45">
        <f>INTMARB!V54+GIC!V54</f>
        <v>5345.7019225572885</v>
      </c>
      <c r="W54" s="45">
        <f>INTMARB!W54+GIC!W54</f>
        <v>5272.076604345054</v>
      </c>
      <c r="X54" s="45">
        <f>INTMARB!X54+GIC!X54</f>
        <v>5320.3232493001587</v>
      </c>
      <c r="Y54" s="45">
        <f>INTMARB!Y54+GIC!Y54</f>
        <v>5634.8570492094841</v>
      </c>
      <c r="Z54" s="45">
        <f>INTMARB!Z54+GIC!Z54</f>
        <v>4941.6806687092076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44742.726801360011</v>
      </c>
      <c r="D61" s="49">
        <f t="shared" si="32"/>
        <v>45441.788970959999</v>
      </c>
      <c r="E61" s="49">
        <f t="shared" si="32"/>
        <v>43466.673240719996</v>
      </c>
      <c r="F61" s="49">
        <f t="shared" si="32"/>
        <v>46081.280737440014</v>
      </c>
      <c r="G61" s="49">
        <f t="shared" si="32"/>
        <v>46838.497652640006</v>
      </c>
      <c r="H61" s="49">
        <f t="shared" si="32"/>
        <v>49290.930673919989</v>
      </c>
      <c r="I61" s="49">
        <f t="shared" si="32"/>
        <v>45019.142545679992</v>
      </c>
      <c r="J61" s="49">
        <f t="shared" si="32"/>
        <v>48404.145286080005</v>
      </c>
      <c r="K61" s="49">
        <f t="shared" si="32"/>
        <v>53364.087293040007</v>
      </c>
      <c r="L61" s="49">
        <f t="shared" si="32"/>
        <v>55385.137615679989</v>
      </c>
      <c r="M61" s="49">
        <f t="shared" si="32"/>
        <v>61761.151929600004</v>
      </c>
      <c r="N61" s="49">
        <f t="shared" si="32"/>
        <v>52727.072600160012</v>
      </c>
      <c r="O61" s="49">
        <f t="shared" si="32"/>
        <v>59114.03754089518</v>
      </c>
      <c r="P61" s="49">
        <f t="shared" si="32"/>
        <v>64320.712565565256</v>
      </c>
      <c r="Q61" s="49">
        <f t="shared" si="32"/>
        <v>58689.626537152908</v>
      </c>
      <c r="R61" s="49">
        <f t="shared" si="32"/>
        <v>62446.975007981899</v>
      </c>
      <c r="S61" s="49">
        <f t="shared" si="32"/>
        <v>67212.866698253521</v>
      </c>
      <c r="T61" s="49">
        <f t="shared" si="32"/>
        <v>66273.834963751811</v>
      </c>
      <c r="U61" s="49">
        <f t="shared" si="32"/>
        <v>66773.410981567766</v>
      </c>
      <c r="V61" s="49">
        <f t="shared" si="32"/>
        <v>67743.931032989771</v>
      </c>
      <c r="W61" s="49">
        <f t="shared" si="32"/>
        <v>62521.700019271557</v>
      </c>
      <c r="X61" s="49">
        <f t="shared" si="32"/>
        <v>69014.986787129776</v>
      </c>
      <c r="Y61" s="49">
        <f t="shared" ref="Y61:Z61" si="33">SUM(Y62:Y72)</f>
        <v>68940.12938947379</v>
      </c>
      <c r="Z61" s="49">
        <f t="shared" si="33"/>
        <v>69998.309236181012</v>
      </c>
    </row>
    <row r="62" spans="1:26" ht="11.25" customHeight="1" x14ac:dyDescent="0.2">
      <c r="A62" s="50" t="s">
        <v>92</v>
      </c>
      <c r="B62" s="51" t="s">
        <v>93</v>
      </c>
      <c r="C62" s="52">
        <f>INTMARB!C62+GIC!C62</f>
        <v>39546.191865600005</v>
      </c>
      <c r="D62" s="52">
        <f>INTMARB!D62+GIC!D62</f>
        <v>40051.983686400003</v>
      </c>
      <c r="E62" s="52">
        <f>INTMARB!E62+GIC!E62</f>
        <v>37718.127820799993</v>
      </c>
      <c r="F62" s="52">
        <f>INTMARB!F62+GIC!F62</f>
        <v>40190.640134400004</v>
      </c>
      <c r="G62" s="52">
        <f>INTMARB!G62+GIC!G62</f>
        <v>40490.687865600004</v>
      </c>
      <c r="H62" s="52">
        <f>INTMARB!H62+GIC!H62</f>
        <v>42572.88040319999</v>
      </c>
      <c r="I62" s="52">
        <f>INTMARB!I62+GIC!I62</f>
        <v>38026.463731199998</v>
      </c>
      <c r="J62" s="52">
        <f>INTMARB!J62+GIC!J62</f>
        <v>39016.431820800004</v>
      </c>
      <c r="K62" s="52">
        <f>INTMARB!K62+GIC!K62</f>
        <v>41136.368313600004</v>
      </c>
      <c r="L62" s="52">
        <f>INTMARB!L62+GIC!L62</f>
        <v>42161.503910399988</v>
      </c>
      <c r="M62" s="52">
        <f>INTMARB!M62+GIC!M62</f>
        <v>48477.296044800009</v>
      </c>
      <c r="N62" s="52">
        <f>INTMARB!N62+GIC!N62</f>
        <v>39330.800006400001</v>
      </c>
      <c r="O62" s="52">
        <f>INTMARB!O62+GIC!O62</f>
        <v>44594.075231999981</v>
      </c>
      <c r="P62" s="52">
        <f>INTMARB!P62+GIC!P62</f>
        <v>49436.625772800006</v>
      </c>
      <c r="Q62" s="52">
        <f>INTMARB!Q62+GIC!Q62</f>
        <v>42796.456416000008</v>
      </c>
      <c r="R62" s="52">
        <f>INTMARB!R62+GIC!R62</f>
        <v>46393.030655999988</v>
      </c>
      <c r="S62" s="52">
        <f>INTMARB!S62+GIC!S62</f>
        <v>50559.797836799997</v>
      </c>
      <c r="T62" s="52">
        <f>INTMARB!T62+GIC!T62</f>
        <v>48860.20379520001</v>
      </c>
      <c r="U62" s="52">
        <f>INTMARB!U62+GIC!U62</f>
        <v>49020.903993600019</v>
      </c>
      <c r="V62" s="52">
        <f>INTMARB!V62+GIC!V62</f>
        <v>49615.691731200001</v>
      </c>
      <c r="W62" s="52">
        <f>INTMARB!W62+GIC!W62</f>
        <v>45727.858310399999</v>
      </c>
      <c r="X62" s="52">
        <f>INTMARB!X62+GIC!X62</f>
        <v>51020.834054400024</v>
      </c>
      <c r="Y62" s="52">
        <f>INTMARB!Y62+GIC!Y62</f>
        <v>49360.849977599995</v>
      </c>
      <c r="Z62" s="52">
        <f>INTMARB!Z62+GIC!Z62</f>
        <v>50048.426534400023</v>
      </c>
    </row>
    <row r="63" spans="1:26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356.69007360000001</v>
      </c>
      <c r="O63" s="52">
        <f>INTMARB!O63+GIC!O63</f>
        <v>361.86393599999974</v>
      </c>
      <c r="P63" s="52">
        <f>INTMARB!P63+GIC!P63</f>
        <v>357.83637120000014</v>
      </c>
      <c r="Q63" s="52">
        <f>INTMARB!Q63+GIC!Q63</f>
        <v>403.54715520000008</v>
      </c>
      <c r="R63" s="52">
        <f>INTMARB!R63+GIC!R63</f>
        <v>471.21983999999958</v>
      </c>
      <c r="S63" s="52">
        <f>INTMARB!S63+GIC!S63</f>
        <v>460.48826880000007</v>
      </c>
      <c r="T63" s="52">
        <f>INTMARB!T63+GIC!T63</f>
        <v>382.88396160000013</v>
      </c>
      <c r="U63" s="52">
        <f>INTMARB!U63+GIC!U63</f>
        <v>488.41390080000053</v>
      </c>
      <c r="V63" s="52">
        <f>INTMARB!V63+GIC!V63</f>
        <v>360.2979072</v>
      </c>
      <c r="W63" s="52">
        <f>INTMARB!W63+GIC!W63</f>
        <v>411.23577599999987</v>
      </c>
      <c r="X63" s="52">
        <f>INTMARB!X63+GIC!X63</f>
        <v>326.40209280000022</v>
      </c>
      <c r="Y63" s="52">
        <f>INTMARB!Y63+GIC!Y63</f>
        <v>392.77607039999992</v>
      </c>
      <c r="Z63" s="52">
        <f>INTMARB!Z63+GIC!Z63</f>
        <v>350.65013760000033</v>
      </c>
    </row>
    <row r="64" spans="1:26" ht="11.25" customHeight="1" x14ac:dyDescent="0.2">
      <c r="A64" s="50" t="s">
        <v>96</v>
      </c>
      <c r="B64" s="51" t="s">
        <v>97</v>
      </c>
      <c r="C64" s="52">
        <f>INTMARB!C64+GIC!C64</f>
        <v>341.14069080000002</v>
      </c>
      <c r="D64" s="52">
        <f>INTMARB!D64+GIC!D64</f>
        <v>375.86655288000003</v>
      </c>
      <c r="E64" s="52">
        <f>INTMARB!E64+GIC!E64</f>
        <v>457.4935965599999</v>
      </c>
      <c r="F64" s="52">
        <f>INTMARB!F64+GIC!F64</f>
        <v>469.72375631999995</v>
      </c>
      <c r="G64" s="52">
        <f>INTMARB!G64+GIC!G64</f>
        <v>501.77404367999992</v>
      </c>
      <c r="H64" s="52">
        <f>INTMARB!H64+GIC!H64</f>
        <v>554.89988735999987</v>
      </c>
      <c r="I64" s="52">
        <f>INTMARB!I64+GIC!I64</f>
        <v>616.37933448000001</v>
      </c>
      <c r="J64" s="52">
        <f>INTMARB!J64+GIC!J64</f>
        <v>644.00682528000016</v>
      </c>
      <c r="K64" s="52">
        <f>INTMARB!K64+GIC!K64</f>
        <v>706.79693448</v>
      </c>
      <c r="L64" s="52">
        <f>INTMARB!L64+GIC!L64</f>
        <v>886.26702527999987</v>
      </c>
      <c r="M64" s="52">
        <f>INTMARB!M64+GIC!M64</f>
        <v>1004.0394873600001</v>
      </c>
      <c r="N64" s="52">
        <f>INTMARB!N64+GIC!N64</f>
        <v>1020.1279233600001</v>
      </c>
      <c r="O64" s="52">
        <f>INTMARB!O64+GIC!O64</f>
        <v>1147.9064629751979</v>
      </c>
      <c r="P64" s="52">
        <f>INTMARB!P64+GIC!P64</f>
        <v>1311.1109681252469</v>
      </c>
      <c r="Q64" s="52">
        <f>INTMARB!Q64+GIC!Q64</f>
        <v>1390.3648549129005</v>
      </c>
      <c r="R64" s="52">
        <f>INTMARB!R64+GIC!R64</f>
        <v>1572.4409150219099</v>
      </c>
      <c r="S64" s="52">
        <f>INTMARB!S64+GIC!S64</f>
        <v>1714.816901933526</v>
      </c>
      <c r="T64" s="52">
        <f>INTMARB!T64+GIC!T64</f>
        <v>1839.304426471813</v>
      </c>
      <c r="U64" s="52">
        <f>INTMARB!U64+GIC!U64</f>
        <v>1997.8159330877465</v>
      </c>
      <c r="V64" s="52">
        <f>INTMARB!V64+GIC!V64</f>
        <v>2220.858286109783</v>
      </c>
      <c r="W64" s="52">
        <f>INTMARB!W64+GIC!W64</f>
        <v>2488.1904728715513</v>
      </c>
      <c r="X64" s="52">
        <f>INTMARB!X64+GIC!X64</f>
        <v>3141.0131511297518</v>
      </c>
      <c r="Y64" s="52">
        <f>INTMARB!Y64+GIC!Y64</f>
        <v>3698.5759254737804</v>
      </c>
      <c r="Z64" s="52">
        <f>INTMARB!Z64+GIC!Z64</f>
        <v>4303.0491344209877</v>
      </c>
    </row>
    <row r="65" spans="1:26" ht="11.25" customHeight="1" x14ac:dyDescent="0.2">
      <c r="A65" s="50" t="s">
        <v>98</v>
      </c>
      <c r="B65" s="51" t="s">
        <v>99</v>
      </c>
      <c r="C65" s="52">
        <f>INTMARB!C65+GIC!C65</f>
        <v>3887.69976</v>
      </c>
      <c r="D65" s="52">
        <f>INTMARB!D65+GIC!D65</f>
        <v>4043.1999599999999</v>
      </c>
      <c r="E65" s="52">
        <f>INTMARB!E65+GIC!E65</f>
        <v>4276.7002800000009</v>
      </c>
      <c r="F65" s="52">
        <f>INTMARB!F65+GIC!F65</f>
        <v>4483.10016</v>
      </c>
      <c r="G65" s="52">
        <f>INTMARB!G65+GIC!G65</f>
        <v>4823.400599999999</v>
      </c>
      <c r="H65" s="52">
        <f>INTMARB!H65+GIC!H65</f>
        <v>4429.4000399999995</v>
      </c>
      <c r="I65" s="52">
        <f>INTMARB!I65+GIC!I65</f>
        <v>4277.9998799999994</v>
      </c>
      <c r="J65" s="52">
        <f>INTMARB!J65+GIC!J65</f>
        <v>4514.61024</v>
      </c>
      <c r="K65" s="52">
        <f>INTMARB!K65+GIC!K65</f>
        <v>4717.7499600000001</v>
      </c>
      <c r="L65" s="52">
        <f>INTMARB!L65+GIC!L65</f>
        <v>5038.2406800000008</v>
      </c>
      <c r="M65" s="52">
        <f>INTMARB!M65+GIC!M65</f>
        <v>5107.6364399999975</v>
      </c>
      <c r="N65" s="52">
        <f>INTMARB!N65+GIC!N65</f>
        <v>4810.2731999999996</v>
      </c>
      <c r="O65" s="52">
        <f>INTMARB!O65+GIC!O65</f>
        <v>5067.3769200000006</v>
      </c>
      <c r="P65" s="52">
        <f>INTMARB!P65+GIC!P65</f>
        <v>5244.9429599999994</v>
      </c>
      <c r="Q65" s="52">
        <f>INTMARB!Q65+GIC!Q65</f>
        <v>5285.4494399999994</v>
      </c>
      <c r="R65" s="52">
        <f>INTMARB!R65+GIC!R65</f>
        <v>5099.1490799999992</v>
      </c>
      <c r="S65" s="52">
        <f>INTMARB!S65+GIC!S65</f>
        <v>5192.5572000000002</v>
      </c>
      <c r="T65" s="52">
        <f>INTMARB!T65+GIC!T65</f>
        <v>5293.0018799999989</v>
      </c>
      <c r="U65" s="52">
        <f>INTMARB!U65+GIC!U65</f>
        <v>5165.6655600000004</v>
      </c>
      <c r="V65" s="52">
        <f>INTMARB!V65+GIC!V65</f>
        <v>5216.9986799999979</v>
      </c>
      <c r="W65" s="52">
        <f>INTMARB!W65+GIC!W65</f>
        <v>5146.4368800000002</v>
      </c>
      <c r="X65" s="52">
        <f>INTMARB!X65+GIC!X65</f>
        <v>5202.3167999999987</v>
      </c>
      <c r="Y65" s="52">
        <f>INTMARB!Y65+GIC!Y65</f>
        <v>5519.25972</v>
      </c>
      <c r="Z65" s="52">
        <f>INTMARB!Z65+GIC!Z65</f>
        <v>4850.96976</v>
      </c>
    </row>
    <row r="66" spans="1:26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  <c r="Y66" s="52">
        <f>INTMARB!Y66+GIC!Y66</f>
        <v>0</v>
      </c>
      <c r="Z66" s="52">
        <f>INTMARB!Z66+GIC!Z66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INTMARB!C67+GIC!C67</f>
        <v>173.95560000000003</v>
      </c>
      <c r="D67" s="52">
        <f>INTMARB!D67+GIC!D67</f>
        <v>158.6628</v>
      </c>
      <c r="E67" s="52">
        <f>INTMARB!E67+GIC!E67</f>
        <v>168.22079999999997</v>
      </c>
      <c r="F67" s="52">
        <f>INTMARB!F67+GIC!F67</f>
        <v>141.45840000000007</v>
      </c>
      <c r="G67" s="52">
        <f>INTMARB!G67+GIC!G67</f>
        <v>152.92799999999997</v>
      </c>
      <c r="H67" s="52">
        <f>INTMARB!H67+GIC!H67</f>
        <v>298.20960000000008</v>
      </c>
      <c r="I67" s="52">
        <f>INTMARB!I67+GIC!I67</f>
        <v>424.37520000000006</v>
      </c>
      <c r="J67" s="52">
        <f>INTMARB!J67+GIC!J67</f>
        <v>810.51840000000004</v>
      </c>
      <c r="K67" s="52">
        <f>INTMARB!K67+GIC!K67</f>
        <v>1294.1532000000002</v>
      </c>
      <c r="L67" s="52">
        <f>INTMARB!L67+GIC!L67</f>
        <v>1192.8383999999999</v>
      </c>
      <c r="M67" s="52">
        <f>INTMARB!M67+GIC!M67</f>
        <v>1181.3688</v>
      </c>
      <c r="N67" s="52">
        <f>INTMARB!N67+GIC!N67</f>
        <v>1159.5671294399999</v>
      </c>
      <c r="O67" s="52">
        <f>INTMARB!O67+GIC!O67</f>
        <v>1193.4654048</v>
      </c>
      <c r="P67" s="52">
        <f>INTMARB!P67+GIC!P67</f>
        <v>1166.5712318400003</v>
      </c>
      <c r="Q67" s="52">
        <f>INTMARB!Q67+GIC!Q67</f>
        <v>1227.5505071999999</v>
      </c>
      <c r="R67" s="52">
        <f>INTMARB!R67+GIC!R67</f>
        <v>1286.0240572800001</v>
      </c>
      <c r="S67" s="52">
        <f>INTMARB!S67+GIC!S67</f>
        <v>1405.0028059199999</v>
      </c>
      <c r="T67" s="52">
        <f>INTMARB!T67+GIC!T67</f>
        <v>1598.9305478399999</v>
      </c>
      <c r="U67" s="52">
        <f>INTMARB!U67+GIC!U67</f>
        <v>1737.0000633599993</v>
      </c>
      <c r="V67" s="52">
        <f>INTMARB!V67+GIC!V67</f>
        <v>1936.9587758400003</v>
      </c>
      <c r="W67" s="52">
        <f>INTMARB!W67+GIC!W67</f>
        <v>1675.4111150399999</v>
      </c>
      <c r="X67" s="52">
        <f>INTMARB!X67+GIC!X67</f>
        <v>2123.5418956799995</v>
      </c>
      <c r="Y67" s="52">
        <f>INTMARB!Y67+GIC!Y67</f>
        <v>2518.2791395200006</v>
      </c>
      <c r="Z67" s="52">
        <f>INTMARB!Z67+GIC!Z67</f>
        <v>2503.8404424</v>
      </c>
    </row>
    <row r="68" spans="1:26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  <c r="Y68" s="52">
        <f>INTMARB!Y68+GIC!Y68</f>
        <v>298.69514640000006</v>
      </c>
      <c r="Z68" s="52">
        <f>INTMARB!Z68+GIC!Z68</f>
        <v>496.31711904000002</v>
      </c>
    </row>
    <row r="69" spans="1:26" ht="11.25" customHeight="1" x14ac:dyDescent="0.2">
      <c r="A69" s="50" t="s">
        <v>106</v>
      </c>
      <c r="B69" s="51" t="s">
        <v>107</v>
      </c>
      <c r="C69" s="52">
        <f>INTMARB!C69+GIC!C69</f>
        <v>793.73888496000018</v>
      </c>
      <c r="D69" s="52">
        <f>INTMARB!D69+GIC!D69</f>
        <v>812.07597168000007</v>
      </c>
      <c r="E69" s="52">
        <f>INTMARB!E69+GIC!E69</f>
        <v>846.13074336000011</v>
      </c>
      <c r="F69" s="52">
        <f>INTMARB!F69+GIC!F69</f>
        <v>796.35828672000014</v>
      </c>
      <c r="G69" s="52">
        <f>INTMARB!G69+GIC!G69</f>
        <v>869.70714336000015</v>
      </c>
      <c r="H69" s="52">
        <f>INTMARB!H69+GIC!H69</f>
        <v>1435.5407433600003</v>
      </c>
      <c r="I69" s="52">
        <f>INTMARB!I69+GIC!I69</f>
        <v>1673.9243999999999</v>
      </c>
      <c r="J69" s="52">
        <f>INTMARB!J69+GIC!J69</f>
        <v>3418.5780000000004</v>
      </c>
      <c r="K69" s="52">
        <f>INTMARB!K69+GIC!K69</f>
        <v>5509.0188849599999</v>
      </c>
      <c r="L69" s="52">
        <f>INTMARB!L69+GIC!L69</f>
        <v>6106.2875999999987</v>
      </c>
      <c r="M69" s="52">
        <f>INTMARB!M69+GIC!M69</f>
        <v>5990.8111574399991</v>
      </c>
      <c r="N69" s="52">
        <f>INTMARB!N69+GIC!N69</f>
        <v>6049.6142673600007</v>
      </c>
      <c r="O69" s="52">
        <f>INTMARB!O69+GIC!O69</f>
        <v>6749.3495851200023</v>
      </c>
      <c r="P69" s="52">
        <f>INTMARB!P69+GIC!P69</f>
        <v>6803.6252615999992</v>
      </c>
      <c r="Q69" s="52">
        <f>INTMARB!Q69+GIC!Q69</f>
        <v>7537.5644558400008</v>
      </c>
      <c r="R69" s="52">
        <f>INTMARB!R69+GIC!R69</f>
        <v>7600.480054560001</v>
      </c>
      <c r="S69" s="52">
        <f>INTMARB!S69+GIC!S69</f>
        <v>7833.9440174399988</v>
      </c>
      <c r="T69" s="52">
        <f>INTMARB!T69+GIC!T69</f>
        <v>8294.2009689600018</v>
      </c>
      <c r="U69" s="52">
        <f>INTMARB!U69+GIC!U69</f>
        <v>8338.7318183999996</v>
      </c>
      <c r="V69" s="52">
        <f>INTMARB!V69+GIC!V69</f>
        <v>8315.8599067199975</v>
      </c>
      <c r="W69" s="52">
        <f>INTMARB!W69+GIC!W69</f>
        <v>6989.3275161599995</v>
      </c>
      <c r="X69" s="52">
        <f>INTMARB!X69+GIC!X69</f>
        <v>7187.9208364799988</v>
      </c>
      <c r="Y69" s="52">
        <f>INTMARB!Y69+GIC!Y69</f>
        <v>7033.2989039999975</v>
      </c>
      <c r="Z69" s="52">
        <f>INTMARB!Z69+GIC!Z69</f>
        <v>7265.7377395200001</v>
      </c>
    </row>
    <row r="70" spans="1:26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  <c r="Y70" s="52">
        <f>INTMARB!Y70+GIC!Y70</f>
        <v>0</v>
      </c>
      <c r="Z70" s="52">
        <f>INTMARB!Z70+GIC!Z70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  <c r="Y71" s="52">
        <f>INTMARB!Y71+GIC!Y71</f>
        <v>99.688155840000036</v>
      </c>
      <c r="Z71" s="52">
        <f>INTMARB!Z71+GIC!Z71</f>
        <v>162.52652591999998</v>
      </c>
    </row>
    <row r="72" spans="1:26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48.693707999999994</v>
      </c>
      <c r="R72" s="55">
        <f>INTMARB!R72+GIC!R72</f>
        <v>24.630405119999992</v>
      </c>
      <c r="S72" s="55">
        <f>INTMARB!S72+GIC!S72</f>
        <v>46.259667359999995</v>
      </c>
      <c r="T72" s="55">
        <f>INTMARB!T72+GIC!T72</f>
        <v>5.3093836800000007</v>
      </c>
      <c r="U72" s="55">
        <f>INTMARB!U72+GIC!U72</f>
        <v>24.879712319999989</v>
      </c>
      <c r="V72" s="55">
        <f>INTMARB!V72+GIC!V72</f>
        <v>77.265745919999986</v>
      </c>
      <c r="W72" s="55">
        <f>INTMARB!W72+GIC!W72</f>
        <v>83.239948800000022</v>
      </c>
      <c r="X72" s="55">
        <f>INTMARB!X72+GIC!X72</f>
        <v>12.957956639999999</v>
      </c>
      <c r="Y72" s="55">
        <f>INTMARB!Y72+GIC!Y72</f>
        <v>18.706350239999999</v>
      </c>
      <c r="Z72" s="55">
        <f>INTMARB!Z72+GIC!Z72</f>
        <v>16.791842879999997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9071.3670616800009</v>
      </c>
      <c r="D2" s="21">
        <f t="shared" ref="D2:X2" si="0">SUM(D3,D17,D22,D25,D26,D51,D52)</f>
        <v>7692.9051250799994</v>
      </c>
      <c r="E2" s="21">
        <f t="shared" si="0"/>
        <v>7452.1726527600013</v>
      </c>
      <c r="F2" s="21">
        <f t="shared" si="0"/>
        <v>7992.1005821999988</v>
      </c>
      <c r="G2" s="21">
        <f t="shared" si="0"/>
        <v>9030.2075773200013</v>
      </c>
      <c r="H2" s="21">
        <f t="shared" si="0"/>
        <v>8255.1742711200022</v>
      </c>
      <c r="I2" s="21">
        <f t="shared" si="0"/>
        <v>8552.6431873199999</v>
      </c>
      <c r="J2" s="21">
        <f t="shared" si="0"/>
        <v>8768.2594417199998</v>
      </c>
      <c r="K2" s="21">
        <f t="shared" si="0"/>
        <v>7660.0368446400007</v>
      </c>
      <c r="L2" s="21">
        <f t="shared" si="0"/>
        <v>7643.6554953600034</v>
      </c>
      <c r="M2" s="21">
        <f t="shared" si="0"/>
        <v>7412.4722232000022</v>
      </c>
      <c r="N2" s="21">
        <f t="shared" si="0"/>
        <v>8500.0966059600014</v>
      </c>
      <c r="O2" s="21">
        <f t="shared" si="0"/>
        <v>8047.6792102799991</v>
      </c>
      <c r="P2" s="21">
        <f t="shared" si="0"/>
        <v>7353.8315632800004</v>
      </c>
      <c r="Q2" s="21">
        <f t="shared" si="0"/>
        <v>6292.4443124400013</v>
      </c>
      <c r="R2" s="21">
        <f t="shared" si="0"/>
        <v>5626.3191011999979</v>
      </c>
      <c r="S2" s="21">
        <f t="shared" si="0"/>
        <v>5331.5884857600004</v>
      </c>
      <c r="T2" s="21">
        <f t="shared" si="0"/>
        <v>5632.3629514800004</v>
      </c>
      <c r="U2" s="21">
        <f t="shared" si="0"/>
        <v>6348.2499759600014</v>
      </c>
      <c r="V2" s="21">
        <f t="shared" si="0"/>
        <v>5551.1508315599995</v>
      </c>
      <c r="W2" s="21">
        <f t="shared" si="0"/>
        <v>3167.7742310399999</v>
      </c>
      <c r="X2" s="21">
        <f t="shared" si="0"/>
        <v>3595.0764664800004</v>
      </c>
      <c r="Y2" s="21">
        <f t="shared" ref="Y2:Z2" si="1">SUM(Y3,Y17,Y22,Y25,Y26,Y51,Y52)</f>
        <v>3803.5821398400008</v>
      </c>
      <c r="Z2" s="21">
        <f t="shared" si="1"/>
        <v>3412.9611543599999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  <c r="Y5" s="8">
        <f>INTMARB_IN!Y5+INTMARB_EX!Y5</f>
        <v>0</v>
      </c>
      <c r="Z5" s="8">
        <f>INTMARB_IN!Z5+INTMARB_EX!Z5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  <c r="Y6" s="8">
        <f>INTMARB_IN!Y6+INTMARB_EX!Y6</f>
        <v>0</v>
      </c>
      <c r="Z6" s="8">
        <f>INTMARB_IN!Z6+INTMARB_EX!Z6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  <c r="Y7" s="8">
        <f>INTMARB_IN!Y7+INTMARB_EX!Y7</f>
        <v>0</v>
      </c>
      <c r="Z7" s="8">
        <f>INTMARB_IN!Z7+INTMARB_EX!Z7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  <c r="Y9" s="8">
        <f>INTMARB_IN!Y9+INTMARB_EX!Y9</f>
        <v>0</v>
      </c>
      <c r="Z9" s="8">
        <f>INTMARB_IN!Z9+INTMARB_EX!Z9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  <c r="Y10" s="8">
        <f>INTMARB_IN!Y10+INTMARB_EX!Y10</f>
        <v>0</v>
      </c>
      <c r="Z10" s="8">
        <f>INTMARB_IN!Z10+INTMARB_EX!Z10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  <c r="Y12" s="8">
        <f>INTMARB_IN!Y12+INTMARB_EX!Y12</f>
        <v>0</v>
      </c>
      <c r="Z12" s="8">
        <f>INTMARB_IN!Z12+INTMARB_EX!Z12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  <c r="Y13" s="8">
        <f>INTMARB_IN!Y13+INTMARB_EX!Y13</f>
        <v>0</v>
      </c>
      <c r="Z13" s="8">
        <f>INTMARB_IN!Z13+INTMARB_EX!Z13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  <c r="Y14" s="8">
        <f>INTMARB_IN!Y14+INTMARB_EX!Y14</f>
        <v>0</v>
      </c>
      <c r="Z14" s="8">
        <f>INTMARB_IN!Z14+INTMARB_EX!Z14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  <c r="Y15" s="8">
        <f>INTMARB_IN!Y15+INTMARB_EX!Y15</f>
        <v>0</v>
      </c>
      <c r="Z15" s="8">
        <f>INTMARB_IN!Z15+INTMARB_EX!Z15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  <c r="Y16" s="8">
        <f>INTMARB_IN!Y16+INTMARB_EX!Y16</f>
        <v>0</v>
      </c>
      <c r="Z16" s="8">
        <f>INTMARB_IN!Z16+INTMARB_EX!Z16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  <c r="Y18" s="8">
        <f>INTMARB_IN!Y18+INTMARB_EX!Y18</f>
        <v>0</v>
      </c>
      <c r="Z18" s="8">
        <f>INTMARB_IN!Z18+INTMARB_EX!Z18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  <c r="Y19" s="8">
        <f>INTMARB_IN!Y19+INTMARB_EX!Y19</f>
        <v>0</v>
      </c>
      <c r="Z19" s="8">
        <f>INTMARB_IN!Z19+INTMARB_EX!Z19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  <c r="Y20" s="8">
        <f>INTMARB_IN!Y20+INTMARB_EX!Y20</f>
        <v>0</v>
      </c>
      <c r="Z20" s="8">
        <f>INTMARB_IN!Z20+INTMARB_EX!Z20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  <c r="Y21" s="8">
        <f>INTMARB_IN!Y21+INTMARB_EX!Y21</f>
        <v>0</v>
      </c>
      <c r="Z21" s="8">
        <f>INTMARB_IN!Z21+INTMARB_EX!Z21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  <c r="Y23" s="8">
        <f>INTMARB_IN!Y23+INTMARB_EX!Y23</f>
        <v>0</v>
      </c>
      <c r="Z23" s="8">
        <f>INTMARB_IN!Z23+INTMARB_EX!Z23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  <c r="Y24" s="8">
        <f>INTMARB_IN!Y24+INTMARB_EX!Y24</f>
        <v>0</v>
      </c>
      <c r="Z24" s="8">
        <f>INTMARB_IN!Z24+INTMARB_EX!Z24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  <c r="Y25" s="27">
        <f>INTMARB_IN!Y25+INTMARB_EX!Y25</f>
        <v>0</v>
      </c>
      <c r="Z25" s="27">
        <f>INTMARB_IN!Z25+INTMARB_EX!Z25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9071.3670616800009</v>
      </c>
      <c r="D26" s="27">
        <f t="shared" si="20"/>
        <v>7692.9051250799994</v>
      </c>
      <c r="E26" s="27">
        <f t="shared" si="20"/>
        <v>7452.1726527600013</v>
      </c>
      <c r="F26" s="27">
        <f t="shared" si="20"/>
        <v>7992.1005821999988</v>
      </c>
      <c r="G26" s="27">
        <f t="shared" si="20"/>
        <v>9030.2075773200013</v>
      </c>
      <c r="H26" s="27">
        <f t="shared" si="20"/>
        <v>8255.1742711200022</v>
      </c>
      <c r="I26" s="27">
        <f t="shared" si="20"/>
        <v>8552.6431873199999</v>
      </c>
      <c r="J26" s="27">
        <f t="shared" si="20"/>
        <v>8768.2594417199998</v>
      </c>
      <c r="K26" s="27">
        <f t="shared" si="20"/>
        <v>7660.0368446400007</v>
      </c>
      <c r="L26" s="27">
        <f t="shared" si="20"/>
        <v>7643.6554953600034</v>
      </c>
      <c r="M26" s="27">
        <f t="shared" si="20"/>
        <v>7412.4722232000022</v>
      </c>
      <c r="N26" s="27">
        <f t="shared" si="20"/>
        <v>8500.0966059600014</v>
      </c>
      <c r="O26" s="27">
        <f t="shared" si="20"/>
        <v>8047.6792102799991</v>
      </c>
      <c r="P26" s="27">
        <f t="shared" si="20"/>
        <v>7353.8315632800004</v>
      </c>
      <c r="Q26" s="27">
        <f t="shared" si="20"/>
        <v>6292.4443124400013</v>
      </c>
      <c r="R26" s="27">
        <f t="shared" si="20"/>
        <v>5626.3191011999979</v>
      </c>
      <c r="S26" s="27">
        <f t="shared" si="20"/>
        <v>5331.5884857600004</v>
      </c>
      <c r="T26" s="27">
        <f t="shared" si="20"/>
        <v>5632.3629514800004</v>
      </c>
      <c r="U26" s="27">
        <f t="shared" si="20"/>
        <v>6348.2499759600014</v>
      </c>
      <c r="V26" s="27">
        <f t="shared" si="20"/>
        <v>5551.1508315599995</v>
      </c>
      <c r="W26" s="27">
        <f t="shared" ref="W26:X26" si="21">SUM(W27,W33)</f>
        <v>3167.7742310399999</v>
      </c>
      <c r="X26" s="27">
        <f t="shared" si="21"/>
        <v>3595.0764664800004</v>
      </c>
      <c r="Y26" s="27">
        <f t="shared" ref="Y26:Z26" si="22">SUM(Y27,Y33)</f>
        <v>3803.5821398400008</v>
      </c>
      <c r="Z26" s="27">
        <f t="shared" si="22"/>
        <v>3412.9611543599999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  <c r="Y28" s="8">
        <f>INTMARB_IN!Y28+INTMARB_EX!Y28</f>
        <v>0</v>
      </c>
      <c r="Z28" s="8">
        <f>INTMARB_IN!Z28+INTMARB_EX!Z28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  <c r="Y29" s="8">
        <f>INTMARB_IN!Y29+INTMARB_EX!Y29</f>
        <v>0</v>
      </c>
      <c r="Z29" s="8">
        <f>INTMARB_IN!Z29+INTMARB_EX!Z29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  <c r="Y30" s="8">
        <f>INTMARB_IN!Y30+INTMARB_EX!Y30</f>
        <v>0</v>
      </c>
      <c r="Z30" s="8">
        <f>INTMARB_IN!Z30+INTMARB_EX!Z30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  <c r="Y31" s="8">
        <f>INTMARB_IN!Y31+INTMARB_EX!Y31</f>
        <v>0</v>
      </c>
      <c r="Z31" s="8">
        <f>INTMARB_IN!Z31+INTMARB_EX!Z31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  <c r="Y32" s="8">
        <f>INTMARB_IN!Y32+INTMARB_EX!Y32</f>
        <v>0</v>
      </c>
      <c r="Z32" s="8">
        <f>INTMARB_IN!Z32+INTMARB_EX!Z32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9071.3670616800009</v>
      </c>
      <c r="D33" s="19">
        <f t="shared" si="26"/>
        <v>7692.9051250799994</v>
      </c>
      <c r="E33" s="19">
        <f t="shared" si="26"/>
        <v>7452.1726527600013</v>
      </c>
      <c r="F33" s="19">
        <f t="shared" si="26"/>
        <v>7992.1005821999988</v>
      </c>
      <c r="G33" s="19">
        <f t="shared" si="26"/>
        <v>9030.2075773200013</v>
      </c>
      <c r="H33" s="19">
        <f t="shared" si="26"/>
        <v>8255.1742711200022</v>
      </c>
      <c r="I33" s="19">
        <f t="shared" si="26"/>
        <v>8552.6431873199999</v>
      </c>
      <c r="J33" s="19">
        <f t="shared" si="26"/>
        <v>8768.2594417199998</v>
      </c>
      <c r="K33" s="19">
        <f t="shared" si="26"/>
        <v>7660.0368446400007</v>
      </c>
      <c r="L33" s="19">
        <f t="shared" si="26"/>
        <v>7643.6554953600034</v>
      </c>
      <c r="M33" s="19">
        <f t="shared" si="26"/>
        <v>7412.4722232000022</v>
      </c>
      <c r="N33" s="19">
        <f t="shared" si="26"/>
        <v>8500.0966059600014</v>
      </c>
      <c r="O33" s="19">
        <f t="shared" si="26"/>
        <v>8047.6792102799991</v>
      </c>
      <c r="P33" s="19">
        <f t="shared" si="26"/>
        <v>7353.8315632800004</v>
      </c>
      <c r="Q33" s="19">
        <f t="shared" si="26"/>
        <v>6292.4443124400013</v>
      </c>
      <c r="R33" s="19">
        <f t="shared" si="26"/>
        <v>5626.3191011999979</v>
      </c>
      <c r="S33" s="19">
        <f t="shared" si="26"/>
        <v>5331.5884857600004</v>
      </c>
      <c r="T33" s="19">
        <f t="shared" si="26"/>
        <v>5632.3629514800004</v>
      </c>
      <c r="U33" s="19">
        <f t="shared" si="26"/>
        <v>6348.2499759600014</v>
      </c>
      <c r="V33" s="19">
        <f t="shared" si="26"/>
        <v>5551.1508315599995</v>
      </c>
      <c r="W33" s="19">
        <f t="shared" ref="W33:X33" si="27">SUM(W34:W50)</f>
        <v>3167.7742310399999</v>
      </c>
      <c r="X33" s="19">
        <f t="shared" si="27"/>
        <v>3595.0764664800004</v>
      </c>
      <c r="Y33" s="19">
        <f t="shared" ref="Y33:Z33" si="28">SUM(Y34:Y50)</f>
        <v>3803.5821398400008</v>
      </c>
      <c r="Z33" s="19">
        <f t="shared" si="28"/>
        <v>3412.9611543599999</v>
      </c>
    </row>
    <row r="34" spans="1:26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  <c r="Y34" s="8">
        <f>INTMARB_IN!Y34+INTMARB_EX!Y34</f>
        <v>0</v>
      </c>
      <c r="Z34" s="8">
        <f>INTMARB_IN!Z34+INTMARB_EX!Z34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  <c r="Y35" s="8">
        <f>INTMARB_IN!Y35+INTMARB_EX!Y35</f>
        <v>0</v>
      </c>
      <c r="Z35" s="8">
        <f>INTMARB_IN!Z35+INTMARB_EX!Z35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  <c r="Y36" s="8">
        <f>INTMARB_IN!Y36+INTMARB_EX!Y36</f>
        <v>0</v>
      </c>
      <c r="Z36" s="8">
        <f>INTMARB_IN!Z36+INTMARB_EX!Z36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  <c r="Y37" s="8">
        <f>INTMARB_IN!Y37+INTMARB_EX!Y37</f>
        <v>0</v>
      </c>
      <c r="Z37" s="8">
        <f>INTMARB_IN!Z37+INTMARB_EX!Z37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  <c r="Y38" s="8">
        <f>INTMARB_IN!Y38+INTMARB_EX!Y38</f>
        <v>0</v>
      </c>
      <c r="Z38" s="8">
        <f>INTMARB_IN!Z38+INTMARB_EX!Z38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  <c r="Y39" s="8">
        <f>INTMARB_IN!Y39+INTMARB_EX!Y39</f>
        <v>0</v>
      </c>
      <c r="Z39" s="8">
        <f>INTMARB_IN!Z39+INTMARB_EX!Z39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  <c r="Y40" s="8">
        <f>INTMARB_IN!Y40+INTMARB_EX!Y40</f>
        <v>0</v>
      </c>
      <c r="Z40" s="8">
        <f>INTMARB_IN!Z40+INTMARB_EX!Z40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  <c r="Y41" s="8">
        <f>INTMARB_IN!Y41+INTMARB_EX!Y41</f>
        <v>0</v>
      </c>
      <c r="Z41" s="8">
        <f>INTMARB_IN!Z41+INTMARB_EX!Z41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  <c r="Y42" s="8">
        <f>INTMARB_IN!Y42+INTMARB_EX!Y42</f>
        <v>0</v>
      </c>
      <c r="Z42" s="8">
        <f>INTMARB_IN!Z42+INTMARB_EX!Z42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INTMARB_IN!C43+INTMARB_EX!C43</f>
        <v>1239.4707296399999</v>
      </c>
      <c r="D43" s="8">
        <f>INTMARB_IN!D43+INTMARB_EX!D43</f>
        <v>1051.4790889199999</v>
      </c>
      <c r="E43" s="8">
        <f>INTMARB_IN!E43+INTMARB_EX!E43</f>
        <v>876.23244072000011</v>
      </c>
      <c r="F43" s="8">
        <f>INTMARB_IN!F43+INTMARB_EX!F43</f>
        <v>735.51894156000003</v>
      </c>
      <c r="G43" s="8">
        <f>INTMARB_IN!G43+INTMARB_EX!G43</f>
        <v>618.71994287999996</v>
      </c>
      <c r="H43" s="8">
        <f>INTMARB_IN!H43+INTMARB_EX!H43</f>
        <v>571.36897584000008</v>
      </c>
      <c r="I43" s="8">
        <f>INTMARB_IN!I43+INTMARB_EX!I43</f>
        <v>416.68899012000003</v>
      </c>
      <c r="J43" s="8">
        <f>INTMARB_IN!J43+INTMARB_EX!J43</f>
        <v>359.86777632000008</v>
      </c>
      <c r="K43" s="8">
        <f>INTMARB_IN!K43+INTMARB_EX!K43</f>
        <v>366.18118523999993</v>
      </c>
      <c r="L43" s="8">
        <f>INTMARB_IN!L43+INTMARB_EX!L43</f>
        <v>315.67338036000007</v>
      </c>
      <c r="M43" s="8">
        <f>INTMARB_IN!M43+INTMARB_EX!M43</f>
        <v>366.18118523999993</v>
      </c>
      <c r="N43" s="8">
        <f>INTMARB_IN!N43+INTMARB_EX!N43</f>
        <v>605.20268016</v>
      </c>
      <c r="O43" s="8">
        <f>INTMARB_IN!O43+INTMARB_EX!O43</f>
        <v>638.12433204000013</v>
      </c>
      <c r="P43" s="8">
        <f>INTMARB_IN!P43+INTMARB_EX!P43</f>
        <v>547.40299068000002</v>
      </c>
      <c r="Q43" s="8">
        <f>INTMARB_IN!Q43+INTMARB_EX!Q43</f>
        <v>565.81930080000006</v>
      </c>
      <c r="R43" s="8">
        <f>INTMARB_IN!R43+INTMARB_EX!R43</f>
        <v>668.33730288000015</v>
      </c>
      <c r="S43" s="8">
        <f>INTMARB_IN!S43+INTMARB_EX!S43</f>
        <v>812.07932832000029</v>
      </c>
      <c r="T43" s="8">
        <f>INTMARB_IN!T43+INTMARB_EX!T43</f>
        <v>642.60696707999989</v>
      </c>
      <c r="U43" s="8">
        <f>INTMARB_IN!U43+INTMARB_EX!U43</f>
        <v>603.34336296000004</v>
      </c>
      <c r="V43" s="8">
        <f>INTMARB_IN!V43+INTMARB_EX!V43</f>
        <v>509.67058896000003</v>
      </c>
      <c r="W43" s="8">
        <f>INTMARB_IN!W43+INTMARB_EX!W43</f>
        <v>536.66376660000003</v>
      </c>
      <c r="X43" s="8">
        <f>INTMARB_IN!X43+INTMARB_EX!X43</f>
        <v>646.36348139999996</v>
      </c>
      <c r="Y43" s="8">
        <f>INTMARB_IN!Y43+INTMARB_EX!Y43</f>
        <v>487.1787195600001</v>
      </c>
      <c r="Z43" s="8">
        <f>INTMARB_IN!Z43+INTMARB_EX!Z43</f>
        <v>398.76805331999992</v>
      </c>
    </row>
    <row r="44" spans="1:26" ht="11.25" customHeight="1" x14ac:dyDescent="0.2">
      <c r="A44" s="28" t="s">
        <v>74</v>
      </c>
      <c r="B44" s="7" t="s">
        <v>75</v>
      </c>
      <c r="C44" s="8">
        <f>INTMARB_IN!C44+INTMARB_EX!C44</f>
        <v>7711.0833600000024</v>
      </c>
      <c r="D44" s="8">
        <f>INTMARB_IN!D44+INTMARB_EX!D44</f>
        <v>6535.3462761599994</v>
      </c>
      <c r="E44" s="8">
        <f>INTMARB_IN!E44+INTMARB_EX!E44</f>
        <v>6472.8072000000011</v>
      </c>
      <c r="F44" s="8">
        <f>INTMARB_IN!F44+INTMARB_EX!F44</f>
        <v>7145.7467630399988</v>
      </c>
      <c r="G44" s="8">
        <f>INTMARB_IN!G44+INTMARB_EX!G44</f>
        <v>8312.9677725600013</v>
      </c>
      <c r="H44" s="8">
        <f>INTMARB_IN!H44+INTMARB_EX!H44</f>
        <v>7566.8130417600023</v>
      </c>
      <c r="I44" s="8">
        <f>INTMARB_IN!I44+INTMARB_EX!I44</f>
        <v>8040.5130232800002</v>
      </c>
      <c r="J44" s="8">
        <f>INTMARB_IN!J44+INTMARB_EX!J44</f>
        <v>8309.87180352</v>
      </c>
      <c r="K44" s="8">
        <f>INTMARB_IN!K44+INTMARB_EX!K44</f>
        <v>7204.5721252800013</v>
      </c>
      <c r="L44" s="8">
        <f>INTMARB_IN!L44+INTMARB_EX!L44</f>
        <v>7251.0133327200037</v>
      </c>
      <c r="M44" s="8">
        <f>INTMARB_IN!M44+INTMARB_EX!M44</f>
        <v>6978.5585834400026</v>
      </c>
      <c r="N44" s="8">
        <f>INTMARB_IN!N44+INTMARB_EX!N44</f>
        <v>7836.3977990400017</v>
      </c>
      <c r="O44" s="8">
        <f>INTMARB_IN!O44+INTMARB_EX!O44</f>
        <v>7354.1374394399991</v>
      </c>
      <c r="P44" s="8">
        <f>INTMARB_IN!P44+INTMARB_EX!P44</f>
        <v>6754.0898217600006</v>
      </c>
      <c r="Q44" s="8">
        <f>INTMARB_IN!Q44+INTMARB_EX!Q44</f>
        <v>5674.2862608000014</v>
      </c>
      <c r="R44" s="8">
        <f>INTMARB_IN!R44+INTMARB_EX!R44</f>
        <v>4902.5643595199981</v>
      </c>
      <c r="S44" s="8">
        <f>INTMARB_IN!S44+INTMARB_EX!S44</f>
        <v>4464.0917186400002</v>
      </c>
      <c r="T44" s="8">
        <f>INTMARB_IN!T44+INTMARB_EX!T44</f>
        <v>4943.5748733600003</v>
      </c>
      <c r="U44" s="8">
        <f>INTMARB_IN!U44+INTMARB_EX!U44</f>
        <v>5701.8041899200007</v>
      </c>
      <c r="V44" s="8">
        <f>INTMARB_IN!V44+INTMARB_EX!V44</f>
        <v>5007.61414728</v>
      </c>
      <c r="W44" s="8">
        <f>INTMARB_IN!W44+INTMARB_EX!W44</f>
        <v>2588.0080413599999</v>
      </c>
      <c r="X44" s="8">
        <f>INTMARB_IN!X44+INTMARB_EX!X44</f>
        <v>2911.7679379200008</v>
      </c>
      <c r="Y44" s="8">
        <f>INTMARB_IN!Y44+INTMARB_EX!Y44</f>
        <v>3272.3774172000008</v>
      </c>
      <c r="Z44" s="8">
        <f>INTMARB_IN!Z44+INTMARB_EX!Z44</f>
        <v>2974.16936592</v>
      </c>
    </row>
    <row r="45" spans="1:26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  <c r="Y45" s="8">
        <f>INTMARB_IN!Y45+INTMARB_EX!Y45</f>
        <v>0</v>
      </c>
      <c r="Z45" s="8">
        <f>INTMARB_IN!Z45+INTMARB_EX!Z45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INTMARB_IN!C46+INTMARB_EX!C46</f>
        <v>120.81297203999998</v>
      </c>
      <c r="D46" s="8">
        <f>INTMARB_IN!D46+INTMARB_EX!D46</f>
        <v>106.07975999999999</v>
      </c>
      <c r="E46" s="8">
        <f>INTMARB_IN!E46+INTMARB_EX!E46</f>
        <v>103.13301204000004</v>
      </c>
      <c r="F46" s="8">
        <f>INTMARB_IN!F46+INTMARB_EX!F46</f>
        <v>110.83487760000001</v>
      </c>
      <c r="G46" s="8">
        <f>INTMARB_IN!G46+INTMARB_EX!G46</f>
        <v>98.519861879999993</v>
      </c>
      <c r="H46" s="8">
        <f>INTMARB_IN!H46+INTMARB_EX!H46</f>
        <v>116.99225351999999</v>
      </c>
      <c r="I46" s="8">
        <f>INTMARB_IN!I46+INTMARB_EX!I46</f>
        <v>95.441173920000011</v>
      </c>
      <c r="J46" s="8">
        <f>INTMARB_IN!J46+INTMARB_EX!J46</f>
        <v>98.519861879999979</v>
      </c>
      <c r="K46" s="8">
        <f>INTMARB_IN!K46+INTMARB_EX!K46</f>
        <v>89.283534119999999</v>
      </c>
      <c r="L46" s="8">
        <f>INTMARB_IN!L46+INTMARB_EX!L46</f>
        <v>76.968782280000013</v>
      </c>
      <c r="M46" s="8">
        <f>INTMARB_IN!M46+INTMARB_EX!M46</f>
        <v>67.732454520000005</v>
      </c>
      <c r="N46" s="8">
        <f>INTMARB_IN!N46+INTMARB_EX!N46</f>
        <v>58.49612676000001</v>
      </c>
      <c r="O46" s="8">
        <f>INTMARB_IN!O46+INTMARB_EX!O46</f>
        <v>55.417438799999999</v>
      </c>
      <c r="P46" s="8">
        <f>INTMARB_IN!P46+INTMARB_EX!P46</f>
        <v>52.338750839999996</v>
      </c>
      <c r="Q46" s="8">
        <f>INTMARB_IN!Q46+INTMARB_EX!Q46</f>
        <v>52.338750839999996</v>
      </c>
      <c r="R46" s="8">
        <f>INTMARB_IN!R46+INTMARB_EX!R46</f>
        <v>55.417438799999999</v>
      </c>
      <c r="S46" s="8">
        <f>INTMARB_IN!S46+INTMARB_EX!S46</f>
        <v>55.417438799999999</v>
      </c>
      <c r="T46" s="8">
        <f>INTMARB_IN!T46+INTMARB_EX!T46</f>
        <v>46.18111103999999</v>
      </c>
      <c r="U46" s="8">
        <f>INTMARB_IN!U46+INTMARB_EX!U46</f>
        <v>43.102423079999994</v>
      </c>
      <c r="V46" s="8">
        <f>INTMARB_IN!V46+INTMARB_EX!V46</f>
        <v>33.866095319999999</v>
      </c>
      <c r="W46" s="8">
        <f>INTMARB_IN!W46+INTMARB_EX!W46</f>
        <v>43.102423079999994</v>
      </c>
      <c r="X46" s="8">
        <f>INTMARB_IN!X46+INTMARB_EX!X46</f>
        <v>36.945047160000016</v>
      </c>
      <c r="Y46" s="8">
        <f>INTMARB_IN!Y46+INTMARB_EX!Y46</f>
        <v>44.026003080000002</v>
      </c>
      <c r="Z46" s="8">
        <f>INTMARB_IN!Z46+INTMARB_EX!Z46</f>
        <v>40.023735119999991</v>
      </c>
    </row>
    <row r="47" spans="1:26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  <c r="Y47" s="8">
        <f>INTMARB_IN!Y47+INTMARB_EX!Y47</f>
        <v>0</v>
      </c>
      <c r="Z47" s="8">
        <f>INTMARB_IN!Z47+INTMARB_EX!Z47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  <c r="Y48" s="8">
        <f>INTMARB_IN!Y48+INTMARB_EX!Y48</f>
        <v>0</v>
      </c>
      <c r="Z48" s="8">
        <f>INTMARB_IN!Z48+INTMARB_EX!Z48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  <c r="Y49" s="8">
        <f>INTMARB_IN!Y49+INTMARB_EX!Y49</f>
        <v>0</v>
      </c>
      <c r="Z49" s="8">
        <f>INTMARB_IN!Z49+INTMARB_EX!Z49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  <c r="Y50" s="8">
        <f>INTMARB_IN!Y50+INTMARB_EX!Y50</f>
        <v>0</v>
      </c>
      <c r="Z50" s="8">
        <f>INTMARB_IN!Z50+INTMARB_EX!Z50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  <c r="Y51" s="27">
        <f>INTMARB_IN!Y51+INTMARB_EX!Y51</f>
        <v>0</v>
      </c>
      <c r="Z51" s="27">
        <f>INTMARB_IN!Z51+INTMARB_EX!Z51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  <c r="Y53" s="8">
        <f>INTMARB_IN!Y53+INTMARB_EX!Y53</f>
        <v>0</v>
      </c>
      <c r="Z53" s="8">
        <f>INTMARB_IN!Z53+INTMARB_EX!Z53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  <c r="Y54" s="45">
        <f>INTMARB_IN!Y54+INTMARB_EX!Y54</f>
        <v>0</v>
      </c>
      <c r="Z54" s="45">
        <f>INTMARB_IN!Z54+INTMARB_EX!Z54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4.2470654400000001</v>
      </c>
      <c r="O61" s="49">
        <f t="shared" si="32"/>
        <v>4.2363604799999983</v>
      </c>
      <c r="P61" s="49">
        <f t="shared" si="32"/>
        <v>4.5796838400000004</v>
      </c>
      <c r="Q61" s="49">
        <f t="shared" si="32"/>
        <v>4.730317920000001</v>
      </c>
      <c r="R61" s="49">
        <f t="shared" si="32"/>
        <v>4.7853719999999997</v>
      </c>
      <c r="S61" s="49">
        <f t="shared" si="32"/>
        <v>4.5478238399999986</v>
      </c>
      <c r="T61" s="49">
        <f t="shared" si="32"/>
        <v>4.7652364800000004</v>
      </c>
      <c r="U61" s="49">
        <f t="shared" si="32"/>
        <v>4.2001675199999999</v>
      </c>
      <c r="V61" s="49">
        <f t="shared" si="32"/>
        <v>4.6097596799999998</v>
      </c>
      <c r="W61" s="49">
        <f t="shared" si="32"/>
        <v>3.7520884799999994</v>
      </c>
      <c r="X61" s="49">
        <f t="shared" si="32"/>
        <v>3.7724788799999995</v>
      </c>
      <c r="Y61" s="49">
        <f t="shared" ref="Y61:Z61" si="33">SUM(Y62:Y72)</f>
        <v>3.6893879999999992</v>
      </c>
      <c r="Z61" s="49">
        <f t="shared" si="33"/>
        <v>3.7648324799999995</v>
      </c>
    </row>
    <row r="62" spans="1:26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  <c r="Y62" s="52">
        <f>INTMARB_IN!Y62+INTMARB_EX!Y62</f>
        <v>0</v>
      </c>
      <c r="Z62" s="52">
        <f>INTMARB_IN!Z62+INTMARB_EX!Z62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  <c r="Y63" s="52">
        <f>INTMARB_IN!Y63+INTMARB_EX!Y63</f>
        <v>0</v>
      </c>
      <c r="Z63" s="52">
        <f>INTMARB_IN!Z63+INTMARB_EX!Z63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  <c r="Y64" s="52">
        <f>INTMARB_IN!Y64+INTMARB_EX!Y64</f>
        <v>0</v>
      </c>
      <c r="Z64" s="52">
        <f>INTMARB_IN!Z64+INTMARB_EX!Z64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  <c r="Y65" s="52">
        <f>INTMARB_IN!Y65+INTMARB_EX!Y65</f>
        <v>0</v>
      </c>
      <c r="Z65" s="52">
        <f>INTMARB_IN!Z65+INTMARB_EX!Z65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  <c r="Y66" s="52">
        <f>INTMARB_IN!Y66+INTMARB_EX!Y66</f>
        <v>0</v>
      </c>
      <c r="Z66" s="52">
        <f>INTMARB_IN!Z66+INTMARB_EX!Z66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  <c r="Y67" s="52">
        <f>INTMARB_IN!Y67+INTMARB_EX!Y67</f>
        <v>0</v>
      </c>
      <c r="Z67" s="52">
        <f>INTMARB_IN!Z67+INTMARB_EX!Z67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  <c r="Y68" s="52">
        <f>INTMARB_IN!Y68+INTMARB_EX!Y68</f>
        <v>0</v>
      </c>
      <c r="Z68" s="52">
        <f>INTMARB_IN!Z68+INTMARB_EX!Z68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4.2470654400000001</v>
      </c>
      <c r="O69" s="52">
        <f>INTMARB_IN!O69+INTMARB_EX!O69</f>
        <v>4.2363604799999983</v>
      </c>
      <c r="P69" s="52">
        <f>INTMARB_IN!P69+INTMARB_EX!P69</f>
        <v>4.5796838400000004</v>
      </c>
      <c r="Q69" s="52">
        <f>INTMARB_IN!Q69+INTMARB_EX!Q69</f>
        <v>4.730317920000001</v>
      </c>
      <c r="R69" s="52">
        <f>INTMARB_IN!R69+INTMARB_EX!R69</f>
        <v>4.7853719999999997</v>
      </c>
      <c r="S69" s="52">
        <f>INTMARB_IN!S69+INTMARB_EX!S69</f>
        <v>4.5478238399999986</v>
      </c>
      <c r="T69" s="52">
        <f>INTMARB_IN!T69+INTMARB_EX!T69</f>
        <v>4.7652364800000004</v>
      </c>
      <c r="U69" s="52">
        <f>INTMARB_IN!U69+INTMARB_EX!U69</f>
        <v>4.2001675199999999</v>
      </c>
      <c r="V69" s="52">
        <f>INTMARB_IN!V69+INTMARB_EX!V69</f>
        <v>4.6097596799999998</v>
      </c>
      <c r="W69" s="52">
        <f>INTMARB_IN!W69+INTMARB_EX!W69</f>
        <v>3.7520884799999994</v>
      </c>
      <c r="X69" s="52">
        <f>INTMARB_IN!X69+INTMARB_EX!X69</f>
        <v>3.7724788799999995</v>
      </c>
      <c r="Y69" s="52">
        <f>INTMARB_IN!Y69+INTMARB_EX!Y69</f>
        <v>3.6893879999999992</v>
      </c>
      <c r="Z69" s="52">
        <f>INTMARB_IN!Z69+INTMARB_EX!Z69</f>
        <v>3.7648324799999995</v>
      </c>
    </row>
    <row r="70" spans="1:26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  <c r="Y70" s="52">
        <f>INTMARB_IN!Y70+INTMARB_EX!Y70</f>
        <v>0</v>
      </c>
      <c r="Z70" s="52">
        <f>INTMARB_IN!Z70+INTMARB_EX!Z70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  <c r="Y71" s="52">
        <f>INTMARB_IN!Y71+INTMARB_EX!Y71</f>
        <v>0</v>
      </c>
      <c r="Z71" s="52">
        <f>INTMARB_IN!Z71+INTMARB_EX!Z71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  <c r="Y72" s="55">
        <f>INTMARB_IN!Y72+INTMARB_EX!Y72</f>
        <v>0</v>
      </c>
      <c r="Z72" s="55">
        <f>INTMARB_IN!Z72+INTMARB_EX!Z72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308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3171.2061129931617</v>
      </c>
      <c r="D2" s="21">
        <f t="shared" ref="D2:X2" si="0">SUM(D3,D17,D22,D25,D26,D51,D52)</f>
        <v>2693.0014619650433</v>
      </c>
      <c r="E2" s="21">
        <f t="shared" si="0"/>
        <v>2454.0439352416006</v>
      </c>
      <c r="F2" s="21">
        <f t="shared" si="0"/>
        <v>2587.8856708711296</v>
      </c>
      <c r="G2" s="21">
        <f t="shared" si="0"/>
        <v>2993.1738228742652</v>
      </c>
      <c r="H2" s="21">
        <f t="shared" si="0"/>
        <v>2627.34847498314</v>
      </c>
      <c r="I2" s="21">
        <f t="shared" si="0"/>
        <v>2504.7028085494476</v>
      </c>
      <c r="J2" s="21">
        <f t="shared" si="0"/>
        <v>2606.5872473742102</v>
      </c>
      <c r="K2" s="21">
        <f t="shared" si="0"/>
        <v>2222.1368922458651</v>
      </c>
      <c r="L2" s="21">
        <f t="shared" si="0"/>
        <v>2362.4835390734252</v>
      </c>
      <c r="M2" s="21">
        <f t="shared" si="0"/>
        <v>2300.1955214959344</v>
      </c>
      <c r="N2" s="21">
        <f t="shared" si="0"/>
        <v>2595.0547352575368</v>
      </c>
      <c r="O2" s="21">
        <f t="shared" si="0"/>
        <v>2474.4857035589062</v>
      </c>
      <c r="P2" s="21">
        <f t="shared" si="0"/>
        <v>2125.6782859693176</v>
      </c>
      <c r="Q2" s="21">
        <f t="shared" si="0"/>
        <v>1836.8271672042122</v>
      </c>
      <c r="R2" s="21">
        <f t="shared" si="0"/>
        <v>1565.0545862186004</v>
      </c>
      <c r="S2" s="21">
        <f t="shared" si="0"/>
        <v>1624.5394142486414</v>
      </c>
      <c r="T2" s="21">
        <f t="shared" si="0"/>
        <v>1693.9697718985424</v>
      </c>
      <c r="U2" s="21">
        <f t="shared" si="0"/>
        <v>1917.1450531539012</v>
      </c>
      <c r="V2" s="21">
        <f t="shared" si="0"/>
        <v>1638.6800981128467</v>
      </c>
      <c r="W2" s="21">
        <f t="shared" si="0"/>
        <v>852.05034771346652</v>
      </c>
      <c r="X2" s="21">
        <f t="shared" si="0"/>
        <v>941.37227222217427</v>
      </c>
      <c r="Y2" s="21">
        <f t="shared" ref="Y2:Z2" si="1">SUM(Y3,Y17,Y22,Y25,Y26,Y51,Y52)</f>
        <v>1016.3930990318314</v>
      </c>
      <c r="Z2" s="21">
        <f t="shared" si="1"/>
        <v>936.71668543679652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3171.2061129931617</v>
      </c>
      <c r="D26" s="27">
        <f t="shared" ref="D26:X26" si="21">SUM(D27,D33)</f>
        <v>2693.0014619650433</v>
      </c>
      <c r="E26" s="27">
        <f t="shared" si="21"/>
        <v>2454.0439352416006</v>
      </c>
      <c r="F26" s="27">
        <f t="shared" si="21"/>
        <v>2587.8856708711296</v>
      </c>
      <c r="G26" s="27">
        <f t="shared" si="21"/>
        <v>2993.1738228742652</v>
      </c>
      <c r="H26" s="27">
        <f t="shared" si="21"/>
        <v>2627.34847498314</v>
      </c>
      <c r="I26" s="27">
        <f t="shared" si="21"/>
        <v>2504.7028085494476</v>
      </c>
      <c r="J26" s="27">
        <f t="shared" si="21"/>
        <v>2606.5872473742102</v>
      </c>
      <c r="K26" s="27">
        <f t="shared" si="21"/>
        <v>2222.1368922458651</v>
      </c>
      <c r="L26" s="27">
        <f t="shared" si="21"/>
        <v>2362.4835390734252</v>
      </c>
      <c r="M26" s="27">
        <f t="shared" si="21"/>
        <v>2300.1955214959344</v>
      </c>
      <c r="N26" s="27">
        <f t="shared" si="21"/>
        <v>2595.0547352575368</v>
      </c>
      <c r="O26" s="27">
        <f t="shared" si="21"/>
        <v>2474.4857035589062</v>
      </c>
      <c r="P26" s="27">
        <f t="shared" si="21"/>
        <v>2125.6782859693176</v>
      </c>
      <c r="Q26" s="27">
        <f t="shared" si="21"/>
        <v>1836.8271672042122</v>
      </c>
      <c r="R26" s="27">
        <f t="shared" si="21"/>
        <v>1565.0545862186004</v>
      </c>
      <c r="S26" s="27">
        <f t="shared" si="21"/>
        <v>1624.5394142486414</v>
      </c>
      <c r="T26" s="27">
        <f t="shared" si="21"/>
        <v>1693.9697718985424</v>
      </c>
      <c r="U26" s="27">
        <f t="shared" si="21"/>
        <v>1917.1450531539012</v>
      </c>
      <c r="V26" s="27">
        <f t="shared" si="21"/>
        <v>1638.6800981128467</v>
      </c>
      <c r="W26" s="27">
        <f t="shared" si="21"/>
        <v>852.05034771346652</v>
      </c>
      <c r="X26" s="27">
        <f t="shared" si="21"/>
        <v>941.37227222217427</v>
      </c>
      <c r="Y26" s="27">
        <f t="shared" ref="Y26:Z26" si="22">SUM(Y27,Y33)</f>
        <v>1016.3930990318314</v>
      </c>
      <c r="Z26" s="27">
        <f t="shared" si="22"/>
        <v>936.71668543679652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3171.2061129931617</v>
      </c>
      <c r="D33" s="19">
        <f t="shared" ref="D33:X33" si="27">SUM(D34:D50)</f>
        <v>2693.0014619650433</v>
      </c>
      <c r="E33" s="19">
        <f t="shared" si="27"/>
        <v>2454.0439352416006</v>
      </c>
      <c r="F33" s="19">
        <f t="shared" si="27"/>
        <v>2587.8856708711296</v>
      </c>
      <c r="G33" s="19">
        <f t="shared" si="27"/>
        <v>2993.1738228742652</v>
      </c>
      <c r="H33" s="19">
        <f t="shared" si="27"/>
        <v>2627.34847498314</v>
      </c>
      <c r="I33" s="19">
        <f t="shared" si="27"/>
        <v>2504.7028085494476</v>
      </c>
      <c r="J33" s="19">
        <f t="shared" si="27"/>
        <v>2606.5872473742102</v>
      </c>
      <c r="K33" s="19">
        <f t="shared" si="27"/>
        <v>2222.1368922458651</v>
      </c>
      <c r="L33" s="19">
        <f t="shared" si="27"/>
        <v>2362.4835390734252</v>
      </c>
      <c r="M33" s="19">
        <f t="shared" si="27"/>
        <v>2300.1955214959344</v>
      </c>
      <c r="N33" s="19">
        <f t="shared" si="27"/>
        <v>2595.0547352575368</v>
      </c>
      <c r="O33" s="19">
        <f t="shared" si="27"/>
        <v>2474.4857035589062</v>
      </c>
      <c r="P33" s="19">
        <f t="shared" si="27"/>
        <v>2125.6782859693176</v>
      </c>
      <c r="Q33" s="19">
        <f t="shared" si="27"/>
        <v>1836.8271672042122</v>
      </c>
      <c r="R33" s="19">
        <f t="shared" si="27"/>
        <v>1565.0545862186004</v>
      </c>
      <c r="S33" s="19">
        <f t="shared" si="27"/>
        <v>1624.5394142486414</v>
      </c>
      <c r="T33" s="19">
        <f t="shared" si="27"/>
        <v>1693.9697718985424</v>
      </c>
      <c r="U33" s="19">
        <f t="shared" si="27"/>
        <v>1917.1450531539012</v>
      </c>
      <c r="V33" s="19">
        <f t="shared" si="27"/>
        <v>1638.6800981128467</v>
      </c>
      <c r="W33" s="19">
        <f t="shared" si="27"/>
        <v>852.05034771346652</v>
      </c>
      <c r="X33" s="19">
        <f t="shared" si="27"/>
        <v>941.37227222217427</v>
      </c>
      <c r="Y33" s="19">
        <f t="shared" ref="Y33:Z33" si="28">SUM(Y34:Y50)</f>
        <v>1016.3930990318314</v>
      </c>
      <c r="Z33" s="19">
        <f t="shared" si="28"/>
        <v>936.71668543679652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932.32734775520692</v>
      </c>
      <c r="D43" s="8">
        <v>790.5956640236642</v>
      </c>
      <c r="E43" s="8">
        <v>640.74879818972022</v>
      </c>
      <c r="F43" s="8">
        <v>533.83711599773665</v>
      </c>
      <c r="G43" s="8">
        <v>452.71739535367431</v>
      </c>
      <c r="H43" s="8">
        <v>412.11758324237184</v>
      </c>
      <c r="I43" s="8">
        <v>288.31652768846135</v>
      </c>
      <c r="J43" s="8">
        <v>248.69236835464466</v>
      </c>
      <c r="K43" s="8">
        <v>253.83698496199293</v>
      </c>
      <c r="L43" s="8">
        <v>224.34699601173654</v>
      </c>
      <c r="M43" s="8">
        <v>259.15250604057604</v>
      </c>
      <c r="N43" s="8">
        <v>425.79580820510512</v>
      </c>
      <c r="O43" s="8">
        <v>449.50276005804187</v>
      </c>
      <c r="P43" s="8">
        <v>375.29574626498658</v>
      </c>
      <c r="Q43" s="8">
        <v>387.48319457534421</v>
      </c>
      <c r="R43" s="8">
        <v>447.39549409381573</v>
      </c>
      <c r="S43" s="8">
        <v>569.85791740108789</v>
      </c>
      <c r="T43" s="8">
        <v>447.49117408293802</v>
      </c>
      <c r="U43" s="8">
        <v>419.73153359091384</v>
      </c>
      <c r="V43" s="8">
        <v>353.13348782751063</v>
      </c>
      <c r="W43" s="8">
        <v>354.53043166089896</v>
      </c>
      <c r="X43" s="8">
        <v>421.44960831780037</v>
      </c>
      <c r="Y43" s="8">
        <v>321.17434221040673</v>
      </c>
      <c r="Z43" s="8">
        <v>265.63924592080815</v>
      </c>
    </row>
    <row r="44" spans="1:26" ht="11.25" customHeight="1" x14ac:dyDescent="0.2">
      <c r="A44" s="28" t="s">
        <v>74</v>
      </c>
      <c r="B44" s="7" t="s">
        <v>75</v>
      </c>
      <c r="C44" s="8">
        <v>2204.3423533399709</v>
      </c>
      <c r="D44" s="8">
        <v>1872.0197408853385</v>
      </c>
      <c r="E44" s="8">
        <v>1784.8565285530922</v>
      </c>
      <c r="F44" s="8">
        <v>2022.6756259327394</v>
      </c>
      <c r="G44" s="8">
        <v>2510.7012370918824</v>
      </c>
      <c r="H44" s="8">
        <v>2181.5021799719952</v>
      </c>
      <c r="I44" s="8">
        <v>2190.3863178107572</v>
      </c>
      <c r="J44" s="8">
        <v>2330.2677789684981</v>
      </c>
      <c r="K44" s="8">
        <v>1944.2060973516873</v>
      </c>
      <c r="L44" s="8">
        <v>2115.6788236670195</v>
      </c>
      <c r="M44" s="8">
        <v>2021.4234947070759</v>
      </c>
      <c r="N44" s="8">
        <v>2153.1861024692612</v>
      </c>
      <c r="O44" s="8">
        <v>2009.8377195047424</v>
      </c>
      <c r="P44" s="8">
        <v>1736.9227884349104</v>
      </c>
      <c r="Q44" s="8">
        <v>1436.0976271966647</v>
      </c>
      <c r="R44" s="8">
        <v>1105.1665484131327</v>
      </c>
      <c r="S44" s="8">
        <v>1041.7491749362625</v>
      </c>
      <c r="T44" s="8">
        <v>1234.9422087186879</v>
      </c>
      <c r="U44" s="8">
        <v>1486.1788458957315</v>
      </c>
      <c r="V44" s="8">
        <v>1276.910963223914</v>
      </c>
      <c r="W44" s="8">
        <v>489.36962582254932</v>
      </c>
      <c r="X44" s="8">
        <v>513.408443146134</v>
      </c>
      <c r="Y44" s="8">
        <v>685.9895710890961</v>
      </c>
      <c r="Z44" s="8">
        <v>662.16658849090686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34.536411897983889</v>
      </c>
      <c r="D46" s="8">
        <v>30.386057056040393</v>
      </c>
      <c r="E46" s="8">
        <v>28.43860849878839</v>
      </c>
      <c r="F46" s="8">
        <v>31.372928940653495</v>
      </c>
      <c r="G46" s="8">
        <v>29.755190428708236</v>
      </c>
      <c r="H46" s="8">
        <v>33.728711768773088</v>
      </c>
      <c r="I46" s="8">
        <v>25.999963050228974</v>
      </c>
      <c r="J46" s="8">
        <v>27.62710005106738</v>
      </c>
      <c r="K46" s="8">
        <v>24.093809932184573</v>
      </c>
      <c r="L46" s="8">
        <v>22.457719394669528</v>
      </c>
      <c r="M46" s="8">
        <v>19.619520748282561</v>
      </c>
      <c r="N46" s="8">
        <v>16.072824583170362</v>
      </c>
      <c r="O46" s="8">
        <v>15.145223996121967</v>
      </c>
      <c r="P46" s="8">
        <v>13.459751269420286</v>
      </c>
      <c r="Q46" s="8">
        <v>13.246345432203192</v>
      </c>
      <c r="R46" s="8">
        <v>12.492543711652253</v>
      </c>
      <c r="S46" s="8">
        <v>12.932321911291014</v>
      </c>
      <c r="T46" s="8">
        <v>11.536389096916476</v>
      </c>
      <c r="U46" s="8">
        <v>11.234673667255962</v>
      </c>
      <c r="V46" s="8">
        <v>8.6356470614220626</v>
      </c>
      <c r="W46" s="8">
        <v>8.1502902300181468</v>
      </c>
      <c r="X46" s="8">
        <v>6.5142207582399871</v>
      </c>
      <c r="Y46" s="8">
        <v>9.2291857323285598</v>
      </c>
      <c r="Z46" s="8">
        <v>8.9108510250814508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1.3019112512073232</v>
      </c>
      <c r="O61" s="49">
        <f t="shared" si="32"/>
        <v>1.3084476784280015</v>
      </c>
      <c r="P61" s="49">
        <f t="shared" si="32"/>
        <v>1.3297307405556127</v>
      </c>
      <c r="Q61" s="49">
        <f t="shared" si="32"/>
        <v>1.3881515197963576</v>
      </c>
      <c r="R61" s="49">
        <f t="shared" si="32"/>
        <v>1.3408399333844168</v>
      </c>
      <c r="S61" s="49">
        <f t="shared" si="32"/>
        <v>1.3976967524612149</v>
      </c>
      <c r="T61" s="49">
        <f t="shared" si="32"/>
        <v>1.4425909966472537</v>
      </c>
      <c r="U61" s="49">
        <f t="shared" si="32"/>
        <v>1.2753340030068601</v>
      </c>
      <c r="V61" s="49">
        <f t="shared" si="32"/>
        <v>1.3681842794006602</v>
      </c>
      <c r="W61" s="49">
        <f t="shared" si="32"/>
        <v>1.0199852679838572</v>
      </c>
      <c r="X61" s="49">
        <f t="shared" si="32"/>
        <v>0.99932676599068659</v>
      </c>
      <c r="Y61" s="49">
        <f t="shared" ref="Y61:Z61" si="33">SUM(Y62:Y72)</f>
        <v>0.99393966499413045</v>
      </c>
      <c r="Z61" s="49">
        <f t="shared" si="33"/>
        <v>1.0407920485557787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1.3019112512073232</v>
      </c>
      <c r="O69" s="52">
        <v>1.3084476784280015</v>
      </c>
      <c r="P69" s="52">
        <v>1.3297307405556127</v>
      </c>
      <c r="Q69" s="52">
        <v>1.3881515197963576</v>
      </c>
      <c r="R69" s="52">
        <v>1.3408399333844168</v>
      </c>
      <c r="S69" s="52">
        <v>1.3976967524612149</v>
      </c>
      <c r="T69" s="52">
        <v>1.4425909966472537</v>
      </c>
      <c r="U69" s="52">
        <v>1.2753340030068601</v>
      </c>
      <c r="V69" s="52">
        <v>1.3681842794006602</v>
      </c>
      <c r="W69" s="52">
        <v>1.0199852679838572</v>
      </c>
      <c r="X69" s="52">
        <v>0.99932676599068659</v>
      </c>
      <c r="Y69" s="52">
        <v>0.99393966499413045</v>
      </c>
      <c r="Z69" s="52">
        <v>1.0407920485557787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309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5900.1609486868401</v>
      </c>
      <c r="D2" s="21">
        <f t="shared" ref="D2:X2" si="0">SUM(D3,D17,D22,D25,D26,D51,D52)</f>
        <v>4999.9036631149565</v>
      </c>
      <c r="E2" s="21">
        <f t="shared" si="0"/>
        <v>4998.1287175184007</v>
      </c>
      <c r="F2" s="21">
        <f t="shared" si="0"/>
        <v>5404.2149113288688</v>
      </c>
      <c r="G2" s="21">
        <f t="shared" si="0"/>
        <v>6037.0337544457361</v>
      </c>
      <c r="H2" s="21">
        <f t="shared" si="0"/>
        <v>5627.8257961368618</v>
      </c>
      <c r="I2" s="21">
        <f t="shared" si="0"/>
        <v>6047.9403787705523</v>
      </c>
      <c r="J2" s="21">
        <f t="shared" si="0"/>
        <v>6161.6721943457906</v>
      </c>
      <c r="K2" s="21">
        <f t="shared" si="0"/>
        <v>5437.8999523941357</v>
      </c>
      <c r="L2" s="21">
        <f t="shared" si="0"/>
        <v>5281.1719562865783</v>
      </c>
      <c r="M2" s="21">
        <f t="shared" si="0"/>
        <v>5112.2767017040687</v>
      </c>
      <c r="N2" s="21">
        <f t="shared" si="0"/>
        <v>5905.0418707024646</v>
      </c>
      <c r="O2" s="21">
        <f t="shared" si="0"/>
        <v>5573.1935067210934</v>
      </c>
      <c r="P2" s="21">
        <f t="shared" si="0"/>
        <v>5228.1532773106828</v>
      </c>
      <c r="Q2" s="21">
        <f t="shared" si="0"/>
        <v>4455.6171452357894</v>
      </c>
      <c r="R2" s="21">
        <f t="shared" si="0"/>
        <v>4061.2645149813984</v>
      </c>
      <c r="S2" s="21">
        <f t="shared" si="0"/>
        <v>3707.0490715113583</v>
      </c>
      <c r="T2" s="21">
        <f t="shared" si="0"/>
        <v>3938.3931795814578</v>
      </c>
      <c r="U2" s="21">
        <f t="shared" si="0"/>
        <v>4431.1049228060992</v>
      </c>
      <c r="V2" s="21">
        <f t="shared" si="0"/>
        <v>3912.4707334471532</v>
      </c>
      <c r="W2" s="21">
        <f t="shared" si="0"/>
        <v>2315.7238833265337</v>
      </c>
      <c r="X2" s="21">
        <f t="shared" si="0"/>
        <v>2653.7041942578262</v>
      </c>
      <c r="Y2" s="21">
        <f t="shared" ref="Y2:Z2" si="1">SUM(Y3,Y17,Y22,Y25,Y26,Y51,Y52)</f>
        <v>2787.1890408081695</v>
      </c>
      <c r="Z2" s="21">
        <f t="shared" si="1"/>
        <v>2476.2444689232038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5900.1609486868401</v>
      </c>
      <c r="D26" s="27">
        <f t="shared" si="14"/>
        <v>4999.9036631149565</v>
      </c>
      <c r="E26" s="27">
        <f t="shared" si="14"/>
        <v>4998.1287175184007</v>
      </c>
      <c r="F26" s="27">
        <f t="shared" si="14"/>
        <v>5404.2149113288688</v>
      </c>
      <c r="G26" s="27">
        <f t="shared" si="14"/>
        <v>6037.0337544457361</v>
      </c>
      <c r="H26" s="27">
        <f t="shared" si="14"/>
        <v>5627.8257961368618</v>
      </c>
      <c r="I26" s="27">
        <f t="shared" si="14"/>
        <v>6047.9403787705523</v>
      </c>
      <c r="J26" s="27">
        <f t="shared" si="14"/>
        <v>6161.6721943457906</v>
      </c>
      <c r="K26" s="27">
        <f t="shared" si="14"/>
        <v>5437.8999523941357</v>
      </c>
      <c r="L26" s="27">
        <f t="shared" si="14"/>
        <v>5281.1719562865783</v>
      </c>
      <c r="M26" s="27">
        <f t="shared" si="14"/>
        <v>5112.2767017040687</v>
      </c>
      <c r="N26" s="27">
        <f t="shared" si="14"/>
        <v>5905.0418707024646</v>
      </c>
      <c r="O26" s="27">
        <f t="shared" si="14"/>
        <v>5573.1935067210934</v>
      </c>
      <c r="P26" s="27">
        <f t="shared" si="14"/>
        <v>5228.1532773106828</v>
      </c>
      <c r="Q26" s="27">
        <f t="shared" si="14"/>
        <v>4455.6171452357894</v>
      </c>
      <c r="R26" s="27">
        <f t="shared" si="14"/>
        <v>4061.2645149813984</v>
      </c>
      <c r="S26" s="27">
        <f t="shared" si="14"/>
        <v>3707.0490715113583</v>
      </c>
      <c r="T26" s="27">
        <f t="shared" si="14"/>
        <v>3938.3931795814578</v>
      </c>
      <c r="U26" s="27">
        <f t="shared" si="14"/>
        <v>4431.1049228060992</v>
      </c>
      <c r="V26" s="27">
        <f t="shared" si="14"/>
        <v>3912.4707334471532</v>
      </c>
      <c r="W26" s="27">
        <f t="shared" si="14"/>
        <v>2315.7238833265337</v>
      </c>
      <c r="X26" s="27">
        <f t="shared" si="14"/>
        <v>2653.7041942578262</v>
      </c>
      <c r="Y26" s="27">
        <f t="shared" ref="Y26:Z26" si="15">SUM(Y27,Y33)</f>
        <v>2787.1890408081695</v>
      </c>
      <c r="Z26" s="27">
        <f t="shared" si="15"/>
        <v>2476.2444689232038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5900.1609486868401</v>
      </c>
      <c r="D33" s="19">
        <f t="shared" si="18"/>
        <v>4999.9036631149565</v>
      </c>
      <c r="E33" s="19">
        <f t="shared" si="18"/>
        <v>4998.1287175184007</v>
      </c>
      <c r="F33" s="19">
        <f t="shared" si="18"/>
        <v>5404.2149113288688</v>
      </c>
      <c r="G33" s="19">
        <f t="shared" si="18"/>
        <v>6037.0337544457361</v>
      </c>
      <c r="H33" s="19">
        <f t="shared" si="18"/>
        <v>5627.8257961368618</v>
      </c>
      <c r="I33" s="19">
        <f t="shared" si="18"/>
        <v>6047.9403787705523</v>
      </c>
      <c r="J33" s="19">
        <f t="shared" si="18"/>
        <v>6161.6721943457906</v>
      </c>
      <c r="K33" s="19">
        <f t="shared" si="18"/>
        <v>5437.8999523941357</v>
      </c>
      <c r="L33" s="19">
        <f t="shared" si="18"/>
        <v>5281.1719562865783</v>
      </c>
      <c r="M33" s="19">
        <f t="shared" si="18"/>
        <v>5112.2767017040687</v>
      </c>
      <c r="N33" s="19">
        <f t="shared" si="18"/>
        <v>5905.0418707024646</v>
      </c>
      <c r="O33" s="19">
        <f t="shared" si="18"/>
        <v>5573.1935067210934</v>
      </c>
      <c r="P33" s="19">
        <f t="shared" si="18"/>
        <v>5228.1532773106828</v>
      </c>
      <c r="Q33" s="19">
        <f t="shared" si="18"/>
        <v>4455.6171452357894</v>
      </c>
      <c r="R33" s="19">
        <f t="shared" si="18"/>
        <v>4061.2645149813984</v>
      </c>
      <c r="S33" s="19">
        <f t="shared" si="18"/>
        <v>3707.0490715113583</v>
      </c>
      <c r="T33" s="19">
        <f t="shared" si="18"/>
        <v>3938.3931795814578</v>
      </c>
      <c r="U33" s="19">
        <f t="shared" si="18"/>
        <v>4431.1049228060992</v>
      </c>
      <c r="V33" s="19">
        <f t="shared" si="18"/>
        <v>3912.4707334471532</v>
      </c>
      <c r="W33" s="19">
        <f t="shared" si="18"/>
        <v>2315.7238833265337</v>
      </c>
      <c r="X33" s="19">
        <f t="shared" si="18"/>
        <v>2653.7041942578262</v>
      </c>
      <c r="Y33" s="19">
        <f t="shared" ref="Y33:Z33" si="19">SUM(Y34:Y50)</f>
        <v>2787.1890408081695</v>
      </c>
      <c r="Z33" s="19">
        <f t="shared" si="19"/>
        <v>2476.2444689232038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307.14338188479309</v>
      </c>
      <c r="D43" s="8">
        <v>260.88342489633573</v>
      </c>
      <c r="E43" s="8">
        <v>235.48364253027984</v>
      </c>
      <c r="F43" s="8">
        <v>201.68182556226333</v>
      </c>
      <c r="G43" s="8">
        <v>166.0025475263256</v>
      </c>
      <c r="H43" s="8">
        <v>159.25139259762818</v>
      </c>
      <c r="I43" s="8">
        <v>128.37246243153868</v>
      </c>
      <c r="J43" s="8">
        <v>111.17540796535545</v>
      </c>
      <c r="K43" s="8">
        <v>112.34420027800701</v>
      </c>
      <c r="L43" s="8">
        <v>91.326384348263531</v>
      </c>
      <c r="M43" s="8">
        <v>107.02867919942388</v>
      </c>
      <c r="N43" s="8">
        <v>179.40687195489494</v>
      </c>
      <c r="O43" s="8">
        <v>188.62157198195823</v>
      </c>
      <c r="P43" s="8">
        <v>172.10724441501347</v>
      </c>
      <c r="Q43" s="8">
        <v>178.33610622465591</v>
      </c>
      <c r="R43" s="8">
        <v>220.94180878618448</v>
      </c>
      <c r="S43" s="8">
        <v>242.22141091891234</v>
      </c>
      <c r="T43" s="8">
        <v>195.11579299706187</v>
      </c>
      <c r="U43" s="8">
        <v>183.61182936908617</v>
      </c>
      <c r="V43" s="8">
        <v>156.53710113248937</v>
      </c>
      <c r="W43" s="8">
        <v>182.13333493910108</v>
      </c>
      <c r="X43" s="8">
        <v>224.91387308219959</v>
      </c>
      <c r="Y43" s="8">
        <v>166.00437734959337</v>
      </c>
      <c r="Z43" s="8">
        <v>133.12880739919177</v>
      </c>
    </row>
    <row r="44" spans="1:26" ht="11.25" customHeight="1" x14ac:dyDescent="0.2">
      <c r="A44" s="28" t="s">
        <v>74</v>
      </c>
      <c r="B44" s="7" t="s">
        <v>75</v>
      </c>
      <c r="C44" s="8">
        <v>5506.7410066600314</v>
      </c>
      <c r="D44" s="8">
        <v>4663.3265352746612</v>
      </c>
      <c r="E44" s="8">
        <v>4687.9506714469089</v>
      </c>
      <c r="F44" s="8">
        <v>5123.0711371072593</v>
      </c>
      <c r="G44" s="8">
        <v>5802.2665354681185</v>
      </c>
      <c r="H44" s="8">
        <v>5385.3108617880071</v>
      </c>
      <c r="I44" s="8">
        <v>5850.1267054692435</v>
      </c>
      <c r="J44" s="8">
        <v>5979.6040245515023</v>
      </c>
      <c r="K44" s="8">
        <v>5260.366027928314</v>
      </c>
      <c r="L44" s="8">
        <v>5135.3345090529838</v>
      </c>
      <c r="M44" s="8">
        <v>4957.1350887329272</v>
      </c>
      <c r="N44" s="8">
        <v>5683.2116965707401</v>
      </c>
      <c r="O44" s="8">
        <v>5344.2997199352567</v>
      </c>
      <c r="P44" s="8">
        <v>5017.1670333250904</v>
      </c>
      <c r="Q44" s="8">
        <v>4238.1886336033367</v>
      </c>
      <c r="R44" s="8">
        <v>3797.3978111068659</v>
      </c>
      <c r="S44" s="8">
        <v>3422.3425437037372</v>
      </c>
      <c r="T44" s="8">
        <v>3708.6326646413127</v>
      </c>
      <c r="U44" s="8">
        <v>4215.625344024269</v>
      </c>
      <c r="V44" s="8">
        <v>3730.7031840560862</v>
      </c>
      <c r="W44" s="8">
        <v>2098.6384155374508</v>
      </c>
      <c r="X44" s="8">
        <v>2398.3594947738666</v>
      </c>
      <c r="Y44" s="8">
        <v>2586.3878461109048</v>
      </c>
      <c r="Z44" s="8">
        <v>2312.0027774290934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86.276560142016095</v>
      </c>
      <c r="D46" s="8">
        <v>75.693702943959607</v>
      </c>
      <c r="E46" s="8">
        <v>74.694403541211642</v>
      </c>
      <c r="F46" s="8">
        <v>79.461948659346518</v>
      </c>
      <c r="G46" s="8">
        <v>68.764671451291761</v>
      </c>
      <c r="H46" s="8">
        <v>83.263541751226896</v>
      </c>
      <c r="I46" s="8">
        <v>69.441210869771041</v>
      </c>
      <c r="J46" s="8">
        <v>70.892761828932606</v>
      </c>
      <c r="K46" s="8">
        <v>65.189724187815429</v>
      </c>
      <c r="L46" s="8">
        <v>54.511062885330489</v>
      </c>
      <c r="M46" s="8">
        <v>48.112933771717444</v>
      </c>
      <c r="N46" s="8">
        <v>42.423302176829644</v>
      </c>
      <c r="O46" s="8">
        <v>40.272214803878036</v>
      </c>
      <c r="P46" s="8">
        <v>38.878999570579708</v>
      </c>
      <c r="Q46" s="8">
        <v>39.092405407796804</v>
      </c>
      <c r="R46" s="8">
        <v>42.924895088347746</v>
      </c>
      <c r="S46" s="8">
        <v>42.485116888708987</v>
      </c>
      <c r="T46" s="8">
        <v>34.644721943083518</v>
      </c>
      <c r="U46" s="8">
        <v>31.867749412744029</v>
      </c>
      <c r="V46" s="8">
        <v>25.230448258577933</v>
      </c>
      <c r="W46" s="8">
        <v>34.952132849981844</v>
      </c>
      <c r="X46" s="8">
        <v>30.430826401760026</v>
      </c>
      <c r="Y46" s="8">
        <v>34.796817347671443</v>
      </c>
      <c r="Z46" s="8">
        <v>31.112884094918542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2.9451541887926767</v>
      </c>
      <c r="O61" s="49">
        <f t="shared" si="22"/>
        <v>2.9279128015719968</v>
      </c>
      <c r="P61" s="49">
        <f t="shared" si="22"/>
        <v>3.2499530994443879</v>
      </c>
      <c r="Q61" s="49">
        <f t="shared" si="22"/>
        <v>3.3421664002036429</v>
      </c>
      <c r="R61" s="49">
        <f t="shared" si="22"/>
        <v>3.444532066615583</v>
      </c>
      <c r="S61" s="49">
        <f t="shared" si="22"/>
        <v>3.1501270875387837</v>
      </c>
      <c r="T61" s="49">
        <f t="shared" si="22"/>
        <v>3.3226454833527463</v>
      </c>
      <c r="U61" s="49">
        <f t="shared" si="22"/>
        <v>2.9248335169931399</v>
      </c>
      <c r="V61" s="49">
        <f t="shared" si="22"/>
        <v>3.2415754005993396</v>
      </c>
      <c r="W61" s="49">
        <f t="shared" si="22"/>
        <v>2.7321032120161419</v>
      </c>
      <c r="X61" s="49">
        <f t="shared" si="22"/>
        <v>2.7731521140093127</v>
      </c>
      <c r="Y61" s="49">
        <f t="shared" ref="Y61:Z61" si="23">SUM(Y62:Y72)</f>
        <v>2.6954483350058687</v>
      </c>
      <c r="Z61" s="49">
        <f t="shared" si="23"/>
        <v>2.7240404314442208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2.9451541887926767</v>
      </c>
      <c r="O69" s="52">
        <v>2.9279128015719968</v>
      </c>
      <c r="P69" s="52">
        <v>3.2499530994443879</v>
      </c>
      <c r="Q69" s="52">
        <v>3.3421664002036429</v>
      </c>
      <c r="R69" s="52">
        <v>3.444532066615583</v>
      </c>
      <c r="S69" s="52">
        <v>3.1501270875387837</v>
      </c>
      <c r="T69" s="52">
        <v>3.3226454833527463</v>
      </c>
      <c r="U69" s="52">
        <v>2.9248335169931399</v>
      </c>
      <c r="V69" s="52">
        <v>3.2415754005993396</v>
      </c>
      <c r="W69" s="52">
        <v>2.7321032120161419</v>
      </c>
      <c r="X69" s="52">
        <v>2.7731521140093127</v>
      </c>
      <c r="Y69" s="52">
        <v>2.6954483350058687</v>
      </c>
      <c r="Z69" s="52">
        <v>2.7240404314442208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379843.93815989094</v>
      </c>
      <c r="D2" s="21">
        <f t="shared" ref="D2:X2" si="0">SUM(D3,D17,D22,D25,D26,D51,D52)</f>
        <v>383565.04241497489</v>
      </c>
      <c r="E2" s="21">
        <f t="shared" si="0"/>
        <v>377642.56349646696</v>
      </c>
      <c r="F2" s="21">
        <f t="shared" si="0"/>
        <v>380718.04114211944</v>
      </c>
      <c r="G2" s="21">
        <f t="shared" si="0"/>
        <v>382666.71223275235</v>
      </c>
      <c r="H2" s="21">
        <f t="shared" si="0"/>
        <v>385094.36662584549</v>
      </c>
      <c r="I2" s="21">
        <f t="shared" si="0"/>
        <v>376036.42608119774</v>
      </c>
      <c r="J2" s="21">
        <f t="shared" si="0"/>
        <v>367431.67558463517</v>
      </c>
      <c r="K2" s="21">
        <f t="shared" si="0"/>
        <v>363478.58546419756</v>
      </c>
      <c r="L2" s="21">
        <f t="shared" si="0"/>
        <v>349378.11899068818</v>
      </c>
      <c r="M2" s="21">
        <f t="shared" si="0"/>
        <v>351868.67343013221</v>
      </c>
      <c r="N2" s="21">
        <f t="shared" si="0"/>
        <v>342343.42808950215</v>
      </c>
      <c r="O2" s="21">
        <f t="shared" si="0"/>
        <v>346770.66929582099</v>
      </c>
      <c r="P2" s="21">
        <f t="shared" si="0"/>
        <v>346522.93289154215</v>
      </c>
      <c r="Q2" s="21">
        <f t="shared" si="0"/>
        <v>313088.34247024916</v>
      </c>
      <c r="R2" s="21">
        <f t="shared" si="0"/>
        <v>320479.05533770646</v>
      </c>
      <c r="S2" s="21">
        <f t="shared" si="0"/>
        <v>321936.36735512462</v>
      </c>
      <c r="T2" s="21">
        <f t="shared" si="0"/>
        <v>328670.213996345</v>
      </c>
      <c r="U2" s="21">
        <f t="shared" si="0"/>
        <v>321663.01524819754</v>
      </c>
      <c r="V2" s="21">
        <f t="shared" si="0"/>
        <v>315434.90575365303</v>
      </c>
      <c r="W2" s="21">
        <f t="shared" si="0"/>
        <v>270267.90018643287</v>
      </c>
      <c r="X2" s="21">
        <f t="shared" si="0"/>
        <v>295930.73848924774</v>
      </c>
      <c r="Y2" s="21">
        <f t="shared" ref="Y2:Z2" si="1">SUM(Y3,Y17,Y22,Y25,Y26,Y51,Y52)</f>
        <v>292702.04538893682</v>
      </c>
      <c r="Z2" s="21">
        <f t="shared" si="1"/>
        <v>271143.88136448991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36029.835246968898</v>
      </c>
      <c r="D3" s="24">
        <f t="shared" ref="D3:X3" si="3">SUM(D4,D8,D11)</f>
        <v>29150.178626169309</v>
      </c>
      <c r="E3" s="24">
        <f t="shared" si="3"/>
        <v>29494.921627456424</v>
      </c>
      <c r="F3" s="24">
        <f t="shared" si="3"/>
        <v>31567.88171521615</v>
      </c>
      <c r="G3" s="24">
        <f t="shared" si="3"/>
        <v>30034.906462096009</v>
      </c>
      <c r="H3" s="24">
        <f t="shared" si="3"/>
        <v>33678.250639216152</v>
      </c>
      <c r="I3" s="24">
        <f t="shared" si="3"/>
        <v>29312.966741775152</v>
      </c>
      <c r="J3" s="24">
        <f t="shared" si="3"/>
        <v>31259.960701214499</v>
      </c>
      <c r="K3" s="24">
        <f t="shared" si="3"/>
        <v>28969.851455294072</v>
      </c>
      <c r="L3" s="24">
        <f t="shared" si="3"/>
        <v>26335.050735610515</v>
      </c>
      <c r="M3" s="24">
        <f t="shared" si="3"/>
        <v>25796.124986409766</v>
      </c>
      <c r="N3" s="24">
        <f t="shared" si="3"/>
        <v>21278.3804899229</v>
      </c>
      <c r="O3" s="24">
        <f t="shared" si="3"/>
        <v>26304.696179282215</v>
      </c>
      <c r="P3" s="24">
        <f t="shared" si="3"/>
        <v>27724.781268001054</v>
      </c>
      <c r="Q3" s="24">
        <f t="shared" si="3"/>
        <v>16291.6198012815</v>
      </c>
      <c r="R3" s="24">
        <f t="shared" si="3"/>
        <v>16210.971905762131</v>
      </c>
      <c r="S3" s="24">
        <f t="shared" si="3"/>
        <v>14874.580940402708</v>
      </c>
      <c r="T3" s="24">
        <f t="shared" si="3"/>
        <v>17242.262604003547</v>
      </c>
      <c r="U3" s="24">
        <f t="shared" si="3"/>
        <v>13054.421131203148</v>
      </c>
      <c r="V3" s="24">
        <f t="shared" si="3"/>
        <v>8019.3506774432763</v>
      </c>
      <c r="W3" s="24">
        <f t="shared" si="3"/>
        <v>6955.5712838422569</v>
      </c>
      <c r="X3" s="24">
        <f t="shared" si="3"/>
        <v>9662.9070204033451</v>
      </c>
      <c r="Y3" s="24">
        <f t="shared" ref="Y3:Z3" si="4">SUM(Y4,Y8,Y11)</f>
        <v>7317.1079373629418</v>
      </c>
      <c r="Z3" s="24">
        <f t="shared" si="4"/>
        <v>4603.5825523226977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32370.795372960001</v>
      </c>
      <c r="D4" s="19">
        <f t="shared" ref="D4:X4" si="6">SUM(D5:D7)</f>
        <v>25331.420172959999</v>
      </c>
      <c r="E4" s="19">
        <f t="shared" si="6"/>
        <v>25965.996859440005</v>
      </c>
      <c r="F4" s="19">
        <f t="shared" si="6"/>
        <v>28656.799221600002</v>
      </c>
      <c r="G4" s="19">
        <f t="shared" si="6"/>
        <v>27409.781908079996</v>
      </c>
      <c r="H4" s="19">
        <f t="shared" si="6"/>
        <v>31143.454254000004</v>
      </c>
      <c r="I4" s="19">
        <f t="shared" si="6"/>
        <v>26649.765394560003</v>
      </c>
      <c r="J4" s="19">
        <f t="shared" si="6"/>
        <v>28612.526421599992</v>
      </c>
      <c r="K4" s="19">
        <f t="shared" si="6"/>
        <v>26290.664286479998</v>
      </c>
      <c r="L4" s="19">
        <f t="shared" si="6"/>
        <v>24327.903600000001</v>
      </c>
      <c r="M4" s="19">
        <f t="shared" si="6"/>
        <v>23902.392610799998</v>
      </c>
      <c r="N4" s="19">
        <f t="shared" si="6"/>
        <v>20322.923789519999</v>
      </c>
      <c r="O4" s="19">
        <f t="shared" si="6"/>
        <v>25001.666822879997</v>
      </c>
      <c r="P4" s="19">
        <f t="shared" si="6"/>
        <v>26559.307209599996</v>
      </c>
      <c r="Q4" s="19">
        <f t="shared" si="6"/>
        <v>15149.025928080002</v>
      </c>
      <c r="R4" s="19">
        <f t="shared" si="6"/>
        <v>15170.33919456</v>
      </c>
      <c r="S4" s="19">
        <f t="shared" si="6"/>
        <v>13880.1885948</v>
      </c>
      <c r="T4" s="19">
        <f t="shared" si="6"/>
        <v>16398.493570800001</v>
      </c>
      <c r="U4" s="19">
        <f t="shared" si="6"/>
        <v>12157.629303599999</v>
      </c>
      <c r="V4" s="19">
        <f t="shared" si="6"/>
        <v>7192.4736074400007</v>
      </c>
      <c r="W4" s="19">
        <f t="shared" si="6"/>
        <v>6289.52133744</v>
      </c>
      <c r="X4" s="19">
        <f t="shared" si="6"/>
        <v>8920.5179580000004</v>
      </c>
      <c r="Y4" s="19">
        <f t="shared" ref="Y4:Z4" si="7">SUM(Y5:Y7)</f>
        <v>6718.2121353600005</v>
      </c>
      <c r="Z4" s="19">
        <f t="shared" si="7"/>
        <v>4059.7977103200001</v>
      </c>
    </row>
    <row r="5" spans="1:26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1525.7728252799996</v>
      </c>
      <c r="O5" s="8">
        <f>INTAVI!O5+NRGSUP!O5</f>
        <v>1914.0953436</v>
      </c>
      <c r="P5" s="8">
        <f>INTAVI!P5+NRGSUP!P5</f>
        <v>2112.8434351199994</v>
      </c>
      <c r="Q5" s="8">
        <f>INTAVI!Q5+NRGSUP!Q5</f>
        <v>1005.9703077599997</v>
      </c>
      <c r="R5" s="8">
        <f>INTAVI!R5+NRGSUP!R5</f>
        <v>972.33558048000009</v>
      </c>
      <c r="S5" s="8">
        <f>INTAVI!S5+NRGSUP!S5</f>
        <v>547.32146832000001</v>
      </c>
      <c r="T5" s="8">
        <f>INTAVI!T5+NRGSUP!T5</f>
        <v>444.14370792</v>
      </c>
      <c r="U5" s="8">
        <f>INTAVI!U5+NRGSUP!U5</f>
        <v>708.71762015999991</v>
      </c>
      <c r="V5" s="8">
        <f>INTAVI!V5+NRGSUP!V5</f>
        <v>544.27584023999998</v>
      </c>
      <c r="W5" s="8">
        <f>INTAVI!W5+NRGSUP!W5</f>
        <v>354.89723543999997</v>
      </c>
      <c r="X5" s="8">
        <f>INTAVI!X5+NRGSUP!X5</f>
        <v>454.90676616000007</v>
      </c>
      <c r="Y5" s="8">
        <f>INTAVI!Y5+NRGSUP!Y5</f>
        <v>442.37313647999991</v>
      </c>
      <c r="Z5" s="8">
        <f>INTAVI!Z5+NRGSUP!Z5</f>
        <v>127.29621960000001</v>
      </c>
    </row>
    <row r="6" spans="1:26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78.139448639999983</v>
      </c>
      <c r="O6" s="8">
        <f>INTAVI!O6+NRGSUP!O6</f>
        <v>0</v>
      </c>
      <c r="P6" s="8">
        <f>INTAVI!P6+NRGSUP!P6</f>
        <v>0</v>
      </c>
      <c r="Q6" s="8">
        <f>INTAVI!Q6+NRGSUP!Q6</f>
        <v>8.3719864799999968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  <c r="Y6" s="8">
        <f>INTAVI!Y6+NRGSUP!Y6</f>
        <v>0</v>
      </c>
      <c r="Z6" s="8">
        <f>INTAVI!Z6+NRGSUP!Z6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INTAVI!C7+NRGSUP!C7</f>
        <v>32370.795372960001</v>
      </c>
      <c r="D7" s="8">
        <f>INTAVI!D7+NRGSUP!D7</f>
        <v>25331.420172959999</v>
      </c>
      <c r="E7" s="8">
        <f>INTAVI!E7+NRGSUP!E7</f>
        <v>25965.996859440005</v>
      </c>
      <c r="F7" s="8">
        <f>INTAVI!F7+NRGSUP!F7</f>
        <v>28656.799221600002</v>
      </c>
      <c r="G7" s="8">
        <f>INTAVI!G7+NRGSUP!G7</f>
        <v>27409.781908079996</v>
      </c>
      <c r="H7" s="8">
        <f>INTAVI!H7+NRGSUP!H7</f>
        <v>31143.454254000004</v>
      </c>
      <c r="I7" s="8">
        <f>INTAVI!I7+NRGSUP!I7</f>
        <v>26649.765394560003</v>
      </c>
      <c r="J7" s="8">
        <f>INTAVI!J7+NRGSUP!J7</f>
        <v>28612.526421599992</v>
      </c>
      <c r="K7" s="8">
        <f>INTAVI!K7+NRGSUP!K7</f>
        <v>26290.664286479998</v>
      </c>
      <c r="L7" s="8">
        <f>INTAVI!L7+NRGSUP!L7</f>
        <v>24327.903600000001</v>
      </c>
      <c r="M7" s="8">
        <f>INTAVI!M7+NRGSUP!M7</f>
        <v>23902.392610799998</v>
      </c>
      <c r="N7" s="8">
        <f>INTAVI!N7+NRGSUP!N7</f>
        <v>18719.011515599999</v>
      </c>
      <c r="O7" s="8">
        <f>INTAVI!O7+NRGSUP!O7</f>
        <v>23087.571479279999</v>
      </c>
      <c r="P7" s="8">
        <f>INTAVI!P7+NRGSUP!P7</f>
        <v>24446.463774479998</v>
      </c>
      <c r="Q7" s="8">
        <f>INTAVI!Q7+NRGSUP!Q7</f>
        <v>14134.683633840003</v>
      </c>
      <c r="R7" s="8">
        <f>INTAVI!R7+NRGSUP!R7</f>
        <v>14198.00361408</v>
      </c>
      <c r="S7" s="8">
        <f>INTAVI!S7+NRGSUP!S7</f>
        <v>13332.86712648</v>
      </c>
      <c r="T7" s="8">
        <f>INTAVI!T7+NRGSUP!T7</f>
        <v>15954.349862880001</v>
      </c>
      <c r="U7" s="8">
        <f>INTAVI!U7+NRGSUP!U7</f>
        <v>11448.911683439999</v>
      </c>
      <c r="V7" s="8">
        <f>INTAVI!V7+NRGSUP!V7</f>
        <v>6648.1977672000012</v>
      </c>
      <c r="W7" s="8">
        <f>INTAVI!W7+NRGSUP!W7</f>
        <v>5934.6241019999998</v>
      </c>
      <c r="X7" s="8">
        <f>INTAVI!X7+NRGSUP!X7</f>
        <v>8465.6111918400002</v>
      </c>
      <c r="Y7" s="8">
        <f>INTAVI!Y7+NRGSUP!Y7</f>
        <v>6275.8389988800009</v>
      </c>
      <c r="Z7" s="8">
        <f>INTAVI!Z7+NRGSUP!Z7</f>
        <v>3932.5014907200002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611.25195958991321</v>
      </c>
      <c r="D8" s="19">
        <f t="shared" ref="D8:X8" si="9">SUM(D9:D10)</f>
        <v>637.00683838948817</v>
      </c>
      <c r="E8" s="19">
        <f t="shared" si="9"/>
        <v>315.92804039478665</v>
      </c>
      <c r="F8" s="19">
        <f t="shared" si="9"/>
        <v>87.566878798554995</v>
      </c>
      <c r="G8" s="19">
        <f t="shared" si="9"/>
        <v>68.680040398866666</v>
      </c>
      <c r="H8" s="19">
        <f t="shared" si="9"/>
        <v>61.811999998979999</v>
      </c>
      <c r="I8" s="19">
        <f t="shared" si="9"/>
        <v>63.528919198951648</v>
      </c>
      <c r="J8" s="19">
        <f t="shared" si="9"/>
        <v>87.566878798554995</v>
      </c>
      <c r="K8" s="19">
        <f t="shared" si="9"/>
        <v>115.03904039810165</v>
      </c>
      <c r="L8" s="19">
        <f t="shared" si="9"/>
        <v>87.566878798554995</v>
      </c>
      <c r="M8" s="19">
        <f t="shared" si="9"/>
        <v>89.284161598526666</v>
      </c>
      <c r="N8" s="19">
        <f t="shared" si="9"/>
        <v>137.36008079773336</v>
      </c>
      <c r="O8" s="19">
        <f t="shared" si="9"/>
        <v>267.85212119558003</v>
      </c>
      <c r="P8" s="19">
        <f t="shared" si="9"/>
        <v>276.43708079543825</v>
      </c>
      <c r="Q8" s="19">
        <f t="shared" si="9"/>
        <v>257.54987879574998</v>
      </c>
      <c r="R8" s="19">
        <f t="shared" si="9"/>
        <v>209.47395959654335</v>
      </c>
      <c r="S8" s="19">
        <f t="shared" si="9"/>
        <v>180.28524239702497</v>
      </c>
      <c r="T8" s="19">
        <f t="shared" si="9"/>
        <v>85.027496398596909</v>
      </c>
      <c r="U8" s="19">
        <f t="shared" si="9"/>
        <v>131.25959999783399</v>
      </c>
      <c r="V8" s="19">
        <f t="shared" si="9"/>
        <v>101.05934759833234</v>
      </c>
      <c r="W8" s="19">
        <f t="shared" si="9"/>
        <v>95.423911198425344</v>
      </c>
      <c r="X8" s="19">
        <f t="shared" si="9"/>
        <v>78.134003998710639</v>
      </c>
      <c r="Y8" s="19">
        <f t="shared" ref="Y8:Z8" si="10">SUM(Y9:Y10)</f>
        <v>40.222522799336261</v>
      </c>
      <c r="Z8" s="19">
        <f t="shared" si="10"/>
        <v>37.557698399380229</v>
      </c>
    </row>
    <row r="9" spans="1:26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  <c r="Y9" s="8">
        <f>INTAVI!Y9+NRGSUP!Y9</f>
        <v>0</v>
      </c>
      <c r="Z9" s="8">
        <f>INTAVI!Z9+NRGSUP!Z9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INTAVI!C10+NRGSUP!C10</f>
        <v>611.25195958991321</v>
      </c>
      <c r="D10" s="8">
        <f>INTAVI!D10+NRGSUP!D10</f>
        <v>637.00683838948817</v>
      </c>
      <c r="E10" s="8">
        <f>INTAVI!E10+NRGSUP!E10</f>
        <v>315.92804039478665</v>
      </c>
      <c r="F10" s="8">
        <f>INTAVI!F10+NRGSUP!F10</f>
        <v>87.566878798554995</v>
      </c>
      <c r="G10" s="8">
        <f>INTAVI!G10+NRGSUP!G10</f>
        <v>68.680040398866666</v>
      </c>
      <c r="H10" s="8">
        <f>INTAVI!H10+NRGSUP!H10</f>
        <v>61.811999998979999</v>
      </c>
      <c r="I10" s="8">
        <f>INTAVI!I10+NRGSUP!I10</f>
        <v>63.528919198951648</v>
      </c>
      <c r="J10" s="8">
        <f>INTAVI!J10+NRGSUP!J10</f>
        <v>87.566878798554995</v>
      </c>
      <c r="K10" s="8">
        <f>INTAVI!K10+NRGSUP!K10</f>
        <v>115.03904039810165</v>
      </c>
      <c r="L10" s="8">
        <f>INTAVI!L10+NRGSUP!L10</f>
        <v>87.566878798554995</v>
      </c>
      <c r="M10" s="8">
        <f>INTAVI!M10+NRGSUP!M10</f>
        <v>89.284161598526666</v>
      </c>
      <c r="N10" s="8">
        <f>INTAVI!N10+NRGSUP!N10</f>
        <v>137.36008079773336</v>
      </c>
      <c r="O10" s="8">
        <f>INTAVI!O10+NRGSUP!O10</f>
        <v>267.85212119558003</v>
      </c>
      <c r="P10" s="8">
        <f>INTAVI!P10+NRGSUP!P10</f>
        <v>276.43708079543825</v>
      </c>
      <c r="Q10" s="8">
        <f>INTAVI!Q10+NRGSUP!Q10</f>
        <v>257.54987879574998</v>
      </c>
      <c r="R10" s="8">
        <f>INTAVI!R10+NRGSUP!R10</f>
        <v>209.47395959654335</v>
      </c>
      <c r="S10" s="8">
        <f>INTAVI!S10+NRGSUP!S10</f>
        <v>180.28524239702497</v>
      </c>
      <c r="T10" s="8">
        <f>INTAVI!T10+NRGSUP!T10</f>
        <v>85.027496398596909</v>
      </c>
      <c r="U10" s="8">
        <f>INTAVI!U10+NRGSUP!U10</f>
        <v>131.25959999783399</v>
      </c>
      <c r="V10" s="8">
        <f>INTAVI!V10+NRGSUP!V10</f>
        <v>101.05934759833234</v>
      </c>
      <c r="W10" s="8">
        <f>INTAVI!W10+NRGSUP!W10</f>
        <v>95.423911198425344</v>
      </c>
      <c r="X10" s="8">
        <f>INTAVI!X10+NRGSUP!X10</f>
        <v>78.134003998710639</v>
      </c>
      <c r="Y10" s="8">
        <f>INTAVI!Y10+NRGSUP!Y10</f>
        <v>40.222522799336261</v>
      </c>
      <c r="Z10" s="8">
        <f>INTAVI!Z10+NRGSUP!Z10</f>
        <v>37.557698399380229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3047.7879144189887</v>
      </c>
      <c r="D11" s="19">
        <f t="shared" ref="D11:X11" si="12">SUM(D12:D16)</f>
        <v>3181.7516148198233</v>
      </c>
      <c r="E11" s="19">
        <f t="shared" si="12"/>
        <v>3212.9967276216357</v>
      </c>
      <c r="F11" s="19">
        <f t="shared" si="12"/>
        <v>2823.515614817592</v>
      </c>
      <c r="G11" s="19">
        <f t="shared" si="12"/>
        <v>2556.4445136171462</v>
      </c>
      <c r="H11" s="19">
        <f t="shared" si="12"/>
        <v>2472.9843852171666</v>
      </c>
      <c r="I11" s="19">
        <f t="shared" si="12"/>
        <v>2599.672428016197</v>
      </c>
      <c r="J11" s="19">
        <f t="shared" si="12"/>
        <v>2559.8674008159487</v>
      </c>
      <c r="K11" s="19">
        <f t="shared" si="12"/>
        <v>2564.1481284159759</v>
      </c>
      <c r="L11" s="19">
        <f t="shared" si="12"/>
        <v>1919.5802568119598</v>
      </c>
      <c r="M11" s="19">
        <f t="shared" si="12"/>
        <v>1804.4482140112423</v>
      </c>
      <c r="N11" s="19">
        <f t="shared" si="12"/>
        <v>818.09661960516814</v>
      </c>
      <c r="O11" s="19">
        <f t="shared" si="12"/>
        <v>1035.1772352066373</v>
      </c>
      <c r="P11" s="19">
        <f t="shared" si="12"/>
        <v>889.0369776056217</v>
      </c>
      <c r="Q11" s="19">
        <f t="shared" si="12"/>
        <v>885.04399440574844</v>
      </c>
      <c r="R11" s="19">
        <f t="shared" si="12"/>
        <v>831.15875160558733</v>
      </c>
      <c r="S11" s="19">
        <f t="shared" si="12"/>
        <v>814.10710320568182</v>
      </c>
      <c r="T11" s="19">
        <f t="shared" si="12"/>
        <v>758.74153680494965</v>
      </c>
      <c r="U11" s="19">
        <f t="shared" si="12"/>
        <v>765.5322276053131</v>
      </c>
      <c r="V11" s="19">
        <f t="shared" si="12"/>
        <v>725.8177224049432</v>
      </c>
      <c r="W11" s="19">
        <f t="shared" si="12"/>
        <v>570.62603520383152</v>
      </c>
      <c r="X11" s="19">
        <f t="shared" si="12"/>
        <v>664.25505840463461</v>
      </c>
      <c r="Y11" s="19">
        <f t="shared" ref="Y11:Z11" si="13">SUM(Y12:Y16)</f>
        <v>558.67327920360515</v>
      </c>
      <c r="Z11" s="19">
        <f t="shared" si="13"/>
        <v>506.22714360331668</v>
      </c>
    </row>
    <row r="12" spans="1:26" ht="11.25" customHeight="1" x14ac:dyDescent="0.2">
      <c r="A12" s="28" t="s">
        <v>14</v>
      </c>
      <c r="B12" s="7" t="s">
        <v>15</v>
      </c>
      <c r="C12" s="8">
        <f>INTAVI!C12+NRGSUP!C12</f>
        <v>677.95200000422392</v>
      </c>
      <c r="D12" s="8">
        <f>INTAVI!D12+NRGSUP!D12</f>
        <v>503.32774320313592</v>
      </c>
      <c r="E12" s="8">
        <f>INTAVI!E12+NRGSUP!E12</f>
        <v>489.63234240305064</v>
      </c>
      <c r="F12" s="8">
        <f>INTAVI!F12+NRGSUP!F12</f>
        <v>393.75991440245321</v>
      </c>
      <c r="G12" s="8">
        <f>INTAVI!G12+NRGSUP!G12</f>
        <v>390.33625680243199</v>
      </c>
      <c r="H12" s="8">
        <f>INTAVI!H12+NRGSUP!H12</f>
        <v>513.60025680320007</v>
      </c>
      <c r="I12" s="8">
        <f>INTAVI!I12+NRGSUP!I12</f>
        <v>496.48004280309328</v>
      </c>
      <c r="J12" s="8">
        <f>INTAVI!J12+NRGSUP!J12</f>
        <v>441.69612840275192</v>
      </c>
      <c r="K12" s="8">
        <f>INTAVI!K12+NRGSUP!K12</f>
        <v>451.96825680281597</v>
      </c>
      <c r="L12" s="8">
        <f>INTAVI!L12+NRGSUP!L12</f>
        <v>376.64008560234652</v>
      </c>
      <c r="M12" s="8">
        <f>INTAVI!M12+NRGSUP!M12</f>
        <v>342.40004280213316</v>
      </c>
      <c r="N12" s="8">
        <f>INTAVI!N12+NRGSUP!N12</f>
        <v>123.26400000076796</v>
      </c>
      <c r="O12" s="8">
        <f>INTAVI!O12+NRGSUP!O12</f>
        <v>297.88787160185598</v>
      </c>
      <c r="P12" s="8">
        <f>INTAVI!P12+NRGSUP!P12</f>
        <v>184.89600000115198</v>
      </c>
      <c r="Q12" s="8">
        <f>INTAVI!Q12+NRGSUP!Q12</f>
        <v>92.44800000057603</v>
      </c>
      <c r="R12" s="8">
        <f>INTAVI!R12+NRGSUP!R12</f>
        <v>95.872042800597313</v>
      </c>
      <c r="S12" s="8">
        <f>INTAVI!S12+NRGSUP!S12</f>
        <v>99.296085600618653</v>
      </c>
      <c r="T12" s="8">
        <f>INTAVI!T12+NRGSUP!T12</f>
        <v>96.238368000599607</v>
      </c>
      <c r="U12" s="8">
        <f>INTAVI!U12+NRGSUP!U12</f>
        <v>41.457920400258288</v>
      </c>
      <c r="V12" s="8">
        <f>INTAVI!V12+NRGSUP!V12</f>
        <v>31.873759200198577</v>
      </c>
      <c r="W12" s="8">
        <f>INTAVI!W12+NRGSUP!W12</f>
        <v>21.838143600136057</v>
      </c>
      <c r="X12" s="8">
        <f>INTAVI!X12+NRGSUP!X12</f>
        <v>39.375914400245314</v>
      </c>
      <c r="Y12" s="8">
        <f>INTAVI!Y12+NRGSUP!Y12</f>
        <v>60.454058400376624</v>
      </c>
      <c r="Z12" s="8">
        <f>INTAVI!Z12+NRGSUP!Z12</f>
        <v>18.941439600118027</v>
      </c>
    </row>
    <row r="13" spans="1:26" ht="11.25" customHeight="1" x14ac:dyDescent="0.2">
      <c r="A13" s="28" t="s">
        <v>16</v>
      </c>
      <c r="B13" s="7" t="s">
        <v>17</v>
      </c>
      <c r="C13" s="8">
        <f>INTAVI!C13+NRGSUP!C13</f>
        <v>2369.8359144147648</v>
      </c>
      <c r="D13" s="8">
        <f>INTAVI!D13+NRGSUP!D13</f>
        <v>2678.4238716166874</v>
      </c>
      <c r="E13" s="8">
        <f>INTAVI!E13+NRGSUP!E13</f>
        <v>2723.3643852185851</v>
      </c>
      <c r="F13" s="8">
        <f>INTAVI!F13+NRGSUP!F13</f>
        <v>2429.755700415139</v>
      </c>
      <c r="G13" s="8">
        <f>INTAVI!G13+NRGSUP!G13</f>
        <v>2166.1082568147144</v>
      </c>
      <c r="H13" s="8">
        <f>INTAVI!H13+NRGSUP!H13</f>
        <v>1959.3841284139667</v>
      </c>
      <c r="I13" s="8">
        <f>INTAVI!I13+NRGSUP!I13</f>
        <v>2103.1923852131035</v>
      </c>
      <c r="J13" s="8">
        <f>INTAVI!J13+NRGSUP!J13</f>
        <v>2118.1712724131967</v>
      </c>
      <c r="K13" s="8">
        <f>INTAVI!K13+NRGSUP!K13</f>
        <v>2112.1798716131598</v>
      </c>
      <c r="L13" s="8">
        <f>INTAVI!L13+NRGSUP!L13</f>
        <v>1542.9401712096133</v>
      </c>
      <c r="M13" s="8">
        <f>INTAVI!M13+NRGSUP!M13</f>
        <v>1462.0481712091091</v>
      </c>
      <c r="N13" s="8">
        <f>INTAVI!N13+NRGSUP!N13</f>
        <v>644.14029960408436</v>
      </c>
      <c r="O13" s="8">
        <f>INTAVI!O13+NRGSUP!O13</f>
        <v>614.1794436040143</v>
      </c>
      <c r="P13" s="8">
        <f>INTAVI!P13+NRGSUP!P13</f>
        <v>608.18765760387191</v>
      </c>
      <c r="Q13" s="8">
        <f>INTAVI!Q13+NRGSUP!Q13</f>
        <v>644.13991440424741</v>
      </c>
      <c r="R13" s="8">
        <f>INTAVI!R13+NRGSUP!R13</f>
        <v>641.14382880440348</v>
      </c>
      <c r="S13" s="8">
        <f>INTAVI!S13+NRGSUP!S13</f>
        <v>635.15165760456694</v>
      </c>
      <c r="T13" s="8">
        <f>INTAVI!T13+NRGSUP!T13</f>
        <v>560.02147920371158</v>
      </c>
      <c r="U13" s="8">
        <f>INTAVI!U13+NRGSUP!U13</f>
        <v>643.18770000455083</v>
      </c>
      <c r="V13" s="8">
        <f>INTAVI!V13+NRGSUP!V13</f>
        <v>601.2586800041671</v>
      </c>
      <c r="W13" s="8">
        <f>INTAVI!W13+NRGSUP!W13</f>
        <v>517.54123800350078</v>
      </c>
      <c r="X13" s="8">
        <f>INTAVI!X13+NRGSUP!X13</f>
        <v>580.50872640411285</v>
      </c>
      <c r="Y13" s="8">
        <f>INTAVI!Y13+NRGSUP!Y13</f>
        <v>456.81792480297054</v>
      </c>
      <c r="Z13" s="8">
        <f>INTAVI!Z13+NRGSUP!Z13</f>
        <v>485.16017040318542</v>
      </c>
    </row>
    <row r="14" spans="1:26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  <c r="Y14" s="8">
        <f>INTAVI!Y14+NRGSUP!Y14</f>
        <v>0</v>
      </c>
      <c r="Z14" s="8">
        <f>INTAVI!Z14+NRGSUP!Z14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  <c r="Y15" s="8">
        <f>INTAVI!Y15+NRGSUP!Y15</f>
        <v>0</v>
      </c>
      <c r="Z15" s="8">
        <f>INTAVI!Z15+NRGSUP!Z15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50.692320000315839</v>
      </c>
      <c r="O16" s="8">
        <f>INTAVI!O16+NRGSUP!O16</f>
        <v>123.109920000767</v>
      </c>
      <c r="P16" s="8">
        <f>INTAVI!P16+NRGSUP!P16</f>
        <v>95.953320000597841</v>
      </c>
      <c r="Q16" s="8">
        <f>INTAVI!Q16+NRGSUP!Q16</f>
        <v>148.45608000092494</v>
      </c>
      <c r="R16" s="8">
        <f>INTAVI!R16+NRGSUP!R16</f>
        <v>94.142880000586544</v>
      </c>
      <c r="S16" s="8">
        <f>INTAVI!S16+NRGSUP!S16</f>
        <v>79.659360000496292</v>
      </c>
      <c r="T16" s="8">
        <f>INTAVI!T16+NRGSUP!T16</f>
        <v>102.4816896006385</v>
      </c>
      <c r="U16" s="8">
        <f>INTAVI!U16+NRGSUP!U16</f>
        <v>80.886607200503974</v>
      </c>
      <c r="V16" s="8">
        <f>INTAVI!V16+NRGSUP!V16</f>
        <v>92.685283200577459</v>
      </c>
      <c r="W16" s="8">
        <f>INTAVI!W16+NRGSUP!W16</f>
        <v>31.246653600194676</v>
      </c>
      <c r="X16" s="8">
        <f>INTAVI!X16+NRGSUP!X16</f>
        <v>44.370417600276454</v>
      </c>
      <c r="Y16" s="8">
        <f>INTAVI!Y16+NRGSUP!Y16</f>
        <v>41.40129600025795</v>
      </c>
      <c r="Z16" s="8">
        <f>INTAVI!Z16+NRGSUP!Z16</f>
        <v>2.1255336000132434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19751.528376000002</v>
      </c>
      <c r="D17" s="27">
        <f t="shared" ref="D17:X17" si="15">SUM(D18:D21)</f>
        <v>17457.252263999999</v>
      </c>
      <c r="E17" s="27">
        <f t="shared" si="15"/>
        <v>18622.281672000001</v>
      </c>
      <c r="F17" s="27">
        <f t="shared" si="15"/>
        <v>17966.960640000001</v>
      </c>
      <c r="G17" s="27">
        <f t="shared" si="15"/>
        <v>18388.624391999998</v>
      </c>
      <c r="H17" s="27">
        <f t="shared" si="15"/>
        <v>18428.309639999999</v>
      </c>
      <c r="I17" s="27">
        <f t="shared" si="15"/>
        <v>18982.048464</v>
      </c>
      <c r="J17" s="27">
        <f t="shared" si="15"/>
        <v>19154.567879999999</v>
      </c>
      <c r="K17" s="27">
        <f t="shared" si="15"/>
        <v>16914.946248</v>
      </c>
      <c r="L17" s="27">
        <f t="shared" si="15"/>
        <v>12151.212407999999</v>
      </c>
      <c r="M17" s="27">
        <f t="shared" si="15"/>
        <v>14343.48036</v>
      </c>
      <c r="N17" s="27">
        <f t="shared" si="15"/>
        <v>12662.269970399999</v>
      </c>
      <c r="O17" s="27">
        <f t="shared" si="15"/>
        <v>14094.57662928</v>
      </c>
      <c r="P17" s="27">
        <f t="shared" si="15"/>
        <v>13971.323800799999</v>
      </c>
      <c r="Q17" s="27">
        <f t="shared" si="15"/>
        <v>13602.912612479999</v>
      </c>
      <c r="R17" s="27">
        <f t="shared" si="15"/>
        <v>13560.99206832</v>
      </c>
      <c r="S17" s="27">
        <f t="shared" si="15"/>
        <v>10817.07055056</v>
      </c>
      <c r="T17" s="27">
        <f t="shared" si="15"/>
        <v>15998.404295519998</v>
      </c>
      <c r="U17" s="27">
        <f t="shared" si="15"/>
        <v>22641.023807999998</v>
      </c>
      <c r="V17" s="27">
        <f t="shared" si="15"/>
        <v>21247.811208000003</v>
      </c>
      <c r="W17" s="27">
        <f t="shared" si="15"/>
        <v>16274.001744000001</v>
      </c>
      <c r="X17" s="27">
        <f t="shared" si="15"/>
        <v>18914.076792000003</v>
      </c>
      <c r="Y17" s="27">
        <f t="shared" ref="Y17:Z17" si="16">SUM(Y18:Y21)</f>
        <v>17377.145135999999</v>
      </c>
      <c r="Z17" s="27">
        <f t="shared" si="16"/>
        <v>14076.383255999999</v>
      </c>
    </row>
    <row r="18" spans="1:26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  <c r="Y18" s="8">
        <f>INTAVI!Y18+NRGSUP!Y18</f>
        <v>0</v>
      </c>
      <c r="Z18" s="8">
        <f>INTAVI!Z18+NRGSUP!Z18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INTAVI!C19+NRGSUP!C19</f>
        <v>1548.9295199999997</v>
      </c>
      <c r="D19" s="8">
        <f>INTAVI!D19+NRGSUP!D19</f>
        <v>1545.2532000000001</v>
      </c>
      <c r="E19" s="8">
        <f>INTAVI!E19+NRGSUP!E19</f>
        <v>1377.2613599999997</v>
      </c>
      <c r="F19" s="8">
        <f>INTAVI!F19+NRGSUP!F19</f>
        <v>1277.56116</v>
      </c>
      <c r="G19" s="8">
        <f>INTAVI!G19+NRGSUP!G19</f>
        <v>1273.6051199999997</v>
      </c>
      <c r="H19" s="8">
        <f>INTAVI!H19+NRGSUP!H19</f>
        <v>1268.0506799999998</v>
      </c>
      <c r="I19" s="8">
        <f>INTAVI!I19+NRGSUP!I19</f>
        <v>1290.8678399999999</v>
      </c>
      <c r="J19" s="8">
        <f>INTAVI!J19+NRGSUP!J19</f>
        <v>1330.7878799999999</v>
      </c>
      <c r="K19" s="8">
        <f>INTAVI!K19+NRGSUP!K19</f>
        <v>1332.1065599999997</v>
      </c>
      <c r="L19" s="8">
        <f>INTAVI!L19+NRGSUP!L19</f>
        <v>986.81219999999985</v>
      </c>
      <c r="M19" s="8">
        <f>INTAVI!M19+NRGSUP!M19</f>
        <v>958.68035999999995</v>
      </c>
      <c r="N19" s="8">
        <f>INTAVI!N19+NRGSUP!N19</f>
        <v>998.13047040000004</v>
      </c>
      <c r="O19" s="8">
        <f>INTAVI!O19+NRGSUP!O19</f>
        <v>1124.2221724799997</v>
      </c>
      <c r="P19" s="8">
        <f>INTAVI!P19+NRGSUP!P19</f>
        <v>1038.2934671999999</v>
      </c>
      <c r="Q19" s="8">
        <f>INTAVI!Q19+NRGSUP!Q19</f>
        <v>916.81059168000002</v>
      </c>
      <c r="R19" s="8">
        <f>INTAVI!R19+NRGSUP!R19</f>
        <v>957.38693472</v>
      </c>
      <c r="S19" s="8">
        <f>INTAVI!S19+NRGSUP!S19</f>
        <v>895.55778575999989</v>
      </c>
      <c r="T19" s="8">
        <f>INTAVI!T19+NRGSUP!T19</f>
        <v>1065.4267867199999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  <c r="Y19" s="8">
        <f>INTAVI!Y19+NRGSUP!Y19</f>
        <v>0</v>
      </c>
      <c r="Z19" s="8">
        <f>INTAVI!Z19+NRGSUP!Z19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INTAVI!C20+NRGSUP!C20</f>
        <v>18202.598856000001</v>
      </c>
      <c r="D20" s="8">
        <f>INTAVI!D20+NRGSUP!D20</f>
        <v>15911.999063999998</v>
      </c>
      <c r="E20" s="8">
        <f>INTAVI!E20+NRGSUP!E20</f>
        <v>17245.020312000001</v>
      </c>
      <c r="F20" s="8">
        <f>INTAVI!F20+NRGSUP!F20</f>
        <v>16689.39948</v>
      </c>
      <c r="G20" s="8">
        <f>INTAVI!G20+NRGSUP!G20</f>
        <v>17115.019271999998</v>
      </c>
      <c r="H20" s="8">
        <f>INTAVI!H20+NRGSUP!H20</f>
        <v>17160.258959999999</v>
      </c>
      <c r="I20" s="8">
        <f>INTAVI!I20+NRGSUP!I20</f>
        <v>17691.180624000001</v>
      </c>
      <c r="J20" s="8">
        <f>INTAVI!J20+NRGSUP!J20</f>
        <v>17823.78</v>
      </c>
      <c r="K20" s="8">
        <f>INTAVI!K20+NRGSUP!K20</f>
        <v>15582.839688</v>
      </c>
      <c r="L20" s="8">
        <f>INTAVI!L20+NRGSUP!L20</f>
        <v>11164.400207999999</v>
      </c>
      <c r="M20" s="8">
        <f>INTAVI!M20+NRGSUP!M20</f>
        <v>13384.8</v>
      </c>
      <c r="N20" s="8">
        <f>INTAVI!N20+NRGSUP!N20</f>
        <v>10304.314488</v>
      </c>
      <c r="O20" s="8">
        <f>INTAVI!O20+NRGSUP!O20</f>
        <v>11746.094256</v>
      </c>
      <c r="P20" s="8">
        <f>INTAVI!P20+NRGSUP!P20</f>
        <v>11732.046768</v>
      </c>
      <c r="Q20" s="8">
        <f>INTAVI!Q20+NRGSUP!Q20</f>
        <v>11378.339855999999</v>
      </c>
      <c r="R20" s="8">
        <f>INTAVI!R20+NRGSUP!R20</f>
        <v>11205.399816000001</v>
      </c>
      <c r="S20" s="8">
        <f>INTAVI!S20+NRGSUP!S20</f>
        <v>8792.6529599999994</v>
      </c>
      <c r="T20" s="8">
        <f>INTAVI!T20+NRGSUP!T20</f>
        <v>13136.888231999999</v>
      </c>
      <c r="U20" s="8">
        <f>INTAVI!U20+NRGSUP!U20</f>
        <v>22641.023807999998</v>
      </c>
      <c r="V20" s="8">
        <f>INTAVI!V20+NRGSUP!V20</f>
        <v>21247.811208000003</v>
      </c>
      <c r="W20" s="8">
        <f>INTAVI!W20+NRGSUP!W20</f>
        <v>16274.001744000001</v>
      </c>
      <c r="X20" s="8">
        <f>INTAVI!X20+NRGSUP!X20</f>
        <v>18914.076792000003</v>
      </c>
      <c r="Y20" s="8">
        <f>INTAVI!Y20+NRGSUP!Y20</f>
        <v>17377.145135999999</v>
      </c>
      <c r="Z20" s="8">
        <f>INTAVI!Z20+NRGSUP!Z20</f>
        <v>14076.383255999999</v>
      </c>
    </row>
    <row r="21" spans="1:26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1359.825012</v>
      </c>
      <c r="O21" s="8">
        <f>INTAVI!O21+NRGSUP!O21</f>
        <v>1224.2602007999997</v>
      </c>
      <c r="P21" s="8">
        <f>INTAVI!P21+NRGSUP!P21</f>
        <v>1200.9835656</v>
      </c>
      <c r="Q21" s="8">
        <f>INTAVI!Q21+NRGSUP!Q21</f>
        <v>1307.7621647999999</v>
      </c>
      <c r="R21" s="8">
        <f>INTAVI!R21+NRGSUP!R21</f>
        <v>1398.2053175999999</v>
      </c>
      <c r="S21" s="8">
        <f>INTAVI!S21+NRGSUP!S21</f>
        <v>1128.8598047999999</v>
      </c>
      <c r="T21" s="8">
        <f>INTAVI!T21+NRGSUP!T21</f>
        <v>1796.0892768000001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  <c r="Y21" s="8">
        <f>INTAVI!Y21+NRGSUP!Y21</f>
        <v>0</v>
      </c>
      <c r="Z21" s="8">
        <f>INTAVI!Z21+NRGSUP!Z21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  <c r="Y23" s="8">
        <f>INTAVI!Y23+NRGSUP!Y23</f>
        <v>0</v>
      </c>
      <c r="Z23" s="8">
        <f>INTAVI!Z23+NRGSUP!Z23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  <c r="Y24" s="8">
        <f>INTAVI!Y24+NRGSUP!Y24</f>
        <v>0</v>
      </c>
      <c r="Z24" s="8">
        <f>INTAVI!Z24+NRGSUP!Z24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  <c r="Y25" s="27">
        <f>INTAVI!Y25+NRGSUP!Y25</f>
        <v>0</v>
      </c>
      <c r="Z25" s="27">
        <f>INTAVI!Z25+NRGSUP!Z25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241556.00392331998</v>
      </c>
      <c r="D26" s="27">
        <f t="shared" ref="D26:X26" si="21">SUM(D27,D33)</f>
        <v>249580.26165060003</v>
      </c>
      <c r="E26" s="27">
        <f t="shared" si="21"/>
        <v>241487.12245572</v>
      </c>
      <c r="F26" s="27">
        <f t="shared" si="21"/>
        <v>239258.96384759995</v>
      </c>
      <c r="G26" s="27">
        <f t="shared" si="21"/>
        <v>240255.84289500007</v>
      </c>
      <c r="H26" s="27">
        <f t="shared" si="21"/>
        <v>236628.03823524</v>
      </c>
      <c r="I26" s="27">
        <f t="shared" si="21"/>
        <v>233489.36771316003</v>
      </c>
      <c r="J26" s="27">
        <f t="shared" si="21"/>
        <v>225715.72908744004</v>
      </c>
      <c r="K26" s="27">
        <f t="shared" si="21"/>
        <v>223103.82727908</v>
      </c>
      <c r="L26" s="27">
        <f t="shared" si="21"/>
        <v>216834.95168999999</v>
      </c>
      <c r="M26" s="27">
        <f t="shared" si="21"/>
        <v>211614.80320151997</v>
      </c>
      <c r="N26" s="27">
        <f t="shared" si="21"/>
        <v>214997.79252923996</v>
      </c>
      <c r="O26" s="27">
        <f t="shared" si="21"/>
        <v>209917.71358631997</v>
      </c>
      <c r="P26" s="27">
        <f t="shared" si="21"/>
        <v>207499.67794368</v>
      </c>
      <c r="Q26" s="27">
        <f t="shared" si="21"/>
        <v>200795.06290643997</v>
      </c>
      <c r="R26" s="27">
        <f t="shared" si="21"/>
        <v>203304.20582663998</v>
      </c>
      <c r="S26" s="27">
        <f t="shared" si="21"/>
        <v>200579.41564379999</v>
      </c>
      <c r="T26" s="27">
        <f t="shared" si="21"/>
        <v>200406.44385432001</v>
      </c>
      <c r="U26" s="27">
        <f t="shared" si="21"/>
        <v>195144.28789571999</v>
      </c>
      <c r="V26" s="27">
        <f t="shared" si="21"/>
        <v>193419.56116799999</v>
      </c>
      <c r="W26" s="27">
        <f t="shared" si="21"/>
        <v>160730.43380639996</v>
      </c>
      <c r="X26" s="27">
        <f t="shared" si="21"/>
        <v>175917.90593124003</v>
      </c>
      <c r="Y26" s="27">
        <f t="shared" ref="Y26:Z26" si="22">SUM(Y27,Y33)</f>
        <v>184062.57896915998</v>
      </c>
      <c r="Z26" s="27">
        <f t="shared" si="22"/>
        <v>178525.61656811999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64.716604559999979</v>
      </c>
      <c r="Y27" s="19">
        <f t="shared" ref="Y27:Z27" si="25">SUM(Y28:Y32)</f>
        <v>16.17909336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  <c r="Y28" s="8">
        <f>INTAVI!Y28+NRGSUP!Y28</f>
        <v>0</v>
      </c>
      <c r="Z28" s="8">
        <f>INTAVI!Z28+NRGSUP!Z28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64.716604559999979</v>
      </c>
      <c r="Y29" s="8">
        <f>INTAVI!Y29+NRGSUP!Y29</f>
        <v>16.17909336</v>
      </c>
      <c r="Z29" s="8">
        <f>INTAVI!Z29+NRGSUP!Z29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  <c r="Y30" s="8">
        <f>INTAVI!Y30+NRGSUP!Y30</f>
        <v>0</v>
      </c>
      <c r="Z30" s="8">
        <f>INTAVI!Z30+NRGSUP!Z30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  <c r="Y31" s="8">
        <f>INTAVI!Y31+NRGSUP!Y31</f>
        <v>0</v>
      </c>
      <c r="Z31" s="8">
        <f>INTAVI!Z31+NRGSUP!Z31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  <c r="Y32" s="8">
        <f>INTAVI!Y32+NRGSUP!Y32</f>
        <v>0</v>
      </c>
      <c r="Z32" s="8">
        <f>INTAVI!Z32+NRGSUP!Z32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241556.00392331998</v>
      </c>
      <c r="D33" s="19">
        <f t="shared" ref="D33:X33" si="27">SUM(D34:D50)</f>
        <v>249580.26165060003</v>
      </c>
      <c r="E33" s="19">
        <f t="shared" si="27"/>
        <v>241487.12245572</v>
      </c>
      <c r="F33" s="19">
        <f t="shared" si="27"/>
        <v>239258.96384759995</v>
      </c>
      <c r="G33" s="19">
        <f t="shared" si="27"/>
        <v>240255.84289500007</v>
      </c>
      <c r="H33" s="19">
        <f t="shared" si="27"/>
        <v>236628.03823524</v>
      </c>
      <c r="I33" s="19">
        <f t="shared" si="27"/>
        <v>233489.36771316003</v>
      </c>
      <c r="J33" s="19">
        <f t="shared" si="27"/>
        <v>225715.72908744004</v>
      </c>
      <c r="K33" s="19">
        <f t="shared" si="27"/>
        <v>223103.82727908</v>
      </c>
      <c r="L33" s="19">
        <f t="shared" si="27"/>
        <v>216834.95168999999</v>
      </c>
      <c r="M33" s="19">
        <f t="shared" si="27"/>
        <v>211614.80320151997</v>
      </c>
      <c r="N33" s="19">
        <f t="shared" si="27"/>
        <v>214997.79252923996</v>
      </c>
      <c r="O33" s="19">
        <f t="shared" si="27"/>
        <v>209917.71358631997</v>
      </c>
      <c r="P33" s="19">
        <f t="shared" si="27"/>
        <v>207499.67794368</v>
      </c>
      <c r="Q33" s="19">
        <f t="shared" si="27"/>
        <v>200795.06290643997</v>
      </c>
      <c r="R33" s="19">
        <f t="shared" si="27"/>
        <v>203304.20582663998</v>
      </c>
      <c r="S33" s="19">
        <f t="shared" si="27"/>
        <v>200579.41564379999</v>
      </c>
      <c r="T33" s="19">
        <f t="shared" si="27"/>
        <v>200406.44385432001</v>
      </c>
      <c r="U33" s="19">
        <f t="shared" si="27"/>
        <v>195144.28789571999</v>
      </c>
      <c r="V33" s="19">
        <f t="shared" si="27"/>
        <v>193419.56116799999</v>
      </c>
      <c r="W33" s="19">
        <f t="shared" si="27"/>
        <v>160730.43380639996</v>
      </c>
      <c r="X33" s="19">
        <f t="shared" si="27"/>
        <v>175853.18932668003</v>
      </c>
      <c r="Y33" s="19">
        <f t="shared" ref="Y33:Z33" si="28">SUM(Y34:Y50)</f>
        <v>184046.39987579998</v>
      </c>
      <c r="Z33" s="19">
        <f t="shared" si="28"/>
        <v>178525.61656811999</v>
      </c>
    </row>
    <row r="34" spans="1:26" ht="11.25" customHeight="1" x14ac:dyDescent="0.2">
      <c r="A34" s="28" t="s">
        <v>54</v>
      </c>
      <c r="B34" s="7" t="s">
        <v>55</v>
      </c>
      <c r="C34" s="8">
        <f>INTAVI!C34+NRGSUP!C34</f>
        <v>7242.0479999999998</v>
      </c>
      <c r="D34" s="8">
        <f>INTAVI!D34+NRGSUP!D34</f>
        <v>7013.952000000002</v>
      </c>
      <c r="E34" s="8">
        <f>INTAVI!E34+NRGSUP!E34</f>
        <v>6395.2416000000021</v>
      </c>
      <c r="F34" s="8">
        <f>INTAVI!F34+NRGSUP!F34</f>
        <v>6403.9245926399999</v>
      </c>
      <c r="G34" s="8">
        <f>INTAVI!G34+NRGSUP!G34</f>
        <v>6440.9908147200003</v>
      </c>
      <c r="H34" s="8">
        <f>INTAVI!H34+NRGSUP!H34</f>
        <v>6472.3548441599987</v>
      </c>
      <c r="I34" s="8">
        <f>INTAVI!I34+NRGSUP!I34</f>
        <v>6452.3960294399994</v>
      </c>
      <c r="J34" s="8">
        <f>INTAVI!J34+NRGSUP!J34</f>
        <v>7059.7138636800019</v>
      </c>
      <c r="K34" s="8">
        <f>INTAVI!K34+NRGSUP!K34</f>
        <v>7413.2701286399988</v>
      </c>
      <c r="L34" s="8">
        <f>INTAVI!L34+NRGSUP!L34</f>
        <v>7068.2674636800011</v>
      </c>
      <c r="M34" s="8">
        <f>INTAVI!M34+NRGSUP!M34</f>
        <v>5956.2770688000019</v>
      </c>
      <c r="N34" s="8">
        <f>INTAVI!N34+NRGSUP!N34</f>
        <v>6033.2609203199981</v>
      </c>
      <c r="O34" s="8">
        <f>INTAVI!O34+NRGSUP!O34</f>
        <v>4385.2343500799998</v>
      </c>
      <c r="P34" s="8">
        <f>INTAVI!P34+NRGSUP!P34</f>
        <v>3872.0077747200012</v>
      </c>
      <c r="Q34" s="8">
        <f>INTAVI!Q34+NRGSUP!Q34</f>
        <v>3760.8084863999998</v>
      </c>
      <c r="R34" s="8">
        <f>INTAVI!R34+NRGSUP!R34</f>
        <v>3843.4951526399996</v>
      </c>
      <c r="S34" s="8">
        <f>INTAVI!S34+NRGSUP!S34</f>
        <v>3769.3625011199997</v>
      </c>
      <c r="T34" s="8">
        <f>INTAVI!T34+NRGSUP!T34</f>
        <v>3655.745395200001</v>
      </c>
      <c r="U34" s="8">
        <f>INTAVI!U34+NRGSUP!U34</f>
        <v>3324.8770099200005</v>
      </c>
      <c r="V34" s="8">
        <f>INTAVI!V34+NRGSUP!V34</f>
        <v>3359.2604083200008</v>
      </c>
      <c r="W34" s="8">
        <f>INTAVI!W34+NRGSUP!W34</f>
        <v>2580.81873408</v>
      </c>
      <c r="X34" s="8">
        <f>INTAVI!X34+NRGSUP!X34</f>
        <v>2149.84813824</v>
      </c>
      <c r="Y34" s="8">
        <f>INTAVI!Y34+NRGSUP!Y34</f>
        <v>3172.5632102400009</v>
      </c>
      <c r="Z34" s="8">
        <f>INTAVI!Z34+NRGSUP!Z34</f>
        <v>3415.8068582400006</v>
      </c>
    </row>
    <row r="35" spans="1:26" ht="11.25" customHeight="1" x14ac:dyDescent="0.2">
      <c r="A35" s="28" t="s">
        <v>56</v>
      </c>
      <c r="B35" s="7" t="s">
        <v>57</v>
      </c>
      <c r="C35" s="8">
        <f>INTAVI!C35+NRGSUP!C35</f>
        <v>28.582424640000013</v>
      </c>
      <c r="D35" s="8">
        <f>INTAVI!D35+NRGSUP!D35</f>
        <v>22.865895360000003</v>
      </c>
      <c r="E35" s="8">
        <f>INTAVI!E35+NRGSUP!E35</f>
        <v>25.724160000000001</v>
      </c>
      <c r="F35" s="8">
        <f>INTAVI!F35+NRGSUP!F35</f>
        <v>27.443465279999998</v>
      </c>
      <c r="G35" s="8">
        <f>INTAVI!G35+NRGSUP!G35</f>
        <v>21.344843520000001</v>
      </c>
      <c r="H35" s="8">
        <f>INTAVI!H35+NRGSUP!H35</f>
        <v>27.443465279999998</v>
      </c>
      <c r="I35" s="8">
        <f>INTAVI!I35+NRGSUP!I35</f>
        <v>27.443465279999998</v>
      </c>
      <c r="J35" s="8">
        <f>INTAVI!J35+NRGSUP!J35</f>
        <v>18.295643519999999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  <c r="Y35" s="8">
        <f>INTAVI!Y35+NRGSUP!Y35</f>
        <v>0</v>
      </c>
      <c r="Z35" s="8">
        <f>INTAVI!Z35+NRGSUP!Z35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INTAVI!C36+NRGSUP!C36</f>
        <v>10192.511323800001</v>
      </c>
      <c r="D36" s="8">
        <f>INTAVI!D36+NRGSUP!D36</f>
        <v>9765.70971336</v>
      </c>
      <c r="E36" s="8">
        <f>INTAVI!E36+NRGSUP!E36</f>
        <v>9046.4134795200007</v>
      </c>
      <c r="F36" s="8">
        <f>INTAVI!F36+NRGSUP!F36</f>
        <v>8359.4882271600018</v>
      </c>
      <c r="G36" s="8">
        <f>INTAVI!G36+NRGSUP!G36</f>
        <v>8519.1308233199998</v>
      </c>
      <c r="H36" s="8">
        <f>INTAVI!H36+NRGSUP!H36</f>
        <v>8040.2014447199999</v>
      </c>
      <c r="I36" s="8">
        <f>INTAVI!I36+NRGSUP!I36</f>
        <v>7680.2798271600004</v>
      </c>
      <c r="J36" s="8">
        <f>INTAVI!J36+NRGSUP!J36</f>
        <v>7363.8968310000027</v>
      </c>
      <c r="K36" s="8">
        <f>INTAVI!K36+NRGSUP!K36</f>
        <v>7291.3307961599967</v>
      </c>
      <c r="L36" s="8">
        <f>INTAVI!L36+NRGSUP!L36</f>
        <v>6861.7464757200005</v>
      </c>
      <c r="M36" s="8">
        <f>INTAVI!M36+NRGSUP!M36</f>
        <v>7128.7855495199992</v>
      </c>
      <c r="N36" s="8">
        <f>INTAVI!N36+NRGSUP!N36</f>
        <v>6335.1098625599998</v>
      </c>
      <c r="O36" s="8">
        <f>INTAVI!O36+NRGSUP!O36</f>
        <v>6352.1109712800007</v>
      </c>
      <c r="P36" s="8">
        <f>INTAVI!P36+NRGSUP!P36</f>
        <v>6214.4027175600004</v>
      </c>
      <c r="Q36" s="8">
        <f>INTAVI!Q36+NRGSUP!Q36</f>
        <v>5439.1910497200015</v>
      </c>
      <c r="R36" s="8">
        <f>INTAVI!R36+NRGSUP!R36</f>
        <v>5463.3549675599997</v>
      </c>
      <c r="S36" s="8">
        <f>INTAVI!S36+NRGSUP!S36</f>
        <v>5361.8305759200002</v>
      </c>
      <c r="T36" s="8">
        <f>INTAVI!T36+NRGSUP!T36</f>
        <v>5353.9329042000008</v>
      </c>
      <c r="U36" s="8">
        <f>INTAVI!U36+NRGSUP!U36</f>
        <v>5141.7525160799987</v>
      </c>
      <c r="V36" s="8">
        <f>INTAVI!V36+NRGSUP!V36</f>
        <v>5078.1999628800013</v>
      </c>
      <c r="W36" s="8">
        <f>INTAVI!W36+NRGSUP!W36</f>
        <v>4768.5134163599996</v>
      </c>
      <c r="X36" s="8">
        <f>INTAVI!X36+NRGSUP!X36</f>
        <v>5230.3428716400003</v>
      </c>
      <c r="Y36" s="8">
        <f>INTAVI!Y36+NRGSUP!Y36</f>
        <v>4850.3814260400004</v>
      </c>
      <c r="Z36" s="8">
        <f>INTAVI!Z36+NRGSUP!Z36</f>
        <v>4689.8002047600003</v>
      </c>
    </row>
    <row r="37" spans="1:26" ht="11.25" customHeight="1" x14ac:dyDescent="0.2">
      <c r="A37" s="28" t="s">
        <v>60</v>
      </c>
      <c r="B37" s="7" t="s">
        <v>61</v>
      </c>
      <c r="C37" s="8">
        <f>INTAVI!C37+NRGSUP!C37</f>
        <v>42058.862722800011</v>
      </c>
      <c r="D37" s="8">
        <f>INTAVI!D37+NRGSUP!D37</f>
        <v>40876.916545079985</v>
      </c>
      <c r="E37" s="8">
        <f>INTAVI!E37+NRGSUP!E37</f>
        <v>39434.021522279982</v>
      </c>
      <c r="F37" s="8">
        <f>INTAVI!F37+NRGSUP!F37</f>
        <v>36723.730178519996</v>
      </c>
      <c r="G37" s="8">
        <f>INTAVI!G37+NRGSUP!G37</f>
        <v>34903.399358520008</v>
      </c>
      <c r="H37" s="8">
        <f>INTAVI!H37+NRGSUP!H37</f>
        <v>32583.010826520014</v>
      </c>
      <c r="I37" s="8">
        <f>INTAVI!I37+NRGSUP!I37</f>
        <v>30463.864837559981</v>
      </c>
      <c r="J37" s="8">
        <f>INTAVI!J37+NRGSUP!J37</f>
        <v>28311.178757399994</v>
      </c>
      <c r="K37" s="8">
        <f>INTAVI!K37+NRGSUP!K37</f>
        <v>25265.097312840007</v>
      </c>
      <c r="L37" s="8">
        <f>INTAVI!L37+NRGSUP!L37</f>
        <v>24335.111964240001</v>
      </c>
      <c r="M37" s="8">
        <f>INTAVI!M37+NRGSUP!M37</f>
        <v>22469.043975840003</v>
      </c>
      <c r="N37" s="8">
        <f>INTAVI!N37+NRGSUP!N37</f>
        <v>22951.953929519994</v>
      </c>
      <c r="O37" s="8">
        <f>INTAVI!O37+NRGSUP!O37</f>
        <v>21343.207347</v>
      </c>
      <c r="P37" s="8">
        <f>INTAVI!P37+NRGSUP!P37</f>
        <v>20651.048538119998</v>
      </c>
      <c r="Q37" s="8">
        <f>INTAVI!Q37+NRGSUP!Q37</f>
        <v>20556.124890840001</v>
      </c>
      <c r="R37" s="8">
        <f>INTAVI!R37+NRGSUP!R37</f>
        <v>20850.368338800003</v>
      </c>
      <c r="S37" s="8">
        <f>INTAVI!S37+NRGSUP!S37</f>
        <v>21364.373729160001</v>
      </c>
      <c r="T37" s="8">
        <f>INTAVI!T37+NRGSUP!T37</f>
        <v>21936.006504720001</v>
      </c>
      <c r="U37" s="8">
        <f>INTAVI!U37+NRGSUP!U37</f>
        <v>22656.628985759999</v>
      </c>
      <c r="V37" s="8">
        <f>INTAVI!V37+NRGSUP!V37</f>
        <v>24138.470830319999</v>
      </c>
      <c r="W37" s="8">
        <f>INTAVI!W37+NRGSUP!W37</f>
        <v>20812.767461639996</v>
      </c>
      <c r="X37" s="8">
        <f>INTAVI!X37+NRGSUP!X37</f>
        <v>24988.804200360006</v>
      </c>
      <c r="Y37" s="8">
        <f>INTAVI!Y37+NRGSUP!Y37</f>
        <v>27371.878574039984</v>
      </c>
      <c r="Z37" s="8">
        <f>INTAVI!Z37+NRGSUP!Z37</f>
        <v>29081.805512759998</v>
      </c>
    </row>
    <row r="38" spans="1:26" ht="11.25" customHeight="1" x14ac:dyDescent="0.2">
      <c r="A38" s="28" t="s">
        <v>62</v>
      </c>
      <c r="B38" s="7" t="s">
        <v>63</v>
      </c>
      <c r="C38" s="8">
        <f>INTAVI!C38+NRGSUP!C38</f>
        <v>89.928971999999987</v>
      </c>
      <c r="D38" s="8">
        <f>INTAVI!D38+NRGSUP!D38</f>
        <v>86.82811199999999</v>
      </c>
      <c r="E38" s="8">
        <f>INTAVI!E38+NRGSUP!E38</f>
        <v>83.727000000000032</v>
      </c>
      <c r="F38" s="8">
        <f>INTAVI!F38+NRGSUP!F38</f>
        <v>67.758515999999986</v>
      </c>
      <c r="G38" s="8">
        <f>INTAVI!G38+NRGSUP!G38</f>
        <v>70.838459999999969</v>
      </c>
      <c r="H38" s="8">
        <f>INTAVI!H38+NRGSUP!H38</f>
        <v>70.838459999999984</v>
      </c>
      <c r="I38" s="8">
        <f>INTAVI!I38+NRGSUP!I38</f>
        <v>70.838459999999984</v>
      </c>
      <c r="J38" s="8">
        <f>INTAVI!J38+NRGSUP!J38</f>
        <v>70.838459999999984</v>
      </c>
      <c r="K38" s="8">
        <f>INTAVI!K38+NRGSUP!K38</f>
        <v>64.678572000000003</v>
      </c>
      <c r="L38" s="8">
        <f>INTAVI!L38+NRGSUP!L38</f>
        <v>83.158235999999988</v>
      </c>
      <c r="M38" s="8">
        <f>INTAVI!M38+NRGSUP!M38</f>
        <v>70.838459999999984</v>
      </c>
      <c r="N38" s="8">
        <f>INTAVI!N38+NRGSUP!N38</f>
        <v>79.526915999999986</v>
      </c>
      <c r="O38" s="8">
        <f>INTAVI!O38+NRGSUP!O38</f>
        <v>72.55080000000001</v>
      </c>
      <c r="P38" s="8">
        <f>INTAVI!P38+NRGSUP!P38</f>
        <v>69.039683999999994</v>
      </c>
      <c r="Q38" s="8">
        <f>INTAVI!Q38+NRGSUP!Q38</f>
        <v>59.371703999999987</v>
      </c>
      <c r="R38" s="8">
        <f>INTAVI!R38+NRGSUP!R38</f>
        <v>59.224032000000001</v>
      </c>
      <c r="S38" s="8">
        <f>INTAVI!S38+NRGSUP!S38</f>
        <v>55.950047999999981</v>
      </c>
      <c r="T38" s="8">
        <f>INTAVI!T38+NRGSUP!T38</f>
        <v>53.908092000000011</v>
      </c>
      <c r="U38" s="8">
        <f>INTAVI!U38+NRGSUP!U38</f>
        <v>54.345311999999979</v>
      </c>
      <c r="V38" s="8">
        <f>INTAVI!V38+NRGSUP!V38</f>
        <v>53.612244000000004</v>
      </c>
      <c r="W38" s="8">
        <f>INTAVI!W38+NRGSUP!W38</f>
        <v>42.342804000000008</v>
      </c>
      <c r="X38" s="8">
        <f>INTAVI!X38+NRGSUP!X38</f>
        <v>62.146980000000006</v>
      </c>
      <c r="Y38" s="8">
        <f>INTAVI!Y38+NRGSUP!Y38</f>
        <v>54.111204000000015</v>
      </c>
      <c r="Z38" s="8">
        <f>INTAVI!Z38+NRGSUP!Z38</f>
        <v>66.563280000000006</v>
      </c>
    </row>
    <row r="39" spans="1:26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  <c r="Y39" s="8">
        <f>INTAVI!Y39+NRGSUP!Y39</f>
        <v>0</v>
      </c>
      <c r="Z39" s="8">
        <f>INTAVI!Z39+NRGSUP!Z39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INTAVI!C40+NRGSUP!C40</f>
        <v>20632.330529999999</v>
      </c>
      <c r="D40" s="8">
        <f>INTAVI!D40+NRGSUP!D40</f>
        <v>20416.716810000005</v>
      </c>
      <c r="E40" s="8">
        <f>INTAVI!E40+NRGSUP!E40</f>
        <v>20083.783859999996</v>
      </c>
      <c r="F40" s="8">
        <f>INTAVI!F40+NRGSUP!F40</f>
        <v>19535.543656559999</v>
      </c>
      <c r="G40" s="8">
        <f>INTAVI!G40+NRGSUP!G40</f>
        <v>20422.819998360003</v>
      </c>
      <c r="H40" s="8">
        <f>INTAVI!H40+NRGSUP!H40</f>
        <v>20450.644263000002</v>
      </c>
      <c r="I40" s="8">
        <f>INTAVI!I40+NRGSUP!I40</f>
        <v>21226.625099279998</v>
      </c>
      <c r="J40" s="8">
        <f>INTAVI!J40+NRGSUP!J40</f>
        <v>21801.654466199998</v>
      </c>
      <c r="K40" s="8">
        <f>INTAVI!K40+NRGSUP!K40</f>
        <v>21956.231902320003</v>
      </c>
      <c r="L40" s="8">
        <f>INTAVI!L40+NRGSUP!L40</f>
        <v>20126.030948280004</v>
      </c>
      <c r="M40" s="8">
        <f>INTAVI!M40+NRGSUP!M40</f>
        <v>20354.80590576</v>
      </c>
      <c r="N40" s="8">
        <f>INTAVI!N40+NRGSUP!N40</f>
        <v>22735.965918600003</v>
      </c>
      <c r="O40" s="8">
        <f>INTAVI!O40+NRGSUP!O40</f>
        <v>22152.2183028</v>
      </c>
      <c r="P40" s="8">
        <f>INTAVI!P40+NRGSUP!P40</f>
        <v>21947.807954520002</v>
      </c>
      <c r="Q40" s="8">
        <f>INTAVI!Q40+NRGSUP!Q40</f>
        <v>21854.192256360006</v>
      </c>
      <c r="R40" s="8">
        <f>INTAVI!R40+NRGSUP!R40</f>
        <v>22727.55698352</v>
      </c>
      <c r="S40" s="8">
        <f>INTAVI!S40+NRGSUP!S40</f>
        <v>22166.829044280006</v>
      </c>
      <c r="T40" s="8">
        <f>INTAVI!T40+NRGSUP!T40</f>
        <v>22604.942922480001</v>
      </c>
      <c r="U40" s="8">
        <f>INTAVI!U40+NRGSUP!U40</f>
        <v>23499.768850560009</v>
      </c>
      <c r="V40" s="8">
        <f>INTAVI!V40+NRGSUP!V40</f>
        <v>24452.914277879994</v>
      </c>
      <c r="W40" s="8">
        <f>INTAVI!W40+NRGSUP!W40</f>
        <v>11693.740217400002</v>
      </c>
      <c r="X40" s="8">
        <f>INTAVI!X40+NRGSUP!X40</f>
        <v>13505.231439720001</v>
      </c>
      <c r="Y40" s="8">
        <f>INTAVI!Y40+NRGSUP!Y40</f>
        <v>20711.645835840009</v>
      </c>
      <c r="Z40" s="8">
        <f>INTAVI!Z40+NRGSUP!Z40</f>
        <v>21641.502651840005</v>
      </c>
    </row>
    <row r="41" spans="1:26" ht="11.25" customHeight="1" x14ac:dyDescent="0.2">
      <c r="A41" s="28" t="s">
        <v>68</v>
      </c>
      <c r="B41" s="7" t="s">
        <v>69</v>
      </c>
      <c r="C41" s="8">
        <f>INTAVI!C41+NRGSUP!C41</f>
        <v>352.71272628000008</v>
      </c>
      <c r="D41" s="8">
        <f>INTAVI!D41+NRGSUP!D41</f>
        <v>308.62347372000011</v>
      </c>
      <c r="E41" s="8">
        <f>INTAVI!E41+NRGSUP!E41</f>
        <v>333.81740627999994</v>
      </c>
      <c r="F41" s="8">
        <f>INTAVI!F41+NRGSUP!F41</f>
        <v>383.35291128000006</v>
      </c>
      <c r="G41" s="8">
        <f>INTAVI!G41+NRGSUP!G41</f>
        <v>404.99374715999988</v>
      </c>
      <c r="H41" s="8">
        <f>INTAVI!H41+NRGSUP!H41</f>
        <v>463.73334372000022</v>
      </c>
      <c r="I41" s="8">
        <f>INTAVI!I41+NRGSUP!I41</f>
        <v>565.75487088000023</v>
      </c>
      <c r="J41" s="8">
        <f>INTAVI!J41+NRGSUP!J41</f>
        <v>510.10685928000038</v>
      </c>
      <c r="K41" s="8">
        <f>INTAVI!K41+NRGSUP!K41</f>
        <v>550.29694608</v>
      </c>
      <c r="L41" s="8">
        <f>INTAVI!L41+NRGSUP!L41</f>
        <v>717.24098088000017</v>
      </c>
      <c r="M41" s="8">
        <f>INTAVI!M41+NRGSUP!M41</f>
        <v>723.42415080000001</v>
      </c>
      <c r="N41" s="8">
        <f>INTAVI!N41+NRGSUP!N41</f>
        <v>636.01647119999973</v>
      </c>
      <c r="O41" s="8">
        <f>INTAVI!O41+NRGSUP!O41</f>
        <v>619.17685847999962</v>
      </c>
      <c r="P41" s="8">
        <f>INTAVI!P41+NRGSUP!P41</f>
        <v>564.06982247999963</v>
      </c>
      <c r="Q41" s="8">
        <f>INTAVI!Q41+NRGSUP!Q41</f>
        <v>426.56055479999941</v>
      </c>
      <c r="R41" s="8">
        <f>INTAVI!R41+NRGSUP!R41</f>
        <v>485.0125801199996</v>
      </c>
      <c r="S41" s="8">
        <f>INTAVI!S41+NRGSUP!S41</f>
        <v>530.2112209200003</v>
      </c>
      <c r="T41" s="8">
        <f>INTAVI!T41+NRGSUP!T41</f>
        <v>557.59623408000084</v>
      </c>
      <c r="U41" s="8">
        <f>INTAVI!U41+NRGSUP!U41</f>
        <v>509.59668564000009</v>
      </c>
      <c r="V41" s="8">
        <f>INTAVI!V41+NRGSUP!V41</f>
        <v>533.75396399999977</v>
      </c>
      <c r="W41" s="8">
        <f>INTAVI!W41+NRGSUP!W41</f>
        <v>484.35098507999999</v>
      </c>
      <c r="X41" s="8">
        <f>INTAVI!X41+NRGSUP!X41</f>
        <v>531.93923676000065</v>
      </c>
      <c r="Y41" s="8">
        <f>INTAVI!Y41+NRGSUP!Y41</f>
        <v>532.6937553600003</v>
      </c>
      <c r="Z41" s="8">
        <f>INTAVI!Z41+NRGSUP!Z41</f>
        <v>367.80232176000021</v>
      </c>
    </row>
    <row r="42" spans="1:26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  <c r="Y42" s="8">
        <f>INTAVI!Y42+NRGSUP!Y42</f>
        <v>0</v>
      </c>
      <c r="Z42" s="8">
        <f>INTAVI!Z42+NRGSUP!Z42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INTAVI!C43+NRGSUP!C43</f>
        <v>135653.53572575998</v>
      </c>
      <c r="D43" s="8">
        <f>INTAVI!D43+NRGSUP!D43</f>
        <v>145018.07216676002</v>
      </c>
      <c r="E43" s="8">
        <f>INTAVI!E43+NRGSUP!E43</f>
        <v>143319.77423712</v>
      </c>
      <c r="F43" s="8">
        <f>INTAVI!F43+NRGSUP!F43</f>
        <v>144777.29592455996</v>
      </c>
      <c r="G43" s="8">
        <f>INTAVI!G43+NRGSUP!G43</f>
        <v>146697.66381816004</v>
      </c>
      <c r="H43" s="8">
        <f>INTAVI!H43+NRGSUP!H43</f>
        <v>145912.04147987999</v>
      </c>
      <c r="I43" s="8">
        <f>INTAVI!I43+NRGSUP!I43</f>
        <v>144597.14142588002</v>
      </c>
      <c r="J43" s="8">
        <f>INTAVI!J43+NRGSUP!J43</f>
        <v>140616.02425572003</v>
      </c>
      <c r="K43" s="8">
        <f>INTAVI!K43+NRGSUP!K43</f>
        <v>141702.51426083999</v>
      </c>
      <c r="L43" s="8">
        <f>INTAVI!L43+NRGSUP!L43</f>
        <v>139972.38759504</v>
      </c>
      <c r="M43" s="8">
        <f>INTAVI!M43+NRGSUP!M43</f>
        <v>139301.63478035995</v>
      </c>
      <c r="N43" s="8">
        <f>INTAVI!N43+NRGSUP!N43</f>
        <v>141875.28190835999</v>
      </c>
      <c r="O43" s="8">
        <f>INTAVI!O43+NRGSUP!O43</f>
        <v>142297.72837955999</v>
      </c>
      <c r="P43" s="8">
        <f>INTAVI!P43+NRGSUP!P43</f>
        <v>143437.09555187999</v>
      </c>
      <c r="Q43" s="8">
        <f>INTAVI!Q43+NRGSUP!Q43</f>
        <v>138706.88375699997</v>
      </c>
      <c r="R43" s="8">
        <f>INTAVI!R43+NRGSUP!R43</f>
        <v>140506.25411628</v>
      </c>
      <c r="S43" s="8">
        <f>INTAVI!S43+NRGSUP!S43</f>
        <v>138540.02164235999</v>
      </c>
      <c r="T43" s="8">
        <f>INTAVI!T43+NRGSUP!T43</f>
        <v>138339.78865199999</v>
      </c>
      <c r="U43" s="8">
        <f>INTAVI!U43+NRGSUP!U43</f>
        <v>132956.43473735999</v>
      </c>
      <c r="V43" s="8">
        <f>INTAVI!V43+NRGSUP!V43</f>
        <v>129399.95707236</v>
      </c>
      <c r="W43" s="8">
        <f>INTAVI!W43+NRGSUP!W43</f>
        <v>114595.62510239998</v>
      </c>
      <c r="X43" s="8">
        <f>INTAVI!X43+NRGSUP!X43</f>
        <v>123879.67845084</v>
      </c>
      <c r="Y43" s="8">
        <f>INTAVI!Y43+NRGSUP!Y43</f>
        <v>121322.11188239999</v>
      </c>
      <c r="Z43" s="8">
        <f>INTAVI!Z43+NRGSUP!Z43</f>
        <v>113949.19573127999</v>
      </c>
    </row>
    <row r="44" spans="1:26" ht="11.25" customHeight="1" x14ac:dyDescent="0.2">
      <c r="A44" s="28" t="s">
        <v>74</v>
      </c>
      <c r="B44" s="7" t="s">
        <v>75</v>
      </c>
      <c r="C44" s="8">
        <f>INTAVI!C44+NRGSUP!C44</f>
        <v>17141.994658080002</v>
      </c>
      <c r="D44" s="8">
        <f>INTAVI!D44+NRGSUP!D44</f>
        <v>15913.099192320004</v>
      </c>
      <c r="E44" s="8">
        <f>INTAVI!E44+NRGSUP!E44</f>
        <v>13939.9872156</v>
      </c>
      <c r="F44" s="8">
        <f>INTAVI!F44+NRGSUP!F44</f>
        <v>13415.303637360001</v>
      </c>
      <c r="G44" s="8">
        <f>INTAVI!G44+NRGSUP!G44</f>
        <v>12505.05641736</v>
      </c>
      <c r="H44" s="8">
        <f>INTAVI!H44+NRGSUP!H44</f>
        <v>13310.036789040001</v>
      </c>
      <c r="I44" s="8">
        <f>INTAVI!I44+NRGSUP!I44</f>
        <v>13161.424980960002</v>
      </c>
      <c r="J44" s="8">
        <f>INTAVI!J44+NRGSUP!J44</f>
        <v>11560.753537920004</v>
      </c>
      <c r="K44" s="8">
        <f>INTAVI!K44+NRGSUP!K44</f>
        <v>10820.79130248</v>
      </c>
      <c r="L44" s="8">
        <f>INTAVI!L44+NRGSUP!L44</f>
        <v>9867.1985654400032</v>
      </c>
      <c r="M44" s="8">
        <f>INTAVI!M44+NRGSUP!M44</f>
        <v>9099.3717727200019</v>
      </c>
      <c r="N44" s="8">
        <f>INTAVI!N44+NRGSUP!N44</f>
        <v>8811.129838320001</v>
      </c>
      <c r="O44" s="8">
        <f>INTAVI!O44+NRGSUP!O44</f>
        <v>7575.1162351199991</v>
      </c>
      <c r="P44" s="8">
        <f>INTAVI!P44+NRGSUP!P44</f>
        <v>5897.2375490400009</v>
      </c>
      <c r="Q44" s="8">
        <f>INTAVI!Q44+NRGSUP!Q44</f>
        <v>5229.5592664800006</v>
      </c>
      <c r="R44" s="8">
        <f>INTAVI!R44+NRGSUP!R44</f>
        <v>5038.2221940000009</v>
      </c>
      <c r="S44" s="8">
        <f>INTAVI!S44+NRGSUP!S44</f>
        <v>4511.7124092000013</v>
      </c>
      <c r="T44" s="8">
        <f>INTAVI!T44+NRGSUP!T44</f>
        <v>4259.7569260800001</v>
      </c>
      <c r="U44" s="8">
        <f>INTAVI!U44+NRGSUP!U44</f>
        <v>3497.4341092800009</v>
      </c>
      <c r="V44" s="8">
        <f>INTAVI!V44+NRGSUP!V44</f>
        <v>3113.892558</v>
      </c>
      <c r="W44" s="8">
        <f>INTAVI!W44+NRGSUP!W44</f>
        <v>2696.7726576000005</v>
      </c>
      <c r="X44" s="8">
        <f>INTAVI!X44+NRGSUP!X44</f>
        <v>2801.5387898400008</v>
      </c>
      <c r="Y44" s="8">
        <f>INTAVI!Y44+NRGSUP!Y44</f>
        <v>3013.4559340800006</v>
      </c>
      <c r="Z44" s="8">
        <f>INTAVI!Z44+NRGSUP!Z44</f>
        <v>2349.3907764</v>
      </c>
    </row>
    <row r="45" spans="1:26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  <c r="Y45" s="8">
        <f>INTAVI!Y45+NRGSUP!Y45</f>
        <v>0</v>
      </c>
      <c r="Z45" s="8">
        <f>INTAVI!Z45+NRGSUP!Z45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  <c r="Y46" s="8">
        <f>INTAVI!Y46+NRGSUP!Y46</f>
        <v>0</v>
      </c>
      <c r="Z46" s="8">
        <f>INTAVI!Z46+NRGSUP!Z46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  <c r="Y47" s="8">
        <f>INTAVI!Y47+NRGSUP!Y47</f>
        <v>0</v>
      </c>
      <c r="Z47" s="8">
        <f>INTAVI!Z47+NRGSUP!Z47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INTAVI!C48+NRGSUP!C48</f>
        <v>6198.0745319999996</v>
      </c>
      <c r="D48" s="8">
        <f>INTAVI!D48+NRGSUP!D48</f>
        <v>6983.9249220000002</v>
      </c>
      <c r="E48" s="8">
        <f>INTAVI!E48+NRGSUP!E48</f>
        <v>5919.2250389999999</v>
      </c>
      <c r="F48" s="8">
        <f>INTAVI!F48+NRGSUP!F48</f>
        <v>6096.480039</v>
      </c>
      <c r="G48" s="8">
        <f>INTAVI!G48+NRGSUP!G48</f>
        <v>6742.3203899999999</v>
      </c>
      <c r="H48" s="8">
        <f>INTAVI!H48+NRGSUP!H48</f>
        <v>6817.1995710000001</v>
      </c>
      <c r="I48" s="8">
        <f>INTAVI!I48+NRGSUP!I48</f>
        <v>7378.7999219999992</v>
      </c>
      <c r="J48" s="8">
        <f>INTAVI!J48+NRGSUP!J48</f>
        <v>6570.7203509999999</v>
      </c>
      <c r="K48" s="8">
        <f>INTAVI!K48+NRGSUP!K48</f>
        <v>6277.440195000001</v>
      </c>
      <c r="L48" s="8">
        <f>INTAVI!L48+NRGSUP!L48</f>
        <v>6305.5201950000001</v>
      </c>
      <c r="M48" s="8">
        <f>INTAVI!M48+NRGSUP!M48</f>
        <v>5475.6</v>
      </c>
      <c r="N48" s="8">
        <f>INTAVI!N48+NRGSUP!N48</f>
        <v>4745.5326359999999</v>
      </c>
      <c r="O48" s="8">
        <f>INTAVI!O48+NRGSUP!O48</f>
        <v>4416.0482339999999</v>
      </c>
      <c r="P48" s="8">
        <f>INTAVI!P48+NRGSUP!P48</f>
        <v>4208.5180799999998</v>
      </c>
      <c r="Q48" s="8">
        <f>INTAVI!Q48+NRGSUP!Q48</f>
        <v>4226.5050749999991</v>
      </c>
      <c r="R48" s="8">
        <f>INTAVI!R48+NRGSUP!R48</f>
        <v>3870.0505350000003</v>
      </c>
      <c r="S48" s="8">
        <f>INTAVI!S48+NRGSUP!S48</f>
        <v>3851.1063629999999</v>
      </c>
      <c r="T48" s="8">
        <f>INTAVI!T48+NRGSUP!T48</f>
        <v>3259.7819279999999</v>
      </c>
      <c r="U48" s="8">
        <f>INTAVI!U48+NRGSUP!U48</f>
        <v>3248.3505599999999</v>
      </c>
      <c r="V48" s="8">
        <f>INTAVI!V48+NRGSUP!V48</f>
        <v>3113.7101190000003</v>
      </c>
      <c r="W48" s="8">
        <f>INTAVI!W48+NRGSUP!W48</f>
        <v>2869.7261579999999</v>
      </c>
      <c r="X48" s="8">
        <f>INTAVI!X48+NRGSUP!X48</f>
        <v>2586.217842</v>
      </c>
      <c r="Y48" s="8">
        <f>INTAVI!Y48+NRGSUP!Y48</f>
        <v>2877.5604779999994</v>
      </c>
      <c r="Z48" s="8">
        <f>INTAVI!Z48+NRGSUP!Z48</f>
        <v>2854.8813150000005</v>
      </c>
    </row>
    <row r="49" spans="1:26" ht="11.25" customHeight="1" x14ac:dyDescent="0.2">
      <c r="A49" s="28" t="s">
        <v>84</v>
      </c>
      <c r="B49" s="7" t="s">
        <v>85</v>
      </c>
      <c r="C49" s="8">
        <f>INTAVI!C49+NRGSUP!C49</f>
        <v>11.78672796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  <c r="Y49" s="8">
        <f>INTAVI!Y49+NRGSUP!Y49</f>
        <v>0</v>
      </c>
      <c r="Z49" s="8">
        <f>INTAVI!Z49+NRGSUP!Z49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INTAVI!C50+NRGSUP!C50</f>
        <v>1953.6355799999999</v>
      </c>
      <c r="D50" s="8">
        <f>INTAVI!D50+NRGSUP!D50</f>
        <v>3173.5528200000003</v>
      </c>
      <c r="E50" s="8">
        <f>INTAVI!E50+NRGSUP!E50</f>
        <v>2905.4069359200003</v>
      </c>
      <c r="F50" s="8">
        <f>INTAVI!F50+NRGSUP!F50</f>
        <v>3468.6426992399997</v>
      </c>
      <c r="G50" s="8">
        <f>INTAVI!G50+NRGSUP!G50</f>
        <v>3527.2842238800004</v>
      </c>
      <c r="H50" s="8">
        <f>INTAVI!H50+NRGSUP!H50</f>
        <v>2480.5337479200002</v>
      </c>
      <c r="I50" s="8">
        <f>INTAVI!I50+NRGSUP!I50</f>
        <v>1864.7987947199999</v>
      </c>
      <c r="J50" s="8">
        <f>INTAVI!J50+NRGSUP!J50</f>
        <v>1832.5460617200001</v>
      </c>
      <c r="K50" s="8">
        <f>INTAVI!K50+NRGSUP!K50</f>
        <v>1762.1758627199999</v>
      </c>
      <c r="L50" s="8">
        <f>INTAVI!L50+NRGSUP!L50</f>
        <v>1498.2892657200005</v>
      </c>
      <c r="M50" s="8">
        <f>INTAVI!M50+NRGSUP!M50</f>
        <v>1035.0215377199997</v>
      </c>
      <c r="N50" s="8">
        <f>INTAVI!N50+NRGSUP!N50</f>
        <v>794.01412836000009</v>
      </c>
      <c r="O50" s="8">
        <f>INTAVI!O50+NRGSUP!O50</f>
        <v>704.32210800000007</v>
      </c>
      <c r="P50" s="8">
        <f>INTAVI!P50+NRGSUP!P50</f>
        <v>638.45027135999999</v>
      </c>
      <c r="Q50" s="8">
        <f>INTAVI!Q50+NRGSUP!Q50</f>
        <v>535.86586583999997</v>
      </c>
      <c r="R50" s="8">
        <f>INTAVI!R50+NRGSUP!R50</f>
        <v>460.66692671999999</v>
      </c>
      <c r="S50" s="8">
        <f>INTAVI!S50+NRGSUP!S50</f>
        <v>428.01810983999997</v>
      </c>
      <c r="T50" s="8">
        <f>INTAVI!T50+NRGSUP!T50</f>
        <v>384.98429555999996</v>
      </c>
      <c r="U50" s="8">
        <f>INTAVI!U50+NRGSUP!U50</f>
        <v>255.09912912000001</v>
      </c>
      <c r="V50" s="8">
        <f>INTAVI!V50+NRGSUP!V50</f>
        <v>175.78973124000004</v>
      </c>
      <c r="W50" s="8">
        <f>INTAVI!W50+NRGSUP!W50</f>
        <v>185.77626983999997</v>
      </c>
      <c r="X50" s="8">
        <f>INTAVI!X50+NRGSUP!X50</f>
        <v>117.44137728000001</v>
      </c>
      <c r="Y50" s="8">
        <f>INTAVI!Y50+NRGSUP!Y50</f>
        <v>139.99757579999999</v>
      </c>
      <c r="Z50" s="8">
        <f>INTAVI!Z50+NRGSUP!Z50</f>
        <v>108.86791608000001</v>
      </c>
    </row>
    <row r="51" spans="1:26" ht="11.25" customHeight="1" x14ac:dyDescent="0.2">
      <c r="A51" s="25" t="s">
        <v>88</v>
      </c>
      <c r="B51" s="26" t="s">
        <v>89</v>
      </c>
      <c r="C51" s="27">
        <f>INTAVI!C51+NRGSUP!C51</f>
        <v>77914.836679679996</v>
      </c>
      <c r="D51" s="27">
        <f>INTAVI!D51+NRGSUP!D51</f>
        <v>82675.438607519987</v>
      </c>
      <c r="E51" s="27">
        <f>INTAVI!E51+NRGSUP!E51</f>
        <v>83140.346690279999</v>
      </c>
      <c r="F51" s="27">
        <f>INTAVI!F51+NRGSUP!F51</f>
        <v>86879.187133200016</v>
      </c>
      <c r="G51" s="27">
        <f>INTAVI!G51+NRGSUP!G51</f>
        <v>88652.728763280014</v>
      </c>
      <c r="H51" s="27">
        <f>INTAVI!H51+NRGSUP!H51</f>
        <v>91506.510809999992</v>
      </c>
      <c r="I51" s="27">
        <f>INTAVI!I51+NRGSUP!I51</f>
        <v>89607.547374840011</v>
      </c>
      <c r="J51" s="27">
        <f>INTAVI!J51+NRGSUP!J51</f>
        <v>86338.664418600005</v>
      </c>
      <c r="K51" s="27">
        <f>INTAVI!K51+NRGSUP!K51</f>
        <v>89407.449446040002</v>
      </c>
      <c r="L51" s="27">
        <f>INTAVI!L51+NRGSUP!L51</f>
        <v>88604.576854200015</v>
      </c>
      <c r="M51" s="27">
        <f>INTAVI!M51+NRGSUP!M51</f>
        <v>94571.198674920015</v>
      </c>
      <c r="N51" s="27">
        <f>INTAVI!N51+NRGSUP!N51</f>
        <v>85873.832272800006</v>
      </c>
      <c r="O51" s="27">
        <f>INTAVI!O51+NRGSUP!O51</f>
        <v>88686.199802024843</v>
      </c>
      <c r="P51" s="27">
        <f>INTAVI!P51+NRGSUP!P51</f>
        <v>89382.940848623388</v>
      </c>
      <c r="Q51" s="27">
        <f>INTAVI!Q51+NRGSUP!Q51</f>
        <v>74221.359427053641</v>
      </c>
      <c r="R51" s="27">
        <f>INTAVI!R51+NRGSUP!R51</f>
        <v>79277.333533581244</v>
      </c>
      <c r="S51" s="27">
        <f>INTAVI!S51+NRGSUP!S51</f>
        <v>87200.875743897748</v>
      </c>
      <c r="T51" s="27">
        <f>INTAVI!T51+NRGSUP!T51</f>
        <v>87040.185681301606</v>
      </c>
      <c r="U51" s="27">
        <f>INTAVI!U51+NRGSUP!U51</f>
        <v>82822.745863845455</v>
      </c>
      <c r="V51" s="27">
        <f>INTAVI!V51+NRGSUP!V51</f>
        <v>84434.827117252513</v>
      </c>
      <c r="W51" s="27">
        <f>INTAVI!W51+NRGSUP!W51</f>
        <v>78606.805019845589</v>
      </c>
      <c r="X51" s="27">
        <f>INTAVI!X51+NRGSUP!X51</f>
        <v>83234.912160704262</v>
      </c>
      <c r="Y51" s="27">
        <f>INTAVI!Y51+NRGSUP!Y51</f>
        <v>75382.210448004422</v>
      </c>
      <c r="Z51" s="27">
        <f>INTAVI!Z51+NRGSUP!Z51</f>
        <v>65906.714073338007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4591.7339339220589</v>
      </c>
      <c r="D52" s="27">
        <f t="shared" ref="D52:X52" si="30">SUM(D53:D54)</f>
        <v>4701.9112666855508</v>
      </c>
      <c r="E52" s="27">
        <f t="shared" si="30"/>
        <v>4897.8910510105025</v>
      </c>
      <c r="F52" s="27">
        <f t="shared" si="30"/>
        <v>5045.0478061033591</v>
      </c>
      <c r="G52" s="27">
        <f t="shared" si="30"/>
        <v>5334.6097203762438</v>
      </c>
      <c r="H52" s="27">
        <f t="shared" si="30"/>
        <v>4853.2573013893225</v>
      </c>
      <c r="I52" s="27">
        <f t="shared" si="30"/>
        <v>4644.4957874225702</v>
      </c>
      <c r="J52" s="27">
        <f t="shared" si="30"/>
        <v>4962.7534973805668</v>
      </c>
      <c r="K52" s="27">
        <f t="shared" si="30"/>
        <v>5082.5110357834374</v>
      </c>
      <c r="L52" s="27">
        <f t="shared" si="30"/>
        <v>5452.3273028776039</v>
      </c>
      <c r="M52" s="27">
        <f t="shared" si="30"/>
        <v>5543.0662072824653</v>
      </c>
      <c r="N52" s="27">
        <f t="shared" si="30"/>
        <v>7531.1528271392363</v>
      </c>
      <c r="O52" s="27">
        <f t="shared" si="30"/>
        <v>7767.4830989139673</v>
      </c>
      <c r="P52" s="27">
        <f t="shared" si="30"/>
        <v>7944.2090304376798</v>
      </c>
      <c r="Q52" s="27">
        <f t="shared" si="30"/>
        <v>8177.3877229940163</v>
      </c>
      <c r="R52" s="27">
        <f t="shared" si="30"/>
        <v>8125.5520034031142</v>
      </c>
      <c r="S52" s="27">
        <f t="shared" si="30"/>
        <v>8464.4244764641644</v>
      </c>
      <c r="T52" s="27">
        <f t="shared" si="30"/>
        <v>7982.9175611997871</v>
      </c>
      <c r="U52" s="27">
        <f t="shared" si="30"/>
        <v>8000.5365494289363</v>
      </c>
      <c r="V52" s="27">
        <f t="shared" si="30"/>
        <v>8313.3555829572888</v>
      </c>
      <c r="W52" s="27">
        <f t="shared" si="30"/>
        <v>7701.0883323450544</v>
      </c>
      <c r="X52" s="27">
        <f t="shared" si="30"/>
        <v>8200.9365849001588</v>
      </c>
      <c r="Y52" s="27">
        <f t="shared" ref="Y52:Z52" si="31">SUM(Y53:Y54)</f>
        <v>8563.0028984094824</v>
      </c>
      <c r="Z52" s="27">
        <f t="shared" si="31"/>
        <v>8031.5849147092067</v>
      </c>
    </row>
    <row r="53" spans="1:26" ht="11.25" customHeight="1" x14ac:dyDescent="0.2">
      <c r="A53" s="29" t="s">
        <v>116</v>
      </c>
      <c r="B53" s="7" t="s">
        <v>117</v>
      </c>
      <c r="C53" s="8">
        <f>INTAVI!C53+NRGSUP!C53</f>
        <v>0</v>
      </c>
      <c r="D53" s="8">
        <f>INTAVI!D53+NRGSUP!D53</f>
        <v>0</v>
      </c>
      <c r="E53" s="8">
        <f>INTAVI!E53+NRGSUP!E53</f>
        <v>0</v>
      </c>
      <c r="F53" s="8">
        <f>INTAVI!F53+NRGSUP!F53</f>
        <v>0</v>
      </c>
      <c r="G53" s="8">
        <f>INTAVI!G53+NRGSUP!G53</f>
        <v>0</v>
      </c>
      <c r="H53" s="8">
        <f>INTAVI!H53+NRGSUP!H53</f>
        <v>0</v>
      </c>
      <c r="I53" s="8">
        <f>INTAVI!I53+NRGSUP!I53</f>
        <v>0</v>
      </c>
      <c r="J53" s="8">
        <f>INTAVI!J53+NRGSUP!J53</f>
        <v>164.34732599999998</v>
      </c>
      <c r="K53" s="8">
        <f>INTAVI!K53+NRGSUP!K53</f>
        <v>178.63508519999999</v>
      </c>
      <c r="L53" s="8">
        <f>INTAVI!L53+NRGSUP!L53</f>
        <v>191.96686080000003</v>
      </c>
      <c r="M53" s="8">
        <f>INTAVI!M53+NRGSUP!M53</f>
        <v>187.22297879999996</v>
      </c>
      <c r="N53" s="8">
        <f>INTAVI!N53+NRGSUP!N53</f>
        <v>2457.2938104000004</v>
      </c>
      <c r="O53" s="8">
        <f>INTAVI!O53+NRGSUP!O53</f>
        <v>2391.8400792000002</v>
      </c>
      <c r="P53" s="8">
        <f>INTAVI!P53+NRGSUP!P53</f>
        <v>2392.9541064</v>
      </c>
      <c r="Q53" s="8">
        <f>INTAVI!Q53+NRGSUP!Q53</f>
        <v>2595.7837620000009</v>
      </c>
      <c r="R53" s="8">
        <f>INTAVI!R53+NRGSUP!R53</f>
        <v>2768.6330100000005</v>
      </c>
      <c r="S53" s="8">
        <f>INTAVI!S53+NRGSUP!S53</f>
        <v>3037.1176836</v>
      </c>
      <c r="T53" s="8">
        <f>INTAVI!T53+NRGSUP!T53</f>
        <v>2538.6430212000009</v>
      </c>
      <c r="U53" s="8">
        <f>INTAVI!U53+NRGSUP!U53</f>
        <v>2706.1064316000006</v>
      </c>
      <c r="V53" s="8">
        <f>INTAVI!V53+NRGSUP!V53</f>
        <v>2967.6536604000003</v>
      </c>
      <c r="W53" s="8">
        <f>INTAVI!W53+NRGSUP!W53</f>
        <v>2429.0117280000004</v>
      </c>
      <c r="X53" s="8">
        <f>INTAVI!X53+NRGSUP!X53</f>
        <v>2880.6133356000005</v>
      </c>
      <c r="Y53" s="8">
        <f>INTAVI!Y53+NRGSUP!Y53</f>
        <v>2928.1458491999992</v>
      </c>
      <c r="Z53" s="8">
        <f>INTAVI!Z53+NRGSUP!Z53</f>
        <v>3089.9042459999996</v>
      </c>
    </row>
    <row r="54" spans="1:26" ht="11.25" customHeight="1" x14ac:dyDescent="0.2">
      <c r="A54" s="43" t="s">
        <v>118</v>
      </c>
      <c r="B54" s="44" t="s">
        <v>119</v>
      </c>
      <c r="C54" s="45">
        <f>INTAVI!C54+NRGSUP!C54</f>
        <v>4591.7339339220589</v>
      </c>
      <c r="D54" s="45">
        <f>INTAVI!D54+NRGSUP!D54</f>
        <v>4701.9112666855508</v>
      </c>
      <c r="E54" s="45">
        <f>INTAVI!E54+NRGSUP!E54</f>
        <v>4897.8910510105025</v>
      </c>
      <c r="F54" s="45">
        <f>INTAVI!F54+NRGSUP!F54</f>
        <v>5045.0478061033591</v>
      </c>
      <c r="G54" s="45">
        <f>INTAVI!G54+NRGSUP!G54</f>
        <v>5334.6097203762438</v>
      </c>
      <c r="H54" s="45">
        <f>INTAVI!H54+NRGSUP!H54</f>
        <v>4853.2573013893225</v>
      </c>
      <c r="I54" s="45">
        <f>INTAVI!I54+NRGSUP!I54</f>
        <v>4644.4957874225702</v>
      </c>
      <c r="J54" s="45">
        <f>INTAVI!J54+NRGSUP!J54</f>
        <v>4798.4061713805668</v>
      </c>
      <c r="K54" s="45">
        <f>INTAVI!K54+NRGSUP!K54</f>
        <v>4903.8759505834378</v>
      </c>
      <c r="L54" s="45">
        <f>INTAVI!L54+NRGSUP!L54</f>
        <v>5260.3604420776037</v>
      </c>
      <c r="M54" s="45">
        <f>INTAVI!M54+NRGSUP!M54</f>
        <v>5355.8432284824648</v>
      </c>
      <c r="N54" s="45">
        <f>INTAVI!N54+NRGSUP!N54</f>
        <v>5073.8590167392358</v>
      </c>
      <c r="O54" s="45">
        <f>INTAVI!O54+NRGSUP!O54</f>
        <v>5375.6430197139671</v>
      </c>
      <c r="P54" s="45">
        <f>INTAVI!P54+NRGSUP!P54</f>
        <v>5551.2549240376793</v>
      </c>
      <c r="Q54" s="45">
        <f>INTAVI!Q54+NRGSUP!Q54</f>
        <v>5581.6039609940153</v>
      </c>
      <c r="R54" s="45">
        <f>INTAVI!R54+NRGSUP!R54</f>
        <v>5356.9189934031137</v>
      </c>
      <c r="S54" s="45">
        <f>INTAVI!S54+NRGSUP!S54</f>
        <v>5427.3067928641649</v>
      </c>
      <c r="T54" s="45">
        <f>INTAVI!T54+NRGSUP!T54</f>
        <v>5444.2745399997857</v>
      </c>
      <c r="U54" s="45">
        <f>INTAVI!U54+NRGSUP!U54</f>
        <v>5294.4301178289361</v>
      </c>
      <c r="V54" s="45">
        <f>INTAVI!V54+NRGSUP!V54</f>
        <v>5345.7019225572885</v>
      </c>
      <c r="W54" s="45">
        <f>INTAVI!W54+NRGSUP!W54</f>
        <v>5272.076604345054</v>
      </c>
      <c r="X54" s="45">
        <f>INTAVI!X54+NRGSUP!X54</f>
        <v>5320.3232493001587</v>
      </c>
      <c r="Y54" s="45">
        <f>INTAVI!Y54+NRGSUP!Y54</f>
        <v>5634.8570492094841</v>
      </c>
      <c r="Z54" s="45">
        <f>INTAVI!Z54+NRGSUP!Z54</f>
        <v>4941.6806687092076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44742.726801360011</v>
      </c>
      <c r="D61" s="49">
        <f t="shared" si="32"/>
        <v>45441.788970959999</v>
      </c>
      <c r="E61" s="49">
        <f t="shared" si="32"/>
        <v>43466.673240719996</v>
      </c>
      <c r="F61" s="49">
        <f t="shared" si="32"/>
        <v>46081.280737440014</v>
      </c>
      <c r="G61" s="49">
        <f t="shared" si="32"/>
        <v>46838.497652640006</v>
      </c>
      <c r="H61" s="49">
        <f t="shared" si="32"/>
        <v>49290.930673919989</v>
      </c>
      <c r="I61" s="49">
        <f t="shared" si="32"/>
        <v>45019.142545679992</v>
      </c>
      <c r="J61" s="49">
        <f t="shared" si="32"/>
        <v>48404.145286080005</v>
      </c>
      <c r="K61" s="49">
        <f t="shared" si="32"/>
        <v>53364.087293040007</v>
      </c>
      <c r="L61" s="49">
        <f t="shared" si="32"/>
        <v>55385.137615679989</v>
      </c>
      <c r="M61" s="49">
        <f t="shared" si="32"/>
        <v>61761.151929600004</v>
      </c>
      <c r="N61" s="49">
        <f t="shared" si="32"/>
        <v>52722.82553472001</v>
      </c>
      <c r="O61" s="49">
        <f t="shared" si="32"/>
        <v>59109.801180415183</v>
      </c>
      <c r="P61" s="49">
        <f t="shared" si="32"/>
        <v>64316.132881725258</v>
      </c>
      <c r="Q61" s="49">
        <f t="shared" si="32"/>
        <v>58684.896219232905</v>
      </c>
      <c r="R61" s="49">
        <f t="shared" si="32"/>
        <v>62442.1896359819</v>
      </c>
      <c r="S61" s="49">
        <f t="shared" si="32"/>
        <v>67208.318874413526</v>
      </c>
      <c r="T61" s="49">
        <f t="shared" si="32"/>
        <v>66269.06972727181</v>
      </c>
      <c r="U61" s="49">
        <f t="shared" si="32"/>
        <v>66769.210814047765</v>
      </c>
      <c r="V61" s="49">
        <f t="shared" si="32"/>
        <v>67739.321273309775</v>
      </c>
      <c r="W61" s="49">
        <f t="shared" si="32"/>
        <v>62517.947930791554</v>
      </c>
      <c r="X61" s="49">
        <f t="shared" si="32"/>
        <v>69011.214308249779</v>
      </c>
      <c r="Y61" s="49">
        <f t="shared" ref="Y61:Z61" si="33">SUM(Y62:Y72)</f>
        <v>68936.440001473791</v>
      </c>
      <c r="Z61" s="49">
        <f t="shared" si="33"/>
        <v>69994.544403701017</v>
      </c>
    </row>
    <row r="62" spans="1:26" ht="11.25" customHeight="1" x14ac:dyDescent="0.2">
      <c r="A62" s="50" t="s">
        <v>92</v>
      </c>
      <c r="B62" s="51" t="s">
        <v>93</v>
      </c>
      <c r="C62" s="52">
        <f>INTAVI!C62+NRGSUP!C62</f>
        <v>39546.191865600005</v>
      </c>
      <c r="D62" s="52">
        <f>INTAVI!D62+NRGSUP!D62</f>
        <v>40051.983686400003</v>
      </c>
      <c r="E62" s="52">
        <f>INTAVI!E62+NRGSUP!E62</f>
        <v>37718.127820799993</v>
      </c>
      <c r="F62" s="52">
        <f>INTAVI!F62+NRGSUP!F62</f>
        <v>40190.640134400004</v>
      </c>
      <c r="G62" s="52">
        <f>INTAVI!G62+NRGSUP!G62</f>
        <v>40490.687865600004</v>
      </c>
      <c r="H62" s="52">
        <f>INTAVI!H62+NRGSUP!H62</f>
        <v>42572.88040319999</v>
      </c>
      <c r="I62" s="52">
        <f>INTAVI!I62+NRGSUP!I62</f>
        <v>38026.463731199998</v>
      </c>
      <c r="J62" s="52">
        <f>INTAVI!J62+NRGSUP!J62</f>
        <v>39016.431820800004</v>
      </c>
      <c r="K62" s="52">
        <f>INTAVI!K62+NRGSUP!K62</f>
        <v>41136.368313600004</v>
      </c>
      <c r="L62" s="52">
        <f>INTAVI!L62+NRGSUP!L62</f>
        <v>42161.503910399988</v>
      </c>
      <c r="M62" s="52">
        <f>INTAVI!M62+NRGSUP!M62</f>
        <v>48477.296044800009</v>
      </c>
      <c r="N62" s="52">
        <f>INTAVI!N62+NRGSUP!N62</f>
        <v>39330.800006400001</v>
      </c>
      <c r="O62" s="52">
        <f>INTAVI!O62+NRGSUP!O62</f>
        <v>44594.075231999981</v>
      </c>
      <c r="P62" s="52">
        <f>INTAVI!P62+NRGSUP!P62</f>
        <v>49436.625772800006</v>
      </c>
      <c r="Q62" s="52">
        <f>INTAVI!Q62+NRGSUP!Q62</f>
        <v>42796.456416000008</v>
      </c>
      <c r="R62" s="52">
        <f>INTAVI!R62+NRGSUP!R62</f>
        <v>46393.030655999988</v>
      </c>
      <c r="S62" s="52">
        <f>INTAVI!S62+NRGSUP!S62</f>
        <v>50559.797836799997</v>
      </c>
      <c r="T62" s="52">
        <f>INTAVI!T62+NRGSUP!T62</f>
        <v>48860.20379520001</v>
      </c>
      <c r="U62" s="52">
        <f>INTAVI!U62+NRGSUP!U62</f>
        <v>49020.903993600019</v>
      </c>
      <c r="V62" s="52">
        <f>INTAVI!V62+NRGSUP!V62</f>
        <v>49615.691731200001</v>
      </c>
      <c r="W62" s="52">
        <f>INTAVI!W62+NRGSUP!W62</f>
        <v>45727.858310399999</v>
      </c>
      <c r="X62" s="52">
        <f>INTAVI!X62+NRGSUP!X62</f>
        <v>51020.834054400024</v>
      </c>
      <c r="Y62" s="52">
        <f>INTAVI!Y62+NRGSUP!Y62</f>
        <v>49360.849977599995</v>
      </c>
      <c r="Z62" s="52">
        <f>INTAVI!Z62+NRGSUP!Z62</f>
        <v>50048.426534400023</v>
      </c>
    </row>
    <row r="63" spans="1:26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356.69007360000001</v>
      </c>
      <c r="O63" s="52">
        <f>INTAVI!O63+NRGSUP!O63</f>
        <v>361.86393599999974</v>
      </c>
      <c r="P63" s="52">
        <f>INTAVI!P63+NRGSUP!P63</f>
        <v>357.83637120000014</v>
      </c>
      <c r="Q63" s="52">
        <f>INTAVI!Q63+NRGSUP!Q63</f>
        <v>403.54715520000008</v>
      </c>
      <c r="R63" s="52">
        <f>INTAVI!R63+NRGSUP!R63</f>
        <v>471.21983999999958</v>
      </c>
      <c r="S63" s="52">
        <f>INTAVI!S63+NRGSUP!S63</f>
        <v>460.48826880000007</v>
      </c>
      <c r="T63" s="52">
        <f>INTAVI!T63+NRGSUP!T63</f>
        <v>382.88396160000013</v>
      </c>
      <c r="U63" s="52">
        <f>INTAVI!U63+NRGSUP!U63</f>
        <v>488.41390080000053</v>
      </c>
      <c r="V63" s="52">
        <f>INTAVI!V63+NRGSUP!V63</f>
        <v>360.2979072</v>
      </c>
      <c r="W63" s="52">
        <f>INTAVI!W63+NRGSUP!W63</f>
        <v>411.23577599999987</v>
      </c>
      <c r="X63" s="52">
        <f>INTAVI!X63+NRGSUP!X63</f>
        <v>326.40209280000022</v>
      </c>
      <c r="Y63" s="52">
        <f>INTAVI!Y63+NRGSUP!Y63</f>
        <v>392.77607039999992</v>
      </c>
      <c r="Z63" s="52">
        <f>INTAVI!Z63+NRGSUP!Z63</f>
        <v>350.65013760000033</v>
      </c>
    </row>
    <row r="64" spans="1:26" ht="11.25" customHeight="1" x14ac:dyDescent="0.2">
      <c r="A64" s="50" t="s">
        <v>96</v>
      </c>
      <c r="B64" s="51" t="s">
        <v>97</v>
      </c>
      <c r="C64" s="52">
        <f>INTAVI!C64+NRGSUP!C64</f>
        <v>341.14069080000002</v>
      </c>
      <c r="D64" s="52">
        <f>INTAVI!D64+NRGSUP!D64</f>
        <v>375.86655288000003</v>
      </c>
      <c r="E64" s="52">
        <f>INTAVI!E64+NRGSUP!E64</f>
        <v>457.4935965599999</v>
      </c>
      <c r="F64" s="52">
        <f>INTAVI!F64+NRGSUP!F64</f>
        <v>469.72375631999995</v>
      </c>
      <c r="G64" s="52">
        <f>INTAVI!G64+NRGSUP!G64</f>
        <v>501.77404367999992</v>
      </c>
      <c r="H64" s="52">
        <f>INTAVI!H64+NRGSUP!H64</f>
        <v>554.89988735999987</v>
      </c>
      <c r="I64" s="52">
        <f>INTAVI!I64+NRGSUP!I64</f>
        <v>616.37933448000001</v>
      </c>
      <c r="J64" s="52">
        <f>INTAVI!J64+NRGSUP!J64</f>
        <v>644.00682528000016</v>
      </c>
      <c r="K64" s="52">
        <f>INTAVI!K64+NRGSUP!K64</f>
        <v>706.79693448</v>
      </c>
      <c r="L64" s="52">
        <f>INTAVI!L64+NRGSUP!L64</f>
        <v>886.26702527999987</v>
      </c>
      <c r="M64" s="52">
        <f>INTAVI!M64+NRGSUP!M64</f>
        <v>1004.0394873600001</v>
      </c>
      <c r="N64" s="52">
        <f>INTAVI!N64+NRGSUP!N64</f>
        <v>1020.1279233600001</v>
      </c>
      <c r="O64" s="52">
        <f>INTAVI!O64+NRGSUP!O64</f>
        <v>1147.9064629751979</v>
      </c>
      <c r="P64" s="52">
        <f>INTAVI!P64+NRGSUP!P64</f>
        <v>1311.1109681252469</v>
      </c>
      <c r="Q64" s="52">
        <f>INTAVI!Q64+NRGSUP!Q64</f>
        <v>1390.3648549129005</v>
      </c>
      <c r="R64" s="52">
        <f>INTAVI!R64+NRGSUP!R64</f>
        <v>1572.4409150219099</v>
      </c>
      <c r="S64" s="52">
        <f>INTAVI!S64+NRGSUP!S64</f>
        <v>1714.816901933526</v>
      </c>
      <c r="T64" s="52">
        <f>INTAVI!T64+NRGSUP!T64</f>
        <v>1839.304426471813</v>
      </c>
      <c r="U64" s="52">
        <f>INTAVI!U64+NRGSUP!U64</f>
        <v>1997.8159330877465</v>
      </c>
      <c r="V64" s="52">
        <f>INTAVI!V64+NRGSUP!V64</f>
        <v>2220.858286109783</v>
      </c>
      <c r="W64" s="52">
        <f>INTAVI!W64+NRGSUP!W64</f>
        <v>2488.1904728715513</v>
      </c>
      <c r="X64" s="52">
        <f>INTAVI!X64+NRGSUP!X64</f>
        <v>3141.0131511297518</v>
      </c>
      <c r="Y64" s="52">
        <f>INTAVI!Y64+NRGSUP!Y64</f>
        <v>3698.5759254737804</v>
      </c>
      <c r="Z64" s="52">
        <f>INTAVI!Z64+NRGSUP!Z64</f>
        <v>4303.0491344209877</v>
      </c>
    </row>
    <row r="65" spans="1:26" ht="11.25" customHeight="1" x14ac:dyDescent="0.2">
      <c r="A65" s="50" t="s">
        <v>98</v>
      </c>
      <c r="B65" s="51" t="s">
        <v>99</v>
      </c>
      <c r="C65" s="52">
        <f>INTAVI!C65+NRGSUP!C65</f>
        <v>3887.69976</v>
      </c>
      <c r="D65" s="52">
        <f>INTAVI!D65+NRGSUP!D65</f>
        <v>4043.1999599999999</v>
      </c>
      <c r="E65" s="52">
        <f>INTAVI!E65+NRGSUP!E65</f>
        <v>4276.7002800000009</v>
      </c>
      <c r="F65" s="52">
        <f>INTAVI!F65+NRGSUP!F65</f>
        <v>4483.10016</v>
      </c>
      <c r="G65" s="52">
        <f>INTAVI!G65+NRGSUP!G65</f>
        <v>4823.400599999999</v>
      </c>
      <c r="H65" s="52">
        <f>INTAVI!H65+NRGSUP!H65</f>
        <v>4429.4000399999995</v>
      </c>
      <c r="I65" s="52">
        <f>INTAVI!I65+NRGSUP!I65</f>
        <v>4277.9998799999994</v>
      </c>
      <c r="J65" s="52">
        <f>INTAVI!J65+NRGSUP!J65</f>
        <v>4514.61024</v>
      </c>
      <c r="K65" s="52">
        <f>INTAVI!K65+NRGSUP!K65</f>
        <v>4717.7499600000001</v>
      </c>
      <c r="L65" s="52">
        <f>INTAVI!L65+NRGSUP!L65</f>
        <v>5038.2406800000008</v>
      </c>
      <c r="M65" s="52">
        <f>INTAVI!M65+NRGSUP!M65</f>
        <v>5107.6364399999975</v>
      </c>
      <c r="N65" s="52">
        <f>INTAVI!N65+NRGSUP!N65</f>
        <v>4810.2731999999996</v>
      </c>
      <c r="O65" s="52">
        <f>INTAVI!O65+NRGSUP!O65</f>
        <v>5067.3769200000006</v>
      </c>
      <c r="P65" s="52">
        <f>INTAVI!P65+NRGSUP!P65</f>
        <v>5244.9429599999994</v>
      </c>
      <c r="Q65" s="52">
        <f>INTAVI!Q65+NRGSUP!Q65</f>
        <v>5285.4494399999994</v>
      </c>
      <c r="R65" s="52">
        <f>INTAVI!R65+NRGSUP!R65</f>
        <v>5099.1490799999992</v>
      </c>
      <c r="S65" s="52">
        <f>INTAVI!S65+NRGSUP!S65</f>
        <v>5192.5572000000002</v>
      </c>
      <c r="T65" s="52">
        <f>INTAVI!T65+NRGSUP!T65</f>
        <v>5293.0018799999989</v>
      </c>
      <c r="U65" s="52">
        <f>INTAVI!U65+NRGSUP!U65</f>
        <v>5165.6655600000004</v>
      </c>
      <c r="V65" s="52">
        <f>INTAVI!V65+NRGSUP!V65</f>
        <v>5216.9986799999979</v>
      </c>
      <c r="W65" s="52">
        <f>INTAVI!W65+NRGSUP!W65</f>
        <v>5146.4368800000002</v>
      </c>
      <c r="X65" s="52">
        <f>INTAVI!X65+NRGSUP!X65</f>
        <v>5202.3167999999987</v>
      </c>
      <c r="Y65" s="52">
        <f>INTAVI!Y65+NRGSUP!Y65</f>
        <v>5519.25972</v>
      </c>
      <c r="Z65" s="52">
        <f>INTAVI!Z65+NRGSUP!Z65</f>
        <v>4850.96976</v>
      </c>
    </row>
    <row r="66" spans="1:26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  <c r="Y66" s="52">
        <f>INTAVI!Y66+NRGSUP!Y66</f>
        <v>0</v>
      </c>
      <c r="Z66" s="52">
        <f>INTAVI!Z66+NRGSUP!Z66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INTAVI!C67+NRGSUP!C67</f>
        <v>173.95560000000003</v>
      </c>
      <c r="D67" s="52">
        <f>INTAVI!D67+NRGSUP!D67</f>
        <v>158.6628</v>
      </c>
      <c r="E67" s="52">
        <f>INTAVI!E67+NRGSUP!E67</f>
        <v>168.22079999999997</v>
      </c>
      <c r="F67" s="52">
        <f>INTAVI!F67+NRGSUP!F67</f>
        <v>141.45840000000007</v>
      </c>
      <c r="G67" s="52">
        <f>INTAVI!G67+NRGSUP!G67</f>
        <v>152.92799999999997</v>
      </c>
      <c r="H67" s="52">
        <f>INTAVI!H67+NRGSUP!H67</f>
        <v>298.20960000000008</v>
      </c>
      <c r="I67" s="52">
        <f>INTAVI!I67+NRGSUP!I67</f>
        <v>424.37520000000006</v>
      </c>
      <c r="J67" s="52">
        <f>INTAVI!J67+NRGSUP!J67</f>
        <v>810.51840000000004</v>
      </c>
      <c r="K67" s="52">
        <f>INTAVI!K67+NRGSUP!K67</f>
        <v>1294.1532000000002</v>
      </c>
      <c r="L67" s="52">
        <f>INTAVI!L67+NRGSUP!L67</f>
        <v>1192.8383999999999</v>
      </c>
      <c r="M67" s="52">
        <f>INTAVI!M67+NRGSUP!M67</f>
        <v>1181.3688</v>
      </c>
      <c r="N67" s="52">
        <f>INTAVI!N67+NRGSUP!N67</f>
        <v>1159.5671294399999</v>
      </c>
      <c r="O67" s="52">
        <f>INTAVI!O67+NRGSUP!O67</f>
        <v>1193.4654048</v>
      </c>
      <c r="P67" s="52">
        <f>INTAVI!P67+NRGSUP!P67</f>
        <v>1166.5712318400003</v>
      </c>
      <c r="Q67" s="52">
        <f>INTAVI!Q67+NRGSUP!Q67</f>
        <v>1227.5505071999999</v>
      </c>
      <c r="R67" s="52">
        <f>INTAVI!R67+NRGSUP!R67</f>
        <v>1286.0240572800001</v>
      </c>
      <c r="S67" s="52">
        <f>INTAVI!S67+NRGSUP!S67</f>
        <v>1405.0028059199999</v>
      </c>
      <c r="T67" s="52">
        <f>INTAVI!T67+NRGSUP!T67</f>
        <v>1598.9305478399999</v>
      </c>
      <c r="U67" s="52">
        <f>INTAVI!U67+NRGSUP!U67</f>
        <v>1737.0000633599993</v>
      </c>
      <c r="V67" s="52">
        <f>INTAVI!V67+NRGSUP!V67</f>
        <v>1936.9587758400003</v>
      </c>
      <c r="W67" s="52">
        <f>INTAVI!W67+NRGSUP!W67</f>
        <v>1675.4111150399999</v>
      </c>
      <c r="X67" s="52">
        <f>INTAVI!X67+NRGSUP!X67</f>
        <v>2123.5418956799995</v>
      </c>
      <c r="Y67" s="52">
        <f>INTAVI!Y67+NRGSUP!Y67</f>
        <v>2518.2791395200006</v>
      </c>
      <c r="Z67" s="52">
        <f>INTAVI!Z67+NRGSUP!Z67</f>
        <v>2503.8404424</v>
      </c>
    </row>
    <row r="68" spans="1:26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  <c r="Y68" s="52">
        <f>INTAVI!Y68+NRGSUP!Y68</f>
        <v>298.69514640000006</v>
      </c>
      <c r="Z68" s="52">
        <f>INTAVI!Z68+NRGSUP!Z68</f>
        <v>496.31711904000002</v>
      </c>
    </row>
    <row r="69" spans="1:26" ht="11.25" customHeight="1" x14ac:dyDescent="0.2">
      <c r="A69" s="50" t="s">
        <v>106</v>
      </c>
      <c r="B69" s="51" t="s">
        <v>107</v>
      </c>
      <c r="C69" s="52">
        <f>INTAVI!C69+NRGSUP!C69</f>
        <v>793.73888496000018</v>
      </c>
      <c r="D69" s="52">
        <f>INTAVI!D69+NRGSUP!D69</f>
        <v>812.07597168000007</v>
      </c>
      <c r="E69" s="52">
        <f>INTAVI!E69+NRGSUP!E69</f>
        <v>846.13074336000011</v>
      </c>
      <c r="F69" s="52">
        <f>INTAVI!F69+NRGSUP!F69</f>
        <v>796.35828672000014</v>
      </c>
      <c r="G69" s="52">
        <f>INTAVI!G69+NRGSUP!G69</f>
        <v>869.70714336000015</v>
      </c>
      <c r="H69" s="52">
        <f>INTAVI!H69+NRGSUP!H69</f>
        <v>1435.5407433600003</v>
      </c>
      <c r="I69" s="52">
        <f>INTAVI!I69+NRGSUP!I69</f>
        <v>1673.9243999999999</v>
      </c>
      <c r="J69" s="52">
        <f>INTAVI!J69+NRGSUP!J69</f>
        <v>3418.5780000000004</v>
      </c>
      <c r="K69" s="52">
        <f>INTAVI!K69+NRGSUP!K69</f>
        <v>5509.0188849599999</v>
      </c>
      <c r="L69" s="52">
        <f>INTAVI!L69+NRGSUP!L69</f>
        <v>6106.2875999999987</v>
      </c>
      <c r="M69" s="52">
        <f>INTAVI!M69+NRGSUP!M69</f>
        <v>5990.8111574399991</v>
      </c>
      <c r="N69" s="52">
        <f>INTAVI!N69+NRGSUP!N69</f>
        <v>6045.3672019200003</v>
      </c>
      <c r="O69" s="52">
        <f>INTAVI!O69+NRGSUP!O69</f>
        <v>6745.113224640002</v>
      </c>
      <c r="P69" s="52">
        <f>INTAVI!P69+NRGSUP!P69</f>
        <v>6799.0455777599991</v>
      </c>
      <c r="Q69" s="52">
        <f>INTAVI!Q69+NRGSUP!Q69</f>
        <v>7532.834137920001</v>
      </c>
      <c r="R69" s="52">
        <f>INTAVI!R69+NRGSUP!R69</f>
        <v>7595.6946825600007</v>
      </c>
      <c r="S69" s="52">
        <f>INTAVI!S69+NRGSUP!S69</f>
        <v>7829.3961935999987</v>
      </c>
      <c r="T69" s="52">
        <f>INTAVI!T69+NRGSUP!T69</f>
        <v>8289.4357324800021</v>
      </c>
      <c r="U69" s="52">
        <f>INTAVI!U69+NRGSUP!U69</f>
        <v>8334.5316508799988</v>
      </c>
      <c r="V69" s="52">
        <f>INTAVI!V69+NRGSUP!V69</f>
        <v>8311.2501470399984</v>
      </c>
      <c r="W69" s="52">
        <f>INTAVI!W69+NRGSUP!W69</f>
        <v>6985.5754276799998</v>
      </c>
      <c r="X69" s="52">
        <f>INTAVI!X69+NRGSUP!X69</f>
        <v>7184.1483575999991</v>
      </c>
      <c r="Y69" s="52">
        <f>INTAVI!Y69+NRGSUP!Y69</f>
        <v>7029.6095159999977</v>
      </c>
      <c r="Z69" s="52">
        <f>INTAVI!Z69+NRGSUP!Z69</f>
        <v>7261.9729070399999</v>
      </c>
    </row>
    <row r="70" spans="1:26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  <c r="Y70" s="52">
        <f>INTAVI!Y70+NRGSUP!Y70</f>
        <v>0</v>
      </c>
      <c r="Z70" s="52">
        <f>INTAVI!Z70+NRGSUP!Z70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  <c r="Y71" s="52">
        <f>INTAVI!Y71+NRGSUP!Y71</f>
        <v>99.688155840000036</v>
      </c>
      <c r="Z71" s="52">
        <f>INTAVI!Z71+NRGSUP!Z71</f>
        <v>162.52652591999998</v>
      </c>
    </row>
    <row r="72" spans="1:26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48.693707999999994</v>
      </c>
      <c r="R72" s="55">
        <f>INTAVI!R72+NRGSUP!R72</f>
        <v>24.630405119999992</v>
      </c>
      <c r="S72" s="55">
        <f>INTAVI!S72+NRGSUP!S72</f>
        <v>46.259667359999995</v>
      </c>
      <c r="T72" s="55">
        <f>INTAVI!T72+NRGSUP!T72</f>
        <v>5.3093836800000007</v>
      </c>
      <c r="U72" s="55">
        <f>INTAVI!U72+NRGSUP!U72</f>
        <v>24.879712319999989</v>
      </c>
      <c r="V72" s="55">
        <f>INTAVI!V72+NRGSUP!V72</f>
        <v>77.265745919999986</v>
      </c>
      <c r="W72" s="55">
        <f>INTAVI!W72+NRGSUP!W72</f>
        <v>83.239948800000022</v>
      </c>
      <c r="X72" s="55">
        <f>INTAVI!X72+NRGSUP!X72</f>
        <v>12.957956639999999</v>
      </c>
      <c r="Y72" s="55">
        <f>INTAVI!Y72+NRGSUP!Y72</f>
        <v>18.706350239999999</v>
      </c>
      <c r="Z72" s="55">
        <f>INTAVI!Z72+NRGSUP!Z72</f>
        <v>16.791842879999997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15701.752079999998</v>
      </c>
      <c r="D2" s="21">
        <f t="shared" ref="D2:X2" si="0">SUM(D3,D17,D22,D25,D26,D51,D52)</f>
        <v>15527.358630000004</v>
      </c>
      <c r="E2" s="21">
        <f t="shared" si="0"/>
        <v>15590.774429999996</v>
      </c>
      <c r="F2" s="21">
        <f t="shared" si="0"/>
        <v>15117.709904279998</v>
      </c>
      <c r="G2" s="21">
        <f t="shared" si="0"/>
        <v>16162.655784840001</v>
      </c>
      <c r="H2" s="21">
        <f t="shared" si="0"/>
        <v>16357.423825440001</v>
      </c>
      <c r="I2" s="21">
        <f t="shared" si="0"/>
        <v>17121.038321879998</v>
      </c>
      <c r="J2" s="21">
        <f t="shared" si="0"/>
        <v>17748.624115439998</v>
      </c>
      <c r="K2" s="21">
        <f t="shared" si="0"/>
        <v>17853.736968720004</v>
      </c>
      <c r="L2" s="21">
        <f t="shared" si="0"/>
        <v>16264.677053160005</v>
      </c>
      <c r="M2" s="21">
        <f t="shared" si="0"/>
        <v>16580.015871840002</v>
      </c>
      <c r="N2" s="21">
        <f t="shared" si="0"/>
        <v>16595.297526600003</v>
      </c>
      <c r="O2" s="21">
        <f t="shared" si="0"/>
        <v>16242.807402720002</v>
      </c>
      <c r="P2" s="21">
        <f t="shared" si="0"/>
        <v>16101.081372600001</v>
      </c>
      <c r="Q2" s="21">
        <f t="shared" si="0"/>
        <v>16255.934214480005</v>
      </c>
      <c r="R2" s="21">
        <f t="shared" si="0"/>
        <v>17209.666949760001</v>
      </c>
      <c r="S2" s="21">
        <f t="shared" si="0"/>
        <v>16927.667499600004</v>
      </c>
      <c r="T2" s="21">
        <f t="shared" si="0"/>
        <v>17193.27254184</v>
      </c>
      <c r="U2" s="21">
        <f t="shared" si="0"/>
        <v>17794.073054520006</v>
      </c>
      <c r="V2" s="21">
        <f t="shared" si="0"/>
        <v>18689.452641359996</v>
      </c>
      <c r="W2" s="21">
        <f t="shared" si="0"/>
        <v>7935.4869534000018</v>
      </c>
      <c r="X2" s="21">
        <f t="shared" si="0"/>
        <v>8628.6291537600009</v>
      </c>
      <c r="Y2" s="21">
        <f t="shared" ref="Y2:Z2" si="1">SUM(Y3,Y17,Y22,Y25,Y26,Y51,Y52)</f>
        <v>14708.931916320007</v>
      </c>
      <c r="Z2" s="21">
        <f t="shared" si="1"/>
        <v>16121.800996920005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  <c r="Y5" s="8">
        <f>INTAVI_PA_IN!Y5+INTAVI_PA_EX!Y5+INTAVI_FR_IN!Y5+INTAVI_FR_EX!Y5</f>
        <v>0</v>
      </c>
      <c r="Z5" s="8">
        <f>INTAVI_PA_IN!Z5+INTAVI_PA_EX!Z5+INTAVI_FR_IN!Z5+INTAVI_FR_EX!Z5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  <c r="Y6" s="8">
        <f>INTAVI_PA_IN!Y6+INTAVI_PA_EX!Y6+INTAVI_FR_IN!Y6+INTAVI_FR_EX!Y6</f>
        <v>0</v>
      </c>
      <c r="Z6" s="8">
        <f>INTAVI_PA_IN!Z6+INTAVI_PA_EX!Z6+INTAVI_FR_IN!Z6+INTAVI_FR_EX!Z6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  <c r="Y7" s="8">
        <f>INTAVI_PA_IN!Y7+INTAVI_PA_EX!Y7+INTAVI_FR_IN!Y7+INTAVI_FR_EX!Y7</f>
        <v>0</v>
      </c>
      <c r="Z7" s="8">
        <f>INTAVI_PA_IN!Z7+INTAVI_PA_EX!Z7+INTAVI_FR_IN!Z7+INTAVI_FR_EX!Z7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  <c r="Y9" s="8">
        <f>INTAVI_PA_IN!Y9+INTAVI_PA_EX!Y9+INTAVI_FR_IN!Y9+INTAVI_FR_EX!Y9</f>
        <v>0</v>
      </c>
      <c r="Z9" s="8">
        <f>INTAVI_PA_IN!Z9+INTAVI_PA_EX!Z9+INTAVI_FR_IN!Z9+INTAVI_FR_EX!Z9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  <c r="Y10" s="8">
        <f>INTAVI_PA_IN!Y10+INTAVI_PA_EX!Y10+INTAVI_FR_IN!Y10+INTAVI_FR_EX!Y10</f>
        <v>0</v>
      </c>
      <c r="Z10" s="8">
        <f>INTAVI_PA_IN!Z10+INTAVI_PA_EX!Z10+INTAVI_FR_IN!Z10+INTAVI_FR_EX!Z10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  <c r="Y12" s="8">
        <f>INTAVI_PA_IN!Y12+INTAVI_PA_EX!Y12+INTAVI_FR_IN!Y12+INTAVI_FR_EX!Y12</f>
        <v>0</v>
      </c>
      <c r="Z12" s="8">
        <f>INTAVI_PA_IN!Z12+INTAVI_PA_EX!Z12+INTAVI_FR_IN!Z12+INTAVI_FR_EX!Z12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  <c r="Y13" s="8">
        <f>INTAVI_PA_IN!Y13+INTAVI_PA_EX!Y13+INTAVI_FR_IN!Y13+INTAVI_FR_EX!Y13</f>
        <v>0</v>
      </c>
      <c r="Z13" s="8">
        <f>INTAVI_PA_IN!Z13+INTAVI_PA_EX!Z13+INTAVI_FR_IN!Z13+INTAVI_FR_EX!Z13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  <c r="Y14" s="8">
        <f>INTAVI_PA_IN!Y14+INTAVI_PA_EX!Y14+INTAVI_FR_IN!Y14+INTAVI_FR_EX!Y14</f>
        <v>0</v>
      </c>
      <c r="Z14" s="8">
        <f>INTAVI_PA_IN!Z14+INTAVI_PA_EX!Z14+INTAVI_FR_IN!Z14+INTAVI_FR_EX!Z14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  <c r="Y15" s="8">
        <f>INTAVI_PA_IN!Y15+INTAVI_PA_EX!Y15+INTAVI_FR_IN!Y15+INTAVI_FR_EX!Y15</f>
        <v>0</v>
      </c>
      <c r="Z15" s="8">
        <f>INTAVI_PA_IN!Z15+INTAVI_PA_EX!Z15+INTAVI_FR_IN!Z15+INTAVI_FR_EX!Z15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  <c r="Y16" s="8">
        <f>INTAVI_PA_IN!Y16+INTAVI_PA_EX!Y16+INTAVI_FR_IN!Y16+INTAVI_FR_EX!Y16</f>
        <v>0</v>
      </c>
      <c r="Z16" s="8">
        <f>INTAVI_PA_IN!Z16+INTAVI_PA_EX!Z16+INTAVI_FR_IN!Z16+INTAVI_FR_EX!Z16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  <c r="Y18" s="8">
        <f>INTAVI_PA_IN!Y18+INTAVI_PA_EX!Y18+INTAVI_FR_IN!Y18+INTAVI_FR_EX!Y18</f>
        <v>0</v>
      </c>
      <c r="Z18" s="8">
        <f>INTAVI_PA_IN!Z18+INTAVI_PA_EX!Z18+INTAVI_FR_IN!Z18+INTAVI_FR_EX!Z18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  <c r="Y19" s="8">
        <f>INTAVI_PA_IN!Y19+INTAVI_PA_EX!Y19+INTAVI_FR_IN!Y19+INTAVI_FR_EX!Y19</f>
        <v>0</v>
      </c>
      <c r="Z19" s="8">
        <f>INTAVI_PA_IN!Z19+INTAVI_PA_EX!Z19+INTAVI_FR_IN!Z19+INTAVI_FR_EX!Z19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  <c r="Y20" s="8">
        <f>INTAVI_PA_IN!Y20+INTAVI_PA_EX!Y20+INTAVI_FR_IN!Y20+INTAVI_FR_EX!Y20</f>
        <v>0</v>
      </c>
      <c r="Z20" s="8">
        <f>INTAVI_PA_IN!Z20+INTAVI_PA_EX!Z20+INTAVI_FR_IN!Z20+INTAVI_FR_EX!Z20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  <c r="Y21" s="8">
        <f>INTAVI_PA_IN!Y21+INTAVI_PA_EX!Y21+INTAVI_FR_IN!Y21+INTAVI_FR_EX!Y21</f>
        <v>0</v>
      </c>
      <c r="Z21" s="8">
        <f>INTAVI_PA_IN!Z21+INTAVI_PA_EX!Z21+INTAVI_FR_IN!Z21+INTAVI_FR_EX!Z21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  <c r="Y23" s="8">
        <f>INTAVI_PA_IN!Y23+INTAVI_PA_EX!Y23+INTAVI_FR_IN!Y23+INTAVI_FR_EX!Y23</f>
        <v>0</v>
      </c>
      <c r="Z23" s="8">
        <f>INTAVI_PA_IN!Z23+INTAVI_PA_EX!Z23+INTAVI_FR_IN!Z23+INTAVI_FR_EX!Z23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  <c r="Y24" s="8">
        <f>INTAVI_PA_IN!Y24+INTAVI_PA_EX!Y24+INTAVI_FR_IN!Y24+INTAVI_FR_EX!Y24</f>
        <v>0</v>
      </c>
      <c r="Z24" s="8">
        <f>INTAVI_PA_IN!Z24+INTAVI_PA_EX!Z24+INTAVI_FR_IN!Z24+INTAVI_FR_EX!Z24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  <c r="Y25" s="27">
        <f>INTAVI_PA_IN!Y25+INTAVI_PA_EX!Y25+INTAVI_FR_IN!Y25+INTAVI_FR_EX!Y25</f>
        <v>0</v>
      </c>
      <c r="Z25" s="27">
        <f>INTAVI_PA_IN!Z25+INTAVI_PA_EX!Z25+INTAVI_FR_IN!Z25+INTAVI_FR_EX!Z25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15701.752079999998</v>
      </c>
      <c r="D26" s="27">
        <f t="shared" si="14"/>
        <v>15527.358630000004</v>
      </c>
      <c r="E26" s="27">
        <f t="shared" si="14"/>
        <v>15590.774429999996</v>
      </c>
      <c r="F26" s="27">
        <f t="shared" si="14"/>
        <v>15117.709904279998</v>
      </c>
      <c r="G26" s="27">
        <f t="shared" si="14"/>
        <v>16162.655784840001</v>
      </c>
      <c r="H26" s="27">
        <f t="shared" si="14"/>
        <v>16357.423825440001</v>
      </c>
      <c r="I26" s="27">
        <f t="shared" si="14"/>
        <v>17121.038321879998</v>
      </c>
      <c r="J26" s="27">
        <f t="shared" si="14"/>
        <v>17748.624115439998</v>
      </c>
      <c r="K26" s="27">
        <f t="shared" si="14"/>
        <v>17853.736968720004</v>
      </c>
      <c r="L26" s="27">
        <f t="shared" si="14"/>
        <v>16264.677053160005</v>
      </c>
      <c r="M26" s="27">
        <f t="shared" si="14"/>
        <v>16580.015871840002</v>
      </c>
      <c r="N26" s="27">
        <f t="shared" si="14"/>
        <v>16595.297526600003</v>
      </c>
      <c r="O26" s="27">
        <f t="shared" si="14"/>
        <v>16242.807402720002</v>
      </c>
      <c r="P26" s="27">
        <f t="shared" si="14"/>
        <v>16101.081372600001</v>
      </c>
      <c r="Q26" s="27">
        <f t="shared" si="14"/>
        <v>16255.934214480005</v>
      </c>
      <c r="R26" s="27">
        <f t="shared" si="14"/>
        <v>17209.666949760001</v>
      </c>
      <c r="S26" s="27">
        <f t="shared" si="14"/>
        <v>16927.667499600004</v>
      </c>
      <c r="T26" s="27">
        <f t="shared" si="14"/>
        <v>17193.27254184</v>
      </c>
      <c r="U26" s="27">
        <f t="shared" si="14"/>
        <v>17794.073054520006</v>
      </c>
      <c r="V26" s="27">
        <f t="shared" si="14"/>
        <v>18689.452641359996</v>
      </c>
      <c r="W26" s="27">
        <f t="shared" si="14"/>
        <v>7935.4869534000018</v>
      </c>
      <c r="X26" s="27">
        <f t="shared" ref="X26:Z26" si="15">SUM(X27,X33)</f>
        <v>8628.6291537600009</v>
      </c>
      <c r="Y26" s="27">
        <f t="shared" si="15"/>
        <v>14708.931916320007</v>
      </c>
      <c r="Z26" s="27">
        <f t="shared" si="15"/>
        <v>16121.800996920005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  <c r="Y28" s="8">
        <f>INTAVI_PA_IN!Y28+INTAVI_PA_EX!Y28+INTAVI_FR_IN!Y28+INTAVI_FR_EX!Y28</f>
        <v>0</v>
      </c>
      <c r="Z28" s="8">
        <f>INTAVI_PA_IN!Z28+INTAVI_PA_EX!Z28+INTAVI_FR_IN!Z28+INTAVI_FR_EX!Z28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  <c r="Y29" s="8">
        <f>INTAVI_PA_IN!Y29+INTAVI_PA_EX!Y29+INTAVI_FR_IN!Y29+INTAVI_FR_EX!Y29</f>
        <v>0</v>
      </c>
      <c r="Z29" s="8">
        <f>INTAVI_PA_IN!Z29+INTAVI_PA_EX!Z29+INTAVI_FR_IN!Z29+INTAVI_FR_EX!Z29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  <c r="Y30" s="8">
        <f>INTAVI_PA_IN!Y30+INTAVI_PA_EX!Y30+INTAVI_FR_IN!Y30+INTAVI_FR_EX!Y30</f>
        <v>0</v>
      </c>
      <c r="Z30" s="8">
        <f>INTAVI_PA_IN!Z30+INTAVI_PA_EX!Z30+INTAVI_FR_IN!Z30+INTAVI_FR_EX!Z30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  <c r="Y31" s="8">
        <f>INTAVI_PA_IN!Y31+INTAVI_PA_EX!Y31+INTAVI_FR_IN!Y31+INTAVI_FR_EX!Y31</f>
        <v>0</v>
      </c>
      <c r="Z31" s="8">
        <f>INTAVI_PA_IN!Z31+INTAVI_PA_EX!Z31+INTAVI_FR_IN!Z31+INTAVI_FR_EX!Z31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  <c r="Y32" s="8">
        <f>INTAVI_PA_IN!Y32+INTAVI_PA_EX!Y32+INTAVI_FR_IN!Y32+INTAVI_FR_EX!Y32</f>
        <v>0</v>
      </c>
      <c r="Z32" s="8">
        <f>INTAVI_PA_IN!Z32+INTAVI_PA_EX!Z32+INTAVI_FR_IN!Z32+INTAVI_FR_EX!Z32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15701.752079999998</v>
      </c>
      <c r="D33" s="19">
        <f t="shared" si="18"/>
        <v>15527.358630000004</v>
      </c>
      <c r="E33" s="19">
        <f t="shared" si="18"/>
        <v>15590.774429999996</v>
      </c>
      <c r="F33" s="19">
        <f t="shared" si="18"/>
        <v>15117.709904279998</v>
      </c>
      <c r="G33" s="19">
        <f t="shared" si="18"/>
        <v>16162.655784840001</v>
      </c>
      <c r="H33" s="19">
        <f t="shared" si="18"/>
        <v>16357.423825440001</v>
      </c>
      <c r="I33" s="19">
        <f t="shared" si="18"/>
        <v>17121.038321879998</v>
      </c>
      <c r="J33" s="19">
        <f t="shared" si="18"/>
        <v>17748.624115439998</v>
      </c>
      <c r="K33" s="19">
        <f t="shared" si="18"/>
        <v>17853.736968720004</v>
      </c>
      <c r="L33" s="19">
        <f t="shared" si="18"/>
        <v>16264.677053160005</v>
      </c>
      <c r="M33" s="19">
        <f t="shared" si="18"/>
        <v>16580.015871840002</v>
      </c>
      <c r="N33" s="19">
        <f t="shared" si="18"/>
        <v>16595.297526600003</v>
      </c>
      <c r="O33" s="19">
        <f t="shared" si="18"/>
        <v>16242.807402720002</v>
      </c>
      <c r="P33" s="19">
        <f t="shared" si="18"/>
        <v>16101.081372600001</v>
      </c>
      <c r="Q33" s="19">
        <f t="shared" si="18"/>
        <v>16255.934214480005</v>
      </c>
      <c r="R33" s="19">
        <f t="shared" si="18"/>
        <v>17209.666949760001</v>
      </c>
      <c r="S33" s="19">
        <f t="shared" si="18"/>
        <v>16927.667499600004</v>
      </c>
      <c r="T33" s="19">
        <f t="shared" si="18"/>
        <v>17193.27254184</v>
      </c>
      <c r="U33" s="19">
        <f t="shared" si="18"/>
        <v>17794.073054520006</v>
      </c>
      <c r="V33" s="19">
        <f t="shared" si="18"/>
        <v>18689.452641359996</v>
      </c>
      <c r="W33" s="19">
        <f t="shared" si="18"/>
        <v>7935.4869534000018</v>
      </c>
      <c r="X33" s="19">
        <f t="shared" ref="X33:Z33" si="19">SUM(X34:X50)</f>
        <v>8628.6291537600009</v>
      </c>
      <c r="Y33" s="19">
        <f t="shared" si="19"/>
        <v>14708.931916320007</v>
      </c>
      <c r="Z33" s="19">
        <f t="shared" si="19"/>
        <v>16121.800996920005</v>
      </c>
    </row>
    <row r="34" spans="1:26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  <c r="Y34" s="8">
        <f>INTAVI_PA_IN!Y34+INTAVI_PA_EX!Y34+INTAVI_FR_IN!Y34+INTAVI_FR_EX!Y34</f>
        <v>0</v>
      </c>
      <c r="Z34" s="8">
        <f>INTAVI_PA_IN!Z34+INTAVI_PA_EX!Z34+INTAVI_FR_IN!Z34+INTAVI_FR_EX!Z34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  <c r="Y35" s="8">
        <f>INTAVI_PA_IN!Y35+INTAVI_PA_EX!Y35+INTAVI_FR_IN!Y35+INTAVI_FR_EX!Y35</f>
        <v>0</v>
      </c>
      <c r="Z35" s="8">
        <f>INTAVI_PA_IN!Z35+INTAVI_PA_EX!Z35+INTAVI_FR_IN!Z35+INTAVI_FR_EX!Z35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  <c r="Y36" s="8">
        <f>INTAVI_PA_IN!Y36+INTAVI_PA_EX!Y36+INTAVI_FR_IN!Y36+INTAVI_FR_EX!Y36</f>
        <v>0</v>
      </c>
      <c r="Z36" s="8">
        <f>INTAVI_PA_IN!Z36+INTAVI_PA_EX!Z36+INTAVI_FR_IN!Z36+INTAVI_FR_EX!Z36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  <c r="Y37" s="8">
        <f>INTAVI_PA_IN!Y37+INTAVI_PA_EX!Y37+INTAVI_FR_IN!Y37+INTAVI_FR_EX!Y37</f>
        <v>0</v>
      </c>
      <c r="Z37" s="8">
        <f>INTAVI_PA_IN!Z37+INTAVI_PA_EX!Z37+INTAVI_FR_IN!Z37+INTAVI_FR_EX!Z37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  <c r="Y38" s="8">
        <f>INTAVI_PA_IN!Y38+INTAVI_PA_EX!Y38+INTAVI_FR_IN!Y38+INTAVI_FR_EX!Y38</f>
        <v>0</v>
      </c>
      <c r="Z38" s="8">
        <f>INTAVI_PA_IN!Z38+INTAVI_PA_EX!Z38+INTAVI_FR_IN!Z38+INTAVI_FR_EX!Z38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  <c r="Y39" s="8">
        <f>INTAVI_PA_IN!Y39+INTAVI_PA_EX!Y39+INTAVI_FR_IN!Y39+INTAVI_FR_EX!Y39</f>
        <v>0</v>
      </c>
      <c r="Z39" s="8">
        <f>INTAVI_PA_IN!Z39+INTAVI_PA_EX!Z39+INTAVI_FR_IN!Z39+INTAVI_FR_EX!Z39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15701.752079999998</v>
      </c>
      <c r="D40" s="8">
        <f>INTAVI_PA_IN!D40+INTAVI_PA_EX!D40+INTAVI_FR_IN!D40+INTAVI_FR_EX!D40</f>
        <v>15527.358630000004</v>
      </c>
      <c r="E40" s="8">
        <f>INTAVI_PA_IN!E40+INTAVI_PA_EX!E40+INTAVI_FR_IN!E40+INTAVI_FR_EX!E40</f>
        <v>15590.774429999996</v>
      </c>
      <c r="F40" s="8">
        <f>INTAVI_PA_IN!F40+INTAVI_PA_EX!F40+INTAVI_FR_IN!F40+INTAVI_FR_EX!F40</f>
        <v>15117.709904279998</v>
      </c>
      <c r="G40" s="8">
        <f>INTAVI_PA_IN!G40+INTAVI_PA_EX!G40+INTAVI_FR_IN!G40+INTAVI_FR_EX!G40</f>
        <v>16162.655784840001</v>
      </c>
      <c r="H40" s="8">
        <f>INTAVI_PA_IN!H40+INTAVI_PA_EX!H40+INTAVI_FR_IN!H40+INTAVI_FR_EX!H40</f>
        <v>16357.423825440001</v>
      </c>
      <c r="I40" s="8">
        <f>INTAVI_PA_IN!I40+INTAVI_PA_EX!I40+INTAVI_FR_IN!I40+INTAVI_FR_EX!I40</f>
        <v>17121.038321879998</v>
      </c>
      <c r="J40" s="8">
        <f>INTAVI_PA_IN!J40+INTAVI_PA_EX!J40+INTAVI_FR_IN!J40+INTAVI_FR_EX!J40</f>
        <v>17748.624115439998</v>
      </c>
      <c r="K40" s="8">
        <f>INTAVI_PA_IN!K40+INTAVI_PA_EX!K40+INTAVI_FR_IN!K40+INTAVI_FR_EX!K40</f>
        <v>17853.736968720004</v>
      </c>
      <c r="L40" s="8">
        <f>INTAVI_PA_IN!L40+INTAVI_PA_EX!L40+INTAVI_FR_IN!L40+INTAVI_FR_EX!L40</f>
        <v>16264.677053160005</v>
      </c>
      <c r="M40" s="8">
        <f>INTAVI_PA_IN!M40+INTAVI_PA_EX!M40+INTAVI_FR_IN!M40+INTAVI_FR_EX!M40</f>
        <v>16580.015871840002</v>
      </c>
      <c r="N40" s="8">
        <f>INTAVI_PA_IN!N40+INTAVI_PA_EX!N40+INTAVI_FR_IN!N40+INTAVI_FR_EX!N40</f>
        <v>16595.297526600003</v>
      </c>
      <c r="O40" s="8">
        <f>INTAVI_PA_IN!O40+INTAVI_PA_EX!O40+INTAVI_FR_IN!O40+INTAVI_FR_EX!O40</f>
        <v>16242.807402720002</v>
      </c>
      <c r="P40" s="8">
        <f>INTAVI_PA_IN!P40+INTAVI_PA_EX!P40+INTAVI_FR_IN!P40+INTAVI_FR_EX!P40</f>
        <v>16101.081372600001</v>
      </c>
      <c r="Q40" s="8">
        <f>INTAVI_PA_IN!Q40+INTAVI_PA_EX!Q40+INTAVI_FR_IN!Q40+INTAVI_FR_EX!Q40</f>
        <v>16255.934214480005</v>
      </c>
      <c r="R40" s="8">
        <f>INTAVI_PA_IN!R40+INTAVI_PA_EX!R40+INTAVI_FR_IN!R40+INTAVI_FR_EX!R40</f>
        <v>17209.666949760001</v>
      </c>
      <c r="S40" s="8">
        <f>INTAVI_PA_IN!S40+INTAVI_PA_EX!S40+INTAVI_FR_IN!S40+INTAVI_FR_EX!S40</f>
        <v>16927.667499600004</v>
      </c>
      <c r="T40" s="8">
        <f>INTAVI_PA_IN!T40+INTAVI_PA_EX!T40+INTAVI_FR_IN!T40+INTAVI_FR_EX!T40</f>
        <v>17193.27254184</v>
      </c>
      <c r="U40" s="8">
        <f>INTAVI_PA_IN!U40+INTAVI_PA_EX!U40+INTAVI_FR_IN!U40+INTAVI_FR_EX!U40</f>
        <v>17794.073054520006</v>
      </c>
      <c r="V40" s="8">
        <f>INTAVI_PA_IN!V40+INTAVI_PA_EX!V40+INTAVI_FR_IN!V40+INTAVI_FR_EX!V40</f>
        <v>18689.452641359996</v>
      </c>
      <c r="W40" s="8">
        <f>INTAVI_PA_IN!W40+INTAVI_PA_EX!W40+INTAVI_FR_IN!W40+INTAVI_FR_EX!W40</f>
        <v>7935.4869534000018</v>
      </c>
      <c r="X40" s="8">
        <f>INTAVI_PA_IN!X40+INTAVI_PA_EX!X40+INTAVI_FR_IN!X40+INTAVI_FR_EX!X40</f>
        <v>8628.6291537600009</v>
      </c>
      <c r="Y40" s="8">
        <f>INTAVI_PA_IN!Y40+INTAVI_PA_EX!Y40+INTAVI_FR_IN!Y40+INTAVI_FR_EX!Y40</f>
        <v>14708.931916320007</v>
      </c>
      <c r="Z40" s="8">
        <f>INTAVI_PA_IN!Z40+INTAVI_PA_EX!Z40+INTAVI_FR_IN!Z40+INTAVI_FR_EX!Z40</f>
        <v>16121.800996920005</v>
      </c>
    </row>
    <row r="41" spans="1:26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  <c r="Y41" s="8">
        <f>INTAVI_PA_IN!Y41+INTAVI_PA_EX!Y41+INTAVI_FR_IN!Y41+INTAVI_FR_EX!Y41</f>
        <v>0</v>
      </c>
      <c r="Z41" s="8">
        <f>INTAVI_PA_IN!Z41+INTAVI_PA_EX!Z41+INTAVI_FR_IN!Z41+INTAVI_FR_EX!Z41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  <c r="Y42" s="8">
        <f>INTAVI_PA_IN!Y42+INTAVI_PA_EX!Y42+INTAVI_FR_IN!Y42+INTAVI_FR_EX!Y42</f>
        <v>0</v>
      </c>
      <c r="Z42" s="8">
        <f>INTAVI_PA_IN!Z42+INTAVI_PA_EX!Z42+INTAVI_FR_IN!Z42+INTAVI_FR_EX!Z42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  <c r="Y43" s="8">
        <f>INTAVI_PA_IN!Y43+INTAVI_PA_EX!Y43+INTAVI_FR_IN!Y43+INTAVI_FR_EX!Y43</f>
        <v>0</v>
      </c>
      <c r="Z43" s="8">
        <f>INTAVI_PA_IN!Z43+INTAVI_PA_EX!Z43+INTAVI_FR_IN!Z43+INTAVI_FR_EX!Z43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  <c r="Y44" s="8">
        <f>INTAVI_PA_IN!Y44+INTAVI_PA_EX!Y44+INTAVI_FR_IN!Y44+INTAVI_FR_EX!Y44</f>
        <v>0</v>
      </c>
      <c r="Z44" s="8">
        <f>INTAVI_PA_IN!Z44+INTAVI_PA_EX!Z44+INTAVI_FR_IN!Z44+INTAVI_FR_EX!Z44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  <c r="Y45" s="8">
        <f>INTAVI_PA_IN!Y45+INTAVI_PA_EX!Y45+INTAVI_FR_IN!Y45+INTAVI_FR_EX!Y45</f>
        <v>0</v>
      </c>
      <c r="Z45" s="8">
        <f>INTAVI_PA_IN!Z45+INTAVI_PA_EX!Z45+INTAVI_FR_IN!Z45+INTAVI_FR_EX!Z45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  <c r="Y46" s="8">
        <f>INTAVI_PA_IN!Y46+INTAVI_PA_EX!Y46+INTAVI_FR_IN!Y46+INTAVI_FR_EX!Y46</f>
        <v>0</v>
      </c>
      <c r="Z46" s="8">
        <f>INTAVI_PA_IN!Z46+INTAVI_PA_EX!Z46+INTAVI_FR_IN!Z46+INTAVI_FR_EX!Z46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  <c r="Y47" s="8">
        <f>INTAVI_PA_IN!Y47+INTAVI_PA_EX!Y47+INTAVI_FR_IN!Y47+INTAVI_FR_EX!Y47</f>
        <v>0</v>
      </c>
      <c r="Z47" s="8">
        <f>INTAVI_PA_IN!Z47+INTAVI_PA_EX!Z47+INTAVI_FR_IN!Z47+INTAVI_FR_EX!Z47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  <c r="Y48" s="8">
        <f>INTAVI_PA_IN!Y48+INTAVI_PA_EX!Y48+INTAVI_FR_IN!Y48+INTAVI_FR_EX!Y48</f>
        <v>0</v>
      </c>
      <c r="Z48" s="8">
        <f>INTAVI_PA_IN!Z48+INTAVI_PA_EX!Z48+INTAVI_FR_IN!Z48+INTAVI_FR_EX!Z48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  <c r="Y49" s="8">
        <f>INTAVI_PA_IN!Y49+INTAVI_PA_EX!Y49+INTAVI_FR_IN!Y49+INTAVI_FR_EX!Y49</f>
        <v>0</v>
      </c>
      <c r="Z49" s="8">
        <f>INTAVI_PA_IN!Z49+INTAVI_PA_EX!Z49+INTAVI_FR_IN!Z49+INTAVI_FR_EX!Z49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  <c r="Y50" s="8">
        <f>INTAVI_PA_IN!Y50+INTAVI_PA_EX!Y50+INTAVI_FR_IN!Y50+INTAVI_FR_EX!Y50</f>
        <v>0</v>
      </c>
      <c r="Z50" s="8">
        <f>INTAVI_PA_IN!Z50+INTAVI_PA_EX!Z50+INTAVI_FR_IN!Z50+INTAVI_FR_EX!Z50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  <c r="Y51" s="27">
        <f>INTAVI_PA_IN!Y51+INTAVI_PA_EX!Y51+INTAVI_FR_IN!Y51+INTAVI_FR_EX!Y51</f>
        <v>0</v>
      </c>
      <c r="Z51" s="27">
        <f>INTAVI_PA_IN!Z51+INTAVI_PA_EX!Z51+INTAVI_FR_IN!Z51+INTAVI_FR_EX!Z51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  <c r="Y53" s="8">
        <f>INTAVI_PA_IN!Y53+INTAVI_PA_EX!Y53+INTAVI_FR_IN!Y53+INTAVI_FR_EX!Y53</f>
        <v>0</v>
      </c>
      <c r="Z53" s="8">
        <f>INTAVI_PA_IN!Z53+INTAVI_PA_EX!Z53+INTAVI_FR_IN!Z53+INTAVI_FR_EX!Z53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  <c r="Y54" s="45">
        <f>INTAVI_PA_IN!Y54+INTAVI_PA_EX!Y54+INTAVI_FR_IN!Y54+INTAVI_FR_EX!Y54</f>
        <v>0</v>
      </c>
      <c r="Z54" s="45">
        <f>INTAVI_PA_IN!Z54+INTAVI_PA_EX!Z54+INTAVI_FR_IN!Z54+INTAVI_FR_EX!Z54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81.007236000000034</v>
      </c>
      <c r="Z61" s="49">
        <f t="shared" si="23"/>
        <v>136.52060975999999</v>
      </c>
    </row>
    <row r="62" spans="1:26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  <c r="Y62" s="52">
        <f>INTAVI_PA_IN!Y62+INTAVI_PA_EX!Y62+INTAVI_FR_IN!Y62+INTAVI_FR_EX!Y62</f>
        <v>0</v>
      </c>
      <c r="Z62" s="52">
        <f>INTAVI_PA_IN!Z62+INTAVI_PA_EX!Z62+INTAVI_FR_IN!Z62+INTAVI_FR_EX!Z62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  <c r="Y63" s="52">
        <f>INTAVI_PA_IN!Y63+INTAVI_PA_EX!Y63+INTAVI_FR_IN!Y63+INTAVI_FR_EX!Y63</f>
        <v>0</v>
      </c>
      <c r="Z63" s="52">
        <f>INTAVI_PA_IN!Z63+INTAVI_PA_EX!Z63+INTAVI_FR_IN!Z63+INTAVI_FR_EX!Z63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  <c r="Y64" s="52">
        <f>INTAVI_PA_IN!Y64+INTAVI_PA_EX!Y64+INTAVI_FR_IN!Y64+INTAVI_FR_EX!Y64</f>
        <v>0</v>
      </c>
      <c r="Z64" s="52">
        <f>INTAVI_PA_IN!Z64+INTAVI_PA_EX!Z64+INTAVI_FR_IN!Z64+INTAVI_FR_EX!Z64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  <c r="Y65" s="52">
        <f>INTAVI_PA_IN!Y65+INTAVI_PA_EX!Y65+INTAVI_FR_IN!Y65+INTAVI_FR_EX!Y65</f>
        <v>0</v>
      </c>
      <c r="Z65" s="52">
        <f>INTAVI_PA_IN!Z65+INTAVI_PA_EX!Z65+INTAVI_FR_IN!Z65+INTAVI_FR_EX!Z65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  <c r="Y66" s="52">
        <f>INTAVI_PA_IN!Y66+INTAVI_PA_EX!Y66+INTAVI_FR_IN!Y66+INTAVI_FR_EX!Y66</f>
        <v>0</v>
      </c>
      <c r="Z66" s="52">
        <f>INTAVI_PA_IN!Z66+INTAVI_PA_EX!Z66+INTAVI_FR_IN!Z66+INTAVI_FR_EX!Z66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  <c r="Y67" s="52">
        <f>INTAVI_PA_IN!Y67+INTAVI_PA_EX!Y67+INTAVI_FR_IN!Y67+INTAVI_FR_EX!Y67</f>
        <v>0</v>
      </c>
      <c r="Z67" s="52">
        <f>INTAVI_PA_IN!Z67+INTAVI_PA_EX!Z67+INTAVI_FR_IN!Z67+INTAVI_FR_EX!Z67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  <c r="Y68" s="52">
        <f>INTAVI_PA_IN!Y68+INTAVI_PA_EX!Y68+INTAVI_FR_IN!Y68+INTAVI_FR_EX!Y68</f>
        <v>0</v>
      </c>
      <c r="Z68" s="52">
        <f>INTAVI_PA_IN!Z68+INTAVI_PA_EX!Z68+INTAVI_FR_IN!Z68+INTAVI_FR_EX!Z68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  <c r="Y69" s="52">
        <f>INTAVI_PA_IN!Y69+INTAVI_PA_EX!Y69+INTAVI_FR_IN!Y69+INTAVI_FR_EX!Y69</f>
        <v>0</v>
      </c>
      <c r="Z69" s="52">
        <f>INTAVI_PA_IN!Z69+INTAVI_PA_EX!Z69+INTAVI_FR_IN!Z69+INTAVI_FR_EX!Z69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  <c r="Y70" s="52">
        <f>INTAVI_PA_IN!Y70+INTAVI_PA_EX!Y70+INTAVI_FR_IN!Y70+INTAVI_FR_EX!Y70</f>
        <v>0</v>
      </c>
      <c r="Z70" s="52">
        <f>INTAVI_PA_IN!Z70+INTAVI_PA_EX!Z70+INTAVI_FR_IN!Z70+INTAVI_FR_EX!Z70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  <c r="Y71" s="52">
        <f>INTAVI_PA_IN!Y71+INTAVI_PA_EX!Y71+INTAVI_FR_IN!Y71+INTAVI_FR_EX!Y71</f>
        <v>81.007236000000034</v>
      </c>
      <c r="Z71" s="52">
        <f>INTAVI_PA_IN!Z71+INTAVI_PA_EX!Z71+INTAVI_FR_IN!Z71+INTAVI_FR_EX!Z71</f>
        <v>136.52060975999999</v>
      </c>
    </row>
    <row r="72" spans="1:26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  <c r="Y72" s="55">
        <f>INTAVI_PA_IN!Y72+INTAVI_PA_EX!Y72+INTAVI_FR_IN!Y72+INTAVI_FR_EX!Y72</f>
        <v>0</v>
      </c>
      <c r="Z72" s="55">
        <f>INTAVI_PA_IN!Z72+INTAVI_PA_EX!Z72+INTAVI_FR_IN!Z72+INTAVI_FR_EX!Z72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318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3873.1013813507952</v>
      </c>
      <c r="D2" s="21">
        <f t="shared" ref="D2:X2" si="0">SUM(D3,D17,D22,D25,D26,D51,D52)</f>
        <v>3833.2045351203942</v>
      </c>
      <c r="E2" s="21">
        <f t="shared" si="0"/>
        <v>3847.6109277751639</v>
      </c>
      <c r="F2" s="21">
        <f t="shared" si="0"/>
        <v>3664.9063274736327</v>
      </c>
      <c r="G2" s="21">
        <f t="shared" si="0"/>
        <v>3807.2500867192525</v>
      </c>
      <c r="H2" s="21">
        <f t="shared" si="0"/>
        <v>3836.098147946399</v>
      </c>
      <c r="I2" s="21">
        <f t="shared" si="0"/>
        <v>4097.1427625700171</v>
      </c>
      <c r="J2" s="21">
        <f t="shared" si="0"/>
        <v>4326.7863715497006</v>
      </c>
      <c r="K2" s="21">
        <f t="shared" si="0"/>
        <v>4248.43178671652</v>
      </c>
      <c r="L2" s="21">
        <f t="shared" si="0"/>
        <v>3759.529409729937</v>
      </c>
      <c r="M2" s="21">
        <f t="shared" si="0"/>
        <v>3708.5044340243162</v>
      </c>
      <c r="N2" s="21">
        <f t="shared" si="0"/>
        <v>3732.1285362378189</v>
      </c>
      <c r="O2" s="21">
        <f t="shared" si="0"/>
        <v>3584.0561277447382</v>
      </c>
      <c r="P2" s="21">
        <f t="shared" si="0"/>
        <v>3550.586508940245</v>
      </c>
      <c r="Q2" s="21">
        <f t="shared" si="0"/>
        <v>3567.8859597847722</v>
      </c>
      <c r="R2" s="21">
        <f t="shared" si="0"/>
        <v>3781.4067065746767</v>
      </c>
      <c r="S2" s="21">
        <f t="shared" si="0"/>
        <v>3965.4787649884765</v>
      </c>
      <c r="T2" s="21">
        <f t="shared" si="0"/>
        <v>4140.7232040302251</v>
      </c>
      <c r="U2" s="21">
        <f t="shared" si="0"/>
        <v>4247.5447670443709</v>
      </c>
      <c r="V2" s="21">
        <f t="shared" si="0"/>
        <v>4333.2982528889925</v>
      </c>
      <c r="W2" s="21">
        <f t="shared" si="0"/>
        <v>1243.9886383260834</v>
      </c>
      <c r="X2" s="21">
        <f t="shared" si="0"/>
        <v>1548.1705676519357</v>
      </c>
      <c r="Y2" s="21">
        <f t="shared" ref="Y2:Z2" si="1">SUM(Y3,Y17,Y22,Y25,Y26,Y51,Y52)</f>
        <v>3541.0433572219654</v>
      </c>
      <c r="Z2" s="21">
        <f t="shared" si="1"/>
        <v>3900.0253239071567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3873.1013813507952</v>
      </c>
      <c r="D26" s="27">
        <f t="shared" si="14"/>
        <v>3833.2045351203942</v>
      </c>
      <c r="E26" s="27">
        <f t="shared" si="14"/>
        <v>3847.6109277751639</v>
      </c>
      <c r="F26" s="27">
        <f t="shared" si="14"/>
        <v>3664.9063274736327</v>
      </c>
      <c r="G26" s="27">
        <f t="shared" si="14"/>
        <v>3807.2500867192525</v>
      </c>
      <c r="H26" s="27">
        <f t="shared" si="14"/>
        <v>3836.098147946399</v>
      </c>
      <c r="I26" s="27">
        <f t="shared" si="14"/>
        <v>4097.1427625700171</v>
      </c>
      <c r="J26" s="27">
        <f t="shared" si="14"/>
        <v>4326.7863715497006</v>
      </c>
      <c r="K26" s="27">
        <f t="shared" si="14"/>
        <v>4248.43178671652</v>
      </c>
      <c r="L26" s="27">
        <f t="shared" si="14"/>
        <v>3759.529409729937</v>
      </c>
      <c r="M26" s="27">
        <f t="shared" si="14"/>
        <v>3708.5044340243162</v>
      </c>
      <c r="N26" s="27">
        <f t="shared" si="14"/>
        <v>3732.1285362378189</v>
      </c>
      <c r="O26" s="27">
        <f t="shared" si="14"/>
        <v>3584.0561277447382</v>
      </c>
      <c r="P26" s="27">
        <f t="shared" si="14"/>
        <v>3550.586508940245</v>
      </c>
      <c r="Q26" s="27">
        <f t="shared" si="14"/>
        <v>3567.8859597847722</v>
      </c>
      <c r="R26" s="27">
        <f t="shared" si="14"/>
        <v>3781.4067065746767</v>
      </c>
      <c r="S26" s="27">
        <f t="shared" si="14"/>
        <v>3965.4787649884765</v>
      </c>
      <c r="T26" s="27">
        <f t="shared" si="14"/>
        <v>4140.7232040302251</v>
      </c>
      <c r="U26" s="27">
        <f t="shared" si="14"/>
        <v>4247.5447670443709</v>
      </c>
      <c r="V26" s="27">
        <f t="shared" si="14"/>
        <v>4333.2982528889925</v>
      </c>
      <c r="W26" s="27">
        <f t="shared" si="14"/>
        <v>1243.9886383260834</v>
      </c>
      <c r="X26" s="27">
        <f t="shared" si="14"/>
        <v>1548.1705676519357</v>
      </c>
      <c r="Y26" s="27">
        <f t="shared" ref="Y26:Z26" si="15">SUM(Y27,Y33)</f>
        <v>3541.0433572219654</v>
      </c>
      <c r="Z26" s="27">
        <f t="shared" si="15"/>
        <v>3900.0253239071567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3873.1013813507952</v>
      </c>
      <c r="D33" s="19">
        <f t="shared" si="18"/>
        <v>3833.2045351203942</v>
      </c>
      <c r="E33" s="19">
        <f t="shared" si="18"/>
        <v>3847.6109277751639</v>
      </c>
      <c r="F33" s="19">
        <f t="shared" si="18"/>
        <v>3664.9063274736327</v>
      </c>
      <c r="G33" s="19">
        <f t="shared" si="18"/>
        <v>3807.2500867192525</v>
      </c>
      <c r="H33" s="19">
        <f t="shared" si="18"/>
        <v>3836.098147946399</v>
      </c>
      <c r="I33" s="19">
        <f t="shared" si="18"/>
        <v>4097.1427625700171</v>
      </c>
      <c r="J33" s="19">
        <f t="shared" si="18"/>
        <v>4326.7863715497006</v>
      </c>
      <c r="K33" s="19">
        <f t="shared" si="18"/>
        <v>4248.43178671652</v>
      </c>
      <c r="L33" s="19">
        <f t="shared" si="18"/>
        <v>3759.529409729937</v>
      </c>
      <c r="M33" s="19">
        <f t="shared" si="18"/>
        <v>3708.5044340243162</v>
      </c>
      <c r="N33" s="19">
        <f t="shared" si="18"/>
        <v>3732.1285362378189</v>
      </c>
      <c r="O33" s="19">
        <f t="shared" si="18"/>
        <v>3584.0561277447382</v>
      </c>
      <c r="P33" s="19">
        <f t="shared" si="18"/>
        <v>3550.586508940245</v>
      </c>
      <c r="Q33" s="19">
        <f t="shared" si="18"/>
        <v>3567.8859597847722</v>
      </c>
      <c r="R33" s="19">
        <f t="shared" si="18"/>
        <v>3781.4067065746767</v>
      </c>
      <c r="S33" s="19">
        <f t="shared" si="18"/>
        <v>3965.4787649884765</v>
      </c>
      <c r="T33" s="19">
        <f t="shared" si="18"/>
        <v>4140.7232040302251</v>
      </c>
      <c r="U33" s="19">
        <f t="shared" si="18"/>
        <v>4247.5447670443709</v>
      </c>
      <c r="V33" s="19">
        <f t="shared" si="18"/>
        <v>4333.2982528889925</v>
      </c>
      <c r="W33" s="19">
        <f t="shared" si="18"/>
        <v>1243.9886383260834</v>
      </c>
      <c r="X33" s="19">
        <f t="shared" si="18"/>
        <v>1548.1705676519357</v>
      </c>
      <c r="Y33" s="19">
        <f t="shared" ref="Y33:Z33" si="19">SUM(Y34:Y50)</f>
        <v>3541.0433572219654</v>
      </c>
      <c r="Z33" s="19">
        <f t="shared" si="19"/>
        <v>3900.0253239071567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3873.1013813507952</v>
      </c>
      <c r="D40" s="8">
        <v>3833.2045351203942</v>
      </c>
      <c r="E40" s="8">
        <v>3847.6109277751639</v>
      </c>
      <c r="F40" s="8">
        <v>3664.9063274736327</v>
      </c>
      <c r="G40" s="8">
        <v>3807.2500867192525</v>
      </c>
      <c r="H40" s="8">
        <v>3836.098147946399</v>
      </c>
      <c r="I40" s="8">
        <v>4097.1427625700171</v>
      </c>
      <c r="J40" s="8">
        <v>4326.7863715497006</v>
      </c>
      <c r="K40" s="8">
        <v>4248.43178671652</v>
      </c>
      <c r="L40" s="8">
        <v>3759.529409729937</v>
      </c>
      <c r="M40" s="8">
        <v>3708.5044340243162</v>
      </c>
      <c r="N40" s="8">
        <v>3732.1285362378189</v>
      </c>
      <c r="O40" s="8">
        <v>3584.0561277447382</v>
      </c>
      <c r="P40" s="8">
        <v>3550.586508940245</v>
      </c>
      <c r="Q40" s="8">
        <v>3567.8859597847722</v>
      </c>
      <c r="R40" s="8">
        <v>3781.4067065746767</v>
      </c>
      <c r="S40" s="8">
        <v>3965.4787649884765</v>
      </c>
      <c r="T40" s="8">
        <v>4140.7232040302251</v>
      </c>
      <c r="U40" s="8">
        <v>4247.5447670443709</v>
      </c>
      <c r="V40" s="8">
        <v>4333.2982528889925</v>
      </c>
      <c r="W40" s="8">
        <v>1243.9886383260834</v>
      </c>
      <c r="X40" s="8">
        <v>1548.1705676519357</v>
      </c>
      <c r="Y40" s="8">
        <v>3541.0433572219654</v>
      </c>
      <c r="Z40" s="8">
        <v>3900.0253239071567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19.50176508781329</v>
      </c>
      <c r="Z61" s="49">
        <f t="shared" si="23"/>
        <v>33.025704473151954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19.50176508781329</v>
      </c>
      <c r="Z71" s="52">
        <v>33.025704473151954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316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10662.574308908641</v>
      </c>
      <c r="D2" s="21">
        <f t="shared" ref="D2:X2" si="0">SUM(D3,D17,D22,D25,D26,D51,D52)</f>
        <v>10552.64361880572</v>
      </c>
      <c r="E2" s="21">
        <f t="shared" si="0"/>
        <v>10592.322151122045</v>
      </c>
      <c r="F2" s="21">
        <f t="shared" si="0"/>
        <v>10297.689338982391</v>
      </c>
      <c r="G2" s="21">
        <f t="shared" si="0"/>
        <v>11086.683212624908</v>
      </c>
      <c r="H2" s="21">
        <f t="shared" si="0"/>
        <v>11208.523281859409</v>
      </c>
      <c r="I2" s="21">
        <f t="shared" si="0"/>
        <v>11636.030183380786</v>
      </c>
      <c r="J2" s="21">
        <f t="shared" si="0"/>
        <v>11959.681010038586</v>
      </c>
      <c r="K2" s="21">
        <f t="shared" si="0"/>
        <v>12103.526169328788</v>
      </c>
      <c r="L2" s="21">
        <f t="shared" si="0"/>
        <v>11345.63518124435</v>
      </c>
      <c r="M2" s="21">
        <f t="shared" si="0"/>
        <v>11494.253971172877</v>
      </c>
      <c r="N2" s="21">
        <f t="shared" si="0"/>
        <v>11425.955781080438</v>
      </c>
      <c r="O2" s="21">
        <f t="shared" si="0"/>
        <v>11190.628562158972</v>
      </c>
      <c r="P2" s="21">
        <f t="shared" si="0"/>
        <v>11174.671357164665</v>
      </c>
      <c r="Q2" s="21">
        <f t="shared" si="0"/>
        <v>11114.171776841829</v>
      </c>
      <c r="R2" s="21">
        <f t="shared" si="0"/>
        <v>11742.800902520059</v>
      </c>
      <c r="S2" s="21">
        <f t="shared" si="0"/>
        <v>11500.953600151201</v>
      </c>
      <c r="T2" s="21">
        <f t="shared" si="0"/>
        <v>11546.891530324914</v>
      </c>
      <c r="U2" s="21">
        <f t="shared" si="0"/>
        <v>12092.22000424715</v>
      </c>
      <c r="V2" s="21">
        <f t="shared" si="0"/>
        <v>12970.595179221244</v>
      </c>
      <c r="W2" s="21">
        <f t="shared" si="0"/>
        <v>4992.6287149713462</v>
      </c>
      <c r="X2" s="21">
        <f t="shared" si="0"/>
        <v>5347.9717755410802</v>
      </c>
      <c r="Y2" s="21">
        <f t="shared" ref="Y2:Z2" si="1">SUM(Y3,Y17,Y22,Y25,Y26,Y51,Y52)</f>
        <v>9669.7459755597956</v>
      </c>
      <c r="Z2" s="21">
        <f t="shared" si="1"/>
        <v>11008.399259914166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10662.574308908641</v>
      </c>
      <c r="D26" s="27">
        <f t="shared" si="14"/>
        <v>10552.64361880572</v>
      </c>
      <c r="E26" s="27">
        <f t="shared" si="14"/>
        <v>10592.322151122045</v>
      </c>
      <c r="F26" s="27">
        <f t="shared" si="14"/>
        <v>10297.689338982391</v>
      </c>
      <c r="G26" s="27">
        <f t="shared" si="14"/>
        <v>11086.683212624908</v>
      </c>
      <c r="H26" s="27">
        <f t="shared" si="14"/>
        <v>11208.523281859409</v>
      </c>
      <c r="I26" s="27">
        <f t="shared" si="14"/>
        <v>11636.030183380786</v>
      </c>
      <c r="J26" s="27">
        <f t="shared" si="14"/>
        <v>11959.681010038586</v>
      </c>
      <c r="K26" s="27">
        <f t="shared" si="14"/>
        <v>12103.526169328788</v>
      </c>
      <c r="L26" s="27">
        <f t="shared" si="14"/>
        <v>11345.63518124435</v>
      </c>
      <c r="M26" s="27">
        <f t="shared" si="14"/>
        <v>11494.253971172877</v>
      </c>
      <c r="N26" s="27">
        <f t="shared" si="14"/>
        <v>11425.955781080438</v>
      </c>
      <c r="O26" s="27">
        <f t="shared" si="14"/>
        <v>11190.628562158972</v>
      </c>
      <c r="P26" s="27">
        <f t="shared" si="14"/>
        <v>11174.671357164665</v>
      </c>
      <c r="Q26" s="27">
        <f t="shared" si="14"/>
        <v>11114.171776841829</v>
      </c>
      <c r="R26" s="27">
        <f t="shared" si="14"/>
        <v>11742.800902520059</v>
      </c>
      <c r="S26" s="27">
        <f t="shared" si="14"/>
        <v>11500.953600151201</v>
      </c>
      <c r="T26" s="27">
        <f t="shared" si="14"/>
        <v>11546.891530324914</v>
      </c>
      <c r="U26" s="27">
        <f t="shared" si="14"/>
        <v>12092.22000424715</v>
      </c>
      <c r="V26" s="27">
        <f t="shared" si="14"/>
        <v>12970.595179221244</v>
      </c>
      <c r="W26" s="27">
        <f t="shared" si="14"/>
        <v>4992.6287149713462</v>
      </c>
      <c r="X26" s="27">
        <f t="shared" si="14"/>
        <v>5347.9717755410802</v>
      </c>
      <c r="Y26" s="27">
        <f t="shared" ref="Y26:Z26" si="15">SUM(Y27,Y33)</f>
        <v>9669.7459755597956</v>
      </c>
      <c r="Z26" s="27">
        <f t="shared" si="15"/>
        <v>11008.399259914166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10662.574308908641</v>
      </c>
      <c r="D33" s="19">
        <f t="shared" si="18"/>
        <v>10552.64361880572</v>
      </c>
      <c r="E33" s="19">
        <f t="shared" si="18"/>
        <v>10592.322151122045</v>
      </c>
      <c r="F33" s="19">
        <f t="shared" si="18"/>
        <v>10297.689338982391</v>
      </c>
      <c r="G33" s="19">
        <f t="shared" si="18"/>
        <v>11086.683212624908</v>
      </c>
      <c r="H33" s="19">
        <f t="shared" si="18"/>
        <v>11208.523281859409</v>
      </c>
      <c r="I33" s="19">
        <f t="shared" si="18"/>
        <v>11636.030183380786</v>
      </c>
      <c r="J33" s="19">
        <f t="shared" si="18"/>
        <v>11959.681010038586</v>
      </c>
      <c r="K33" s="19">
        <f t="shared" si="18"/>
        <v>12103.526169328788</v>
      </c>
      <c r="L33" s="19">
        <f t="shared" si="18"/>
        <v>11345.63518124435</v>
      </c>
      <c r="M33" s="19">
        <f t="shared" si="18"/>
        <v>11494.253971172877</v>
      </c>
      <c r="N33" s="19">
        <f t="shared" si="18"/>
        <v>11425.955781080438</v>
      </c>
      <c r="O33" s="19">
        <f t="shared" si="18"/>
        <v>11190.628562158972</v>
      </c>
      <c r="P33" s="19">
        <f t="shared" si="18"/>
        <v>11174.671357164665</v>
      </c>
      <c r="Q33" s="19">
        <f t="shared" si="18"/>
        <v>11114.171776841829</v>
      </c>
      <c r="R33" s="19">
        <f t="shared" si="18"/>
        <v>11742.800902520059</v>
      </c>
      <c r="S33" s="19">
        <f t="shared" si="18"/>
        <v>11500.953600151201</v>
      </c>
      <c r="T33" s="19">
        <f t="shared" si="18"/>
        <v>11546.891530324914</v>
      </c>
      <c r="U33" s="19">
        <f t="shared" si="18"/>
        <v>12092.22000424715</v>
      </c>
      <c r="V33" s="19">
        <f t="shared" si="18"/>
        <v>12970.595179221244</v>
      </c>
      <c r="W33" s="19">
        <f t="shared" si="18"/>
        <v>4992.6287149713462</v>
      </c>
      <c r="X33" s="19">
        <f t="shared" si="18"/>
        <v>5347.9717755410802</v>
      </c>
      <c r="Y33" s="19">
        <f t="shared" ref="Y33:Z33" si="19">SUM(Y34:Y50)</f>
        <v>9669.7459755597956</v>
      </c>
      <c r="Z33" s="19">
        <f t="shared" si="19"/>
        <v>11008.399259914166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10662.574308908641</v>
      </c>
      <c r="D40" s="8">
        <v>10552.64361880572</v>
      </c>
      <c r="E40" s="8">
        <v>10592.322151122045</v>
      </c>
      <c r="F40" s="8">
        <v>10297.689338982391</v>
      </c>
      <c r="G40" s="8">
        <v>11086.683212624908</v>
      </c>
      <c r="H40" s="8">
        <v>11208.523281859409</v>
      </c>
      <c r="I40" s="8">
        <v>11636.030183380786</v>
      </c>
      <c r="J40" s="8">
        <v>11959.681010038586</v>
      </c>
      <c r="K40" s="8">
        <v>12103.526169328788</v>
      </c>
      <c r="L40" s="8">
        <v>11345.63518124435</v>
      </c>
      <c r="M40" s="8">
        <v>11494.253971172877</v>
      </c>
      <c r="N40" s="8">
        <v>11425.955781080438</v>
      </c>
      <c r="O40" s="8">
        <v>11190.628562158972</v>
      </c>
      <c r="P40" s="8">
        <v>11174.671357164665</v>
      </c>
      <c r="Q40" s="8">
        <v>11114.171776841829</v>
      </c>
      <c r="R40" s="8">
        <v>11742.800902520059</v>
      </c>
      <c r="S40" s="8">
        <v>11500.953600151201</v>
      </c>
      <c r="T40" s="8">
        <v>11546.891530324914</v>
      </c>
      <c r="U40" s="8">
        <v>12092.22000424715</v>
      </c>
      <c r="V40" s="8">
        <v>12970.595179221244</v>
      </c>
      <c r="W40" s="8">
        <v>4992.6287149713462</v>
      </c>
      <c r="X40" s="8">
        <v>5347.9717755410802</v>
      </c>
      <c r="Y40" s="8">
        <v>9669.7459755597956</v>
      </c>
      <c r="Z40" s="8">
        <v>11008.399259914166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53.254675374022654</v>
      </c>
      <c r="Z61" s="49">
        <f t="shared" si="23"/>
        <v>93.21994358645982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53.254675374022654</v>
      </c>
      <c r="Z71" s="52">
        <v>93.21994358645982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314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76.676426580844506</v>
      </c>
      <c r="D2" s="21">
        <f t="shared" ref="D2:X2" si="0">SUM(D3,D17,D22,D25,D26,D51,D52)</f>
        <v>87.319972057798054</v>
      </c>
      <c r="E2" s="21">
        <f t="shared" si="0"/>
        <v>78.87972021299781</v>
      </c>
      <c r="F2" s="21">
        <f t="shared" si="0"/>
        <v>73.073744375689984</v>
      </c>
      <c r="G2" s="21">
        <f t="shared" si="0"/>
        <v>81.109796629616511</v>
      </c>
      <c r="H2" s="21">
        <f t="shared" si="0"/>
        <v>77.895373603285506</v>
      </c>
      <c r="I2" s="21">
        <f t="shared" si="0"/>
        <v>102.2006986169142</v>
      </c>
      <c r="J2" s="21">
        <f t="shared" si="0"/>
        <v>123.64946793245574</v>
      </c>
      <c r="K2" s="21">
        <f t="shared" si="0"/>
        <v>119.98103112638576</v>
      </c>
      <c r="L2" s="21">
        <f t="shared" si="0"/>
        <v>105.35920667016249</v>
      </c>
      <c r="M2" s="21">
        <f t="shared" si="0"/>
        <v>118.87052027519996</v>
      </c>
      <c r="N2" s="21">
        <f t="shared" si="0"/>
        <v>137.27234906654797</v>
      </c>
      <c r="O2" s="21">
        <f t="shared" si="0"/>
        <v>128.64603680188</v>
      </c>
      <c r="P2" s="21">
        <f t="shared" si="0"/>
        <v>139.23204531633618</v>
      </c>
      <c r="Q2" s="21">
        <f t="shared" si="0"/>
        <v>169.40675018997877</v>
      </c>
      <c r="R2" s="21">
        <f t="shared" si="0"/>
        <v>172.78169787261891</v>
      </c>
      <c r="S2" s="21">
        <f t="shared" si="0"/>
        <v>151.28462954054001</v>
      </c>
      <c r="T2" s="21">
        <f t="shared" si="0"/>
        <v>164.54005096881829</v>
      </c>
      <c r="U2" s="21">
        <f t="shared" si="0"/>
        <v>143.1728959960148</v>
      </c>
      <c r="V2" s="21">
        <f t="shared" si="0"/>
        <v>145.47740070087096</v>
      </c>
      <c r="W2" s="21">
        <f t="shared" si="0"/>
        <v>118.86144426604133</v>
      </c>
      <c r="X2" s="21">
        <f t="shared" si="0"/>
        <v>126.22424558733873</v>
      </c>
      <c r="Y2" s="21">
        <f t="shared" ref="Y2:Z2" si="1">SUM(Y3,Y17,Y22,Y25,Y26,Y51,Y52)</f>
        <v>180.00485069536609</v>
      </c>
      <c r="Z2" s="21">
        <f t="shared" si="1"/>
        <v>174.27408856591288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76.676426580844506</v>
      </c>
      <c r="D26" s="27">
        <f t="shared" si="14"/>
        <v>87.319972057798054</v>
      </c>
      <c r="E26" s="27">
        <f t="shared" si="14"/>
        <v>78.87972021299781</v>
      </c>
      <c r="F26" s="27">
        <f t="shared" si="14"/>
        <v>73.073744375689984</v>
      </c>
      <c r="G26" s="27">
        <f t="shared" si="14"/>
        <v>81.109796629616511</v>
      </c>
      <c r="H26" s="27">
        <f t="shared" si="14"/>
        <v>77.895373603285506</v>
      </c>
      <c r="I26" s="27">
        <f t="shared" si="14"/>
        <v>102.2006986169142</v>
      </c>
      <c r="J26" s="27">
        <f t="shared" si="14"/>
        <v>123.64946793245574</v>
      </c>
      <c r="K26" s="27">
        <f t="shared" si="14"/>
        <v>119.98103112638576</v>
      </c>
      <c r="L26" s="27">
        <f t="shared" si="14"/>
        <v>105.35920667016249</v>
      </c>
      <c r="M26" s="27">
        <f t="shared" si="14"/>
        <v>118.87052027519996</v>
      </c>
      <c r="N26" s="27">
        <f t="shared" si="14"/>
        <v>137.27234906654797</v>
      </c>
      <c r="O26" s="27">
        <f t="shared" si="14"/>
        <v>128.64603680188</v>
      </c>
      <c r="P26" s="27">
        <f t="shared" si="14"/>
        <v>139.23204531633618</v>
      </c>
      <c r="Q26" s="27">
        <f t="shared" si="14"/>
        <v>169.40675018997877</v>
      </c>
      <c r="R26" s="27">
        <f t="shared" si="14"/>
        <v>172.78169787261891</v>
      </c>
      <c r="S26" s="27">
        <f t="shared" si="14"/>
        <v>151.28462954054001</v>
      </c>
      <c r="T26" s="27">
        <f t="shared" si="14"/>
        <v>164.54005096881829</v>
      </c>
      <c r="U26" s="27">
        <f t="shared" si="14"/>
        <v>143.1728959960148</v>
      </c>
      <c r="V26" s="27">
        <f t="shared" si="14"/>
        <v>145.47740070087096</v>
      </c>
      <c r="W26" s="27">
        <f t="shared" si="14"/>
        <v>118.86144426604133</v>
      </c>
      <c r="X26" s="27">
        <f t="shared" si="14"/>
        <v>126.22424558733873</v>
      </c>
      <c r="Y26" s="27">
        <f t="shared" ref="Y26:Z26" si="15">SUM(Y27,Y33)</f>
        <v>180.00485069536609</v>
      </c>
      <c r="Z26" s="27">
        <f t="shared" si="15"/>
        <v>174.27408856591288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76.676426580844506</v>
      </c>
      <c r="D33" s="19">
        <f t="shared" si="18"/>
        <v>87.319972057798054</v>
      </c>
      <c r="E33" s="19">
        <f t="shared" si="18"/>
        <v>78.87972021299781</v>
      </c>
      <c r="F33" s="19">
        <f t="shared" si="18"/>
        <v>73.073744375689984</v>
      </c>
      <c r="G33" s="19">
        <f t="shared" si="18"/>
        <v>81.109796629616511</v>
      </c>
      <c r="H33" s="19">
        <f t="shared" si="18"/>
        <v>77.895373603285506</v>
      </c>
      <c r="I33" s="19">
        <f t="shared" si="18"/>
        <v>102.2006986169142</v>
      </c>
      <c r="J33" s="19">
        <f t="shared" si="18"/>
        <v>123.64946793245574</v>
      </c>
      <c r="K33" s="19">
        <f t="shared" si="18"/>
        <v>119.98103112638576</v>
      </c>
      <c r="L33" s="19">
        <f t="shared" si="18"/>
        <v>105.35920667016249</v>
      </c>
      <c r="M33" s="19">
        <f t="shared" si="18"/>
        <v>118.87052027519996</v>
      </c>
      <c r="N33" s="19">
        <f t="shared" si="18"/>
        <v>137.27234906654797</v>
      </c>
      <c r="O33" s="19">
        <f t="shared" si="18"/>
        <v>128.64603680188</v>
      </c>
      <c r="P33" s="19">
        <f t="shared" si="18"/>
        <v>139.23204531633618</v>
      </c>
      <c r="Q33" s="19">
        <f t="shared" si="18"/>
        <v>169.40675018997877</v>
      </c>
      <c r="R33" s="19">
        <f t="shared" si="18"/>
        <v>172.78169787261891</v>
      </c>
      <c r="S33" s="19">
        <f t="shared" si="18"/>
        <v>151.28462954054001</v>
      </c>
      <c r="T33" s="19">
        <f t="shared" si="18"/>
        <v>164.54005096881829</v>
      </c>
      <c r="U33" s="19">
        <f t="shared" si="18"/>
        <v>143.1728959960148</v>
      </c>
      <c r="V33" s="19">
        <f t="shared" si="18"/>
        <v>145.47740070087096</v>
      </c>
      <c r="W33" s="19">
        <f t="shared" si="18"/>
        <v>118.86144426604133</v>
      </c>
      <c r="X33" s="19">
        <f t="shared" si="18"/>
        <v>126.22424558733873</v>
      </c>
      <c r="Y33" s="19">
        <f t="shared" ref="Y33:Z33" si="19">SUM(Y34:Y50)</f>
        <v>180.00485069536609</v>
      </c>
      <c r="Z33" s="19">
        <f t="shared" si="19"/>
        <v>174.27408856591288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76.676426580844506</v>
      </c>
      <c r="D40" s="8">
        <v>87.319972057798054</v>
      </c>
      <c r="E40" s="8">
        <v>78.87972021299781</v>
      </c>
      <c r="F40" s="8">
        <v>73.073744375689984</v>
      </c>
      <c r="G40" s="8">
        <v>81.109796629616511</v>
      </c>
      <c r="H40" s="8">
        <v>77.895373603285506</v>
      </c>
      <c r="I40" s="8">
        <v>102.2006986169142</v>
      </c>
      <c r="J40" s="8">
        <v>123.64946793245574</v>
      </c>
      <c r="K40" s="8">
        <v>119.98103112638576</v>
      </c>
      <c r="L40" s="8">
        <v>105.35920667016249</v>
      </c>
      <c r="M40" s="8">
        <v>118.87052027519996</v>
      </c>
      <c r="N40" s="8">
        <v>137.27234906654797</v>
      </c>
      <c r="O40" s="8">
        <v>128.64603680188</v>
      </c>
      <c r="P40" s="8">
        <v>139.23204531633618</v>
      </c>
      <c r="Q40" s="8">
        <v>169.40675018997877</v>
      </c>
      <c r="R40" s="8">
        <v>172.78169787261891</v>
      </c>
      <c r="S40" s="8">
        <v>151.28462954054001</v>
      </c>
      <c r="T40" s="8">
        <v>164.54005096881829</v>
      </c>
      <c r="U40" s="8">
        <v>143.1728959960148</v>
      </c>
      <c r="V40" s="8">
        <v>145.47740070087096</v>
      </c>
      <c r="W40" s="8">
        <v>118.86144426604133</v>
      </c>
      <c r="X40" s="8">
        <v>126.22424558733873</v>
      </c>
      <c r="Y40" s="8">
        <v>180.00485069536609</v>
      </c>
      <c r="Z40" s="8">
        <v>174.27408856591288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0.99134971215996004</v>
      </c>
      <c r="Z61" s="49">
        <f t="shared" si="23"/>
        <v>1.4757659420887295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0.99134971215996004</v>
      </c>
      <c r="Z71" s="52">
        <v>1.4757659420887295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315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1089.399963159718</v>
      </c>
      <c r="D2" s="21">
        <f t="shared" ref="D2:X2" si="0">SUM(D3,D17,D22,D25,D26,D51,D52)</f>
        <v>1054.1905040160923</v>
      </c>
      <c r="E2" s="21">
        <f t="shared" si="0"/>
        <v>1071.9616308897891</v>
      </c>
      <c r="F2" s="21">
        <f t="shared" si="0"/>
        <v>1082.0404934482856</v>
      </c>
      <c r="G2" s="21">
        <f t="shared" si="0"/>
        <v>1187.6126888662238</v>
      </c>
      <c r="H2" s="21">
        <f t="shared" si="0"/>
        <v>1234.9070220309068</v>
      </c>
      <c r="I2" s="21">
        <f t="shared" si="0"/>
        <v>1285.6646773122825</v>
      </c>
      <c r="J2" s="21">
        <f t="shared" si="0"/>
        <v>1338.507265919257</v>
      </c>
      <c r="K2" s="21">
        <f t="shared" si="0"/>
        <v>1381.7979815483077</v>
      </c>
      <c r="L2" s="21">
        <f t="shared" si="0"/>
        <v>1054.1532555155557</v>
      </c>
      <c r="M2" s="21">
        <f t="shared" si="0"/>
        <v>1258.3869463676081</v>
      </c>
      <c r="N2" s="21">
        <f t="shared" si="0"/>
        <v>1299.9408602151968</v>
      </c>
      <c r="O2" s="21">
        <f t="shared" si="0"/>
        <v>1339.476676014413</v>
      </c>
      <c r="P2" s="21">
        <f t="shared" si="0"/>
        <v>1236.5914611787562</v>
      </c>
      <c r="Q2" s="21">
        <f t="shared" si="0"/>
        <v>1404.4697276634245</v>
      </c>
      <c r="R2" s="21">
        <f t="shared" si="0"/>
        <v>1512.6776427926461</v>
      </c>
      <c r="S2" s="21">
        <f t="shared" si="0"/>
        <v>1309.9505049197865</v>
      </c>
      <c r="T2" s="21">
        <f t="shared" si="0"/>
        <v>1341.117756516044</v>
      </c>
      <c r="U2" s="21">
        <f t="shared" si="0"/>
        <v>1311.135387232468</v>
      </c>
      <c r="V2" s="21">
        <f t="shared" si="0"/>
        <v>1240.0818085488911</v>
      </c>
      <c r="W2" s="21">
        <f t="shared" si="0"/>
        <v>1580.0081558365309</v>
      </c>
      <c r="X2" s="21">
        <f t="shared" si="0"/>
        <v>1606.2625649796466</v>
      </c>
      <c r="Y2" s="21">
        <f t="shared" ref="Y2:Z2" si="1">SUM(Y3,Y17,Y22,Y25,Y26,Y51,Y52)</f>
        <v>1318.1377328428794</v>
      </c>
      <c r="Z2" s="21">
        <f t="shared" si="1"/>
        <v>1039.1023245327681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1089.399963159718</v>
      </c>
      <c r="D26" s="27">
        <f t="shared" si="14"/>
        <v>1054.1905040160923</v>
      </c>
      <c r="E26" s="27">
        <f t="shared" si="14"/>
        <v>1071.9616308897891</v>
      </c>
      <c r="F26" s="27">
        <f t="shared" si="14"/>
        <v>1082.0404934482856</v>
      </c>
      <c r="G26" s="27">
        <f t="shared" si="14"/>
        <v>1187.6126888662238</v>
      </c>
      <c r="H26" s="27">
        <f t="shared" si="14"/>
        <v>1234.9070220309068</v>
      </c>
      <c r="I26" s="27">
        <f t="shared" si="14"/>
        <v>1285.6646773122825</v>
      </c>
      <c r="J26" s="27">
        <f t="shared" si="14"/>
        <v>1338.507265919257</v>
      </c>
      <c r="K26" s="27">
        <f t="shared" si="14"/>
        <v>1381.7979815483077</v>
      </c>
      <c r="L26" s="27">
        <f t="shared" si="14"/>
        <v>1054.1532555155557</v>
      </c>
      <c r="M26" s="27">
        <f t="shared" si="14"/>
        <v>1258.3869463676081</v>
      </c>
      <c r="N26" s="27">
        <f t="shared" si="14"/>
        <v>1299.9408602151968</v>
      </c>
      <c r="O26" s="27">
        <f t="shared" si="14"/>
        <v>1339.476676014413</v>
      </c>
      <c r="P26" s="27">
        <f t="shared" si="14"/>
        <v>1236.5914611787562</v>
      </c>
      <c r="Q26" s="27">
        <f t="shared" si="14"/>
        <v>1404.4697276634245</v>
      </c>
      <c r="R26" s="27">
        <f t="shared" si="14"/>
        <v>1512.6776427926461</v>
      </c>
      <c r="S26" s="27">
        <f t="shared" si="14"/>
        <v>1309.9505049197865</v>
      </c>
      <c r="T26" s="27">
        <f t="shared" si="14"/>
        <v>1341.117756516044</v>
      </c>
      <c r="U26" s="27">
        <f t="shared" si="14"/>
        <v>1311.135387232468</v>
      </c>
      <c r="V26" s="27">
        <f t="shared" si="14"/>
        <v>1240.0818085488911</v>
      </c>
      <c r="W26" s="27">
        <f t="shared" si="14"/>
        <v>1580.0081558365309</v>
      </c>
      <c r="X26" s="27">
        <f t="shared" si="14"/>
        <v>1606.2625649796466</v>
      </c>
      <c r="Y26" s="27">
        <f t="shared" ref="Y26:Z26" si="15">SUM(Y27,Y33)</f>
        <v>1318.1377328428794</v>
      </c>
      <c r="Z26" s="27">
        <f t="shared" si="15"/>
        <v>1039.1023245327681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1089.399963159718</v>
      </c>
      <c r="D33" s="19">
        <f t="shared" si="18"/>
        <v>1054.1905040160923</v>
      </c>
      <c r="E33" s="19">
        <f t="shared" si="18"/>
        <v>1071.9616308897891</v>
      </c>
      <c r="F33" s="19">
        <f t="shared" si="18"/>
        <v>1082.0404934482856</v>
      </c>
      <c r="G33" s="19">
        <f t="shared" si="18"/>
        <v>1187.6126888662238</v>
      </c>
      <c r="H33" s="19">
        <f t="shared" si="18"/>
        <v>1234.9070220309068</v>
      </c>
      <c r="I33" s="19">
        <f t="shared" si="18"/>
        <v>1285.6646773122825</v>
      </c>
      <c r="J33" s="19">
        <f t="shared" si="18"/>
        <v>1338.507265919257</v>
      </c>
      <c r="K33" s="19">
        <f t="shared" si="18"/>
        <v>1381.7979815483077</v>
      </c>
      <c r="L33" s="19">
        <f t="shared" si="18"/>
        <v>1054.1532555155557</v>
      </c>
      <c r="M33" s="19">
        <f t="shared" si="18"/>
        <v>1258.3869463676081</v>
      </c>
      <c r="N33" s="19">
        <f t="shared" si="18"/>
        <v>1299.9408602151968</v>
      </c>
      <c r="O33" s="19">
        <f t="shared" si="18"/>
        <v>1339.476676014413</v>
      </c>
      <c r="P33" s="19">
        <f t="shared" si="18"/>
        <v>1236.5914611787562</v>
      </c>
      <c r="Q33" s="19">
        <f t="shared" si="18"/>
        <v>1404.4697276634245</v>
      </c>
      <c r="R33" s="19">
        <f t="shared" si="18"/>
        <v>1512.6776427926461</v>
      </c>
      <c r="S33" s="19">
        <f t="shared" si="18"/>
        <v>1309.9505049197865</v>
      </c>
      <c r="T33" s="19">
        <f t="shared" si="18"/>
        <v>1341.117756516044</v>
      </c>
      <c r="U33" s="19">
        <f t="shared" si="18"/>
        <v>1311.135387232468</v>
      </c>
      <c r="V33" s="19">
        <f t="shared" si="18"/>
        <v>1240.0818085488911</v>
      </c>
      <c r="W33" s="19">
        <f t="shared" si="18"/>
        <v>1580.0081558365309</v>
      </c>
      <c r="X33" s="19">
        <f t="shared" si="18"/>
        <v>1606.2625649796466</v>
      </c>
      <c r="Y33" s="19">
        <f t="shared" ref="Y33:Z33" si="19">SUM(Y34:Y50)</f>
        <v>1318.1377328428794</v>
      </c>
      <c r="Z33" s="19">
        <f t="shared" si="19"/>
        <v>1039.1023245327681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1089.399963159718</v>
      </c>
      <c r="D40" s="8">
        <v>1054.1905040160923</v>
      </c>
      <c r="E40" s="8">
        <v>1071.9616308897891</v>
      </c>
      <c r="F40" s="8">
        <v>1082.0404934482856</v>
      </c>
      <c r="G40" s="8">
        <v>1187.6126888662238</v>
      </c>
      <c r="H40" s="8">
        <v>1234.9070220309068</v>
      </c>
      <c r="I40" s="8">
        <v>1285.6646773122825</v>
      </c>
      <c r="J40" s="8">
        <v>1338.507265919257</v>
      </c>
      <c r="K40" s="8">
        <v>1381.7979815483077</v>
      </c>
      <c r="L40" s="8">
        <v>1054.1532555155557</v>
      </c>
      <c r="M40" s="8">
        <v>1258.3869463676081</v>
      </c>
      <c r="N40" s="8">
        <v>1299.9408602151968</v>
      </c>
      <c r="O40" s="8">
        <v>1339.476676014413</v>
      </c>
      <c r="P40" s="8">
        <v>1236.5914611787562</v>
      </c>
      <c r="Q40" s="8">
        <v>1404.4697276634245</v>
      </c>
      <c r="R40" s="8">
        <v>1512.6776427926461</v>
      </c>
      <c r="S40" s="8">
        <v>1309.9505049197865</v>
      </c>
      <c r="T40" s="8">
        <v>1341.117756516044</v>
      </c>
      <c r="U40" s="8">
        <v>1311.135387232468</v>
      </c>
      <c r="V40" s="8">
        <v>1240.0818085488911</v>
      </c>
      <c r="W40" s="8">
        <v>1580.0081558365309</v>
      </c>
      <c r="X40" s="8">
        <v>1606.2625649796466</v>
      </c>
      <c r="Y40" s="8">
        <v>1318.1377328428794</v>
      </c>
      <c r="Z40" s="8">
        <v>1039.1023245327681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7.2594458260041241</v>
      </c>
      <c r="Z61" s="49">
        <f t="shared" si="23"/>
        <v>8.7991957582994829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7.2594458260041241</v>
      </c>
      <c r="Z71" s="52">
        <v>8.7991957582994829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364142.18607989093</v>
      </c>
      <c r="D2" s="21">
        <f t="shared" ref="D2:X2" si="0">SUM(D3,D17,D22,D25,D26,D51,D52)</f>
        <v>368037.68378497486</v>
      </c>
      <c r="E2" s="21">
        <f t="shared" si="0"/>
        <v>362051.78906646697</v>
      </c>
      <c r="F2" s="21">
        <f t="shared" si="0"/>
        <v>365600.33123783948</v>
      </c>
      <c r="G2" s="21">
        <f t="shared" si="0"/>
        <v>366504.05644791236</v>
      </c>
      <c r="H2" s="21">
        <f t="shared" si="0"/>
        <v>368736.94280040549</v>
      </c>
      <c r="I2" s="21">
        <f t="shared" si="0"/>
        <v>358915.38775931776</v>
      </c>
      <c r="J2" s="21">
        <f t="shared" si="0"/>
        <v>349683.05146919511</v>
      </c>
      <c r="K2" s="21">
        <f t="shared" si="0"/>
        <v>345624.84849547758</v>
      </c>
      <c r="L2" s="21">
        <f t="shared" si="0"/>
        <v>333113.44193752814</v>
      </c>
      <c r="M2" s="21">
        <f t="shared" si="0"/>
        <v>335288.65755829221</v>
      </c>
      <c r="N2" s="21">
        <f t="shared" si="0"/>
        <v>325748.13056290208</v>
      </c>
      <c r="O2" s="21">
        <f t="shared" si="0"/>
        <v>330527.86189310096</v>
      </c>
      <c r="P2" s="21">
        <f t="shared" si="0"/>
        <v>330421.8515189421</v>
      </c>
      <c r="Q2" s="21">
        <f t="shared" si="0"/>
        <v>296832.40825576917</v>
      </c>
      <c r="R2" s="21">
        <f t="shared" si="0"/>
        <v>303269.38838794647</v>
      </c>
      <c r="S2" s="21">
        <f t="shared" si="0"/>
        <v>305008.69985552458</v>
      </c>
      <c r="T2" s="21">
        <f t="shared" si="0"/>
        <v>311476.94145450497</v>
      </c>
      <c r="U2" s="21">
        <f t="shared" si="0"/>
        <v>303868.94219367753</v>
      </c>
      <c r="V2" s="21">
        <f t="shared" si="0"/>
        <v>296745.45311229303</v>
      </c>
      <c r="W2" s="21">
        <f t="shared" si="0"/>
        <v>262332.41323303292</v>
      </c>
      <c r="X2" s="21">
        <f t="shared" si="0"/>
        <v>287302.10933548777</v>
      </c>
      <c r="Y2" s="21">
        <f t="shared" ref="Y2:Z2" si="1">SUM(Y3,Y17,Y22,Y25,Y26,Y51,Y52)</f>
        <v>277993.11347261682</v>
      </c>
      <c r="Z2" s="21">
        <f t="shared" si="1"/>
        <v>255022.08036756993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36029.835246968898</v>
      </c>
      <c r="D3" s="24">
        <f t="shared" si="2"/>
        <v>29150.178626169309</v>
      </c>
      <c r="E3" s="24">
        <f t="shared" si="2"/>
        <v>29494.921627456424</v>
      </c>
      <c r="F3" s="24">
        <f t="shared" si="2"/>
        <v>31567.88171521615</v>
      </c>
      <c r="G3" s="24">
        <f t="shared" si="2"/>
        <v>30034.906462096009</v>
      </c>
      <c r="H3" s="24">
        <f t="shared" si="2"/>
        <v>33678.250639216152</v>
      </c>
      <c r="I3" s="24">
        <f t="shared" si="2"/>
        <v>29312.966741775152</v>
      </c>
      <c r="J3" s="24">
        <f t="shared" si="2"/>
        <v>31259.960701214499</v>
      </c>
      <c r="K3" s="24">
        <f t="shared" si="2"/>
        <v>28969.851455294072</v>
      </c>
      <c r="L3" s="24">
        <f t="shared" si="2"/>
        <v>26335.050735610515</v>
      </c>
      <c r="M3" s="24">
        <f t="shared" si="2"/>
        <v>25796.124986409766</v>
      </c>
      <c r="N3" s="24">
        <f t="shared" si="2"/>
        <v>21278.3804899229</v>
      </c>
      <c r="O3" s="24">
        <f t="shared" si="2"/>
        <v>26304.696179282215</v>
      </c>
      <c r="P3" s="24">
        <f t="shared" si="2"/>
        <v>27724.781268001054</v>
      </c>
      <c r="Q3" s="24">
        <f t="shared" si="2"/>
        <v>16291.6198012815</v>
      </c>
      <c r="R3" s="24">
        <f t="shared" si="2"/>
        <v>16210.971905762131</v>
      </c>
      <c r="S3" s="24">
        <f t="shared" si="2"/>
        <v>14874.580940402708</v>
      </c>
      <c r="T3" s="24">
        <f t="shared" si="2"/>
        <v>17242.262604003547</v>
      </c>
      <c r="U3" s="24">
        <f t="shared" si="2"/>
        <v>13054.421131203148</v>
      </c>
      <c r="V3" s="24">
        <f t="shared" si="2"/>
        <v>8019.3506774432763</v>
      </c>
      <c r="W3" s="24">
        <f t="shared" si="2"/>
        <v>6955.5712838422569</v>
      </c>
      <c r="X3" s="24">
        <f t="shared" si="2"/>
        <v>9662.9070204033451</v>
      </c>
      <c r="Y3" s="24">
        <f t="shared" ref="Y3:Z3" si="3">SUM(Y4,Y8,Y11)</f>
        <v>7317.1079373629418</v>
      </c>
      <c r="Z3" s="24">
        <f t="shared" si="3"/>
        <v>4603.5825523226977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32370.795372960001</v>
      </c>
      <c r="D4" s="19">
        <f t="shared" si="4"/>
        <v>25331.420172959999</v>
      </c>
      <c r="E4" s="19">
        <f t="shared" si="4"/>
        <v>25965.996859440005</v>
      </c>
      <c r="F4" s="19">
        <f t="shared" si="4"/>
        <v>28656.799221600002</v>
      </c>
      <c r="G4" s="19">
        <f t="shared" si="4"/>
        <v>27409.781908079996</v>
      </c>
      <c r="H4" s="19">
        <f t="shared" si="4"/>
        <v>31143.454254000004</v>
      </c>
      <c r="I4" s="19">
        <f t="shared" si="4"/>
        <v>26649.765394560003</v>
      </c>
      <c r="J4" s="19">
        <f t="shared" si="4"/>
        <v>28612.526421599992</v>
      </c>
      <c r="K4" s="19">
        <f t="shared" si="4"/>
        <v>26290.664286479998</v>
      </c>
      <c r="L4" s="19">
        <f t="shared" si="4"/>
        <v>24327.903600000001</v>
      </c>
      <c r="M4" s="19">
        <f t="shared" si="4"/>
        <v>23902.392610799998</v>
      </c>
      <c r="N4" s="19">
        <f t="shared" si="4"/>
        <v>20322.923789519999</v>
      </c>
      <c r="O4" s="19">
        <f t="shared" si="4"/>
        <v>25001.666822879997</v>
      </c>
      <c r="P4" s="19">
        <f t="shared" si="4"/>
        <v>26559.307209599996</v>
      </c>
      <c r="Q4" s="19">
        <f t="shared" si="4"/>
        <v>15149.025928080002</v>
      </c>
      <c r="R4" s="19">
        <f t="shared" si="4"/>
        <v>15170.33919456</v>
      </c>
      <c r="S4" s="19">
        <f t="shared" si="4"/>
        <v>13880.1885948</v>
      </c>
      <c r="T4" s="19">
        <f t="shared" si="4"/>
        <v>16398.493570800001</v>
      </c>
      <c r="U4" s="19">
        <f t="shared" si="4"/>
        <v>12157.629303599999</v>
      </c>
      <c r="V4" s="19">
        <f t="shared" si="4"/>
        <v>7192.4736074400007</v>
      </c>
      <c r="W4" s="19">
        <f t="shared" si="4"/>
        <v>6289.52133744</v>
      </c>
      <c r="X4" s="19">
        <f t="shared" si="4"/>
        <v>8920.5179580000004</v>
      </c>
      <c r="Y4" s="19">
        <f t="shared" ref="Y4:Z4" si="5">SUM(Y5:Y7)</f>
        <v>6718.2121353600005</v>
      </c>
      <c r="Z4" s="19">
        <f t="shared" si="5"/>
        <v>4059.7977103200001</v>
      </c>
    </row>
    <row r="5" spans="1:26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1525.7728252799996</v>
      </c>
      <c r="O5" s="8">
        <f>TI_EHG_E!O5+NRG_E!O5+FC_E!O5</f>
        <v>1914.0953436</v>
      </c>
      <c r="P5" s="8">
        <f>TI_EHG_E!P5+NRG_E!P5+FC_E!P5</f>
        <v>2112.8434351199994</v>
      </c>
      <c r="Q5" s="8">
        <f>TI_EHG_E!Q5+NRG_E!Q5+FC_E!Q5</f>
        <v>1005.9703077599997</v>
      </c>
      <c r="R5" s="8">
        <f>TI_EHG_E!R5+NRG_E!R5+FC_E!R5</f>
        <v>972.33558048000009</v>
      </c>
      <c r="S5" s="8">
        <f>TI_EHG_E!S5+NRG_E!S5+FC_E!S5</f>
        <v>547.32146832000001</v>
      </c>
      <c r="T5" s="8">
        <f>TI_EHG_E!T5+NRG_E!T5+FC_E!T5</f>
        <v>444.14370792</v>
      </c>
      <c r="U5" s="8">
        <f>TI_EHG_E!U5+NRG_E!U5+FC_E!U5</f>
        <v>708.71762015999991</v>
      </c>
      <c r="V5" s="8">
        <f>TI_EHG_E!V5+NRG_E!V5+FC_E!V5</f>
        <v>544.27584023999998</v>
      </c>
      <c r="W5" s="8">
        <f>TI_EHG_E!W5+NRG_E!W5+FC_E!W5</f>
        <v>354.89723543999997</v>
      </c>
      <c r="X5" s="8">
        <f>TI_EHG_E!X5+NRG_E!X5+FC_E!X5</f>
        <v>454.90676616000007</v>
      </c>
      <c r="Y5" s="8">
        <f>TI_EHG_E!Y5+NRG_E!Y5+FC_E!Y5</f>
        <v>442.37313647999991</v>
      </c>
      <c r="Z5" s="8">
        <f>TI_EHG_E!Z5+NRG_E!Z5+FC_E!Z5</f>
        <v>127.29621960000001</v>
      </c>
    </row>
    <row r="6" spans="1:26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78.139448639999983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8.3719864799999968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  <c r="Y6" s="8">
        <f>TI_EHG_E!Y6+NRG_E!Y6+FC_E!Y6</f>
        <v>0</v>
      </c>
      <c r="Z6" s="8">
        <f>TI_EHG_E!Z6+NRG_E!Z6+FC_E!Z6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TI_EHG_E!C7+NRG_E!C7+FC_E!C7</f>
        <v>32370.795372960001</v>
      </c>
      <c r="D7" s="8">
        <f>TI_EHG_E!D7+NRG_E!D7+FC_E!D7</f>
        <v>25331.420172959999</v>
      </c>
      <c r="E7" s="8">
        <f>TI_EHG_E!E7+NRG_E!E7+FC_E!E7</f>
        <v>25965.996859440005</v>
      </c>
      <c r="F7" s="8">
        <f>TI_EHG_E!F7+NRG_E!F7+FC_E!F7</f>
        <v>28656.799221600002</v>
      </c>
      <c r="G7" s="8">
        <f>TI_EHG_E!G7+NRG_E!G7+FC_E!G7</f>
        <v>27409.781908079996</v>
      </c>
      <c r="H7" s="8">
        <f>TI_EHG_E!H7+NRG_E!H7+FC_E!H7</f>
        <v>31143.454254000004</v>
      </c>
      <c r="I7" s="8">
        <f>TI_EHG_E!I7+NRG_E!I7+FC_E!I7</f>
        <v>26649.765394560003</v>
      </c>
      <c r="J7" s="8">
        <f>TI_EHG_E!J7+NRG_E!J7+FC_E!J7</f>
        <v>28612.526421599992</v>
      </c>
      <c r="K7" s="8">
        <f>TI_EHG_E!K7+NRG_E!K7+FC_E!K7</f>
        <v>26290.664286479998</v>
      </c>
      <c r="L7" s="8">
        <f>TI_EHG_E!L7+NRG_E!L7+FC_E!L7</f>
        <v>24327.903600000001</v>
      </c>
      <c r="M7" s="8">
        <f>TI_EHG_E!M7+NRG_E!M7+FC_E!M7</f>
        <v>23902.392610799998</v>
      </c>
      <c r="N7" s="8">
        <f>TI_EHG_E!N7+NRG_E!N7+FC_E!N7</f>
        <v>18719.011515599999</v>
      </c>
      <c r="O7" s="8">
        <f>TI_EHG_E!O7+NRG_E!O7+FC_E!O7</f>
        <v>23087.571479279999</v>
      </c>
      <c r="P7" s="8">
        <f>TI_EHG_E!P7+NRG_E!P7+FC_E!P7</f>
        <v>24446.463774479998</v>
      </c>
      <c r="Q7" s="8">
        <f>TI_EHG_E!Q7+NRG_E!Q7+FC_E!Q7</f>
        <v>14134.683633840003</v>
      </c>
      <c r="R7" s="8">
        <f>TI_EHG_E!R7+NRG_E!R7+FC_E!R7</f>
        <v>14198.00361408</v>
      </c>
      <c r="S7" s="8">
        <f>TI_EHG_E!S7+NRG_E!S7+FC_E!S7</f>
        <v>13332.86712648</v>
      </c>
      <c r="T7" s="8">
        <f>TI_EHG_E!T7+NRG_E!T7+FC_E!T7</f>
        <v>15954.349862880001</v>
      </c>
      <c r="U7" s="8">
        <f>TI_EHG_E!U7+NRG_E!U7+FC_E!U7</f>
        <v>11448.911683439999</v>
      </c>
      <c r="V7" s="8">
        <f>TI_EHG_E!V7+NRG_E!V7+FC_E!V7</f>
        <v>6648.1977672000012</v>
      </c>
      <c r="W7" s="8">
        <f>TI_EHG_E!W7+NRG_E!W7+FC_E!W7</f>
        <v>5934.6241019999998</v>
      </c>
      <c r="X7" s="8">
        <f>TI_EHG_E!X7+NRG_E!X7+FC_E!X7</f>
        <v>8465.6111918400002</v>
      </c>
      <c r="Y7" s="8">
        <f>TI_EHG_E!Y7+NRG_E!Y7+FC_E!Y7</f>
        <v>6275.8389988800009</v>
      </c>
      <c r="Z7" s="8">
        <f>TI_EHG_E!Z7+NRG_E!Z7+FC_E!Z7</f>
        <v>3932.5014907200002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611.25195958991321</v>
      </c>
      <c r="D8" s="19">
        <f t="shared" ref="D8:X8" si="7">SUM(D9:D10)</f>
        <v>637.00683838948817</v>
      </c>
      <c r="E8" s="19">
        <f t="shared" si="7"/>
        <v>315.92804039478665</v>
      </c>
      <c r="F8" s="19">
        <f t="shared" si="7"/>
        <v>87.566878798554995</v>
      </c>
      <c r="G8" s="19">
        <f t="shared" si="7"/>
        <v>68.680040398866666</v>
      </c>
      <c r="H8" s="19">
        <f t="shared" si="7"/>
        <v>61.811999998979999</v>
      </c>
      <c r="I8" s="19">
        <f t="shared" si="7"/>
        <v>63.528919198951648</v>
      </c>
      <c r="J8" s="19">
        <f t="shared" si="7"/>
        <v>87.566878798554995</v>
      </c>
      <c r="K8" s="19">
        <f t="shared" si="7"/>
        <v>115.03904039810165</v>
      </c>
      <c r="L8" s="19">
        <f t="shared" si="7"/>
        <v>87.566878798554995</v>
      </c>
      <c r="M8" s="19">
        <f t="shared" si="7"/>
        <v>89.284161598526666</v>
      </c>
      <c r="N8" s="19">
        <f t="shared" si="7"/>
        <v>137.36008079773336</v>
      </c>
      <c r="O8" s="19">
        <f t="shared" si="7"/>
        <v>267.85212119558003</v>
      </c>
      <c r="P8" s="19">
        <f t="shared" si="7"/>
        <v>276.43708079543825</v>
      </c>
      <c r="Q8" s="19">
        <f t="shared" si="7"/>
        <v>257.54987879574998</v>
      </c>
      <c r="R8" s="19">
        <f t="shared" si="7"/>
        <v>209.47395959654335</v>
      </c>
      <c r="S8" s="19">
        <f t="shared" si="7"/>
        <v>180.28524239702497</v>
      </c>
      <c r="T8" s="19">
        <f t="shared" si="7"/>
        <v>85.027496398596909</v>
      </c>
      <c r="U8" s="19">
        <f t="shared" si="7"/>
        <v>131.25959999783399</v>
      </c>
      <c r="V8" s="19">
        <f t="shared" si="7"/>
        <v>101.05934759833234</v>
      </c>
      <c r="W8" s="19">
        <f t="shared" si="7"/>
        <v>95.423911198425344</v>
      </c>
      <c r="X8" s="19">
        <f t="shared" si="7"/>
        <v>78.134003998710639</v>
      </c>
      <c r="Y8" s="19">
        <f t="shared" ref="Y8:Z8" si="8">SUM(Y9:Y10)</f>
        <v>40.222522799336261</v>
      </c>
      <c r="Z8" s="19">
        <f t="shared" si="8"/>
        <v>37.557698399380229</v>
      </c>
    </row>
    <row r="9" spans="1:26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  <c r="Y9" s="8">
        <f>TI_EHG_E!Y9+NRG_E!Y9+FC_E!Y9</f>
        <v>0</v>
      </c>
      <c r="Z9" s="8">
        <f>TI_EHG_E!Z9+NRG_E!Z9+FC_E!Z9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TI_EHG_E!C10+NRG_E!C10+FC_E!C10</f>
        <v>611.25195958991321</v>
      </c>
      <c r="D10" s="8">
        <f>TI_EHG_E!D10+NRG_E!D10+FC_E!D10</f>
        <v>637.00683838948817</v>
      </c>
      <c r="E10" s="8">
        <f>TI_EHG_E!E10+NRG_E!E10+FC_E!E10</f>
        <v>315.92804039478665</v>
      </c>
      <c r="F10" s="8">
        <f>TI_EHG_E!F10+NRG_E!F10+FC_E!F10</f>
        <v>87.566878798554995</v>
      </c>
      <c r="G10" s="8">
        <f>TI_EHG_E!G10+NRG_E!G10+FC_E!G10</f>
        <v>68.680040398866666</v>
      </c>
      <c r="H10" s="8">
        <f>TI_EHG_E!H10+NRG_E!H10+FC_E!H10</f>
        <v>61.811999998979999</v>
      </c>
      <c r="I10" s="8">
        <f>TI_EHG_E!I10+NRG_E!I10+FC_E!I10</f>
        <v>63.528919198951648</v>
      </c>
      <c r="J10" s="8">
        <f>TI_EHG_E!J10+NRG_E!J10+FC_E!J10</f>
        <v>87.566878798554995</v>
      </c>
      <c r="K10" s="8">
        <f>TI_EHG_E!K10+NRG_E!K10+FC_E!K10</f>
        <v>115.03904039810165</v>
      </c>
      <c r="L10" s="8">
        <f>TI_EHG_E!L10+NRG_E!L10+FC_E!L10</f>
        <v>87.566878798554995</v>
      </c>
      <c r="M10" s="8">
        <f>TI_EHG_E!M10+NRG_E!M10+FC_E!M10</f>
        <v>89.284161598526666</v>
      </c>
      <c r="N10" s="8">
        <f>TI_EHG_E!N10+NRG_E!N10+FC_E!N10</f>
        <v>137.36008079773336</v>
      </c>
      <c r="O10" s="8">
        <f>TI_EHG_E!O10+NRG_E!O10+FC_E!O10</f>
        <v>267.85212119558003</v>
      </c>
      <c r="P10" s="8">
        <f>TI_EHG_E!P10+NRG_E!P10+FC_E!P10</f>
        <v>276.43708079543825</v>
      </c>
      <c r="Q10" s="8">
        <f>TI_EHG_E!Q10+NRG_E!Q10+FC_E!Q10</f>
        <v>257.54987879574998</v>
      </c>
      <c r="R10" s="8">
        <f>TI_EHG_E!R10+NRG_E!R10+FC_E!R10</f>
        <v>209.47395959654335</v>
      </c>
      <c r="S10" s="8">
        <f>TI_EHG_E!S10+NRG_E!S10+FC_E!S10</f>
        <v>180.28524239702497</v>
      </c>
      <c r="T10" s="8">
        <f>TI_EHG_E!T10+NRG_E!T10+FC_E!T10</f>
        <v>85.027496398596909</v>
      </c>
      <c r="U10" s="8">
        <f>TI_EHG_E!U10+NRG_E!U10+FC_E!U10</f>
        <v>131.25959999783399</v>
      </c>
      <c r="V10" s="8">
        <f>TI_EHG_E!V10+NRG_E!V10+FC_E!V10</f>
        <v>101.05934759833234</v>
      </c>
      <c r="W10" s="8">
        <f>TI_EHG_E!W10+NRG_E!W10+FC_E!W10</f>
        <v>95.423911198425344</v>
      </c>
      <c r="X10" s="8">
        <f>TI_EHG_E!X10+NRG_E!X10+FC_E!X10</f>
        <v>78.134003998710639</v>
      </c>
      <c r="Y10" s="8">
        <f>TI_EHG_E!Y10+NRG_E!Y10+FC_E!Y10</f>
        <v>40.222522799336261</v>
      </c>
      <c r="Z10" s="8">
        <f>TI_EHG_E!Z10+NRG_E!Z10+FC_E!Z10</f>
        <v>37.557698399380229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3047.7879144189887</v>
      </c>
      <c r="D11" s="19">
        <f t="shared" ref="D11:X11" si="10">SUM(D12:D16)</f>
        <v>3181.7516148198233</v>
      </c>
      <c r="E11" s="19">
        <f t="shared" si="10"/>
        <v>3212.9967276216357</v>
      </c>
      <c r="F11" s="19">
        <f t="shared" si="10"/>
        <v>2823.515614817592</v>
      </c>
      <c r="G11" s="19">
        <f t="shared" si="10"/>
        <v>2556.4445136171462</v>
      </c>
      <c r="H11" s="19">
        <f t="shared" si="10"/>
        <v>2472.9843852171666</v>
      </c>
      <c r="I11" s="19">
        <f t="shared" si="10"/>
        <v>2599.672428016197</v>
      </c>
      <c r="J11" s="19">
        <f t="shared" si="10"/>
        <v>2559.8674008159487</v>
      </c>
      <c r="K11" s="19">
        <f t="shared" si="10"/>
        <v>2564.1481284159759</v>
      </c>
      <c r="L11" s="19">
        <f t="shared" si="10"/>
        <v>1919.5802568119598</v>
      </c>
      <c r="M11" s="19">
        <f t="shared" si="10"/>
        <v>1804.4482140112423</v>
      </c>
      <c r="N11" s="19">
        <f t="shared" si="10"/>
        <v>818.09661960516814</v>
      </c>
      <c r="O11" s="19">
        <f t="shared" si="10"/>
        <v>1035.1772352066373</v>
      </c>
      <c r="P11" s="19">
        <f t="shared" si="10"/>
        <v>889.0369776056217</v>
      </c>
      <c r="Q11" s="19">
        <f t="shared" si="10"/>
        <v>885.04399440574844</v>
      </c>
      <c r="R11" s="19">
        <f t="shared" si="10"/>
        <v>831.15875160558733</v>
      </c>
      <c r="S11" s="19">
        <f t="shared" si="10"/>
        <v>814.10710320568182</v>
      </c>
      <c r="T11" s="19">
        <f t="shared" si="10"/>
        <v>758.74153680494965</v>
      </c>
      <c r="U11" s="19">
        <f t="shared" si="10"/>
        <v>765.5322276053131</v>
      </c>
      <c r="V11" s="19">
        <f t="shared" si="10"/>
        <v>725.8177224049432</v>
      </c>
      <c r="W11" s="19">
        <f t="shared" si="10"/>
        <v>570.62603520383152</v>
      </c>
      <c r="X11" s="19">
        <f t="shared" si="10"/>
        <v>664.25505840463461</v>
      </c>
      <c r="Y11" s="19">
        <f t="shared" ref="Y11:Z11" si="11">SUM(Y12:Y16)</f>
        <v>558.67327920360515</v>
      </c>
      <c r="Z11" s="19">
        <f t="shared" si="11"/>
        <v>506.22714360331668</v>
      </c>
    </row>
    <row r="12" spans="1:26" ht="11.25" customHeight="1" x14ac:dyDescent="0.2">
      <c r="A12" s="28" t="s">
        <v>14</v>
      </c>
      <c r="B12" s="7" t="s">
        <v>15</v>
      </c>
      <c r="C12" s="8">
        <f>TI_EHG_E!C12+NRG_E!C12+FC_E!C12</f>
        <v>677.95200000422392</v>
      </c>
      <c r="D12" s="8">
        <f>TI_EHG_E!D12+NRG_E!D12+FC_E!D12</f>
        <v>503.32774320313592</v>
      </c>
      <c r="E12" s="8">
        <f>TI_EHG_E!E12+NRG_E!E12+FC_E!E12</f>
        <v>489.63234240305064</v>
      </c>
      <c r="F12" s="8">
        <f>TI_EHG_E!F12+NRG_E!F12+FC_E!F12</f>
        <v>393.75991440245321</v>
      </c>
      <c r="G12" s="8">
        <f>TI_EHG_E!G12+NRG_E!G12+FC_E!G12</f>
        <v>390.33625680243199</v>
      </c>
      <c r="H12" s="8">
        <f>TI_EHG_E!H12+NRG_E!H12+FC_E!H12</f>
        <v>513.60025680320007</v>
      </c>
      <c r="I12" s="8">
        <f>TI_EHG_E!I12+NRG_E!I12+FC_E!I12</f>
        <v>496.48004280309328</v>
      </c>
      <c r="J12" s="8">
        <f>TI_EHG_E!J12+NRG_E!J12+FC_E!J12</f>
        <v>441.69612840275192</v>
      </c>
      <c r="K12" s="8">
        <f>TI_EHG_E!K12+NRG_E!K12+FC_E!K12</f>
        <v>451.96825680281597</v>
      </c>
      <c r="L12" s="8">
        <f>TI_EHG_E!L12+NRG_E!L12+FC_E!L12</f>
        <v>376.64008560234652</v>
      </c>
      <c r="M12" s="8">
        <f>TI_EHG_E!M12+NRG_E!M12+FC_E!M12</f>
        <v>342.40004280213316</v>
      </c>
      <c r="N12" s="8">
        <f>TI_EHG_E!N12+NRG_E!N12+FC_E!N12</f>
        <v>123.26400000076796</v>
      </c>
      <c r="O12" s="8">
        <f>TI_EHG_E!O12+NRG_E!O12+FC_E!O12</f>
        <v>297.88787160185598</v>
      </c>
      <c r="P12" s="8">
        <f>TI_EHG_E!P12+NRG_E!P12+FC_E!P12</f>
        <v>184.89600000115198</v>
      </c>
      <c r="Q12" s="8">
        <f>TI_EHG_E!Q12+NRG_E!Q12+FC_E!Q12</f>
        <v>92.44800000057603</v>
      </c>
      <c r="R12" s="8">
        <f>TI_EHG_E!R12+NRG_E!R12+FC_E!R12</f>
        <v>95.872042800597313</v>
      </c>
      <c r="S12" s="8">
        <f>TI_EHG_E!S12+NRG_E!S12+FC_E!S12</f>
        <v>99.296085600618653</v>
      </c>
      <c r="T12" s="8">
        <f>TI_EHG_E!T12+NRG_E!T12+FC_E!T12</f>
        <v>96.238368000599607</v>
      </c>
      <c r="U12" s="8">
        <f>TI_EHG_E!U12+NRG_E!U12+FC_E!U12</f>
        <v>41.457920400258288</v>
      </c>
      <c r="V12" s="8">
        <f>TI_EHG_E!V12+NRG_E!V12+FC_E!V12</f>
        <v>31.873759200198577</v>
      </c>
      <c r="W12" s="8">
        <f>TI_EHG_E!W12+NRG_E!W12+FC_E!W12</f>
        <v>21.838143600136057</v>
      </c>
      <c r="X12" s="8">
        <f>TI_EHG_E!X12+NRG_E!X12+FC_E!X12</f>
        <v>39.375914400245314</v>
      </c>
      <c r="Y12" s="8">
        <f>TI_EHG_E!Y12+NRG_E!Y12+FC_E!Y12</f>
        <v>60.454058400376624</v>
      </c>
      <c r="Z12" s="8">
        <f>TI_EHG_E!Z12+NRG_E!Z12+FC_E!Z12</f>
        <v>18.941439600118027</v>
      </c>
    </row>
    <row r="13" spans="1:26" ht="11.25" customHeight="1" x14ac:dyDescent="0.2">
      <c r="A13" s="28" t="s">
        <v>16</v>
      </c>
      <c r="B13" s="7" t="s">
        <v>17</v>
      </c>
      <c r="C13" s="8">
        <f>TI_EHG_E!C13+NRG_E!C13+FC_E!C13</f>
        <v>2369.8359144147648</v>
      </c>
      <c r="D13" s="8">
        <f>TI_EHG_E!D13+NRG_E!D13+FC_E!D13</f>
        <v>2678.4238716166874</v>
      </c>
      <c r="E13" s="8">
        <f>TI_EHG_E!E13+NRG_E!E13+FC_E!E13</f>
        <v>2723.3643852185851</v>
      </c>
      <c r="F13" s="8">
        <f>TI_EHG_E!F13+NRG_E!F13+FC_E!F13</f>
        <v>2429.755700415139</v>
      </c>
      <c r="G13" s="8">
        <f>TI_EHG_E!G13+NRG_E!G13+FC_E!G13</f>
        <v>2166.1082568147144</v>
      </c>
      <c r="H13" s="8">
        <f>TI_EHG_E!H13+NRG_E!H13+FC_E!H13</f>
        <v>1959.3841284139667</v>
      </c>
      <c r="I13" s="8">
        <f>TI_EHG_E!I13+NRG_E!I13+FC_E!I13</f>
        <v>2103.1923852131035</v>
      </c>
      <c r="J13" s="8">
        <f>TI_EHG_E!J13+NRG_E!J13+FC_E!J13</f>
        <v>2118.1712724131967</v>
      </c>
      <c r="K13" s="8">
        <f>TI_EHG_E!K13+NRG_E!K13+FC_E!K13</f>
        <v>2112.1798716131598</v>
      </c>
      <c r="L13" s="8">
        <f>TI_EHG_E!L13+NRG_E!L13+FC_E!L13</f>
        <v>1542.9401712096133</v>
      </c>
      <c r="M13" s="8">
        <f>TI_EHG_E!M13+NRG_E!M13+FC_E!M13</f>
        <v>1462.0481712091091</v>
      </c>
      <c r="N13" s="8">
        <f>TI_EHG_E!N13+NRG_E!N13+FC_E!N13</f>
        <v>644.14029960408436</v>
      </c>
      <c r="O13" s="8">
        <f>TI_EHG_E!O13+NRG_E!O13+FC_E!O13</f>
        <v>614.1794436040143</v>
      </c>
      <c r="P13" s="8">
        <f>TI_EHG_E!P13+NRG_E!P13+FC_E!P13</f>
        <v>608.18765760387191</v>
      </c>
      <c r="Q13" s="8">
        <f>TI_EHG_E!Q13+NRG_E!Q13+FC_E!Q13</f>
        <v>644.13991440424741</v>
      </c>
      <c r="R13" s="8">
        <f>TI_EHG_E!R13+NRG_E!R13+FC_E!R13</f>
        <v>641.14382880440348</v>
      </c>
      <c r="S13" s="8">
        <f>TI_EHG_E!S13+NRG_E!S13+FC_E!S13</f>
        <v>635.15165760456694</v>
      </c>
      <c r="T13" s="8">
        <f>TI_EHG_E!T13+NRG_E!T13+FC_E!T13</f>
        <v>560.02147920371158</v>
      </c>
      <c r="U13" s="8">
        <f>TI_EHG_E!U13+NRG_E!U13+FC_E!U13</f>
        <v>643.18770000455083</v>
      </c>
      <c r="V13" s="8">
        <f>TI_EHG_E!V13+NRG_E!V13+FC_E!V13</f>
        <v>601.2586800041671</v>
      </c>
      <c r="W13" s="8">
        <f>TI_EHG_E!W13+NRG_E!W13+FC_E!W13</f>
        <v>517.54123800350078</v>
      </c>
      <c r="X13" s="8">
        <f>TI_EHG_E!X13+NRG_E!X13+FC_E!X13</f>
        <v>580.50872640411285</v>
      </c>
      <c r="Y13" s="8">
        <f>TI_EHG_E!Y13+NRG_E!Y13+FC_E!Y13</f>
        <v>456.81792480297054</v>
      </c>
      <c r="Z13" s="8">
        <f>TI_EHG_E!Z13+NRG_E!Z13+FC_E!Z13</f>
        <v>485.16017040318542</v>
      </c>
    </row>
    <row r="14" spans="1:26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  <c r="Y14" s="8">
        <f>TI_EHG_E!Y14+NRG_E!Y14+FC_E!Y14</f>
        <v>0</v>
      </c>
      <c r="Z14" s="8">
        <f>TI_EHG_E!Z14+NRG_E!Z14+FC_E!Z14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  <c r="Y15" s="8">
        <f>TI_EHG_E!Y15+NRG_E!Y15+FC_E!Y15</f>
        <v>0</v>
      </c>
      <c r="Z15" s="8">
        <f>TI_EHG_E!Z15+NRG_E!Z15+FC_E!Z15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50.692320000315839</v>
      </c>
      <c r="O16" s="8">
        <f>TI_EHG_E!O16+NRG_E!O16+FC_E!O16</f>
        <v>123.109920000767</v>
      </c>
      <c r="P16" s="8">
        <f>TI_EHG_E!P16+NRG_E!P16+FC_E!P16</f>
        <v>95.953320000597841</v>
      </c>
      <c r="Q16" s="8">
        <f>TI_EHG_E!Q16+NRG_E!Q16+FC_E!Q16</f>
        <v>148.45608000092494</v>
      </c>
      <c r="R16" s="8">
        <f>TI_EHG_E!R16+NRG_E!R16+FC_E!R16</f>
        <v>94.142880000586544</v>
      </c>
      <c r="S16" s="8">
        <f>TI_EHG_E!S16+NRG_E!S16+FC_E!S16</f>
        <v>79.659360000496292</v>
      </c>
      <c r="T16" s="8">
        <f>TI_EHG_E!T16+NRG_E!T16+FC_E!T16</f>
        <v>102.4816896006385</v>
      </c>
      <c r="U16" s="8">
        <f>TI_EHG_E!U16+NRG_E!U16+FC_E!U16</f>
        <v>80.886607200503974</v>
      </c>
      <c r="V16" s="8">
        <f>TI_EHG_E!V16+NRG_E!V16+FC_E!V16</f>
        <v>92.685283200577459</v>
      </c>
      <c r="W16" s="8">
        <f>TI_EHG_E!W16+NRG_E!W16+FC_E!W16</f>
        <v>31.246653600194676</v>
      </c>
      <c r="X16" s="8">
        <f>TI_EHG_E!X16+NRG_E!X16+FC_E!X16</f>
        <v>44.370417600276454</v>
      </c>
      <c r="Y16" s="8">
        <f>TI_EHG_E!Y16+NRG_E!Y16+FC_E!Y16</f>
        <v>41.40129600025795</v>
      </c>
      <c r="Z16" s="8">
        <f>TI_EHG_E!Z16+NRG_E!Z16+FC_E!Z16</f>
        <v>2.1255336000132434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19751.528376000002</v>
      </c>
      <c r="D17" s="27">
        <f t="shared" ref="D17:X17" si="13">SUM(D18:D21)</f>
        <v>17457.252263999999</v>
      </c>
      <c r="E17" s="27">
        <f t="shared" si="13"/>
        <v>18622.281672000001</v>
      </c>
      <c r="F17" s="27">
        <f t="shared" si="13"/>
        <v>17966.960640000001</v>
      </c>
      <c r="G17" s="27">
        <f t="shared" si="13"/>
        <v>18388.624391999998</v>
      </c>
      <c r="H17" s="27">
        <f t="shared" si="13"/>
        <v>18428.309639999999</v>
      </c>
      <c r="I17" s="27">
        <f t="shared" si="13"/>
        <v>18982.048464</v>
      </c>
      <c r="J17" s="27">
        <f t="shared" si="13"/>
        <v>19154.567879999999</v>
      </c>
      <c r="K17" s="27">
        <f t="shared" si="13"/>
        <v>16914.946248</v>
      </c>
      <c r="L17" s="27">
        <f t="shared" si="13"/>
        <v>12151.212407999999</v>
      </c>
      <c r="M17" s="27">
        <f t="shared" si="13"/>
        <v>14343.48036</v>
      </c>
      <c r="N17" s="27">
        <f t="shared" si="13"/>
        <v>12662.269970399999</v>
      </c>
      <c r="O17" s="27">
        <f t="shared" si="13"/>
        <v>14094.57662928</v>
      </c>
      <c r="P17" s="27">
        <f t="shared" si="13"/>
        <v>13971.323800799999</v>
      </c>
      <c r="Q17" s="27">
        <f t="shared" si="13"/>
        <v>13602.912612479999</v>
      </c>
      <c r="R17" s="27">
        <f t="shared" si="13"/>
        <v>13560.99206832</v>
      </c>
      <c r="S17" s="27">
        <f t="shared" si="13"/>
        <v>10817.07055056</v>
      </c>
      <c r="T17" s="27">
        <f t="shared" si="13"/>
        <v>15998.404295519998</v>
      </c>
      <c r="U17" s="27">
        <f t="shared" si="13"/>
        <v>22641.023807999998</v>
      </c>
      <c r="V17" s="27">
        <f t="shared" si="13"/>
        <v>21247.811208000003</v>
      </c>
      <c r="W17" s="27">
        <f t="shared" si="13"/>
        <v>16274.001744000001</v>
      </c>
      <c r="X17" s="27">
        <f t="shared" si="13"/>
        <v>18914.076792000003</v>
      </c>
      <c r="Y17" s="27">
        <f t="shared" ref="Y17:Z17" si="14">SUM(Y18:Y21)</f>
        <v>17377.145135999999</v>
      </c>
      <c r="Z17" s="27">
        <f t="shared" si="14"/>
        <v>14076.383255999999</v>
      </c>
    </row>
    <row r="18" spans="1:26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  <c r="Y18" s="8">
        <f>TI_EHG_E!Y18+NRG_E!Y18+FC_E!Y18</f>
        <v>0</v>
      </c>
      <c r="Z18" s="8">
        <f>TI_EHG_E!Z18+NRG_E!Z18+FC_E!Z18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TI_EHG_E!C19+NRG_E!C19+FC_E!C19</f>
        <v>1548.9295199999997</v>
      </c>
      <c r="D19" s="8">
        <f>TI_EHG_E!D19+NRG_E!D19+FC_E!D19</f>
        <v>1545.2532000000001</v>
      </c>
      <c r="E19" s="8">
        <f>TI_EHG_E!E19+NRG_E!E19+FC_E!E19</f>
        <v>1377.2613599999997</v>
      </c>
      <c r="F19" s="8">
        <f>TI_EHG_E!F19+NRG_E!F19+FC_E!F19</f>
        <v>1277.56116</v>
      </c>
      <c r="G19" s="8">
        <f>TI_EHG_E!G19+NRG_E!G19+FC_E!G19</f>
        <v>1273.6051199999997</v>
      </c>
      <c r="H19" s="8">
        <f>TI_EHG_E!H19+NRG_E!H19+FC_E!H19</f>
        <v>1268.0506799999998</v>
      </c>
      <c r="I19" s="8">
        <f>TI_EHG_E!I19+NRG_E!I19+FC_E!I19</f>
        <v>1290.8678399999999</v>
      </c>
      <c r="J19" s="8">
        <f>TI_EHG_E!J19+NRG_E!J19+FC_E!J19</f>
        <v>1330.7878799999999</v>
      </c>
      <c r="K19" s="8">
        <f>TI_EHG_E!K19+NRG_E!K19+FC_E!K19</f>
        <v>1332.1065599999997</v>
      </c>
      <c r="L19" s="8">
        <f>TI_EHG_E!L19+NRG_E!L19+FC_E!L19</f>
        <v>986.81219999999985</v>
      </c>
      <c r="M19" s="8">
        <f>TI_EHG_E!M19+NRG_E!M19+FC_E!M19</f>
        <v>958.68035999999995</v>
      </c>
      <c r="N19" s="8">
        <f>TI_EHG_E!N19+NRG_E!N19+FC_E!N19</f>
        <v>998.13047040000004</v>
      </c>
      <c r="O19" s="8">
        <f>TI_EHG_E!O19+NRG_E!O19+FC_E!O19</f>
        <v>1124.2221724799997</v>
      </c>
      <c r="P19" s="8">
        <f>TI_EHG_E!P19+NRG_E!P19+FC_E!P19</f>
        <v>1038.2934671999999</v>
      </c>
      <c r="Q19" s="8">
        <f>TI_EHG_E!Q19+NRG_E!Q19+FC_E!Q19</f>
        <v>916.81059168000002</v>
      </c>
      <c r="R19" s="8">
        <f>TI_EHG_E!R19+NRG_E!R19+FC_E!R19</f>
        <v>957.38693472</v>
      </c>
      <c r="S19" s="8">
        <f>TI_EHG_E!S19+NRG_E!S19+FC_E!S19</f>
        <v>895.55778575999989</v>
      </c>
      <c r="T19" s="8">
        <f>TI_EHG_E!T19+NRG_E!T19+FC_E!T19</f>
        <v>1065.4267867199999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  <c r="Y19" s="8">
        <f>TI_EHG_E!Y19+NRG_E!Y19+FC_E!Y19</f>
        <v>0</v>
      </c>
      <c r="Z19" s="8">
        <f>TI_EHG_E!Z19+NRG_E!Z19+FC_E!Z19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TI_EHG_E!C20+NRG_E!C20+FC_E!C20</f>
        <v>18202.598856000001</v>
      </c>
      <c r="D20" s="8">
        <f>TI_EHG_E!D20+NRG_E!D20+FC_E!D20</f>
        <v>15911.999063999998</v>
      </c>
      <c r="E20" s="8">
        <f>TI_EHG_E!E20+NRG_E!E20+FC_E!E20</f>
        <v>17245.020312000001</v>
      </c>
      <c r="F20" s="8">
        <f>TI_EHG_E!F20+NRG_E!F20+FC_E!F20</f>
        <v>16689.39948</v>
      </c>
      <c r="G20" s="8">
        <f>TI_EHG_E!G20+NRG_E!G20+FC_E!G20</f>
        <v>17115.019271999998</v>
      </c>
      <c r="H20" s="8">
        <f>TI_EHG_E!H20+NRG_E!H20+FC_E!H20</f>
        <v>17160.258959999999</v>
      </c>
      <c r="I20" s="8">
        <f>TI_EHG_E!I20+NRG_E!I20+FC_E!I20</f>
        <v>17691.180624000001</v>
      </c>
      <c r="J20" s="8">
        <f>TI_EHG_E!J20+NRG_E!J20+FC_E!J20</f>
        <v>17823.78</v>
      </c>
      <c r="K20" s="8">
        <f>TI_EHG_E!K20+NRG_E!K20+FC_E!K20</f>
        <v>15582.839688</v>
      </c>
      <c r="L20" s="8">
        <f>TI_EHG_E!L20+NRG_E!L20+FC_E!L20</f>
        <v>11164.400207999999</v>
      </c>
      <c r="M20" s="8">
        <f>TI_EHG_E!M20+NRG_E!M20+FC_E!M20</f>
        <v>13384.8</v>
      </c>
      <c r="N20" s="8">
        <f>TI_EHG_E!N20+NRG_E!N20+FC_E!N20</f>
        <v>10304.314488</v>
      </c>
      <c r="O20" s="8">
        <f>TI_EHG_E!O20+NRG_E!O20+FC_E!O20</f>
        <v>11746.094256</v>
      </c>
      <c r="P20" s="8">
        <f>TI_EHG_E!P20+NRG_E!P20+FC_E!P20</f>
        <v>11732.046768</v>
      </c>
      <c r="Q20" s="8">
        <f>TI_EHG_E!Q20+NRG_E!Q20+FC_E!Q20</f>
        <v>11378.339855999999</v>
      </c>
      <c r="R20" s="8">
        <f>TI_EHG_E!R20+NRG_E!R20+FC_E!R20</f>
        <v>11205.399816000001</v>
      </c>
      <c r="S20" s="8">
        <f>TI_EHG_E!S20+NRG_E!S20+FC_E!S20</f>
        <v>8792.6529599999994</v>
      </c>
      <c r="T20" s="8">
        <f>TI_EHG_E!T20+NRG_E!T20+FC_E!T20</f>
        <v>13136.888231999999</v>
      </c>
      <c r="U20" s="8">
        <f>TI_EHG_E!U20+NRG_E!U20+FC_E!U20</f>
        <v>22641.023807999998</v>
      </c>
      <c r="V20" s="8">
        <f>TI_EHG_E!V20+NRG_E!V20+FC_E!V20</f>
        <v>21247.811208000003</v>
      </c>
      <c r="W20" s="8">
        <f>TI_EHG_E!W20+NRG_E!W20+FC_E!W20</f>
        <v>16274.001744000001</v>
      </c>
      <c r="X20" s="8">
        <f>TI_EHG_E!X20+NRG_E!X20+FC_E!X20</f>
        <v>18914.076792000003</v>
      </c>
      <c r="Y20" s="8">
        <f>TI_EHG_E!Y20+NRG_E!Y20+FC_E!Y20</f>
        <v>17377.145135999999</v>
      </c>
      <c r="Z20" s="8">
        <f>TI_EHG_E!Z20+NRG_E!Z20+FC_E!Z20</f>
        <v>14076.383255999999</v>
      </c>
    </row>
    <row r="21" spans="1:26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1359.825012</v>
      </c>
      <c r="O21" s="8">
        <f>TI_EHG_E!O21+NRG_E!O21+FC_E!O21</f>
        <v>1224.2602007999997</v>
      </c>
      <c r="P21" s="8">
        <f>TI_EHG_E!P21+NRG_E!P21+FC_E!P21</f>
        <v>1200.9835656</v>
      </c>
      <c r="Q21" s="8">
        <f>TI_EHG_E!Q21+NRG_E!Q21+FC_E!Q21</f>
        <v>1307.7621647999999</v>
      </c>
      <c r="R21" s="8">
        <f>TI_EHG_E!R21+NRG_E!R21+FC_E!R21</f>
        <v>1398.2053175999999</v>
      </c>
      <c r="S21" s="8">
        <f>TI_EHG_E!S21+NRG_E!S21+FC_E!S21</f>
        <v>1128.8598047999999</v>
      </c>
      <c r="T21" s="8">
        <f>TI_EHG_E!T21+NRG_E!T21+FC_E!T21</f>
        <v>1796.0892768000001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  <c r="Y21" s="8">
        <f>TI_EHG_E!Y21+NRG_E!Y21+FC_E!Y21</f>
        <v>0</v>
      </c>
      <c r="Z21" s="8">
        <f>TI_EHG_E!Z21+NRG_E!Z21+FC_E!Z21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0</v>
      </c>
      <c r="D22" s="27">
        <f t="shared" ref="D22:X22" si="16">SUM(D23:D24)</f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si="16"/>
        <v>0</v>
      </c>
      <c r="Y22" s="27">
        <f t="shared" ref="Y22:Z22" si="17">SUM(Y23:Y24)</f>
        <v>0</v>
      </c>
      <c r="Z22" s="27">
        <f t="shared" si="17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  <c r="Y23" s="8">
        <f>TI_EHG_E!Y23+NRG_E!Y23+FC_E!Y23</f>
        <v>0</v>
      </c>
      <c r="Z23" s="8">
        <f>TI_EHG_E!Z23+NRG_E!Z23+FC_E!Z23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  <c r="Y24" s="8">
        <f>TI_EHG_E!Y24+NRG_E!Y24+FC_E!Y24</f>
        <v>0</v>
      </c>
      <c r="Z24" s="8">
        <f>TI_EHG_E!Z24+NRG_E!Z24+FC_E!Z24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  <c r="Y25" s="27">
        <f>TI_EHG_E!Y25+NRG_E!Y25+FC_E!Y25</f>
        <v>0</v>
      </c>
      <c r="Z25" s="27">
        <f>TI_EHG_E!Z25+NRG_E!Z25+FC_E!Z25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225854.25184331997</v>
      </c>
      <c r="D26" s="27">
        <f t="shared" ref="D26:X26" si="19">SUM(D27,D33)</f>
        <v>234052.9030206</v>
      </c>
      <c r="E26" s="27">
        <f t="shared" si="19"/>
        <v>225896.34802572001</v>
      </c>
      <c r="F26" s="27">
        <f t="shared" si="19"/>
        <v>224141.25394331996</v>
      </c>
      <c r="G26" s="27">
        <f t="shared" si="19"/>
        <v>224093.18711016007</v>
      </c>
      <c r="H26" s="27">
        <f t="shared" si="19"/>
        <v>220270.61440980001</v>
      </c>
      <c r="I26" s="27">
        <f t="shared" si="19"/>
        <v>216368.32939128001</v>
      </c>
      <c r="J26" s="27">
        <f t="shared" si="19"/>
        <v>207967.10497200003</v>
      </c>
      <c r="K26" s="27">
        <f t="shared" si="19"/>
        <v>205250.09031036001</v>
      </c>
      <c r="L26" s="27">
        <f t="shared" si="19"/>
        <v>200570.27463683998</v>
      </c>
      <c r="M26" s="27">
        <f t="shared" si="19"/>
        <v>195034.78732967997</v>
      </c>
      <c r="N26" s="27">
        <f t="shared" si="19"/>
        <v>198402.49500263995</v>
      </c>
      <c r="O26" s="27">
        <f t="shared" si="19"/>
        <v>193674.90618359996</v>
      </c>
      <c r="P26" s="27">
        <f t="shared" si="19"/>
        <v>191398.59657107998</v>
      </c>
      <c r="Q26" s="27">
        <f t="shared" si="19"/>
        <v>184539.12869195998</v>
      </c>
      <c r="R26" s="27">
        <f t="shared" si="19"/>
        <v>186094.53887687999</v>
      </c>
      <c r="S26" s="27">
        <f t="shared" si="19"/>
        <v>183651.74814419998</v>
      </c>
      <c r="T26" s="27">
        <f t="shared" si="19"/>
        <v>183213.17131248</v>
      </c>
      <c r="U26" s="27">
        <f t="shared" si="19"/>
        <v>177350.21484119998</v>
      </c>
      <c r="V26" s="27">
        <f t="shared" si="19"/>
        <v>174730.10852663999</v>
      </c>
      <c r="W26" s="27">
        <f t="shared" si="19"/>
        <v>152794.94685299997</v>
      </c>
      <c r="X26" s="27">
        <f t="shared" si="19"/>
        <v>167289.27677748003</v>
      </c>
      <c r="Y26" s="27">
        <f t="shared" ref="Y26:Z26" si="20">SUM(Y27,Y33)</f>
        <v>169353.64705283998</v>
      </c>
      <c r="Z26" s="27">
        <f t="shared" si="20"/>
        <v>162403.81557119999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64.716604559999979</v>
      </c>
      <c r="Y27" s="19">
        <f t="shared" ref="Y27:Z27" si="23">SUM(Y28:Y32)</f>
        <v>16.17909336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  <c r="Y28" s="8">
        <f>TI_EHG_E!Y28+NRG_E!Y28+FC_E!Y28</f>
        <v>0</v>
      </c>
      <c r="Z28" s="8">
        <f>TI_EHG_E!Z28+NRG_E!Z28+FC_E!Z28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64.716604559999979</v>
      </c>
      <c r="Y29" s="8">
        <f>TI_EHG_E!Y29+NRG_E!Y29+FC_E!Y29</f>
        <v>16.17909336</v>
      </c>
      <c r="Z29" s="8">
        <f>TI_EHG_E!Z29+NRG_E!Z29+FC_E!Z29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  <c r="Y30" s="8">
        <f>TI_EHG_E!Y30+NRG_E!Y30+FC_E!Y30</f>
        <v>0</v>
      </c>
      <c r="Z30" s="8">
        <f>TI_EHG_E!Z30+NRG_E!Z30+FC_E!Z30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  <c r="Y31" s="8">
        <f>TI_EHG_E!Y31+NRG_E!Y31+FC_E!Y31</f>
        <v>0</v>
      </c>
      <c r="Z31" s="8">
        <f>TI_EHG_E!Z31+NRG_E!Z31+FC_E!Z31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  <c r="Y32" s="8">
        <f>TI_EHG_E!Y32+NRG_E!Y32+FC_E!Y32</f>
        <v>0</v>
      </c>
      <c r="Z32" s="8">
        <f>TI_EHG_E!Z32+NRG_E!Z32+FC_E!Z32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225854.25184331997</v>
      </c>
      <c r="D33" s="19">
        <f t="shared" ref="D33:X33" si="25">SUM(D34:D50)</f>
        <v>234052.9030206</v>
      </c>
      <c r="E33" s="19">
        <f t="shared" si="25"/>
        <v>225896.34802572001</v>
      </c>
      <c r="F33" s="19">
        <f t="shared" si="25"/>
        <v>224141.25394331996</v>
      </c>
      <c r="G33" s="19">
        <f t="shared" si="25"/>
        <v>224093.18711016007</v>
      </c>
      <c r="H33" s="19">
        <f t="shared" si="25"/>
        <v>220270.61440980001</v>
      </c>
      <c r="I33" s="19">
        <f t="shared" si="25"/>
        <v>216368.32939128001</v>
      </c>
      <c r="J33" s="19">
        <f t="shared" si="25"/>
        <v>207967.10497200003</v>
      </c>
      <c r="K33" s="19">
        <f t="shared" si="25"/>
        <v>205250.09031036001</v>
      </c>
      <c r="L33" s="19">
        <f t="shared" si="25"/>
        <v>200570.27463683998</v>
      </c>
      <c r="M33" s="19">
        <f t="shared" si="25"/>
        <v>195034.78732967997</v>
      </c>
      <c r="N33" s="19">
        <f t="shared" si="25"/>
        <v>198402.49500263995</v>
      </c>
      <c r="O33" s="19">
        <f t="shared" si="25"/>
        <v>193674.90618359996</v>
      </c>
      <c r="P33" s="19">
        <f t="shared" si="25"/>
        <v>191398.59657107998</v>
      </c>
      <c r="Q33" s="19">
        <f t="shared" si="25"/>
        <v>184539.12869195998</v>
      </c>
      <c r="R33" s="19">
        <f t="shared" si="25"/>
        <v>186094.53887687999</v>
      </c>
      <c r="S33" s="19">
        <f t="shared" si="25"/>
        <v>183651.74814419998</v>
      </c>
      <c r="T33" s="19">
        <f t="shared" si="25"/>
        <v>183213.17131248</v>
      </c>
      <c r="U33" s="19">
        <f t="shared" si="25"/>
        <v>177350.21484119998</v>
      </c>
      <c r="V33" s="19">
        <f t="shared" si="25"/>
        <v>174730.10852663999</v>
      </c>
      <c r="W33" s="19">
        <f t="shared" si="25"/>
        <v>152794.94685299997</v>
      </c>
      <c r="X33" s="19">
        <f t="shared" si="25"/>
        <v>167224.56017292003</v>
      </c>
      <c r="Y33" s="19">
        <f t="shared" ref="Y33:Z33" si="26">SUM(Y34:Y50)</f>
        <v>169337.46795947998</v>
      </c>
      <c r="Z33" s="19">
        <f t="shared" si="26"/>
        <v>162403.81557119999</v>
      </c>
    </row>
    <row r="34" spans="1:26" ht="11.25" customHeight="1" x14ac:dyDescent="0.2">
      <c r="A34" s="28" t="s">
        <v>54</v>
      </c>
      <c r="B34" s="7" t="s">
        <v>55</v>
      </c>
      <c r="C34" s="8">
        <f>TI_EHG_E!C34+NRG_E!C34+FC_E!C34</f>
        <v>7242.0479999999998</v>
      </c>
      <c r="D34" s="8">
        <f>TI_EHG_E!D34+NRG_E!D34+FC_E!D34</f>
        <v>7013.952000000002</v>
      </c>
      <c r="E34" s="8">
        <f>TI_EHG_E!E34+NRG_E!E34+FC_E!E34</f>
        <v>6395.2416000000021</v>
      </c>
      <c r="F34" s="8">
        <f>TI_EHG_E!F34+NRG_E!F34+FC_E!F34</f>
        <v>6403.9245926399999</v>
      </c>
      <c r="G34" s="8">
        <f>TI_EHG_E!G34+NRG_E!G34+FC_E!G34</f>
        <v>6440.9908147200003</v>
      </c>
      <c r="H34" s="8">
        <f>TI_EHG_E!H34+NRG_E!H34+FC_E!H34</f>
        <v>6472.3548441599987</v>
      </c>
      <c r="I34" s="8">
        <f>TI_EHG_E!I34+NRG_E!I34+FC_E!I34</f>
        <v>6452.3960294399994</v>
      </c>
      <c r="J34" s="8">
        <f>TI_EHG_E!J34+NRG_E!J34+FC_E!J34</f>
        <v>7059.7138636800019</v>
      </c>
      <c r="K34" s="8">
        <f>TI_EHG_E!K34+NRG_E!K34+FC_E!K34</f>
        <v>7413.2701286399988</v>
      </c>
      <c r="L34" s="8">
        <f>TI_EHG_E!L34+NRG_E!L34+FC_E!L34</f>
        <v>7068.2674636800011</v>
      </c>
      <c r="M34" s="8">
        <f>TI_EHG_E!M34+NRG_E!M34+FC_E!M34</f>
        <v>5956.2770688000019</v>
      </c>
      <c r="N34" s="8">
        <f>TI_EHG_E!N34+NRG_E!N34+FC_E!N34</f>
        <v>6033.2609203199981</v>
      </c>
      <c r="O34" s="8">
        <f>TI_EHG_E!O34+NRG_E!O34+FC_E!O34</f>
        <v>4385.2343500799998</v>
      </c>
      <c r="P34" s="8">
        <f>TI_EHG_E!P34+NRG_E!P34+FC_E!P34</f>
        <v>3872.0077747200012</v>
      </c>
      <c r="Q34" s="8">
        <f>TI_EHG_E!Q34+NRG_E!Q34+FC_E!Q34</f>
        <v>3760.8084863999998</v>
      </c>
      <c r="R34" s="8">
        <f>TI_EHG_E!R34+NRG_E!R34+FC_E!R34</f>
        <v>3843.4951526399996</v>
      </c>
      <c r="S34" s="8">
        <f>TI_EHG_E!S34+NRG_E!S34+FC_E!S34</f>
        <v>3769.3625011199997</v>
      </c>
      <c r="T34" s="8">
        <f>TI_EHG_E!T34+NRG_E!T34+FC_E!T34</f>
        <v>3655.745395200001</v>
      </c>
      <c r="U34" s="8">
        <f>TI_EHG_E!U34+NRG_E!U34+FC_E!U34</f>
        <v>3324.8770099200005</v>
      </c>
      <c r="V34" s="8">
        <f>TI_EHG_E!V34+NRG_E!V34+FC_E!V34</f>
        <v>3359.2604083200008</v>
      </c>
      <c r="W34" s="8">
        <f>TI_EHG_E!W34+NRG_E!W34+FC_E!W34</f>
        <v>2580.81873408</v>
      </c>
      <c r="X34" s="8">
        <f>TI_EHG_E!X34+NRG_E!X34+FC_E!X34</f>
        <v>2149.84813824</v>
      </c>
      <c r="Y34" s="8">
        <f>TI_EHG_E!Y34+NRG_E!Y34+FC_E!Y34</f>
        <v>3172.5632102400009</v>
      </c>
      <c r="Z34" s="8">
        <f>TI_EHG_E!Z34+NRG_E!Z34+FC_E!Z34</f>
        <v>3415.8068582400006</v>
      </c>
    </row>
    <row r="35" spans="1:26" ht="11.25" customHeight="1" x14ac:dyDescent="0.2">
      <c r="A35" s="28" t="s">
        <v>56</v>
      </c>
      <c r="B35" s="7" t="s">
        <v>57</v>
      </c>
      <c r="C35" s="8">
        <f>TI_EHG_E!C35+NRG_E!C35+FC_E!C35</f>
        <v>28.582424640000013</v>
      </c>
      <c r="D35" s="8">
        <f>TI_EHG_E!D35+NRG_E!D35+FC_E!D35</f>
        <v>22.865895360000003</v>
      </c>
      <c r="E35" s="8">
        <f>TI_EHG_E!E35+NRG_E!E35+FC_E!E35</f>
        <v>25.724160000000001</v>
      </c>
      <c r="F35" s="8">
        <f>TI_EHG_E!F35+NRG_E!F35+FC_E!F35</f>
        <v>27.443465279999998</v>
      </c>
      <c r="G35" s="8">
        <f>TI_EHG_E!G35+NRG_E!G35+FC_E!G35</f>
        <v>21.344843520000001</v>
      </c>
      <c r="H35" s="8">
        <f>TI_EHG_E!H35+NRG_E!H35+FC_E!H35</f>
        <v>27.443465279999998</v>
      </c>
      <c r="I35" s="8">
        <f>TI_EHG_E!I35+NRG_E!I35+FC_E!I35</f>
        <v>27.443465279999998</v>
      </c>
      <c r="J35" s="8">
        <f>TI_EHG_E!J35+NRG_E!J35+FC_E!J35</f>
        <v>18.295643519999999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  <c r="Y35" s="8">
        <f>TI_EHG_E!Y35+NRG_E!Y35+FC_E!Y35</f>
        <v>0</v>
      </c>
      <c r="Z35" s="8">
        <f>TI_EHG_E!Z35+NRG_E!Z35+FC_E!Z35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TI_EHG_E!C36+NRG_E!C36+FC_E!C36</f>
        <v>10192.511323800001</v>
      </c>
      <c r="D36" s="8">
        <f>TI_EHG_E!D36+NRG_E!D36+FC_E!D36</f>
        <v>9765.70971336</v>
      </c>
      <c r="E36" s="8">
        <f>TI_EHG_E!E36+NRG_E!E36+FC_E!E36</f>
        <v>9046.4134795200007</v>
      </c>
      <c r="F36" s="8">
        <f>TI_EHG_E!F36+NRG_E!F36+FC_E!F36</f>
        <v>8359.4882271600018</v>
      </c>
      <c r="G36" s="8">
        <f>TI_EHG_E!G36+NRG_E!G36+FC_E!G36</f>
        <v>8519.1308233199998</v>
      </c>
      <c r="H36" s="8">
        <f>TI_EHG_E!H36+NRG_E!H36+FC_E!H36</f>
        <v>8040.2014447199999</v>
      </c>
      <c r="I36" s="8">
        <f>TI_EHG_E!I36+NRG_E!I36+FC_E!I36</f>
        <v>7680.2798271600004</v>
      </c>
      <c r="J36" s="8">
        <f>TI_EHG_E!J36+NRG_E!J36+FC_E!J36</f>
        <v>7363.8968310000027</v>
      </c>
      <c r="K36" s="8">
        <f>TI_EHG_E!K36+NRG_E!K36+FC_E!K36</f>
        <v>7291.3307961599967</v>
      </c>
      <c r="L36" s="8">
        <f>TI_EHG_E!L36+NRG_E!L36+FC_E!L36</f>
        <v>6861.7464757200005</v>
      </c>
      <c r="M36" s="8">
        <f>TI_EHG_E!M36+NRG_E!M36+FC_E!M36</f>
        <v>7128.7855495199992</v>
      </c>
      <c r="N36" s="8">
        <f>TI_EHG_E!N36+NRG_E!N36+FC_E!N36</f>
        <v>6335.1098625599998</v>
      </c>
      <c r="O36" s="8">
        <f>TI_EHG_E!O36+NRG_E!O36+FC_E!O36</f>
        <v>6352.1109712800007</v>
      </c>
      <c r="P36" s="8">
        <f>TI_EHG_E!P36+NRG_E!P36+FC_E!P36</f>
        <v>6214.4027175600004</v>
      </c>
      <c r="Q36" s="8">
        <f>TI_EHG_E!Q36+NRG_E!Q36+FC_E!Q36</f>
        <v>5439.1910497200015</v>
      </c>
      <c r="R36" s="8">
        <f>TI_EHG_E!R36+NRG_E!R36+FC_E!R36</f>
        <v>5463.3549675599997</v>
      </c>
      <c r="S36" s="8">
        <f>TI_EHG_E!S36+NRG_E!S36+FC_E!S36</f>
        <v>5361.8305759200002</v>
      </c>
      <c r="T36" s="8">
        <f>TI_EHG_E!T36+NRG_E!T36+FC_E!T36</f>
        <v>5353.9329042000008</v>
      </c>
      <c r="U36" s="8">
        <f>TI_EHG_E!U36+NRG_E!U36+FC_E!U36</f>
        <v>5141.7525160799987</v>
      </c>
      <c r="V36" s="8">
        <f>TI_EHG_E!V36+NRG_E!V36+FC_E!V36</f>
        <v>5078.1999628800013</v>
      </c>
      <c r="W36" s="8">
        <f>TI_EHG_E!W36+NRG_E!W36+FC_E!W36</f>
        <v>4768.5134163599996</v>
      </c>
      <c r="X36" s="8">
        <f>TI_EHG_E!X36+NRG_E!X36+FC_E!X36</f>
        <v>5230.3428716400003</v>
      </c>
      <c r="Y36" s="8">
        <f>TI_EHG_E!Y36+NRG_E!Y36+FC_E!Y36</f>
        <v>4850.3814260400004</v>
      </c>
      <c r="Z36" s="8">
        <f>TI_EHG_E!Z36+NRG_E!Z36+FC_E!Z36</f>
        <v>4689.8002047600003</v>
      </c>
    </row>
    <row r="37" spans="1:26" ht="11.25" customHeight="1" x14ac:dyDescent="0.2">
      <c r="A37" s="28" t="s">
        <v>60</v>
      </c>
      <c r="B37" s="7" t="s">
        <v>61</v>
      </c>
      <c r="C37" s="8">
        <f>TI_EHG_E!C37+NRG_E!C37+FC_E!C37</f>
        <v>42058.862722800011</v>
      </c>
      <c r="D37" s="8">
        <f>TI_EHG_E!D37+NRG_E!D37+FC_E!D37</f>
        <v>40876.916545079985</v>
      </c>
      <c r="E37" s="8">
        <f>TI_EHG_E!E37+NRG_E!E37+FC_E!E37</f>
        <v>39434.021522279982</v>
      </c>
      <c r="F37" s="8">
        <f>TI_EHG_E!F37+NRG_E!F37+FC_E!F37</f>
        <v>36723.730178519996</v>
      </c>
      <c r="G37" s="8">
        <f>TI_EHG_E!G37+NRG_E!G37+FC_E!G37</f>
        <v>34903.399358520008</v>
      </c>
      <c r="H37" s="8">
        <f>TI_EHG_E!H37+NRG_E!H37+FC_E!H37</f>
        <v>32583.010826520014</v>
      </c>
      <c r="I37" s="8">
        <f>TI_EHG_E!I37+NRG_E!I37+FC_E!I37</f>
        <v>30463.864837559981</v>
      </c>
      <c r="J37" s="8">
        <f>TI_EHG_E!J37+NRG_E!J37+FC_E!J37</f>
        <v>28311.178757399994</v>
      </c>
      <c r="K37" s="8">
        <f>TI_EHG_E!K37+NRG_E!K37+FC_E!K37</f>
        <v>25265.097312840007</v>
      </c>
      <c r="L37" s="8">
        <f>TI_EHG_E!L37+NRG_E!L37+FC_E!L37</f>
        <v>24335.111964240001</v>
      </c>
      <c r="M37" s="8">
        <f>TI_EHG_E!M37+NRG_E!M37+FC_E!M37</f>
        <v>22469.043975840003</v>
      </c>
      <c r="N37" s="8">
        <f>TI_EHG_E!N37+NRG_E!N37+FC_E!N37</f>
        <v>22951.953929519994</v>
      </c>
      <c r="O37" s="8">
        <f>TI_EHG_E!O37+NRG_E!O37+FC_E!O37</f>
        <v>21343.207347</v>
      </c>
      <c r="P37" s="8">
        <f>TI_EHG_E!P37+NRG_E!P37+FC_E!P37</f>
        <v>20651.048538119998</v>
      </c>
      <c r="Q37" s="8">
        <f>TI_EHG_E!Q37+NRG_E!Q37+FC_E!Q37</f>
        <v>20556.124890840001</v>
      </c>
      <c r="R37" s="8">
        <f>TI_EHG_E!R37+NRG_E!R37+FC_E!R37</f>
        <v>20850.368338800003</v>
      </c>
      <c r="S37" s="8">
        <f>TI_EHG_E!S37+NRG_E!S37+FC_E!S37</f>
        <v>21364.373729160001</v>
      </c>
      <c r="T37" s="8">
        <f>TI_EHG_E!T37+NRG_E!T37+FC_E!T37</f>
        <v>21936.006504720001</v>
      </c>
      <c r="U37" s="8">
        <f>TI_EHG_E!U37+NRG_E!U37+FC_E!U37</f>
        <v>22656.628985759999</v>
      </c>
      <c r="V37" s="8">
        <f>TI_EHG_E!V37+NRG_E!V37+FC_E!V37</f>
        <v>24138.470830319999</v>
      </c>
      <c r="W37" s="8">
        <f>TI_EHG_E!W37+NRG_E!W37+FC_E!W37</f>
        <v>20812.767461639996</v>
      </c>
      <c r="X37" s="8">
        <f>TI_EHG_E!X37+NRG_E!X37+FC_E!X37</f>
        <v>24988.804200360006</v>
      </c>
      <c r="Y37" s="8">
        <f>TI_EHG_E!Y37+NRG_E!Y37+FC_E!Y37</f>
        <v>27371.878574039984</v>
      </c>
      <c r="Z37" s="8">
        <f>TI_EHG_E!Z37+NRG_E!Z37+FC_E!Z37</f>
        <v>29081.805512759998</v>
      </c>
    </row>
    <row r="38" spans="1:26" ht="11.25" customHeight="1" x14ac:dyDescent="0.2">
      <c r="A38" s="28" t="s">
        <v>62</v>
      </c>
      <c r="B38" s="7" t="s">
        <v>63</v>
      </c>
      <c r="C38" s="8">
        <f>TI_EHG_E!C38+NRG_E!C38+FC_E!C38</f>
        <v>89.928971999999987</v>
      </c>
      <c r="D38" s="8">
        <f>TI_EHG_E!D38+NRG_E!D38+FC_E!D38</f>
        <v>86.82811199999999</v>
      </c>
      <c r="E38" s="8">
        <f>TI_EHG_E!E38+NRG_E!E38+FC_E!E38</f>
        <v>83.727000000000032</v>
      </c>
      <c r="F38" s="8">
        <f>TI_EHG_E!F38+NRG_E!F38+FC_E!F38</f>
        <v>67.758515999999986</v>
      </c>
      <c r="G38" s="8">
        <f>TI_EHG_E!G38+NRG_E!G38+FC_E!G38</f>
        <v>70.838459999999969</v>
      </c>
      <c r="H38" s="8">
        <f>TI_EHG_E!H38+NRG_E!H38+FC_E!H38</f>
        <v>70.838459999999984</v>
      </c>
      <c r="I38" s="8">
        <f>TI_EHG_E!I38+NRG_E!I38+FC_E!I38</f>
        <v>70.838459999999984</v>
      </c>
      <c r="J38" s="8">
        <f>TI_EHG_E!J38+NRG_E!J38+FC_E!J38</f>
        <v>70.838459999999984</v>
      </c>
      <c r="K38" s="8">
        <f>TI_EHG_E!K38+NRG_E!K38+FC_E!K38</f>
        <v>64.678572000000003</v>
      </c>
      <c r="L38" s="8">
        <f>TI_EHG_E!L38+NRG_E!L38+FC_E!L38</f>
        <v>83.158235999999988</v>
      </c>
      <c r="M38" s="8">
        <f>TI_EHG_E!M38+NRG_E!M38+FC_E!M38</f>
        <v>70.838459999999984</v>
      </c>
      <c r="N38" s="8">
        <f>TI_EHG_E!N38+NRG_E!N38+FC_E!N38</f>
        <v>79.526915999999986</v>
      </c>
      <c r="O38" s="8">
        <f>TI_EHG_E!O38+NRG_E!O38+FC_E!O38</f>
        <v>72.55080000000001</v>
      </c>
      <c r="P38" s="8">
        <f>TI_EHG_E!P38+NRG_E!P38+FC_E!P38</f>
        <v>69.039683999999994</v>
      </c>
      <c r="Q38" s="8">
        <f>TI_EHG_E!Q38+NRG_E!Q38+FC_E!Q38</f>
        <v>59.371703999999987</v>
      </c>
      <c r="R38" s="8">
        <f>TI_EHG_E!R38+NRG_E!R38+FC_E!R38</f>
        <v>59.224032000000001</v>
      </c>
      <c r="S38" s="8">
        <f>TI_EHG_E!S38+NRG_E!S38+FC_E!S38</f>
        <v>55.950047999999981</v>
      </c>
      <c r="T38" s="8">
        <f>TI_EHG_E!T38+NRG_E!T38+FC_E!T38</f>
        <v>53.908092000000011</v>
      </c>
      <c r="U38" s="8">
        <f>TI_EHG_E!U38+NRG_E!U38+FC_E!U38</f>
        <v>54.345311999999979</v>
      </c>
      <c r="V38" s="8">
        <f>TI_EHG_E!V38+NRG_E!V38+FC_E!V38</f>
        <v>53.612244000000004</v>
      </c>
      <c r="W38" s="8">
        <f>TI_EHG_E!W38+NRG_E!W38+FC_E!W38</f>
        <v>42.342804000000008</v>
      </c>
      <c r="X38" s="8">
        <f>TI_EHG_E!X38+NRG_E!X38+FC_E!X38</f>
        <v>62.146980000000006</v>
      </c>
      <c r="Y38" s="8">
        <f>TI_EHG_E!Y38+NRG_E!Y38+FC_E!Y38</f>
        <v>54.111204000000015</v>
      </c>
      <c r="Z38" s="8">
        <f>TI_EHG_E!Z38+NRG_E!Z38+FC_E!Z38</f>
        <v>66.563280000000006</v>
      </c>
    </row>
    <row r="39" spans="1:26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  <c r="Y39" s="8">
        <f>TI_EHG_E!Y39+NRG_E!Y39+FC_E!Y39</f>
        <v>0</v>
      </c>
      <c r="Z39" s="8">
        <f>TI_EHG_E!Z39+NRG_E!Z39+FC_E!Z39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TI_EHG_E!C40+NRG_E!C40+FC_E!C40</f>
        <v>4930.5784500000009</v>
      </c>
      <c r="D40" s="8">
        <f>TI_EHG_E!D40+NRG_E!D40+FC_E!D40</f>
        <v>4889.3581799999993</v>
      </c>
      <c r="E40" s="8">
        <f>TI_EHG_E!E40+NRG_E!E40+FC_E!E40</f>
        <v>4493.0094300000001</v>
      </c>
      <c r="F40" s="8">
        <f>TI_EHG_E!F40+NRG_E!F40+FC_E!F40</f>
        <v>4417.8337522800011</v>
      </c>
      <c r="G40" s="8">
        <f>TI_EHG_E!G40+NRG_E!G40+FC_E!G40</f>
        <v>4260.1642135200009</v>
      </c>
      <c r="H40" s="8">
        <f>TI_EHG_E!H40+NRG_E!H40+FC_E!H40</f>
        <v>4093.2204375600008</v>
      </c>
      <c r="I40" s="8">
        <f>TI_EHG_E!I40+NRG_E!I40+FC_E!I40</f>
        <v>4105.5867774000017</v>
      </c>
      <c r="J40" s="8">
        <f>TI_EHG_E!J40+NRG_E!J40+FC_E!J40</f>
        <v>4053.0303507600001</v>
      </c>
      <c r="K40" s="8">
        <f>TI_EHG_E!K40+NRG_E!K40+FC_E!K40</f>
        <v>4102.4949336</v>
      </c>
      <c r="L40" s="8">
        <f>TI_EHG_E!L40+NRG_E!L40+FC_E!L40</f>
        <v>3861.3538951199998</v>
      </c>
      <c r="M40" s="8">
        <f>TI_EHG_E!M40+NRG_E!M40+FC_E!M40</f>
        <v>3774.7900339199996</v>
      </c>
      <c r="N40" s="8">
        <f>TI_EHG_E!N40+NRG_E!N40+FC_E!N40</f>
        <v>6140.6683919999987</v>
      </c>
      <c r="O40" s="8">
        <f>TI_EHG_E!O40+NRG_E!O40+FC_E!O40</f>
        <v>5909.4109000799999</v>
      </c>
      <c r="P40" s="8">
        <f>TI_EHG_E!P40+NRG_E!P40+FC_E!P40</f>
        <v>5846.7265819199984</v>
      </c>
      <c r="Q40" s="8">
        <f>TI_EHG_E!Q40+NRG_E!Q40+FC_E!Q40</f>
        <v>5598.2580418800007</v>
      </c>
      <c r="R40" s="8">
        <f>TI_EHG_E!R40+NRG_E!R40+FC_E!R40</f>
        <v>5517.8900337600007</v>
      </c>
      <c r="S40" s="8">
        <f>TI_EHG_E!S40+NRG_E!S40+FC_E!S40</f>
        <v>5239.1615446800006</v>
      </c>
      <c r="T40" s="8">
        <f>TI_EHG_E!T40+NRG_E!T40+FC_E!T40</f>
        <v>5411.6703806400001</v>
      </c>
      <c r="U40" s="8">
        <f>TI_EHG_E!U40+NRG_E!U40+FC_E!U40</f>
        <v>5705.6957960400023</v>
      </c>
      <c r="V40" s="8">
        <f>TI_EHG_E!V40+NRG_E!V40+FC_E!V40</f>
        <v>5763.46163652</v>
      </c>
      <c r="W40" s="8">
        <f>TI_EHG_E!W40+NRG_E!W40+FC_E!W40</f>
        <v>3758.2532639999999</v>
      </c>
      <c r="X40" s="8">
        <f>TI_EHG_E!X40+NRG_E!X40+FC_E!X40</f>
        <v>4876.6022859599998</v>
      </c>
      <c r="Y40" s="8">
        <f>TI_EHG_E!Y40+NRG_E!Y40+FC_E!Y40</f>
        <v>6002.7139195200007</v>
      </c>
      <c r="Z40" s="8">
        <f>TI_EHG_E!Z40+NRG_E!Z40+FC_E!Z40</f>
        <v>5519.7016549200007</v>
      </c>
    </row>
    <row r="41" spans="1:26" ht="11.25" customHeight="1" x14ac:dyDescent="0.2">
      <c r="A41" s="28" t="s">
        <v>68</v>
      </c>
      <c r="B41" s="7" t="s">
        <v>69</v>
      </c>
      <c r="C41" s="8">
        <f>TI_EHG_E!C41+NRG_E!C41+FC_E!C41</f>
        <v>352.71272628000008</v>
      </c>
      <c r="D41" s="8">
        <f>TI_EHG_E!D41+NRG_E!D41+FC_E!D41</f>
        <v>308.62347372000011</v>
      </c>
      <c r="E41" s="8">
        <f>TI_EHG_E!E41+NRG_E!E41+FC_E!E41</f>
        <v>333.81740627999994</v>
      </c>
      <c r="F41" s="8">
        <f>TI_EHG_E!F41+NRG_E!F41+FC_E!F41</f>
        <v>383.35291128000006</v>
      </c>
      <c r="G41" s="8">
        <f>TI_EHG_E!G41+NRG_E!G41+FC_E!G41</f>
        <v>404.99374715999988</v>
      </c>
      <c r="H41" s="8">
        <f>TI_EHG_E!H41+NRG_E!H41+FC_E!H41</f>
        <v>463.73334372000022</v>
      </c>
      <c r="I41" s="8">
        <f>TI_EHG_E!I41+NRG_E!I41+FC_E!I41</f>
        <v>565.75487088000023</v>
      </c>
      <c r="J41" s="8">
        <f>TI_EHG_E!J41+NRG_E!J41+FC_E!J41</f>
        <v>510.10685928000038</v>
      </c>
      <c r="K41" s="8">
        <f>TI_EHG_E!K41+NRG_E!K41+FC_E!K41</f>
        <v>550.29694608</v>
      </c>
      <c r="L41" s="8">
        <f>TI_EHG_E!L41+NRG_E!L41+FC_E!L41</f>
        <v>717.24098088000017</v>
      </c>
      <c r="M41" s="8">
        <f>TI_EHG_E!M41+NRG_E!M41+FC_E!M41</f>
        <v>723.42415080000001</v>
      </c>
      <c r="N41" s="8">
        <f>TI_EHG_E!N41+NRG_E!N41+FC_E!N41</f>
        <v>636.01647119999973</v>
      </c>
      <c r="O41" s="8">
        <f>TI_EHG_E!O41+NRG_E!O41+FC_E!O41</f>
        <v>619.17685847999962</v>
      </c>
      <c r="P41" s="8">
        <f>TI_EHG_E!P41+NRG_E!P41+FC_E!P41</f>
        <v>564.06982247999963</v>
      </c>
      <c r="Q41" s="8">
        <f>TI_EHG_E!Q41+NRG_E!Q41+FC_E!Q41</f>
        <v>426.56055479999941</v>
      </c>
      <c r="R41" s="8">
        <f>TI_EHG_E!R41+NRG_E!R41+FC_E!R41</f>
        <v>485.0125801199996</v>
      </c>
      <c r="S41" s="8">
        <f>TI_EHG_E!S41+NRG_E!S41+FC_E!S41</f>
        <v>530.2112209200003</v>
      </c>
      <c r="T41" s="8">
        <f>TI_EHG_E!T41+NRG_E!T41+FC_E!T41</f>
        <v>557.59623408000084</v>
      </c>
      <c r="U41" s="8">
        <f>TI_EHG_E!U41+NRG_E!U41+FC_E!U41</f>
        <v>509.59668564000009</v>
      </c>
      <c r="V41" s="8">
        <f>TI_EHG_E!V41+NRG_E!V41+FC_E!V41</f>
        <v>533.75396399999977</v>
      </c>
      <c r="W41" s="8">
        <f>TI_EHG_E!W41+NRG_E!W41+FC_E!W41</f>
        <v>484.35098507999999</v>
      </c>
      <c r="X41" s="8">
        <f>TI_EHG_E!X41+NRG_E!X41+FC_E!X41</f>
        <v>531.93923676000065</v>
      </c>
      <c r="Y41" s="8">
        <f>TI_EHG_E!Y41+NRG_E!Y41+FC_E!Y41</f>
        <v>532.6937553600003</v>
      </c>
      <c r="Z41" s="8">
        <f>TI_EHG_E!Z41+NRG_E!Z41+FC_E!Z41</f>
        <v>367.80232176000021</v>
      </c>
    </row>
    <row r="42" spans="1:26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  <c r="Y42" s="8">
        <f>TI_EHG_E!Y42+NRG_E!Y42+FC_E!Y42</f>
        <v>0</v>
      </c>
      <c r="Z42" s="8">
        <f>TI_EHG_E!Z42+NRG_E!Z42+FC_E!Z42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TI_EHG_E!C43+NRG_E!C43+FC_E!C43</f>
        <v>135653.53572575998</v>
      </c>
      <c r="D43" s="8">
        <f>TI_EHG_E!D43+NRG_E!D43+FC_E!D43</f>
        <v>145018.07216676002</v>
      </c>
      <c r="E43" s="8">
        <f>TI_EHG_E!E43+NRG_E!E43+FC_E!E43</f>
        <v>143319.77423712</v>
      </c>
      <c r="F43" s="8">
        <f>TI_EHG_E!F43+NRG_E!F43+FC_E!F43</f>
        <v>144777.29592455996</v>
      </c>
      <c r="G43" s="8">
        <f>TI_EHG_E!G43+NRG_E!G43+FC_E!G43</f>
        <v>146697.66381816004</v>
      </c>
      <c r="H43" s="8">
        <f>TI_EHG_E!H43+NRG_E!H43+FC_E!H43</f>
        <v>145912.04147987999</v>
      </c>
      <c r="I43" s="8">
        <f>TI_EHG_E!I43+NRG_E!I43+FC_E!I43</f>
        <v>144597.14142588002</v>
      </c>
      <c r="J43" s="8">
        <f>TI_EHG_E!J43+NRG_E!J43+FC_E!J43</f>
        <v>140616.02425572003</v>
      </c>
      <c r="K43" s="8">
        <f>TI_EHG_E!K43+NRG_E!K43+FC_E!K43</f>
        <v>141702.51426083999</v>
      </c>
      <c r="L43" s="8">
        <f>TI_EHG_E!L43+NRG_E!L43+FC_E!L43</f>
        <v>139972.38759504</v>
      </c>
      <c r="M43" s="8">
        <f>TI_EHG_E!M43+NRG_E!M43+FC_E!M43</f>
        <v>139301.63478035995</v>
      </c>
      <c r="N43" s="8">
        <f>TI_EHG_E!N43+NRG_E!N43+FC_E!N43</f>
        <v>141875.28190835999</v>
      </c>
      <c r="O43" s="8">
        <f>TI_EHG_E!O43+NRG_E!O43+FC_E!O43</f>
        <v>142297.72837955999</v>
      </c>
      <c r="P43" s="8">
        <f>TI_EHG_E!P43+NRG_E!P43+FC_E!P43</f>
        <v>143437.09555187999</v>
      </c>
      <c r="Q43" s="8">
        <f>TI_EHG_E!Q43+NRG_E!Q43+FC_E!Q43</f>
        <v>138706.88375699997</v>
      </c>
      <c r="R43" s="8">
        <f>TI_EHG_E!R43+NRG_E!R43+FC_E!R43</f>
        <v>140506.25411628</v>
      </c>
      <c r="S43" s="8">
        <f>TI_EHG_E!S43+NRG_E!S43+FC_E!S43</f>
        <v>138540.02164235999</v>
      </c>
      <c r="T43" s="8">
        <f>TI_EHG_E!T43+NRG_E!T43+FC_E!T43</f>
        <v>138339.78865199999</v>
      </c>
      <c r="U43" s="8">
        <f>TI_EHG_E!U43+NRG_E!U43+FC_E!U43</f>
        <v>132956.43473735999</v>
      </c>
      <c r="V43" s="8">
        <f>TI_EHG_E!V43+NRG_E!V43+FC_E!V43</f>
        <v>129399.95707236</v>
      </c>
      <c r="W43" s="8">
        <f>TI_EHG_E!W43+NRG_E!W43+FC_E!W43</f>
        <v>114595.62510239998</v>
      </c>
      <c r="X43" s="8">
        <f>TI_EHG_E!X43+NRG_E!X43+FC_E!X43</f>
        <v>123879.67845084</v>
      </c>
      <c r="Y43" s="8">
        <f>TI_EHG_E!Y43+NRG_E!Y43+FC_E!Y43</f>
        <v>121322.11188239999</v>
      </c>
      <c r="Z43" s="8">
        <f>TI_EHG_E!Z43+NRG_E!Z43+FC_E!Z43</f>
        <v>113949.19573127999</v>
      </c>
    </row>
    <row r="44" spans="1:26" ht="11.25" customHeight="1" x14ac:dyDescent="0.2">
      <c r="A44" s="28" t="s">
        <v>74</v>
      </c>
      <c r="B44" s="7" t="s">
        <v>75</v>
      </c>
      <c r="C44" s="8">
        <f>TI_EHG_E!C44+NRG_E!C44+FC_E!C44</f>
        <v>17141.994658080002</v>
      </c>
      <c r="D44" s="8">
        <f>TI_EHG_E!D44+NRG_E!D44+FC_E!D44</f>
        <v>15913.099192320004</v>
      </c>
      <c r="E44" s="8">
        <f>TI_EHG_E!E44+NRG_E!E44+FC_E!E44</f>
        <v>13939.9872156</v>
      </c>
      <c r="F44" s="8">
        <f>TI_EHG_E!F44+NRG_E!F44+FC_E!F44</f>
        <v>13415.303637360001</v>
      </c>
      <c r="G44" s="8">
        <f>TI_EHG_E!G44+NRG_E!G44+FC_E!G44</f>
        <v>12505.05641736</v>
      </c>
      <c r="H44" s="8">
        <f>TI_EHG_E!H44+NRG_E!H44+FC_E!H44</f>
        <v>13310.036789040001</v>
      </c>
      <c r="I44" s="8">
        <f>TI_EHG_E!I44+NRG_E!I44+FC_E!I44</f>
        <v>13161.424980960002</v>
      </c>
      <c r="J44" s="8">
        <f>TI_EHG_E!J44+NRG_E!J44+FC_E!J44</f>
        <v>11560.753537920004</v>
      </c>
      <c r="K44" s="8">
        <f>TI_EHG_E!K44+NRG_E!K44+FC_E!K44</f>
        <v>10820.79130248</v>
      </c>
      <c r="L44" s="8">
        <f>TI_EHG_E!L44+NRG_E!L44+FC_E!L44</f>
        <v>9867.1985654400032</v>
      </c>
      <c r="M44" s="8">
        <f>TI_EHG_E!M44+NRG_E!M44+FC_E!M44</f>
        <v>9099.3717727200019</v>
      </c>
      <c r="N44" s="8">
        <f>TI_EHG_E!N44+NRG_E!N44+FC_E!N44</f>
        <v>8811.129838320001</v>
      </c>
      <c r="O44" s="8">
        <f>TI_EHG_E!O44+NRG_E!O44+FC_E!O44</f>
        <v>7575.1162351199991</v>
      </c>
      <c r="P44" s="8">
        <f>TI_EHG_E!P44+NRG_E!P44+FC_E!P44</f>
        <v>5897.2375490400009</v>
      </c>
      <c r="Q44" s="8">
        <f>TI_EHG_E!Q44+NRG_E!Q44+FC_E!Q44</f>
        <v>5229.5592664800006</v>
      </c>
      <c r="R44" s="8">
        <f>TI_EHG_E!R44+NRG_E!R44+FC_E!R44</f>
        <v>5038.2221940000009</v>
      </c>
      <c r="S44" s="8">
        <f>TI_EHG_E!S44+NRG_E!S44+FC_E!S44</f>
        <v>4511.7124092000013</v>
      </c>
      <c r="T44" s="8">
        <f>TI_EHG_E!T44+NRG_E!T44+FC_E!T44</f>
        <v>4259.7569260800001</v>
      </c>
      <c r="U44" s="8">
        <f>TI_EHG_E!U44+NRG_E!U44+FC_E!U44</f>
        <v>3497.4341092800009</v>
      </c>
      <c r="V44" s="8">
        <f>TI_EHG_E!V44+NRG_E!V44+FC_E!V44</f>
        <v>3113.892558</v>
      </c>
      <c r="W44" s="8">
        <f>TI_EHG_E!W44+NRG_E!W44+FC_E!W44</f>
        <v>2696.7726576000005</v>
      </c>
      <c r="X44" s="8">
        <f>TI_EHG_E!X44+NRG_E!X44+FC_E!X44</f>
        <v>2801.5387898400008</v>
      </c>
      <c r="Y44" s="8">
        <f>TI_EHG_E!Y44+NRG_E!Y44+FC_E!Y44</f>
        <v>3013.4559340800006</v>
      </c>
      <c r="Z44" s="8">
        <f>TI_EHG_E!Z44+NRG_E!Z44+FC_E!Z44</f>
        <v>2349.3907764</v>
      </c>
    </row>
    <row r="45" spans="1:26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  <c r="Y45" s="8">
        <f>TI_EHG_E!Y45+NRG_E!Y45+FC_E!Y45</f>
        <v>0</v>
      </c>
      <c r="Z45" s="8">
        <f>TI_EHG_E!Z45+NRG_E!Z45+FC_E!Z45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  <c r="Y46" s="8">
        <f>TI_EHG_E!Y46+NRG_E!Y46+FC_E!Y46</f>
        <v>0</v>
      </c>
      <c r="Z46" s="8">
        <f>TI_EHG_E!Z46+NRG_E!Z46+FC_E!Z46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  <c r="Y47" s="8">
        <f>TI_EHG_E!Y47+NRG_E!Y47+FC_E!Y47</f>
        <v>0</v>
      </c>
      <c r="Z47" s="8">
        <f>TI_EHG_E!Z47+NRG_E!Z47+FC_E!Z47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TI_EHG_E!C48+NRG_E!C48+FC_E!C48</f>
        <v>6198.0745319999996</v>
      </c>
      <c r="D48" s="8">
        <f>TI_EHG_E!D48+NRG_E!D48+FC_E!D48</f>
        <v>6983.9249220000002</v>
      </c>
      <c r="E48" s="8">
        <f>TI_EHG_E!E48+NRG_E!E48+FC_E!E48</f>
        <v>5919.2250389999999</v>
      </c>
      <c r="F48" s="8">
        <f>TI_EHG_E!F48+NRG_E!F48+FC_E!F48</f>
        <v>6096.480039</v>
      </c>
      <c r="G48" s="8">
        <f>TI_EHG_E!G48+NRG_E!G48+FC_E!G48</f>
        <v>6742.3203899999999</v>
      </c>
      <c r="H48" s="8">
        <f>TI_EHG_E!H48+NRG_E!H48+FC_E!H48</f>
        <v>6817.1995710000001</v>
      </c>
      <c r="I48" s="8">
        <f>TI_EHG_E!I48+NRG_E!I48+FC_E!I48</f>
        <v>7378.7999219999992</v>
      </c>
      <c r="J48" s="8">
        <f>TI_EHG_E!J48+NRG_E!J48+FC_E!J48</f>
        <v>6570.7203509999999</v>
      </c>
      <c r="K48" s="8">
        <f>TI_EHG_E!K48+NRG_E!K48+FC_E!K48</f>
        <v>6277.440195000001</v>
      </c>
      <c r="L48" s="8">
        <f>TI_EHG_E!L48+NRG_E!L48+FC_E!L48</f>
        <v>6305.5201950000001</v>
      </c>
      <c r="M48" s="8">
        <f>TI_EHG_E!M48+NRG_E!M48+FC_E!M48</f>
        <v>5475.6</v>
      </c>
      <c r="N48" s="8">
        <f>TI_EHG_E!N48+NRG_E!N48+FC_E!N48</f>
        <v>4745.5326359999999</v>
      </c>
      <c r="O48" s="8">
        <f>TI_EHG_E!O48+NRG_E!O48+FC_E!O48</f>
        <v>4416.0482339999999</v>
      </c>
      <c r="P48" s="8">
        <f>TI_EHG_E!P48+NRG_E!P48+FC_E!P48</f>
        <v>4208.5180799999998</v>
      </c>
      <c r="Q48" s="8">
        <f>TI_EHG_E!Q48+NRG_E!Q48+FC_E!Q48</f>
        <v>4226.5050749999991</v>
      </c>
      <c r="R48" s="8">
        <f>TI_EHG_E!R48+NRG_E!R48+FC_E!R48</f>
        <v>3870.0505350000003</v>
      </c>
      <c r="S48" s="8">
        <f>TI_EHG_E!S48+NRG_E!S48+FC_E!S48</f>
        <v>3851.1063629999999</v>
      </c>
      <c r="T48" s="8">
        <f>TI_EHG_E!T48+NRG_E!T48+FC_E!T48</f>
        <v>3259.7819279999999</v>
      </c>
      <c r="U48" s="8">
        <f>TI_EHG_E!U48+NRG_E!U48+FC_E!U48</f>
        <v>3248.3505599999999</v>
      </c>
      <c r="V48" s="8">
        <f>TI_EHG_E!V48+NRG_E!V48+FC_E!V48</f>
        <v>3113.7101190000003</v>
      </c>
      <c r="W48" s="8">
        <f>TI_EHG_E!W48+NRG_E!W48+FC_E!W48</f>
        <v>2869.7261579999999</v>
      </c>
      <c r="X48" s="8">
        <f>TI_EHG_E!X48+NRG_E!X48+FC_E!X48</f>
        <v>2586.217842</v>
      </c>
      <c r="Y48" s="8">
        <f>TI_EHG_E!Y48+NRG_E!Y48+FC_E!Y48</f>
        <v>2877.5604779999994</v>
      </c>
      <c r="Z48" s="8">
        <f>TI_EHG_E!Z48+NRG_E!Z48+FC_E!Z48</f>
        <v>2854.8813150000005</v>
      </c>
    </row>
    <row r="49" spans="1:26" ht="11.25" customHeight="1" x14ac:dyDescent="0.2">
      <c r="A49" s="28" t="s">
        <v>84</v>
      </c>
      <c r="B49" s="7" t="s">
        <v>85</v>
      </c>
      <c r="C49" s="8">
        <f>TI_EHG_E!C49+NRG_E!C49+FC_E!C49</f>
        <v>11.78672796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  <c r="Y49" s="8">
        <f>TI_EHG_E!Y49+NRG_E!Y49+FC_E!Y49</f>
        <v>0</v>
      </c>
      <c r="Z49" s="8">
        <f>TI_EHG_E!Z49+NRG_E!Z49+FC_E!Z49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TI_EHG_E!C50+NRG_E!C50+FC_E!C50</f>
        <v>1953.6355799999999</v>
      </c>
      <c r="D50" s="8">
        <f>TI_EHG_E!D50+NRG_E!D50+FC_E!D50</f>
        <v>3173.5528200000003</v>
      </c>
      <c r="E50" s="8">
        <f>TI_EHG_E!E50+NRG_E!E50+FC_E!E50</f>
        <v>2905.4069359200003</v>
      </c>
      <c r="F50" s="8">
        <f>TI_EHG_E!F50+NRG_E!F50+FC_E!F50</f>
        <v>3468.6426992399997</v>
      </c>
      <c r="G50" s="8">
        <f>TI_EHG_E!G50+NRG_E!G50+FC_E!G50</f>
        <v>3527.2842238800004</v>
      </c>
      <c r="H50" s="8">
        <f>TI_EHG_E!H50+NRG_E!H50+FC_E!H50</f>
        <v>2480.5337479200002</v>
      </c>
      <c r="I50" s="8">
        <f>TI_EHG_E!I50+NRG_E!I50+FC_E!I50</f>
        <v>1864.7987947199999</v>
      </c>
      <c r="J50" s="8">
        <f>TI_EHG_E!J50+NRG_E!J50+FC_E!J50</f>
        <v>1832.5460617200001</v>
      </c>
      <c r="K50" s="8">
        <f>TI_EHG_E!K50+NRG_E!K50+FC_E!K50</f>
        <v>1762.1758627199999</v>
      </c>
      <c r="L50" s="8">
        <f>TI_EHG_E!L50+NRG_E!L50+FC_E!L50</f>
        <v>1498.2892657200005</v>
      </c>
      <c r="M50" s="8">
        <f>TI_EHG_E!M50+NRG_E!M50+FC_E!M50</f>
        <v>1035.0215377199997</v>
      </c>
      <c r="N50" s="8">
        <f>TI_EHG_E!N50+NRG_E!N50+FC_E!N50</f>
        <v>794.01412836000009</v>
      </c>
      <c r="O50" s="8">
        <f>TI_EHG_E!O50+NRG_E!O50+FC_E!O50</f>
        <v>704.32210800000007</v>
      </c>
      <c r="P50" s="8">
        <f>TI_EHG_E!P50+NRG_E!P50+FC_E!P50</f>
        <v>638.45027135999999</v>
      </c>
      <c r="Q50" s="8">
        <f>TI_EHG_E!Q50+NRG_E!Q50+FC_E!Q50</f>
        <v>535.86586583999997</v>
      </c>
      <c r="R50" s="8">
        <f>TI_EHG_E!R50+NRG_E!R50+FC_E!R50</f>
        <v>460.66692671999999</v>
      </c>
      <c r="S50" s="8">
        <f>TI_EHG_E!S50+NRG_E!S50+FC_E!S50</f>
        <v>428.01810983999997</v>
      </c>
      <c r="T50" s="8">
        <f>TI_EHG_E!T50+NRG_E!T50+FC_E!T50</f>
        <v>384.98429555999996</v>
      </c>
      <c r="U50" s="8">
        <f>TI_EHG_E!U50+NRG_E!U50+FC_E!U50</f>
        <v>255.09912912000001</v>
      </c>
      <c r="V50" s="8">
        <f>TI_EHG_E!V50+NRG_E!V50+FC_E!V50</f>
        <v>175.78973124000004</v>
      </c>
      <c r="W50" s="8">
        <f>TI_EHG_E!W50+NRG_E!W50+FC_E!W50</f>
        <v>185.77626983999997</v>
      </c>
      <c r="X50" s="8">
        <f>TI_EHG_E!X50+NRG_E!X50+FC_E!X50</f>
        <v>117.44137728000001</v>
      </c>
      <c r="Y50" s="8">
        <f>TI_EHG_E!Y50+NRG_E!Y50+FC_E!Y50</f>
        <v>139.99757579999999</v>
      </c>
      <c r="Z50" s="8">
        <f>TI_EHG_E!Z50+NRG_E!Z50+FC_E!Z50</f>
        <v>108.86791608000001</v>
      </c>
    </row>
    <row r="51" spans="1:26" ht="11.25" customHeight="1" x14ac:dyDescent="0.2">
      <c r="A51" s="25" t="s">
        <v>88</v>
      </c>
      <c r="B51" s="26" t="s">
        <v>89</v>
      </c>
      <c r="C51" s="27">
        <f>TI_EHG_E!C51+NRG_E!C51+FC_E!C51</f>
        <v>77914.836679679996</v>
      </c>
      <c r="D51" s="27">
        <f>TI_EHG_E!D51+NRG_E!D51+FC_E!D51</f>
        <v>82675.438607519987</v>
      </c>
      <c r="E51" s="27">
        <f>TI_EHG_E!E51+NRG_E!E51+FC_E!E51</f>
        <v>83140.346690279999</v>
      </c>
      <c r="F51" s="27">
        <f>TI_EHG_E!F51+NRG_E!F51+FC_E!F51</f>
        <v>86879.187133200016</v>
      </c>
      <c r="G51" s="27">
        <f>TI_EHG_E!G51+NRG_E!G51+FC_E!G51</f>
        <v>88652.728763280014</v>
      </c>
      <c r="H51" s="27">
        <f>TI_EHG_E!H51+NRG_E!H51+FC_E!H51</f>
        <v>91506.510809999992</v>
      </c>
      <c r="I51" s="27">
        <f>TI_EHG_E!I51+NRG_E!I51+FC_E!I51</f>
        <v>89607.547374840011</v>
      </c>
      <c r="J51" s="27">
        <f>TI_EHG_E!J51+NRG_E!J51+FC_E!J51</f>
        <v>86338.664418600005</v>
      </c>
      <c r="K51" s="27">
        <f>TI_EHG_E!K51+NRG_E!K51+FC_E!K51</f>
        <v>89407.449446040002</v>
      </c>
      <c r="L51" s="27">
        <f>TI_EHG_E!L51+NRG_E!L51+FC_E!L51</f>
        <v>88604.576854200015</v>
      </c>
      <c r="M51" s="27">
        <f>TI_EHG_E!M51+NRG_E!M51+FC_E!M51</f>
        <v>94571.198674920015</v>
      </c>
      <c r="N51" s="27">
        <f>TI_EHG_E!N51+NRG_E!N51+FC_E!N51</f>
        <v>85873.832272800006</v>
      </c>
      <c r="O51" s="27">
        <f>TI_EHG_E!O51+NRG_E!O51+FC_E!O51</f>
        <v>88686.199802024843</v>
      </c>
      <c r="P51" s="27">
        <f>TI_EHG_E!P51+NRG_E!P51+FC_E!P51</f>
        <v>89382.940848623388</v>
      </c>
      <c r="Q51" s="27">
        <f>TI_EHG_E!Q51+NRG_E!Q51+FC_E!Q51</f>
        <v>74221.359427053641</v>
      </c>
      <c r="R51" s="27">
        <f>TI_EHG_E!R51+NRG_E!R51+FC_E!R51</f>
        <v>79277.333533581244</v>
      </c>
      <c r="S51" s="27">
        <f>TI_EHG_E!S51+NRG_E!S51+FC_E!S51</f>
        <v>87200.875743897748</v>
      </c>
      <c r="T51" s="27">
        <f>TI_EHG_E!T51+NRG_E!T51+FC_E!T51</f>
        <v>87040.185681301606</v>
      </c>
      <c r="U51" s="27">
        <f>TI_EHG_E!U51+NRG_E!U51+FC_E!U51</f>
        <v>82822.745863845455</v>
      </c>
      <c r="V51" s="27">
        <f>TI_EHG_E!V51+NRG_E!V51+FC_E!V51</f>
        <v>84434.827117252513</v>
      </c>
      <c r="W51" s="27">
        <f>TI_EHG_E!W51+NRG_E!W51+FC_E!W51</f>
        <v>78606.805019845589</v>
      </c>
      <c r="X51" s="27">
        <f>TI_EHG_E!X51+NRG_E!X51+FC_E!X51</f>
        <v>83234.912160704262</v>
      </c>
      <c r="Y51" s="27">
        <f>TI_EHG_E!Y51+NRG_E!Y51+FC_E!Y51</f>
        <v>75382.210448004422</v>
      </c>
      <c r="Z51" s="27">
        <f>TI_EHG_E!Z51+NRG_E!Z51+FC_E!Z51</f>
        <v>65906.714073338007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4591.7339339220589</v>
      </c>
      <c r="D52" s="27">
        <f t="shared" ref="D52:X52" si="28">SUM(D53:D54)</f>
        <v>4701.9112666855508</v>
      </c>
      <c r="E52" s="27">
        <f t="shared" si="28"/>
        <v>4897.8910510105025</v>
      </c>
      <c r="F52" s="27">
        <f t="shared" si="28"/>
        <v>5045.0478061033591</v>
      </c>
      <c r="G52" s="27">
        <f t="shared" si="28"/>
        <v>5334.6097203762438</v>
      </c>
      <c r="H52" s="27">
        <f t="shared" si="28"/>
        <v>4853.2573013893225</v>
      </c>
      <c r="I52" s="27">
        <f t="shared" si="28"/>
        <v>4644.4957874225702</v>
      </c>
      <c r="J52" s="27">
        <f t="shared" si="28"/>
        <v>4962.7534973805668</v>
      </c>
      <c r="K52" s="27">
        <f t="shared" si="28"/>
        <v>5082.5110357834374</v>
      </c>
      <c r="L52" s="27">
        <f t="shared" si="28"/>
        <v>5452.3273028776039</v>
      </c>
      <c r="M52" s="27">
        <f t="shared" si="28"/>
        <v>5543.0662072824653</v>
      </c>
      <c r="N52" s="27">
        <f t="shared" si="28"/>
        <v>7531.1528271392363</v>
      </c>
      <c r="O52" s="27">
        <f t="shared" si="28"/>
        <v>7767.4830989139673</v>
      </c>
      <c r="P52" s="27">
        <f t="shared" si="28"/>
        <v>7944.2090304376798</v>
      </c>
      <c r="Q52" s="27">
        <f t="shared" si="28"/>
        <v>8177.3877229940163</v>
      </c>
      <c r="R52" s="27">
        <f t="shared" si="28"/>
        <v>8125.5520034031142</v>
      </c>
      <c r="S52" s="27">
        <f t="shared" si="28"/>
        <v>8464.4244764641644</v>
      </c>
      <c r="T52" s="27">
        <f t="shared" si="28"/>
        <v>7982.9175611997871</v>
      </c>
      <c r="U52" s="27">
        <f t="shared" si="28"/>
        <v>8000.5365494289363</v>
      </c>
      <c r="V52" s="27">
        <f t="shared" si="28"/>
        <v>8313.3555829572888</v>
      </c>
      <c r="W52" s="27">
        <f t="shared" si="28"/>
        <v>7701.0883323450544</v>
      </c>
      <c r="X52" s="27">
        <f t="shared" si="28"/>
        <v>8200.9365849001588</v>
      </c>
      <c r="Y52" s="27">
        <f t="shared" ref="Y52:Z52" si="29">SUM(Y53:Y54)</f>
        <v>8563.0028984094824</v>
      </c>
      <c r="Z52" s="27">
        <f t="shared" si="29"/>
        <v>8031.5849147092067</v>
      </c>
    </row>
    <row r="53" spans="1:26" ht="11.25" customHeight="1" x14ac:dyDescent="0.2">
      <c r="A53" s="29" t="s">
        <v>116</v>
      </c>
      <c r="B53" s="7" t="s">
        <v>117</v>
      </c>
      <c r="C53" s="8">
        <f>TI_EHG_E!C53+NRG_E!C53+FC_E!C53</f>
        <v>0</v>
      </c>
      <c r="D53" s="8">
        <f>TI_EHG_E!D53+NRG_E!D53+FC_E!D53</f>
        <v>0</v>
      </c>
      <c r="E53" s="8">
        <f>TI_EHG_E!E53+NRG_E!E53+FC_E!E53</f>
        <v>0</v>
      </c>
      <c r="F53" s="8">
        <f>TI_EHG_E!F53+NRG_E!F53+FC_E!F53</f>
        <v>0</v>
      </c>
      <c r="G53" s="8">
        <f>TI_EHG_E!G53+NRG_E!G53+FC_E!G53</f>
        <v>0</v>
      </c>
      <c r="H53" s="8">
        <f>TI_EHG_E!H53+NRG_E!H53+FC_E!H53</f>
        <v>0</v>
      </c>
      <c r="I53" s="8">
        <f>TI_EHG_E!I53+NRG_E!I53+FC_E!I53</f>
        <v>0</v>
      </c>
      <c r="J53" s="8">
        <f>TI_EHG_E!J53+NRG_E!J53+FC_E!J53</f>
        <v>164.34732599999998</v>
      </c>
      <c r="K53" s="8">
        <f>TI_EHG_E!K53+NRG_E!K53+FC_E!K53</f>
        <v>178.63508519999999</v>
      </c>
      <c r="L53" s="8">
        <f>TI_EHG_E!L53+NRG_E!L53+FC_E!L53</f>
        <v>191.96686080000003</v>
      </c>
      <c r="M53" s="8">
        <f>TI_EHG_E!M53+NRG_E!M53+FC_E!M53</f>
        <v>187.22297879999996</v>
      </c>
      <c r="N53" s="8">
        <f>TI_EHG_E!N53+NRG_E!N53+FC_E!N53</f>
        <v>2457.2938104000004</v>
      </c>
      <c r="O53" s="8">
        <f>TI_EHG_E!O53+NRG_E!O53+FC_E!O53</f>
        <v>2391.8400792000002</v>
      </c>
      <c r="P53" s="8">
        <f>TI_EHG_E!P53+NRG_E!P53+FC_E!P53</f>
        <v>2392.9541064</v>
      </c>
      <c r="Q53" s="8">
        <f>TI_EHG_E!Q53+NRG_E!Q53+FC_E!Q53</f>
        <v>2595.7837620000009</v>
      </c>
      <c r="R53" s="8">
        <f>TI_EHG_E!R53+NRG_E!R53+FC_E!R53</f>
        <v>2768.6330100000005</v>
      </c>
      <c r="S53" s="8">
        <f>TI_EHG_E!S53+NRG_E!S53+FC_E!S53</f>
        <v>3037.1176836</v>
      </c>
      <c r="T53" s="8">
        <f>TI_EHG_E!T53+NRG_E!T53+FC_E!T53</f>
        <v>2538.6430212000009</v>
      </c>
      <c r="U53" s="8">
        <f>TI_EHG_E!U53+NRG_E!U53+FC_E!U53</f>
        <v>2706.1064316000006</v>
      </c>
      <c r="V53" s="8">
        <f>TI_EHG_E!V53+NRG_E!V53+FC_E!V53</f>
        <v>2967.6536604000003</v>
      </c>
      <c r="W53" s="8">
        <f>TI_EHG_E!W53+NRG_E!W53+FC_E!W53</f>
        <v>2429.0117280000004</v>
      </c>
      <c r="X53" s="8">
        <f>TI_EHG_E!X53+NRG_E!X53+FC_E!X53</f>
        <v>2880.6133356000005</v>
      </c>
      <c r="Y53" s="8">
        <f>TI_EHG_E!Y53+NRG_E!Y53+FC_E!Y53</f>
        <v>2928.1458491999992</v>
      </c>
      <c r="Z53" s="8">
        <f>TI_EHG_E!Z53+NRG_E!Z53+FC_E!Z53</f>
        <v>3089.9042459999996</v>
      </c>
    </row>
    <row r="54" spans="1:26" ht="11.25" customHeight="1" x14ac:dyDescent="0.2">
      <c r="A54" s="43" t="s">
        <v>118</v>
      </c>
      <c r="B54" s="44" t="s">
        <v>119</v>
      </c>
      <c r="C54" s="45">
        <f>TI_EHG_E!C54+NRG_E!C54+FC_E!C54</f>
        <v>4591.7339339220589</v>
      </c>
      <c r="D54" s="45">
        <f>TI_EHG_E!D54+NRG_E!D54+FC_E!D54</f>
        <v>4701.9112666855508</v>
      </c>
      <c r="E54" s="45">
        <f>TI_EHG_E!E54+NRG_E!E54+FC_E!E54</f>
        <v>4897.8910510105025</v>
      </c>
      <c r="F54" s="45">
        <f>TI_EHG_E!F54+NRG_E!F54+FC_E!F54</f>
        <v>5045.0478061033591</v>
      </c>
      <c r="G54" s="45">
        <f>TI_EHG_E!G54+NRG_E!G54+FC_E!G54</f>
        <v>5334.6097203762438</v>
      </c>
      <c r="H54" s="45">
        <f>TI_EHG_E!H54+NRG_E!H54+FC_E!H54</f>
        <v>4853.2573013893225</v>
      </c>
      <c r="I54" s="45">
        <f>TI_EHG_E!I54+NRG_E!I54+FC_E!I54</f>
        <v>4644.4957874225702</v>
      </c>
      <c r="J54" s="45">
        <f>TI_EHG_E!J54+NRG_E!J54+FC_E!J54</f>
        <v>4798.4061713805668</v>
      </c>
      <c r="K54" s="45">
        <f>TI_EHG_E!K54+NRG_E!K54+FC_E!K54</f>
        <v>4903.8759505834378</v>
      </c>
      <c r="L54" s="45">
        <f>TI_EHG_E!L54+NRG_E!L54+FC_E!L54</f>
        <v>5260.3604420776037</v>
      </c>
      <c r="M54" s="45">
        <f>TI_EHG_E!M54+NRG_E!M54+FC_E!M54</f>
        <v>5355.8432284824648</v>
      </c>
      <c r="N54" s="45">
        <f>TI_EHG_E!N54+NRG_E!N54+FC_E!N54</f>
        <v>5073.8590167392358</v>
      </c>
      <c r="O54" s="45">
        <f>TI_EHG_E!O54+NRG_E!O54+FC_E!O54</f>
        <v>5375.6430197139671</v>
      </c>
      <c r="P54" s="45">
        <f>TI_EHG_E!P54+NRG_E!P54+FC_E!P54</f>
        <v>5551.2549240376793</v>
      </c>
      <c r="Q54" s="45">
        <f>TI_EHG_E!Q54+NRG_E!Q54+FC_E!Q54</f>
        <v>5581.6039609940153</v>
      </c>
      <c r="R54" s="45">
        <f>TI_EHG_E!R54+NRG_E!R54+FC_E!R54</f>
        <v>5356.9189934031137</v>
      </c>
      <c r="S54" s="45">
        <f>TI_EHG_E!S54+NRG_E!S54+FC_E!S54</f>
        <v>5427.3067928641649</v>
      </c>
      <c r="T54" s="45">
        <f>TI_EHG_E!T54+NRG_E!T54+FC_E!T54</f>
        <v>5444.2745399997857</v>
      </c>
      <c r="U54" s="45">
        <f>TI_EHG_E!U54+NRG_E!U54+FC_E!U54</f>
        <v>5294.4301178289361</v>
      </c>
      <c r="V54" s="45">
        <f>TI_EHG_E!V54+NRG_E!V54+FC_E!V54</f>
        <v>5345.7019225572885</v>
      </c>
      <c r="W54" s="45">
        <f>TI_EHG_E!W54+NRG_E!W54+FC_E!W54</f>
        <v>5272.076604345054</v>
      </c>
      <c r="X54" s="45">
        <f>TI_EHG_E!X54+NRG_E!X54+FC_E!X54</f>
        <v>5320.3232493001587</v>
      </c>
      <c r="Y54" s="45">
        <f>TI_EHG_E!Y54+NRG_E!Y54+FC_E!Y54</f>
        <v>5634.8570492094841</v>
      </c>
      <c r="Z54" s="45">
        <f>TI_EHG_E!Z54+NRG_E!Z54+FC_E!Z54</f>
        <v>4941.6806687092076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44742.726801360011</v>
      </c>
      <c r="D61" s="49">
        <f t="shared" si="30"/>
        <v>45441.788970959999</v>
      </c>
      <c r="E61" s="49">
        <f t="shared" si="30"/>
        <v>43466.673240719996</v>
      </c>
      <c r="F61" s="49">
        <f t="shared" si="30"/>
        <v>46081.280737440014</v>
      </c>
      <c r="G61" s="49">
        <f t="shared" si="30"/>
        <v>46838.497652640006</v>
      </c>
      <c r="H61" s="49">
        <f t="shared" si="30"/>
        <v>49290.930673919989</v>
      </c>
      <c r="I61" s="49">
        <f t="shared" si="30"/>
        <v>45019.142545679992</v>
      </c>
      <c r="J61" s="49">
        <f t="shared" si="30"/>
        <v>48404.145286080005</v>
      </c>
      <c r="K61" s="49">
        <f t="shared" si="30"/>
        <v>53364.087293040007</v>
      </c>
      <c r="L61" s="49">
        <f t="shared" si="30"/>
        <v>55385.137615679989</v>
      </c>
      <c r="M61" s="49">
        <f t="shared" si="30"/>
        <v>61761.151929600004</v>
      </c>
      <c r="N61" s="49">
        <f t="shared" si="30"/>
        <v>52722.82553472001</v>
      </c>
      <c r="O61" s="49">
        <f t="shared" si="30"/>
        <v>59109.801180415183</v>
      </c>
      <c r="P61" s="49">
        <f t="shared" si="30"/>
        <v>64316.132881725258</v>
      </c>
      <c r="Q61" s="49">
        <f t="shared" si="30"/>
        <v>58684.896219232905</v>
      </c>
      <c r="R61" s="49">
        <f t="shared" si="30"/>
        <v>62442.1896359819</v>
      </c>
      <c r="S61" s="49">
        <f t="shared" si="30"/>
        <v>67208.318874413526</v>
      </c>
      <c r="T61" s="49">
        <f t="shared" si="30"/>
        <v>66269.06972727181</v>
      </c>
      <c r="U61" s="49">
        <f t="shared" si="30"/>
        <v>66769.210814047765</v>
      </c>
      <c r="V61" s="49">
        <f t="shared" si="30"/>
        <v>67739.321273309775</v>
      </c>
      <c r="W61" s="49">
        <f t="shared" si="30"/>
        <v>62517.947930791554</v>
      </c>
      <c r="X61" s="49">
        <f t="shared" si="30"/>
        <v>69011.214308249779</v>
      </c>
      <c r="Y61" s="49">
        <f t="shared" ref="Y61:Z61" si="31">SUM(Y62:Y72)</f>
        <v>68855.432765473786</v>
      </c>
      <c r="Z61" s="49">
        <f t="shared" si="31"/>
        <v>69858.023793941014</v>
      </c>
    </row>
    <row r="62" spans="1:26" ht="11.25" customHeight="1" x14ac:dyDescent="0.2">
      <c r="A62" s="50" t="s">
        <v>92</v>
      </c>
      <c r="B62" s="51" t="s">
        <v>93</v>
      </c>
      <c r="C62" s="52">
        <f>TI_EHG_E!C62+NRG_E!C62+FC_E!C62</f>
        <v>39546.191865600005</v>
      </c>
      <c r="D62" s="52">
        <f>TI_EHG_E!D62+NRG_E!D62+FC_E!D62</f>
        <v>40051.983686400003</v>
      </c>
      <c r="E62" s="52">
        <f>TI_EHG_E!E62+NRG_E!E62+FC_E!E62</f>
        <v>37718.127820799993</v>
      </c>
      <c r="F62" s="52">
        <f>TI_EHG_E!F62+NRG_E!F62+FC_E!F62</f>
        <v>40190.640134400004</v>
      </c>
      <c r="G62" s="52">
        <f>TI_EHG_E!G62+NRG_E!G62+FC_E!G62</f>
        <v>40490.687865600004</v>
      </c>
      <c r="H62" s="52">
        <f>TI_EHG_E!H62+NRG_E!H62+FC_E!H62</f>
        <v>42572.88040319999</v>
      </c>
      <c r="I62" s="52">
        <f>TI_EHG_E!I62+NRG_E!I62+FC_E!I62</f>
        <v>38026.463731199998</v>
      </c>
      <c r="J62" s="52">
        <f>TI_EHG_E!J62+NRG_E!J62+FC_E!J62</f>
        <v>39016.431820800004</v>
      </c>
      <c r="K62" s="52">
        <f>TI_EHG_E!K62+NRG_E!K62+FC_E!K62</f>
        <v>41136.368313600004</v>
      </c>
      <c r="L62" s="52">
        <f>TI_EHG_E!L62+NRG_E!L62+FC_E!L62</f>
        <v>42161.503910399988</v>
      </c>
      <c r="M62" s="52">
        <f>TI_EHG_E!M62+NRG_E!M62+FC_E!M62</f>
        <v>48477.296044800009</v>
      </c>
      <c r="N62" s="52">
        <f>TI_EHG_E!N62+NRG_E!N62+FC_E!N62</f>
        <v>39330.800006400001</v>
      </c>
      <c r="O62" s="52">
        <f>TI_EHG_E!O62+NRG_E!O62+FC_E!O62</f>
        <v>44594.075231999981</v>
      </c>
      <c r="P62" s="52">
        <f>TI_EHG_E!P62+NRG_E!P62+FC_E!P62</f>
        <v>49436.625772800006</v>
      </c>
      <c r="Q62" s="52">
        <f>TI_EHG_E!Q62+NRG_E!Q62+FC_E!Q62</f>
        <v>42796.456416000008</v>
      </c>
      <c r="R62" s="52">
        <f>TI_EHG_E!R62+NRG_E!R62+FC_E!R62</f>
        <v>46393.030655999988</v>
      </c>
      <c r="S62" s="52">
        <f>TI_EHG_E!S62+NRG_E!S62+FC_E!S62</f>
        <v>50559.797836799997</v>
      </c>
      <c r="T62" s="52">
        <f>TI_EHG_E!T62+NRG_E!T62+FC_E!T62</f>
        <v>48860.20379520001</v>
      </c>
      <c r="U62" s="52">
        <f>TI_EHG_E!U62+NRG_E!U62+FC_E!U62</f>
        <v>49020.903993600019</v>
      </c>
      <c r="V62" s="52">
        <f>TI_EHG_E!V62+NRG_E!V62+FC_E!V62</f>
        <v>49615.691731200001</v>
      </c>
      <c r="W62" s="52">
        <f>TI_EHG_E!W62+NRG_E!W62+FC_E!W62</f>
        <v>45727.858310399999</v>
      </c>
      <c r="X62" s="52">
        <f>TI_EHG_E!X62+NRG_E!X62+FC_E!X62</f>
        <v>51020.834054400024</v>
      </c>
      <c r="Y62" s="52">
        <f>TI_EHG_E!Y62+NRG_E!Y62+FC_E!Y62</f>
        <v>49360.849977599995</v>
      </c>
      <c r="Z62" s="52">
        <f>TI_EHG_E!Z62+NRG_E!Z62+FC_E!Z62</f>
        <v>50048.426534400023</v>
      </c>
    </row>
    <row r="63" spans="1:26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356.69007360000001</v>
      </c>
      <c r="O63" s="52">
        <f>TI_EHG_E!O63+NRG_E!O63+FC_E!O63</f>
        <v>361.86393599999974</v>
      </c>
      <c r="P63" s="52">
        <f>TI_EHG_E!P63+NRG_E!P63+FC_E!P63</f>
        <v>357.83637120000014</v>
      </c>
      <c r="Q63" s="52">
        <f>TI_EHG_E!Q63+NRG_E!Q63+FC_E!Q63</f>
        <v>403.54715520000008</v>
      </c>
      <c r="R63" s="52">
        <f>TI_EHG_E!R63+NRG_E!R63+FC_E!R63</f>
        <v>471.21983999999958</v>
      </c>
      <c r="S63" s="52">
        <f>TI_EHG_E!S63+NRG_E!S63+FC_E!S63</f>
        <v>460.48826880000007</v>
      </c>
      <c r="T63" s="52">
        <f>TI_EHG_E!T63+NRG_E!T63+FC_E!T63</f>
        <v>382.88396160000013</v>
      </c>
      <c r="U63" s="52">
        <f>TI_EHG_E!U63+NRG_E!U63+FC_E!U63</f>
        <v>488.41390080000053</v>
      </c>
      <c r="V63" s="52">
        <f>TI_EHG_E!V63+NRG_E!V63+FC_E!V63</f>
        <v>360.2979072</v>
      </c>
      <c r="W63" s="52">
        <f>TI_EHG_E!W63+NRG_E!W63+FC_E!W63</f>
        <v>411.23577599999987</v>
      </c>
      <c r="X63" s="52">
        <f>TI_EHG_E!X63+NRG_E!X63+FC_E!X63</f>
        <v>326.40209280000022</v>
      </c>
      <c r="Y63" s="52">
        <f>TI_EHG_E!Y63+NRG_E!Y63+FC_E!Y63</f>
        <v>392.77607039999992</v>
      </c>
      <c r="Z63" s="52">
        <f>TI_EHG_E!Z63+NRG_E!Z63+FC_E!Z63</f>
        <v>350.65013760000033</v>
      </c>
    </row>
    <row r="64" spans="1:26" ht="11.25" customHeight="1" x14ac:dyDescent="0.2">
      <c r="A64" s="50" t="s">
        <v>96</v>
      </c>
      <c r="B64" s="51" t="s">
        <v>97</v>
      </c>
      <c r="C64" s="52">
        <f>TI_EHG_E!C64+NRG_E!C64+FC_E!C64</f>
        <v>341.14069080000002</v>
      </c>
      <c r="D64" s="52">
        <f>TI_EHG_E!D64+NRG_E!D64+FC_E!D64</f>
        <v>375.86655288000003</v>
      </c>
      <c r="E64" s="52">
        <f>TI_EHG_E!E64+NRG_E!E64+FC_E!E64</f>
        <v>457.4935965599999</v>
      </c>
      <c r="F64" s="52">
        <f>TI_EHG_E!F64+NRG_E!F64+FC_E!F64</f>
        <v>469.72375631999995</v>
      </c>
      <c r="G64" s="52">
        <f>TI_EHG_E!G64+NRG_E!G64+FC_E!G64</f>
        <v>501.77404367999992</v>
      </c>
      <c r="H64" s="52">
        <f>TI_EHG_E!H64+NRG_E!H64+FC_E!H64</f>
        <v>554.89988735999987</v>
      </c>
      <c r="I64" s="52">
        <f>TI_EHG_E!I64+NRG_E!I64+FC_E!I64</f>
        <v>616.37933448000001</v>
      </c>
      <c r="J64" s="52">
        <f>TI_EHG_E!J64+NRG_E!J64+FC_E!J64</f>
        <v>644.00682528000016</v>
      </c>
      <c r="K64" s="52">
        <f>TI_EHG_E!K64+NRG_E!K64+FC_E!K64</f>
        <v>706.79693448</v>
      </c>
      <c r="L64" s="52">
        <f>TI_EHG_E!L64+NRG_E!L64+FC_E!L64</f>
        <v>886.26702527999987</v>
      </c>
      <c r="M64" s="52">
        <f>TI_EHG_E!M64+NRG_E!M64+FC_E!M64</f>
        <v>1004.0394873600001</v>
      </c>
      <c r="N64" s="52">
        <f>TI_EHG_E!N64+NRG_E!N64+FC_E!N64</f>
        <v>1020.1279233600001</v>
      </c>
      <c r="O64" s="52">
        <f>TI_EHG_E!O64+NRG_E!O64+FC_E!O64</f>
        <v>1147.9064629751979</v>
      </c>
      <c r="P64" s="52">
        <f>TI_EHG_E!P64+NRG_E!P64+FC_E!P64</f>
        <v>1311.1109681252469</v>
      </c>
      <c r="Q64" s="52">
        <f>TI_EHG_E!Q64+NRG_E!Q64+FC_E!Q64</f>
        <v>1390.3648549129005</v>
      </c>
      <c r="R64" s="52">
        <f>TI_EHG_E!R64+NRG_E!R64+FC_E!R64</f>
        <v>1572.4409150219099</v>
      </c>
      <c r="S64" s="52">
        <f>TI_EHG_E!S64+NRG_E!S64+FC_E!S64</f>
        <v>1714.816901933526</v>
      </c>
      <c r="T64" s="52">
        <f>TI_EHG_E!T64+NRG_E!T64+FC_E!T64</f>
        <v>1839.304426471813</v>
      </c>
      <c r="U64" s="52">
        <f>TI_EHG_E!U64+NRG_E!U64+FC_E!U64</f>
        <v>1997.8159330877465</v>
      </c>
      <c r="V64" s="52">
        <f>TI_EHG_E!V64+NRG_E!V64+FC_E!V64</f>
        <v>2220.858286109783</v>
      </c>
      <c r="W64" s="52">
        <f>TI_EHG_E!W64+NRG_E!W64+FC_E!W64</f>
        <v>2488.1904728715513</v>
      </c>
      <c r="X64" s="52">
        <f>TI_EHG_E!X64+NRG_E!X64+FC_E!X64</f>
        <v>3141.0131511297518</v>
      </c>
      <c r="Y64" s="52">
        <f>TI_EHG_E!Y64+NRG_E!Y64+FC_E!Y64</f>
        <v>3698.5759254737804</v>
      </c>
      <c r="Z64" s="52">
        <f>TI_EHG_E!Z64+NRG_E!Z64+FC_E!Z64</f>
        <v>4303.0491344209877</v>
      </c>
    </row>
    <row r="65" spans="1:26" ht="11.25" customHeight="1" x14ac:dyDescent="0.2">
      <c r="A65" s="50" t="s">
        <v>98</v>
      </c>
      <c r="B65" s="51" t="s">
        <v>99</v>
      </c>
      <c r="C65" s="52">
        <f>TI_EHG_E!C65+NRG_E!C65+FC_E!C65</f>
        <v>3887.69976</v>
      </c>
      <c r="D65" s="52">
        <f>TI_EHG_E!D65+NRG_E!D65+FC_E!D65</f>
        <v>4043.1999599999999</v>
      </c>
      <c r="E65" s="52">
        <f>TI_EHG_E!E65+NRG_E!E65+FC_E!E65</f>
        <v>4276.7002800000009</v>
      </c>
      <c r="F65" s="52">
        <f>TI_EHG_E!F65+NRG_E!F65+FC_E!F65</f>
        <v>4483.10016</v>
      </c>
      <c r="G65" s="52">
        <f>TI_EHG_E!G65+NRG_E!G65+FC_E!G65</f>
        <v>4823.400599999999</v>
      </c>
      <c r="H65" s="52">
        <f>TI_EHG_E!H65+NRG_E!H65+FC_E!H65</f>
        <v>4429.4000399999995</v>
      </c>
      <c r="I65" s="52">
        <f>TI_EHG_E!I65+NRG_E!I65+FC_E!I65</f>
        <v>4277.9998799999994</v>
      </c>
      <c r="J65" s="52">
        <f>TI_EHG_E!J65+NRG_E!J65+FC_E!J65</f>
        <v>4514.61024</v>
      </c>
      <c r="K65" s="52">
        <f>TI_EHG_E!K65+NRG_E!K65+FC_E!K65</f>
        <v>4717.7499600000001</v>
      </c>
      <c r="L65" s="52">
        <f>TI_EHG_E!L65+NRG_E!L65+FC_E!L65</f>
        <v>5038.2406800000008</v>
      </c>
      <c r="M65" s="52">
        <f>TI_EHG_E!M65+NRG_E!M65+FC_E!M65</f>
        <v>5107.6364399999975</v>
      </c>
      <c r="N65" s="52">
        <f>TI_EHG_E!N65+NRG_E!N65+FC_E!N65</f>
        <v>4810.2731999999996</v>
      </c>
      <c r="O65" s="52">
        <f>TI_EHG_E!O65+NRG_E!O65+FC_E!O65</f>
        <v>5067.3769200000006</v>
      </c>
      <c r="P65" s="52">
        <f>TI_EHG_E!P65+NRG_E!P65+FC_E!P65</f>
        <v>5244.9429599999994</v>
      </c>
      <c r="Q65" s="52">
        <f>TI_EHG_E!Q65+NRG_E!Q65+FC_E!Q65</f>
        <v>5285.4494399999994</v>
      </c>
      <c r="R65" s="52">
        <f>TI_EHG_E!R65+NRG_E!R65+FC_E!R65</f>
        <v>5099.1490799999992</v>
      </c>
      <c r="S65" s="52">
        <f>TI_EHG_E!S65+NRG_E!S65+FC_E!S65</f>
        <v>5192.5572000000002</v>
      </c>
      <c r="T65" s="52">
        <f>TI_EHG_E!T65+NRG_E!T65+FC_E!T65</f>
        <v>5293.0018799999989</v>
      </c>
      <c r="U65" s="52">
        <f>TI_EHG_E!U65+NRG_E!U65+FC_E!U65</f>
        <v>5165.6655600000004</v>
      </c>
      <c r="V65" s="52">
        <f>TI_EHG_E!V65+NRG_E!V65+FC_E!V65</f>
        <v>5216.9986799999979</v>
      </c>
      <c r="W65" s="52">
        <f>TI_EHG_E!W65+NRG_E!W65+FC_E!W65</f>
        <v>5146.4368800000002</v>
      </c>
      <c r="X65" s="52">
        <f>TI_EHG_E!X65+NRG_E!X65+FC_E!X65</f>
        <v>5202.3167999999987</v>
      </c>
      <c r="Y65" s="52">
        <f>TI_EHG_E!Y65+NRG_E!Y65+FC_E!Y65</f>
        <v>5519.25972</v>
      </c>
      <c r="Z65" s="52">
        <f>TI_EHG_E!Z65+NRG_E!Z65+FC_E!Z65</f>
        <v>4850.96976</v>
      </c>
    </row>
    <row r="66" spans="1:26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  <c r="Y66" s="52">
        <f>TI_EHG_E!Y66+NRG_E!Y66+FC_E!Y66</f>
        <v>0</v>
      </c>
      <c r="Z66" s="52">
        <f>TI_EHG_E!Z66+NRG_E!Z66+FC_E!Z66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TI_EHG_E!C67+NRG_E!C67+FC_E!C67</f>
        <v>173.95560000000003</v>
      </c>
      <c r="D67" s="52">
        <f>TI_EHG_E!D67+NRG_E!D67+FC_E!D67</f>
        <v>158.6628</v>
      </c>
      <c r="E67" s="52">
        <f>TI_EHG_E!E67+NRG_E!E67+FC_E!E67</f>
        <v>168.22079999999997</v>
      </c>
      <c r="F67" s="52">
        <f>TI_EHG_E!F67+NRG_E!F67+FC_E!F67</f>
        <v>141.45840000000007</v>
      </c>
      <c r="G67" s="52">
        <f>TI_EHG_E!G67+NRG_E!G67+FC_E!G67</f>
        <v>152.92799999999997</v>
      </c>
      <c r="H67" s="52">
        <f>TI_EHG_E!H67+NRG_E!H67+FC_E!H67</f>
        <v>298.20960000000008</v>
      </c>
      <c r="I67" s="52">
        <f>TI_EHG_E!I67+NRG_E!I67+FC_E!I67</f>
        <v>424.37520000000006</v>
      </c>
      <c r="J67" s="52">
        <f>TI_EHG_E!J67+NRG_E!J67+FC_E!J67</f>
        <v>810.51840000000004</v>
      </c>
      <c r="K67" s="52">
        <f>TI_EHG_E!K67+NRG_E!K67+FC_E!K67</f>
        <v>1294.1532000000002</v>
      </c>
      <c r="L67" s="52">
        <f>TI_EHG_E!L67+NRG_E!L67+FC_E!L67</f>
        <v>1192.8383999999999</v>
      </c>
      <c r="M67" s="52">
        <f>TI_EHG_E!M67+NRG_E!M67+FC_E!M67</f>
        <v>1181.3688</v>
      </c>
      <c r="N67" s="52">
        <f>TI_EHG_E!N67+NRG_E!N67+FC_E!N67</f>
        <v>1159.5671294399999</v>
      </c>
      <c r="O67" s="52">
        <f>TI_EHG_E!O67+NRG_E!O67+FC_E!O67</f>
        <v>1193.4654048</v>
      </c>
      <c r="P67" s="52">
        <f>TI_EHG_E!P67+NRG_E!P67+FC_E!P67</f>
        <v>1166.5712318400003</v>
      </c>
      <c r="Q67" s="52">
        <f>TI_EHG_E!Q67+NRG_E!Q67+FC_E!Q67</f>
        <v>1227.5505071999999</v>
      </c>
      <c r="R67" s="52">
        <f>TI_EHG_E!R67+NRG_E!R67+FC_E!R67</f>
        <v>1286.0240572800001</v>
      </c>
      <c r="S67" s="52">
        <f>TI_EHG_E!S67+NRG_E!S67+FC_E!S67</f>
        <v>1405.0028059199999</v>
      </c>
      <c r="T67" s="52">
        <f>TI_EHG_E!T67+NRG_E!T67+FC_E!T67</f>
        <v>1598.9305478399999</v>
      </c>
      <c r="U67" s="52">
        <f>TI_EHG_E!U67+NRG_E!U67+FC_E!U67</f>
        <v>1737.0000633599993</v>
      </c>
      <c r="V67" s="52">
        <f>TI_EHG_E!V67+NRG_E!V67+FC_E!V67</f>
        <v>1936.9587758400003</v>
      </c>
      <c r="W67" s="52">
        <f>TI_EHG_E!W67+NRG_E!W67+FC_E!W67</f>
        <v>1675.4111150399999</v>
      </c>
      <c r="X67" s="52">
        <f>TI_EHG_E!X67+NRG_E!X67+FC_E!X67</f>
        <v>2123.5418956799995</v>
      </c>
      <c r="Y67" s="52">
        <f>TI_EHG_E!Y67+NRG_E!Y67+FC_E!Y67</f>
        <v>2518.2791395200006</v>
      </c>
      <c r="Z67" s="52">
        <f>TI_EHG_E!Z67+NRG_E!Z67+FC_E!Z67</f>
        <v>2503.8404424</v>
      </c>
    </row>
    <row r="68" spans="1:26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  <c r="Y68" s="52">
        <f>TI_EHG_E!Y68+NRG_E!Y68+FC_E!Y68</f>
        <v>298.69514640000006</v>
      </c>
      <c r="Z68" s="52">
        <f>TI_EHG_E!Z68+NRG_E!Z68+FC_E!Z68</f>
        <v>496.31711904000002</v>
      </c>
    </row>
    <row r="69" spans="1:26" ht="11.25" customHeight="1" x14ac:dyDescent="0.2">
      <c r="A69" s="50" t="s">
        <v>106</v>
      </c>
      <c r="B69" s="51" t="s">
        <v>107</v>
      </c>
      <c r="C69" s="52">
        <f>TI_EHG_E!C69+NRG_E!C69+FC_E!C69</f>
        <v>793.73888496000018</v>
      </c>
      <c r="D69" s="52">
        <f>TI_EHG_E!D69+NRG_E!D69+FC_E!D69</f>
        <v>812.07597168000007</v>
      </c>
      <c r="E69" s="52">
        <f>TI_EHG_E!E69+NRG_E!E69+FC_E!E69</f>
        <v>846.13074336000011</v>
      </c>
      <c r="F69" s="52">
        <f>TI_EHG_E!F69+NRG_E!F69+FC_E!F69</f>
        <v>796.35828672000014</v>
      </c>
      <c r="G69" s="52">
        <f>TI_EHG_E!G69+NRG_E!G69+FC_E!G69</f>
        <v>869.70714336000015</v>
      </c>
      <c r="H69" s="52">
        <f>TI_EHG_E!H69+NRG_E!H69+FC_E!H69</f>
        <v>1435.5407433600003</v>
      </c>
      <c r="I69" s="52">
        <f>TI_EHG_E!I69+NRG_E!I69+FC_E!I69</f>
        <v>1673.9243999999999</v>
      </c>
      <c r="J69" s="52">
        <f>TI_EHG_E!J69+NRG_E!J69+FC_E!J69</f>
        <v>3418.5780000000004</v>
      </c>
      <c r="K69" s="52">
        <f>TI_EHG_E!K69+NRG_E!K69+FC_E!K69</f>
        <v>5509.0188849599999</v>
      </c>
      <c r="L69" s="52">
        <f>TI_EHG_E!L69+NRG_E!L69+FC_E!L69</f>
        <v>6106.2875999999987</v>
      </c>
      <c r="M69" s="52">
        <f>TI_EHG_E!M69+NRG_E!M69+FC_E!M69</f>
        <v>5990.8111574399991</v>
      </c>
      <c r="N69" s="52">
        <f>TI_EHG_E!N69+NRG_E!N69+FC_E!N69</f>
        <v>6045.3672019200003</v>
      </c>
      <c r="O69" s="52">
        <f>TI_EHG_E!O69+NRG_E!O69+FC_E!O69</f>
        <v>6745.113224640002</v>
      </c>
      <c r="P69" s="52">
        <f>TI_EHG_E!P69+NRG_E!P69+FC_E!P69</f>
        <v>6799.0455777599991</v>
      </c>
      <c r="Q69" s="52">
        <f>TI_EHG_E!Q69+NRG_E!Q69+FC_E!Q69</f>
        <v>7532.834137920001</v>
      </c>
      <c r="R69" s="52">
        <f>TI_EHG_E!R69+NRG_E!R69+FC_E!R69</f>
        <v>7595.6946825600007</v>
      </c>
      <c r="S69" s="52">
        <f>TI_EHG_E!S69+NRG_E!S69+FC_E!S69</f>
        <v>7829.3961935999987</v>
      </c>
      <c r="T69" s="52">
        <f>TI_EHG_E!T69+NRG_E!T69+FC_E!T69</f>
        <v>8289.4357324800021</v>
      </c>
      <c r="U69" s="52">
        <f>TI_EHG_E!U69+NRG_E!U69+FC_E!U69</f>
        <v>8334.5316508799988</v>
      </c>
      <c r="V69" s="52">
        <f>TI_EHG_E!V69+NRG_E!V69+FC_E!V69</f>
        <v>8311.2501470399984</v>
      </c>
      <c r="W69" s="52">
        <f>TI_EHG_E!W69+NRG_E!W69+FC_E!W69</f>
        <v>6985.5754276799998</v>
      </c>
      <c r="X69" s="52">
        <f>TI_EHG_E!X69+NRG_E!X69+FC_E!X69</f>
        <v>7184.1483575999991</v>
      </c>
      <c r="Y69" s="52">
        <f>TI_EHG_E!Y69+NRG_E!Y69+FC_E!Y69</f>
        <v>7029.6095159999977</v>
      </c>
      <c r="Z69" s="52">
        <f>TI_EHG_E!Z69+NRG_E!Z69+FC_E!Z69</f>
        <v>7261.9729070399999</v>
      </c>
    </row>
    <row r="70" spans="1:26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  <c r="Y70" s="52">
        <f>TI_EHG_E!Y70+NRG_E!Y70+FC_E!Y70</f>
        <v>0</v>
      </c>
      <c r="Z70" s="52">
        <f>TI_EHG_E!Z70+NRG_E!Z70+FC_E!Z70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  <c r="Y71" s="52">
        <f>TI_EHG_E!Y71+NRG_E!Y71+FC_E!Y71</f>
        <v>18.680919840000001</v>
      </c>
      <c r="Z71" s="52">
        <f>TI_EHG_E!Z71+NRG_E!Z71+FC_E!Z71</f>
        <v>26.005916160000002</v>
      </c>
    </row>
    <row r="72" spans="1:26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48.693707999999994</v>
      </c>
      <c r="R72" s="55">
        <f>TI_EHG_E!R72+NRG_E!R72+FC_E!R72</f>
        <v>24.630405119999992</v>
      </c>
      <c r="S72" s="55">
        <f>TI_EHG_E!S72+NRG_E!S72+FC_E!S72</f>
        <v>46.259667359999995</v>
      </c>
      <c r="T72" s="55">
        <f>TI_EHG_E!T72+NRG_E!T72+FC_E!T72</f>
        <v>5.3093836800000007</v>
      </c>
      <c r="U72" s="55">
        <f>TI_EHG_E!U72+NRG_E!U72+FC_E!U72</f>
        <v>24.879712319999989</v>
      </c>
      <c r="V72" s="55">
        <f>TI_EHG_E!V72+NRG_E!V72+FC_E!V72</f>
        <v>77.265745919999986</v>
      </c>
      <c r="W72" s="55">
        <f>TI_EHG_E!W72+NRG_E!W72+FC_E!W72</f>
        <v>83.239948800000022</v>
      </c>
      <c r="X72" s="55">
        <f>TI_EHG_E!X72+NRG_E!X72+FC_E!X72</f>
        <v>12.957956639999999</v>
      </c>
      <c r="Y72" s="55">
        <f>TI_EHG_E!Y72+NRG_E!Y72+FC_E!Y72</f>
        <v>18.706350239999999</v>
      </c>
      <c r="Z72" s="55">
        <f>TI_EHG_E!Z72+NRG_E!Z72+FC_E!Z72</f>
        <v>16.791842879999997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49709.772898071249</v>
      </c>
      <c r="D2" s="21">
        <f t="shared" ref="D2:X2" si="0">SUM(D3,D17,D22,D25,D26,D51,D52)</f>
        <v>43823.064260681749</v>
      </c>
      <c r="E2" s="21">
        <f t="shared" si="0"/>
        <v>47926.695567889583</v>
      </c>
      <c r="F2" s="21">
        <f t="shared" si="0"/>
        <v>50468.116742875223</v>
      </c>
      <c r="G2" s="21">
        <f t="shared" si="0"/>
        <v>49840.931792581956</v>
      </c>
      <c r="H2" s="21">
        <f t="shared" si="0"/>
        <v>59307.568181419578</v>
      </c>
      <c r="I2" s="21">
        <f t="shared" si="0"/>
        <v>54645.127405148582</v>
      </c>
      <c r="J2" s="21">
        <f t="shared" si="0"/>
        <v>55623.741404423461</v>
      </c>
      <c r="K2" s="21">
        <f t="shared" si="0"/>
        <v>50898.366301888491</v>
      </c>
      <c r="L2" s="21">
        <f t="shared" si="0"/>
        <v>51168.278917982636</v>
      </c>
      <c r="M2" s="21">
        <f t="shared" si="0"/>
        <v>52879.609597270341</v>
      </c>
      <c r="N2" s="21">
        <f t="shared" si="0"/>
        <v>46790.652355504761</v>
      </c>
      <c r="O2" s="21">
        <f t="shared" si="0"/>
        <v>51087.355692448473</v>
      </c>
      <c r="P2" s="21">
        <f t="shared" si="0"/>
        <v>49405.906008970742</v>
      </c>
      <c r="Q2" s="21">
        <f t="shared" si="0"/>
        <v>37381.29913129301</v>
      </c>
      <c r="R2" s="21">
        <f t="shared" si="0"/>
        <v>39750.681395000604</v>
      </c>
      <c r="S2" s="21">
        <f t="shared" si="0"/>
        <v>41895.38505375899</v>
      </c>
      <c r="T2" s="21">
        <f t="shared" si="0"/>
        <v>46228.281678603205</v>
      </c>
      <c r="U2" s="21">
        <f t="shared" si="0"/>
        <v>37278.227395568174</v>
      </c>
      <c r="V2" s="21">
        <f t="shared" si="0"/>
        <v>36498.722850962615</v>
      </c>
      <c r="W2" s="21">
        <f t="shared" si="0"/>
        <v>33141.047390473141</v>
      </c>
      <c r="X2" s="21">
        <f t="shared" si="0"/>
        <v>35354.213342792107</v>
      </c>
      <c r="Y2" s="21">
        <f t="shared" ref="Y2:Z2" si="1">SUM(Y3,Y17,Y22,Y25,Y26,Y51,Y52)</f>
        <v>36331.97002283037</v>
      </c>
      <c r="Z2" s="21">
        <f t="shared" si="1"/>
        <v>27949.736853833085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26097.309127432436</v>
      </c>
      <c r="D3" s="24">
        <f t="shared" ref="D3:X3" si="3">SUM(D4,D8,D11)</f>
        <v>19590.461005672576</v>
      </c>
      <c r="E3" s="24">
        <f t="shared" si="3"/>
        <v>22020.043875115469</v>
      </c>
      <c r="F3" s="24">
        <f t="shared" si="3"/>
        <v>23941.74636216</v>
      </c>
      <c r="G3" s="24">
        <f t="shared" si="3"/>
        <v>22465.986135119998</v>
      </c>
      <c r="H3" s="24">
        <f t="shared" si="3"/>
        <v>25365.854535120001</v>
      </c>
      <c r="I3" s="24">
        <f t="shared" si="3"/>
        <v>21194.373237840002</v>
      </c>
      <c r="J3" s="24">
        <f t="shared" si="3"/>
        <v>22352.844610799992</v>
      </c>
      <c r="K3" s="24">
        <f t="shared" si="3"/>
        <v>20540.119675679998</v>
      </c>
      <c r="L3" s="24">
        <f t="shared" si="3"/>
        <v>19657.123200000002</v>
      </c>
      <c r="M3" s="24">
        <f t="shared" si="3"/>
        <v>18641.308324319998</v>
      </c>
      <c r="N3" s="24">
        <f t="shared" si="3"/>
        <v>16264.330980479999</v>
      </c>
      <c r="O3" s="24">
        <f t="shared" si="3"/>
        <v>20893.608354960001</v>
      </c>
      <c r="P3" s="24">
        <f t="shared" si="3"/>
        <v>23069.087925839998</v>
      </c>
      <c r="Q3" s="24">
        <f t="shared" si="3"/>
        <v>11999.751136560002</v>
      </c>
      <c r="R3" s="24">
        <f t="shared" si="3"/>
        <v>11699.05027896</v>
      </c>
      <c r="S3" s="24">
        <f t="shared" si="3"/>
        <v>10499.40758592</v>
      </c>
      <c r="T3" s="24">
        <f t="shared" si="3"/>
        <v>12695.377630320001</v>
      </c>
      <c r="U3" s="24">
        <f t="shared" si="3"/>
        <v>8365.0605112799985</v>
      </c>
      <c r="V3" s="24">
        <f t="shared" si="3"/>
        <v>4164.9786446400003</v>
      </c>
      <c r="W3" s="24">
        <f t="shared" si="3"/>
        <v>3565.8791150399998</v>
      </c>
      <c r="X3" s="24">
        <f t="shared" si="3"/>
        <v>5742.1007661599997</v>
      </c>
      <c r="Y3" s="24">
        <f t="shared" ref="Y3:Z3" si="4">SUM(Y4,Y8,Y11)</f>
        <v>4490.0983353600004</v>
      </c>
      <c r="Z3" s="24">
        <f t="shared" si="4"/>
        <v>2245.2749589600003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25638.87024864</v>
      </c>
      <c r="D4" s="19">
        <f t="shared" ref="D4:X4" si="6">SUM(D5:D7)</f>
        <v>19140.607086479999</v>
      </c>
      <c r="E4" s="19">
        <f t="shared" si="6"/>
        <v>21745.323713520003</v>
      </c>
      <c r="F4" s="19">
        <f t="shared" si="6"/>
        <v>23941.74636216</v>
      </c>
      <c r="G4" s="19">
        <f t="shared" si="6"/>
        <v>22465.986135119998</v>
      </c>
      <c r="H4" s="19">
        <f t="shared" si="6"/>
        <v>25365.854535120001</v>
      </c>
      <c r="I4" s="19">
        <f t="shared" si="6"/>
        <v>21194.373237840002</v>
      </c>
      <c r="J4" s="19">
        <f t="shared" si="6"/>
        <v>22352.844610799992</v>
      </c>
      <c r="K4" s="19">
        <f t="shared" si="6"/>
        <v>20540.119675679998</v>
      </c>
      <c r="L4" s="19">
        <f t="shared" si="6"/>
        <v>19657.123200000002</v>
      </c>
      <c r="M4" s="19">
        <f t="shared" si="6"/>
        <v>18641.308324319998</v>
      </c>
      <c r="N4" s="19">
        <f t="shared" si="6"/>
        <v>16264.330980479999</v>
      </c>
      <c r="O4" s="19">
        <f t="shared" si="6"/>
        <v>20893.608354960001</v>
      </c>
      <c r="P4" s="19">
        <f t="shared" si="6"/>
        <v>23069.087925839998</v>
      </c>
      <c r="Q4" s="19">
        <f t="shared" si="6"/>
        <v>11999.751136560002</v>
      </c>
      <c r="R4" s="19">
        <f t="shared" si="6"/>
        <v>11699.05027896</v>
      </c>
      <c r="S4" s="19">
        <f t="shared" si="6"/>
        <v>10499.40758592</v>
      </c>
      <c r="T4" s="19">
        <f t="shared" si="6"/>
        <v>12695.377630320001</v>
      </c>
      <c r="U4" s="19">
        <f t="shared" si="6"/>
        <v>8365.0605112799985</v>
      </c>
      <c r="V4" s="19">
        <f t="shared" si="6"/>
        <v>4164.9786446400003</v>
      </c>
      <c r="W4" s="19">
        <f t="shared" si="6"/>
        <v>3565.8791150399998</v>
      </c>
      <c r="X4" s="19">
        <f t="shared" si="6"/>
        <v>5742.1007661599997</v>
      </c>
      <c r="Y4" s="19">
        <f t="shared" ref="Y4:Z4" si="7">SUM(Y5:Y7)</f>
        <v>4490.0983353600004</v>
      </c>
      <c r="Z4" s="19">
        <f t="shared" si="7"/>
        <v>2245.2749589600003</v>
      </c>
    </row>
    <row r="5" spans="1:26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  <c r="Y5" s="8">
        <f>TI_EHG_E_E!Y5+TI_EHG_CHP_E!Y5+TI_EHG_H_E!Y5</f>
        <v>0</v>
      </c>
      <c r="Z5" s="8">
        <f>TI_EHG_E_E!Z5+TI_EHG_CHP_E!Z5+TI_EHG_H_E!Z5</f>
        <v>0</v>
      </c>
    </row>
    <row r="6" spans="1:26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  <c r="Y6" s="8">
        <f>TI_EHG_E_E!Y6+TI_EHG_CHP_E!Y6+TI_EHG_H_E!Y6</f>
        <v>0</v>
      </c>
      <c r="Z6" s="8">
        <f>TI_EHG_E_E!Z6+TI_EHG_CHP_E!Z6+TI_EHG_H_E!Z6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TI_EHG_E_E!C7+TI_EHG_CHP_E!C7+TI_EHG_H_E!C7</f>
        <v>25638.87024864</v>
      </c>
      <c r="D7" s="8">
        <f>TI_EHG_E_E!D7+TI_EHG_CHP_E!D7+TI_EHG_H_E!D7</f>
        <v>19140.607086479999</v>
      </c>
      <c r="E7" s="8">
        <f>TI_EHG_E_E!E7+TI_EHG_CHP_E!E7+TI_EHG_H_E!E7</f>
        <v>21745.323713520003</v>
      </c>
      <c r="F7" s="8">
        <f>TI_EHG_E_E!F7+TI_EHG_CHP_E!F7+TI_EHG_H_E!F7</f>
        <v>23941.74636216</v>
      </c>
      <c r="G7" s="8">
        <f>TI_EHG_E_E!G7+TI_EHG_CHP_E!G7+TI_EHG_H_E!G7</f>
        <v>22465.986135119998</v>
      </c>
      <c r="H7" s="8">
        <f>TI_EHG_E_E!H7+TI_EHG_CHP_E!H7+TI_EHG_H_E!H7</f>
        <v>25365.854535120001</v>
      </c>
      <c r="I7" s="8">
        <f>TI_EHG_E_E!I7+TI_EHG_CHP_E!I7+TI_EHG_H_E!I7</f>
        <v>21194.373237840002</v>
      </c>
      <c r="J7" s="8">
        <f>TI_EHG_E_E!J7+TI_EHG_CHP_E!J7+TI_EHG_H_E!J7</f>
        <v>22352.844610799992</v>
      </c>
      <c r="K7" s="8">
        <f>TI_EHG_E_E!K7+TI_EHG_CHP_E!K7+TI_EHG_H_E!K7</f>
        <v>20540.119675679998</v>
      </c>
      <c r="L7" s="8">
        <f>TI_EHG_E_E!L7+TI_EHG_CHP_E!L7+TI_EHG_H_E!L7</f>
        <v>19657.123200000002</v>
      </c>
      <c r="M7" s="8">
        <f>TI_EHG_E_E!M7+TI_EHG_CHP_E!M7+TI_EHG_H_E!M7</f>
        <v>18641.308324319998</v>
      </c>
      <c r="N7" s="8">
        <f>TI_EHG_E_E!N7+TI_EHG_CHP_E!N7+TI_EHG_H_E!N7</f>
        <v>16264.330980479999</v>
      </c>
      <c r="O7" s="8">
        <f>TI_EHG_E_E!O7+TI_EHG_CHP_E!O7+TI_EHG_H_E!O7</f>
        <v>20893.608354960001</v>
      </c>
      <c r="P7" s="8">
        <f>TI_EHG_E_E!P7+TI_EHG_CHP_E!P7+TI_EHG_H_E!P7</f>
        <v>23069.087925839998</v>
      </c>
      <c r="Q7" s="8">
        <f>TI_EHG_E_E!Q7+TI_EHG_CHP_E!Q7+TI_EHG_H_E!Q7</f>
        <v>11999.751136560002</v>
      </c>
      <c r="R7" s="8">
        <f>TI_EHG_E_E!R7+TI_EHG_CHP_E!R7+TI_EHG_H_E!R7</f>
        <v>11699.05027896</v>
      </c>
      <c r="S7" s="8">
        <f>TI_EHG_E_E!S7+TI_EHG_CHP_E!S7+TI_EHG_H_E!S7</f>
        <v>10499.40758592</v>
      </c>
      <c r="T7" s="8">
        <f>TI_EHG_E_E!T7+TI_EHG_CHP_E!T7+TI_EHG_H_E!T7</f>
        <v>12695.377630320001</v>
      </c>
      <c r="U7" s="8">
        <f>TI_EHG_E_E!U7+TI_EHG_CHP_E!U7+TI_EHG_H_E!U7</f>
        <v>8365.0605112799985</v>
      </c>
      <c r="V7" s="8">
        <f>TI_EHG_E_E!V7+TI_EHG_CHP_E!V7+TI_EHG_H_E!V7</f>
        <v>4164.9786446400003</v>
      </c>
      <c r="W7" s="8">
        <f>TI_EHG_E_E!W7+TI_EHG_CHP_E!W7+TI_EHG_H_E!W7</f>
        <v>3565.8791150399998</v>
      </c>
      <c r="X7" s="8">
        <f>TI_EHG_E_E!X7+TI_EHG_CHP_E!X7+TI_EHG_H_E!X7</f>
        <v>5742.1007661599997</v>
      </c>
      <c r="Y7" s="8">
        <f>TI_EHG_E_E!Y7+TI_EHG_CHP_E!Y7+TI_EHG_H_E!Y7</f>
        <v>4490.0983353600004</v>
      </c>
      <c r="Z7" s="8">
        <f>TI_EHG_E_E!Z7+TI_EHG_CHP_E!Z7+TI_EHG_H_E!Z7</f>
        <v>2245.2749589600003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458.43887879243493</v>
      </c>
      <c r="D8" s="19">
        <f t="shared" ref="D8:X8" si="9">SUM(D9:D10)</f>
        <v>449.85391919257643</v>
      </c>
      <c r="E8" s="19">
        <f t="shared" si="9"/>
        <v>274.72016159546666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  <c r="Y9" s="8">
        <f>TI_EHG_E_E!Y9+TI_EHG_CHP_E!Y9+TI_EHG_H_E!Y9</f>
        <v>0</v>
      </c>
      <c r="Z9" s="8">
        <f>TI_EHG_E_E!Z9+TI_EHG_CHP_E!Z9+TI_EHG_H_E!Z9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TI_EHG_E_E!C10+TI_EHG_CHP_E!C10+TI_EHG_H_E!C10</f>
        <v>458.43887879243493</v>
      </c>
      <c r="D10" s="8">
        <f>TI_EHG_E_E!D10+TI_EHG_CHP_E!D10+TI_EHG_H_E!D10</f>
        <v>449.85391919257643</v>
      </c>
      <c r="E10" s="8">
        <f>TI_EHG_E_E!E10+TI_EHG_CHP_E!E10+TI_EHG_H_E!E10</f>
        <v>274.72016159546666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  <c r="Y10" s="8">
        <f>TI_EHG_E_E!Y10+TI_EHG_CHP_E!Y10+TI_EHG_H_E!Y10</f>
        <v>0</v>
      </c>
      <c r="Z10" s="8">
        <f>TI_EHG_E_E!Z10+TI_EHG_CHP_E!Z10+TI_EHG_H_E!Z10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  <c r="Y12" s="8">
        <f>TI_EHG_E_E!Y12+TI_EHG_CHP_E!Y12+TI_EHG_H_E!Y12</f>
        <v>0</v>
      </c>
      <c r="Z12" s="8">
        <f>TI_EHG_E_E!Z12+TI_EHG_CHP_E!Z12+TI_EHG_H_E!Z12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  <c r="Y13" s="8">
        <f>TI_EHG_E_E!Y13+TI_EHG_CHP_E!Y13+TI_EHG_H_E!Y13</f>
        <v>0</v>
      </c>
      <c r="Z13" s="8">
        <f>TI_EHG_E_E!Z13+TI_EHG_CHP_E!Z13+TI_EHG_H_E!Z13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  <c r="Y14" s="8">
        <f>TI_EHG_E_E!Y14+TI_EHG_CHP_E!Y14+TI_EHG_H_E!Y14</f>
        <v>0</v>
      </c>
      <c r="Z14" s="8">
        <f>TI_EHG_E_E!Z14+TI_EHG_CHP_E!Z14+TI_EHG_H_E!Z14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  <c r="Y15" s="8">
        <f>TI_EHG_E_E!Y15+TI_EHG_CHP_E!Y15+TI_EHG_H_E!Y15</f>
        <v>0</v>
      </c>
      <c r="Z15" s="8">
        <f>TI_EHG_E_E!Z15+TI_EHG_CHP_E!Z15+TI_EHG_H_E!Z15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  <c r="Y16" s="8">
        <f>TI_EHG_E_E!Y16+TI_EHG_CHP_E!Y16+TI_EHG_H_E!Y16</f>
        <v>0</v>
      </c>
      <c r="Z16" s="8">
        <f>TI_EHG_E_E!Z16+TI_EHG_CHP_E!Z16+TI_EHG_H_E!Z16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8702.124984</v>
      </c>
      <c r="D17" s="27">
        <f t="shared" ref="D17:X17" si="15">SUM(D18:D21)</f>
        <v>7281.7293599999975</v>
      </c>
      <c r="E17" s="27">
        <f t="shared" si="15"/>
        <v>7959.6451439999992</v>
      </c>
      <c r="F17" s="27">
        <f t="shared" si="15"/>
        <v>7370.465400000001</v>
      </c>
      <c r="G17" s="27">
        <f t="shared" si="15"/>
        <v>7071.8707439999998</v>
      </c>
      <c r="H17" s="27">
        <f t="shared" si="15"/>
        <v>7460.7028559999999</v>
      </c>
      <c r="I17" s="27">
        <f t="shared" si="15"/>
        <v>8177.9043599999986</v>
      </c>
      <c r="J17" s="27">
        <f t="shared" si="15"/>
        <v>8733.1207680000007</v>
      </c>
      <c r="K17" s="27">
        <f t="shared" si="15"/>
        <v>7079.6103840000014</v>
      </c>
      <c r="L17" s="27">
        <f t="shared" si="15"/>
        <v>4775.7987359999997</v>
      </c>
      <c r="M17" s="27">
        <f t="shared" si="15"/>
        <v>5939.4525839999997</v>
      </c>
      <c r="N17" s="27">
        <f t="shared" si="15"/>
        <v>4545.0792071999995</v>
      </c>
      <c r="O17" s="27">
        <f t="shared" si="15"/>
        <v>6018.6011212799995</v>
      </c>
      <c r="P17" s="27">
        <f t="shared" si="15"/>
        <v>5626.6749936000006</v>
      </c>
      <c r="Q17" s="27">
        <f t="shared" si="15"/>
        <v>7152.7943620799997</v>
      </c>
      <c r="R17" s="27">
        <f t="shared" si="15"/>
        <v>6560.4397219199991</v>
      </c>
      <c r="S17" s="27">
        <f t="shared" si="15"/>
        <v>4995.1166961599993</v>
      </c>
      <c r="T17" s="27">
        <f t="shared" si="15"/>
        <v>5461.069152959999</v>
      </c>
      <c r="U17" s="27">
        <f t="shared" si="15"/>
        <v>5510.0644560000001</v>
      </c>
      <c r="V17" s="27">
        <f t="shared" si="15"/>
        <v>5319.7447680000005</v>
      </c>
      <c r="W17" s="27">
        <f t="shared" si="15"/>
        <v>4399.0464959999999</v>
      </c>
      <c r="X17" s="27">
        <f t="shared" si="15"/>
        <v>4968.7466400000003</v>
      </c>
      <c r="Y17" s="27">
        <f t="shared" ref="Y17:Z17" si="16">SUM(Y18:Y21)</f>
        <v>3958.906536</v>
      </c>
      <c r="Z17" s="27">
        <f t="shared" si="16"/>
        <v>2901.0533760000003</v>
      </c>
    </row>
    <row r="18" spans="1:26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  <c r="Y18" s="8">
        <f>TI_EHG_E_E!Y18+TI_EHG_CHP_E!Y18+TI_EHG_H_E!Y18</f>
        <v>0</v>
      </c>
      <c r="Z18" s="8">
        <f>TI_EHG_E_E!Z18+TI_EHG_CHP_E!Z18+TI_EHG_H_E!Z18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TI_EHG_E_E!C19+TI_EHG_CHP_E!C19+TI_EHG_H_E!C19</f>
        <v>453.62591999999978</v>
      </c>
      <c r="D19" s="8">
        <f>TI_EHG_E_E!D19+TI_EHG_CHP_E!D19+TI_EHG_H_E!D19</f>
        <v>429.68988000000002</v>
      </c>
      <c r="E19" s="8">
        <f>TI_EHG_E_E!E19+TI_EHG_CHP_E!E19+TI_EHG_H_E!E19</f>
        <v>334.62503999999996</v>
      </c>
      <c r="F19" s="8">
        <f>TI_EHG_E_E!F19+TI_EHG_CHP_E!F19+TI_EHG_H_E!F19</f>
        <v>294.30540000000002</v>
      </c>
      <c r="G19" s="8">
        <f>TI_EHG_E_E!G19+TI_EHG_CHP_E!G19+TI_EHG_H_E!G19</f>
        <v>328.51116000000002</v>
      </c>
      <c r="H19" s="8">
        <f>TI_EHG_E_E!H19+TI_EHG_CHP_E!H19+TI_EHG_H_E!H19</f>
        <v>335.66399999999999</v>
      </c>
      <c r="I19" s="8">
        <f>TI_EHG_E_E!I19+TI_EHG_CHP_E!I19+TI_EHG_H_E!I19</f>
        <v>355.28435999999999</v>
      </c>
      <c r="J19" s="8">
        <f>TI_EHG_E_E!J19+TI_EHG_CHP_E!J19+TI_EHG_H_E!J19</f>
        <v>378.54107999999997</v>
      </c>
      <c r="K19" s="8">
        <f>TI_EHG_E_E!K19+TI_EHG_CHP_E!K19+TI_EHG_H_E!K19</f>
        <v>408.79079999999993</v>
      </c>
      <c r="L19" s="8">
        <f>TI_EHG_E_E!L19+TI_EHG_CHP_E!L19+TI_EHG_H_E!L19</f>
        <v>261.41831999999994</v>
      </c>
      <c r="M19" s="8">
        <f>TI_EHG_E_E!M19+TI_EHG_CHP_E!M19+TI_EHG_H_E!M19</f>
        <v>247.27248</v>
      </c>
      <c r="N19" s="8">
        <f>TI_EHG_E_E!N19+TI_EHG_CHP_E!N19+TI_EHG_H_E!N19</f>
        <v>152.1772704</v>
      </c>
      <c r="O19" s="8">
        <f>TI_EHG_E_E!O19+TI_EHG_CHP_E!O19+TI_EHG_H_E!O19</f>
        <v>261.16609247999997</v>
      </c>
      <c r="P19" s="8">
        <f>TI_EHG_E_E!P19+TI_EHG_CHP_E!P19+TI_EHG_H_E!P19</f>
        <v>283.40910719999999</v>
      </c>
      <c r="Q19" s="8">
        <f>TI_EHG_E_E!Q19+TI_EHG_CHP_E!Q19+TI_EHG_H_E!Q19</f>
        <v>263.70435168</v>
      </c>
      <c r="R19" s="8">
        <f>TI_EHG_E_E!R19+TI_EHG_CHP_E!R19+TI_EHG_H_E!R19</f>
        <v>243.06197471999999</v>
      </c>
      <c r="S19" s="8">
        <f>TI_EHG_E_E!S19+TI_EHG_CHP_E!S19+TI_EHG_H_E!S19</f>
        <v>198.25578576000001</v>
      </c>
      <c r="T19" s="8">
        <f>TI_EHG_E_E!T19+TI_EHG_CHP_E!T19+TI_EHG_H_E!T19</f>
        <v>192.32412335999999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  <c r="Y19" s="8">
        <f>TI_EHG_E_E!Y19+TI_EHG_CHP_E!Y19+TI_EHG_H_E!Y19</f>
        <v>0</v>
      </c>
      <c r="Z19" s="8">
        <f>TI_EHG_E_E!Z19+TI_EHG_CHP_E!Z19+TI_EHG_H_E!Z19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TI_EHG_E_E!C20+TI_EHG_CHP_E!C20+TI_EHG_H_E!C20</f>
        <v>8248.4990639999996</v>
      </c>
      <c r="D20" s="8">
        <f>TI_EHG_E_E!D20+TI_EHG_CHP_E!D20+TI_EHG_H_E!D20</f>
        <v>6852.0394799999976</v>
      </c>
      <c r="E20" s="8">
        <f>TI_EHG_E_E!E20+TI_EHG_CHP_E!E20+TI_EHG_H_E!E20</f>
        <v>7625.0201039999993</v>
      </c>
      <c r="F20" s="8">
        <f>TI_EHG_E_E!F20+TI_EHG_CHP_E!F20+TI_EHG_H_E!F20</f>
        <v>7076.1600000000008</v>
      </c>
      <c r="G20" s="8">
        <f>TI_EHG_E_E!G20+TI_EHG_CHP_E!G20+TI_EHG_H_E!G20</f>
        <v>6743.3595839999998</v>
      </c>
      <c r="H20" s="8">
        <f>TI_EHG_E_E!H20+TI_EHG_CHP_E!H20+TI_EHG_H_E!H20</f>
        <v>7125.0388560000001</v>
      </c>
      <c r="I20" s="8">
        <f>TI_EHG_E_E!I20+TI_EHG_CHP_E!I20+TI_EHG_H_E!I20</f>
        <v>7822.619999999999</v>
      </c>
      <c r="J20" s="8">
        <f>TI_EHG_E_E!J20+TI_EHG_CHP_E!J20+TI_EHG_H_E!J20</f>
        <v>8354.5796879999998</v>
      </c>
      <c r="K20" s="8">
        <f>TI_EHG_E_E!K20+TI_EHG_CHP_E!K20+TI_EHG_H_E!K20</f>
        <v>6670.8195840000017</v>
      </c>
      <c r="L20" s="8">
        <f>TI_EHG_E_E!L20+TI_EHG_CHP_E!L20+TI_EHG_H_E!L20</f>
        <v>4514.380416</v>
      </c>
      <c r="M20" s="8">
        <f>TI_EHG_E_E!M20+TI_EHG_CHP_E!M20+TI_EHG_H_E!M20</f>
        <v>5692.180104</v>
      </c>
      <c r="N20" s="8">
        <f>TI_EHG_E_E!N20+TI_EHG_CHP_E!N20+TI_EHG_H_E!N20</f>
        <v>4044.8144879999995</v>
      </c>
      <c r="O20" s="8">
        <f>TI_EHG_E_E!O20+TI_EHG_CHP_E!O20+TI_EHG_H_E!O20</f>
        <v>5273.9144639999995</v>
      </c>
      <c r="P20" s="8">
        <f>TI_EHG_E_E!P20+TI_EHG_CHP_E!P20+TI_EHG_H_E!P20</f>
        <v>4948.9062480000002</v>
      </c>
      <c r="Q20" s="8">
        <f>TI_EHG_E_E!Q20+TI_EHG_CHP_E!Q20+TI_EHG_H_E!Q20</f>
        <v>6270.380063999999</v>
      </c>
      <c r="R20" s="8">
        <f>TI_EHG_E_E!R20+TI_EHG_CHP_E!R20+TI_EHG_H_E!R20</f>
        <v>5758.9206479999993</v>
      </c>
      <c r="S20" s="8">
        <f>TI_EHG_E_E!S20+TI_EHG_CHP_E!S20+TI_EHG_H_E!S20</f>
        <v>4360.6929599999985</v>
      </c>
      <c r="T20" s="8">
        <f>TI_EHG_E_E!T20+TI_EHG_CHP_E!T20+TI_EHG_H_E!T20</f>
        <v>4688.7600239999992</v>
      </c>
      <c r="U20" s="8">
        <f>TI_EHG_E_E!U20+TI_EHG_CHP_E!U20+TI_EHG_H_E!U20</f>
        <v>5510.0644560000001</v>
      </c>
      <c r="V20" s="8">
        <f>TI_EHG_E_E!V20+TI_EHG_CHP_E!V20+TI_EHG_H_E!V20</f>
        <v>5319.7447680000005</v>
      </c>
      <c r="W20" s="8">
        <f>TI_EHG_E_E!W20+TI_EHG_CHP_E!W20+TI_EHG_H_E!W20</f>
        <v>4399.0464959999999</v>
      </c>
      <c r="X20" s="8">
        <f>TI_EHG_E_E!X20+TI_EHG_CHP_E!X20+TI_EHG_H_E!X20</f>
        <v>4968.7466400000003</v>
      </c>
      <c r="Y20" s="8">
        <f>TI_EHG_E_E!Y20+TI_EHG_CHP_E!Y20+TI_EHG_H_E!Y20</f>
        <v>3958.906536</v>
      </c>
      <c r="Z20" s="8">
        <f>TI_EHG_E_E!Z20+TI_EHG_CHP_E!Z20+TI_EHG_H_E!Z20</f>
        <v>2901.0533760000003</v>
      </c>
    </row>
    <row r="21" spans="1:26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348.0874488</v>
      </c>
      <c r="O21" s="8">
        <f>TI_EHG_E_E!O21+TI_EHG_CHP_E!O21+TI_EHG_H_E!O21</f>
        <v>483.52056479999999</v>
      </c>
      <c r="P21" s="8">
        <f>TI_EHG_E_E!P21+TI_EHG_CHP_E!P21+TI_EHG_H_E!P21</f>
        <v>394.35963840000005</v>
      </c>
      <c r="Q21" s="8">
        <f>TI_EHG_E_E!Q21+TI_EHG_CHP_E!Q21+TI_EHG_H_E!Q21</f>
        <v>618.70994639999992</v>
      </c>
      <c r="R21" s="8">
        <f>TI_EHG_E_E!R21+TI_EHG_CHP_E!R21+TI_EHG_H_E!R21</f>
        <v>558.45709920000002</v>
      </c>
      <c r="S21" s="8">
        <f>TI_EHG_E_E!S21+TI_EHG_CHP_E!S21+TI_EHG_H_E!S21</f>
        <v>436.16795039999994</v>
      </c>
      <c r="T21" s="8">
        <f>TI_EHG_E_E!T21+TI_EHG_CHP_E!T21+TI_EHG_H_E!T21</f>
        <v>579.98500560000002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  <c r="Y21" s="8">
        <f>TI_EHG_E_E!Y21+TI_EHG_CHP_E!Y21+TI_EHG_H_E!Y21</f>
        <v>0</v>
      </c>
      <c r="Z21" s="8">
        <f>TI_EHG_E_E!Z21+TI_EHG_CHP_E!Z21+TI_EHG_H_E!Z21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  <c r="Y23" s="8">
        <f>TI_EHG_E_E!Y23+TI_EHG_CHP_E!Y23+TI_EHG_H_E!Y23</f>
        <v>0</v>
      </c>
      <c r="Z23" s="8">
        <f>TI_EHG_E_E!Z23+TI_EHG_CHP_E!Z23+TI_EHG_H_E!Z23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  <c r="Y24" s="8">
        <f>TI_EHG_E_E!Y24+TI_EHG_CHP_E!Y24+TI_EHG_H_E!Y24</f>
        <v>0</v>
      </c>
      <c r="Z24" s="8">
        <f>TI_EHG_E_E!Z24+TI_EHG_CHP_E!Z24+TI_EHG_H_E!Z24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  <c r="Y25" s="27">
        <f>TI_EHG_E_E!Y25+TI_EHG_CHP_E!Y25+TI_EHG_H_E!Y25</f>
        <v>0</v>
      </c>
      <c r="Z25" s="27">
        <f>TI_EHG_E_E!Z25+TI_EHG_CHP_E!Z25+TI_EHG_H_E!Z25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4023.3853602000004</v>
      </c>
      <c r="D26" s="27">
        <f t="shared" ref="D26:X26" si="21">SUM(D27,D33)</f>
        <v>3244.5230518800008</v>
      </c>
      <c r="E26" s="27">
        <f t="shared" si="21"/>
        <v>2803.3802726400004</v>
      </c>
      <c r="F26" s="27">
        <f t="shared" si="21"/>
        <v>3954.4805253600007</v>
      </c>
      <c r="G26" s="27">
        <f t="shared" si="21"/>
        <v>4560.9014656800009</v>
      </c>
      <c r="H26" s="27">
        <f t="shared" si="21"/>
        <v>9119.1819895200024</v>
      </c>
      <c r="I26" s="27">
        <f t="shared" si="21"/>
        <v>7930.3676871600001</v>
      </c>
      <c r="J26" s="27">
        <f t="shared" si="21"/>
        <v>6842.6061940800009</v>
      </c>
      <c r="K26" s="27">
        <f t="shared" si="21"/>
        <v>5551.2219974400005</v>
      </c>
      <c r="L26" s="27">
        <f t="shared" si="21"/>
        <v>5665.2365581200011</v>
      </c>
      <c r="M26" s="27">
        <f t="shared" si="21"/>
        <v>5994.3943015200002</v>
      </c>
      <c r="N26" s="27">
        <f t="shared" si="21"/>
        <v>6976.7335339200017</v>
      </c>
      <c r="O26" s="27">
        <f t="shared" si="21"/>
        <v>6671.3532577200003</v>
      </c>
      <c r="P26" s="27">
        <f t="shared" si="21"/>
        <v>5388.4701997200009</v>
      </c>
      <c r="Q26" s="27">
        <f t="shared" si="21"/>
        <v>5256.5838022799999</v>
      </c>
      <c r="R26" s="27">
        <f t="shared" si="21"/>
        <v>5132.0918538000005</v>
      </c>
      <c r="S26" s="27">
        <f t="shared" si="21"/>
        <v>5269.6291708799999</v>
      </c>
      <c r="T26" s="27">
        <f t="shared" si="21"/>
        <v>5278.2697177200007</v>
      </c>
      <c r="U26" s="27">
        <f t="shared" si="21"/>
        <v>4327.874190720001</v>
      </c>
      <c r="V26" s="27">
        <f t="shared" si="21"/>
        <v>4484.8120446000003</v>
      </c>
      <c r="W26" s="27">
        <f t="shared" si="21"/>
        <v>4290.9561918000009</v>
      </c>
      <c r="X26" s="27">
        <f t="shared" si="21"/>
        <v>4410.1548388800002</v>
      </c>
      <c r="Y26" s="27">
        <f t="shared" ref="Y26:Z26" si="22">SUM(Y27,Y33)</f>
        <v>4756.3386300000002</v>
      </c>
      <c r="Z26" s="27">
        <f t="shared" si="22"/>
        <v>4237.6592091600005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  <c r="Y28" s="8">
        <f>TI_EHG_E_E!Y28+TI_EHG_CHP_E!Y28+TI_EHG_H_E!Y28</f>
        <v>0</v>
      </c>
      <c r="Z28" s="8">
        <f>TI_EHG_E_E!Z28+TI_EHG_CHP_E!Z28+TI_EHG_H_E!Z28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  <c r="Y29" s="8">
        <f>TI_EHG_E_E!Y29+TI_EHG_CHP_E!Y29+TI_EHG_H_E!Y29</f>
        <v>0</v>
      </c>
      <c r="Z29" s="8">
        <f>TI_EHG_E_E!Z29+TI_EHG_CHP_E!Z29+TI_EHG_H_E!Z29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  <c r="Y30" s="8">
        <f>TI_EHG_E_E!Y30+TI_EHG_CHP_E!Y30+TI_EHG_H_E!Y30</f>
        <v>0</v>
      </c>
      <c r="Z30" s="8">
        <f>TI_EHG_E_E!Z30+TI_EHG_CHP_E!Z30+TI_EHG_H_E!Z30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  <c r="Y31" s="8">
        <f>TI_EHG_E_E!Y31+TI_EHG_CHP_E!Y31+TI_EHG_H_E!Y31</f>
        <v>0</v>
      </c>
      <c r="Z31" s="8">
        <f>TI_EHG_E_E!Z31+TI_EHG_CHP_E!Z31+TI_EHG_H_E!Z31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  <c r="Y32" s="8">
        <f>TI_EHG_E_E!Y32+TI_EHG_CHP_E!Y32+TI_EHG_H_E!Y32</f>
        <v>0</v>
      </c>
      <c r="Z32" s="8">
        <f>TI_EHG_E_E!Z32+TI_EHG_CHP_E!Z32+TI_EHG_H_E!Z32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4023.3853602000004</v>
      </c>
      <c r="D33" s="19">
        <f t="shared" ref="D33:X33" si="27">SUM(D34:D50)</f>
        <v>3244.5230518800008</v>
      </c>
      <c r="E33" s="19">
        <f t="shared" si="27"/>
        <v>2803.3802726400004</v>
      </c>
      <c r="F33" s="19">
        <f t="shared" si="27"/>
        <v>3954.4805253600007</v>
      </c>
      <c r="G33" s="19">
        <f t="shared" si="27"/>
        <v>4560.9014656800009</v>
      </c>
      <c r="H33" s="19">
        <f t="shared" si="27"/>
        <v>9119.1819895200024</v>
      </c>
      <c r="I33" s="19">
        <f t="shared" si="27"/>
        <v>7930.3676871600001</v>
      </c>
      <c r="J33" s="19">
        <f t="shared" si="27"/>
        <v>6842.6061940800009</v>
      </c>
      <c r="K33" s="19">
        <f t="shared" si="27"/>
        <v>5551.2219974400005</v>
      </c>
      <c r="L33" s="19">
        <f t="shared" si="27"/>
        <v>5665.2365581200011</v>
      </c>
      <c r="M33" s="19">
        <f t="shared" si="27"/>
        <v>5994.3943015200002</v>
      </c>
      <c r="N33" s="19">
        <f t="shared" si="27"/>
        <v>6976.7335339200017</v>
      </c>
      <c r="O33" s="19">
        <f t="shared" si="27"/>
        <v>6671.3532577200003</v>
      </c>
      <c r="P33" s="19">
        <f t="shared" si="27"/>
        <v>5388.4701997200009</v>
      </c>
      <c r="Q33" s="19">
        <f t="shared" si="27"/>
        <v>5256.5838022799999</v>
      </c>
      <c r="R33" s="19">
        <f t="shared" si="27"/>
        <v>5132.0918538000005</v>
      </c>
      <c r="S33" s="19">
        <f t="shared" si="27"/>
        <v>5269.6291708799999</v>
      </c>
      <c r="T33" s="19">
        <f t="shared" si="27"/>
        <v>5278.2697177200007</v>
      </c>
      <c r="U33" s="19">
        <f t="shared" si="27"/>
        <v>4327.874190720001</v>
      </c>
      <c r="V33" s="19">
        <f t="shared" si="27"/>
        <v>4484.8120446000003</v>
      </c>
      <c r="W33" s="19">
        <f t="shared" si="27"/>
        <v>4290.9561918000009</v>
      </c>
      <c r="X33" s="19">
        <f t="shared" si="27"/>
        <v>4410.1548388800002</v>
      </c>
      <c r="Y33" s="19">
        <f t="shared" ref="Y33:Z33" si="28">SUM(Y34:Y50)</f>
        <v>4756.3386300000002</v>
      </c>
      <c r="Z33" s="19">
        <f t="shared" si="28"/>
        <v>4237.6592091600005</v>
      </c>
    </row>
    <row r="34" spans="1:26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279.42319872000002</v>
      </c>
      <c r="H34" s="8">
        <f>TI_EHG_E_E!H34+TI_EHG_CHP_E!H34+TI_EHG_H_E!H34</f>
        <v>818.31098880000013</v>
      </c>
      <c r="I34" s="8">
        <f>TI_EHG_E_E!I34+TI_EHG_CHP_E!I34+TI_EHG_H_E!I34</f>
        <v>727.07072256000015</v>
      </c>
      <c r="J34" s="8">
        <f>TI_EHG_E_E!J34+TI_EHG_CHP_E!J34+TI_EHG_H_E!J34</f>
        <v>729.92192256000021</v>
      </c>
      <c r="K34" s="8">
        <f>TI_EHG_E_E!K34+TI_EHG_CHP_E!K34+TI_EHG_H_E!K34</f>
        <v>573.10301952000009</v>
      </c>
      <c r="L34" s="8">
        <f>TI_EHG_E_E!L34+TI_EHG_CHP_E!L34+TI_EHG_H_E!L34</f>
        <v>333.59703552000002</v>
      </c>
      <c r="M34" s="8">
        <f>TI_EHG_E_E!M34+TI_EHG_CHP_E!M34+TI_EHG_H_E!M34</f>
        <v>578.80521216</v>
      </c>
      <c r="N34" s="8">
        <f>TI_EHG_E_E!N34+TI_EHG_CHP_E!N34+TI_EHG_H_E!N34</f>
        <v>889.59223296000005</v>
      </c>
      <c r="O34" s="8">
        <f>TI_EHG_E_E!O34+TI_EHG_CHP_E!O34+TI_EHG_H_E!O34</f>
        <v>775.54215936000014</v>
      </c>
      <c r="P34" s="8">
        <f>TI_EHG_E_E!P34+TI_EHG_CHP_E!P34+TI_EHG_H_E!P34</f>
        <v>786.94695936000016</v>
      </c>
      <c r="Q34" s="8">
        <f>TI_EHG_E_E!Q34+TI_EHG_CHP_E!Q34+TI_EHG_H_E!Q34</f>
        <v>575.95380480000006</v>
      </c>
      <c r="R34" s="8">
        <f>TI_EHG_E_E!R34+TI_EHG_CHP_E!R34+TI_EHG_H_E!R34</f>
        <v>484.71374592000001</v>
      </c>
      <c r="S34" s="8">
        <f>TI_EHG_E_E!S34+TI_EHG_CHP_E!S34+TI_EHG_H_E!S34</f>
        <v>584.50781952</v>
      </c>
      <c r="T34" s="8">
        <f>TI_EHG_E_E!T34+TI_EHG_CHP_E!T34+TI_EHG_H_E!T34</f>
        <v>596.19214080000017</v>
      </c>
      <c r="U34" s="8">
        <f>TI_EHG_E_E!U34+TI_EHG_CHP_E!U34+TI_EHG_H_E!U34</f>
        <v>687.60347904000002</v>
      </c>
      <c r="V34" s="8">
        <f>TI_EHG_E_E!V34+TI_EHG_CHP_E!V34+TI_EHG_H_E!V34</f>
        <v>786.22285824000016</v>
      </c>
      <c r="W34" s="8">
        <f>TI_EHG_E_E!W34+TI_EHG_CHP_E!W34+TI_EHG_H_E!W34</f>
        <v>735.0028646400001</v>
      </c>
      <c r="X34" s="8">
        <f>TI_EHG_E_E!X34+TI_EHG_CHP_E!X34+TI_EHG_H_E!X34</f>
        <v>687.80316671999992</v>
      </c>
      <c r="Y34" s="8">
        <f>TI_EHG_E_E!Y34+TI_EHG_CHP_E!Y34+TI_EHG_H_E!Y34</f>
        <v>684.2790835200002</v>
      </c>
      <c r="Z34" s="8">
        <f>TI_EHG_E_E!Z34+TI_EHG_CHP_E!Z34+TI_EHG_H_E!Z34</f>
        <v>726.89114880000022</v>
      </c>
    </row>
    <row r="35" spans="1:26" ht="11.25" customHeight="1" x14ac:dyDescent="0.2">
      <c r="A35" s="28" t="s">
        <v>56</v>
      </c>
      <c r="B35" s="7" t="s">
        <v>57</v>
      </c>
      <c r="C35" s="8">
        <f>TI_EHG_E_E!C35+TI_EHG_CHP_E!C35+TI_EHG_H_E!C35</f>
        <v>28.582424640000013</v>
      </c>
      <c r="D35" s="8">
        <f>TI_EHG_E_E!D35+TI_EHG_CHP_E!D35+TI_EHG_H_E!D35</f>
        <v>22.865895360000003</v>
      </c>
      <c r="E35" s="8">
        <f>TI_EHG_E_E!E35+TI_EHG_CHP_E!E35+TI_EHG_H_E!E35</f>
        <v>25.724160000000001</v>
      </c>
      <c r="F35" s="8">
        <f>TI_EHG_E_E!F35+TI_EHG_CHP_E!F35+TI_EHG_H_E!F35</f>
        <v>27.443465279999998</v>
      </c>
      <c r="G35" s="8">
        <f>TI_EHG_E_E!G35+TI_EHG_CHP_E!G35+TI_EHG_H_E!G35</f>
        <v>21.344843520000001</v>
      </c>
      <c r="H35" s="8">
        <f>TI_EHG_E_E!H35+TI_EHG_CHP_E!H35+TI_EHG_H_E!H35</f>
        <v>27.443465279999998</v>
      </c>
      <c r="I35" s="8">
        <f>TI_EHG_E_E!I35+TI_EHG_CHP_E!I35+TI_EHG_H_E!I35</f>
        <v>27.443465279999998</v>
      </c>
      <c r="J35" s="8">
        <f>TI_EHG_E_E!J35+TI_EHG_CHP_E!J35+TI_EHG_H_E!J35</f>
        <v>18.295643519999999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  <c r="Y35" s="8">
        <f>TI_EHG_E_E!Y35+TI_EHG_CHP_E!Y35+TI_EHG_H_E!Y35</f>
        <v>0</v>
      </c>
      <c r="Z35" s="8">
        <f>TI_EHG_E_E!Z35+TI_EHG_CHP_E!Z35+TI_EHG_H_E!Z35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2.9026504799999988</v>
      </c>
      <c r="K36" s="8">
        <f>TI_EHG_E_E!K36+TI_EHG_CHP_E!K36+TI_EHG_H_E!K36</f>
        <v>5.8053009600000003</v>
      </c>
      <c r="L36" s="8">
        <f>TI_EHG_E_E!L36+TI_EHG_CHP_E!L36+TI_EHG_H_E!L36</f>
        <v>2.9026504799999988</v>
      </c>
      <c r="M36" s="8">
        <f>TI_EHG_E_E!M36+TI_EHG_CHP_E!M36+TI_EHG_H_E!M36</f>
        <v>52.2468</v>
      </c>
      <c r="N36" s="8">
        <f>TI_EHG_E_E!N36+TI_EHG_CHP_E!N36+TI_EHG_H_E!N36</f>
        <v>15.39531468</v>
      </c>
      <c r="O36" s="8">
        <f>TI_EHG_E_E!O36+TI_EHG_CHP_E!O36+TI_EHG_H_E!O36</f>
        <v>3.6602290800000006</v>
      </c>
      <c r="P36" s="8">
        <f>TI_EHG_E_E!P36+TI_EHG_CHP_E!P36+TI_EHG_H_E!P36</f>
        <v>14.45487228</v>
      </c>
      <c r="Q36" s="8">
        <f>TI_EHG_E_E!Q36+TI_EHG_CHP_E!Q36+TI_EHG_H_E!Q36</f>
        <v>0.82141056000000012</v>
      </c>
      <c r="R36" s="8">
        <f>TI_EHG_E_E!R36+TI_EHG_CHP_E!R36+TI_EHG_H_E!R36</f>
        <v>0.88228944000000009</v>
      </c>
      <c r="S36" s="8">
        <f>TI_EHG_E_E!S36+TI_EHG_CHP_E!S36+TI_EHG_H_E!S36</f>
        <v>1.1348913600000001</v>
      </c>
      <c r="T36" s="8">
        <f>TI_EHG_E_E!T36+TI_EHG_CHP_E!T36+TI_EHG_H_E!T36</f>
        <v>1.6893889200000003</v>
      </c>
      <c r="U36" s="8">
        <f>TI_EHG_E_E!U36+TI_EHG_CHP_E!U36+TI_EHG_H_E!U36</f>
        <v>1.7211913200000002</v>
      </c>
      <c r="V36" s="8">
        <f>TI_EHG_E_E!V36+TI_EHG_CHP_E!V36+TI_EHG_H_E!V36</f>
        <v>6.2493987599999992</v>
      </c>
      <c r="W36" s="8">
        <f>TI_EHG_E_E!W36+TI_EHG_CHP_E!W36+TI_EHG_H_E!W36</f>
        <v>3.0475785599999994</v>
      </c>
      <c r="X36" s="8">
        <f>TI_EHG_E_E!X36+TI_EHG_CHP_E!X36+TI_EHG_H_E!X36</f>
        <v>4.9577670000000005</v>
      </c>
      <c r="Y36" s="8">
        <f>TI_EHG_E_E!Y36+TI_EHG_CHP_E!Y36+TI_EHG_H_E!Y36</f>
        <v>2.2522914000000003</v>
      </c>
      <c r="Z36" s="8">
        <f>TI_EHG_E_E!Z36+TI_EHG_CHP_E!Z36+TI_EHG_H_E!Z36</f>
        <v>1.7588998800000002</v>
      </c>
    </row>
    <row r="37" spans="1:26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  <c r="Y37" s="8">
        <f>TI_EHG_E_E!Y37+TI_EHG_CHP_E!Y37+TI_EHG_H_E!Y37</f>
        <v>0</v>
      </c>
      <c r="Z37" s="8">
        <f>TI_EHG_E_E!Z37+TI_EHG_CHP_E!Z37+TI_EHG_H_E!Z37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  <c r="Y38" s="8">
        <f>TI_EHG_E_E!Y38+TI_EHG_CHP_E!Y38+TI_EHG_H_E!Y38</f>
        <v>0</v>
      </c>
      <c r="Z38" s="8">
        <f>TI_EHG_E_E!Z38+TI_EHG_CHP_E!Z38+TI_EHG_H_E!Z38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  <c r="Y39" s="8">
        <f>TI_EHG_E_E!Y39+TI_EHG_CHP_E!Y39+TI_EHG_H_E!Y39</f>
        <v>0</v>
      </c>
      <c r="Z39" s="8">
        <f>TI_EHG_E_E!Z39+TI_EHG_CHP_E!Z39+TI_EHG_H_E!Z39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  <c r="Y40" s="8">
        <f>TI_EHG_E_E!Y40+TI_EHG_CHP_E!Y40+TI_EHG_H_E!Y40</f>
        <v>0</v>
      </c>
      <c r="Z40" s="8">
        <f>TI_EHG_E_E!Z40+TI_EHG_CHP_E!Z40+TI_EHG_H_E!Z40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  <c r="Y41" s="8">
        <f>TI_EHG_E_E!Y41+TI_EHG_CHP_E!Y41+TI_EHG_H_E!Y41</f>
        <v>0</v>
      </c>
      <c r="Z41" s="8">
        <f>TI_EHG_E_E!Z41+TI_EHG_CHP_E!Z41+TI_EHG_H_E!Z41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  <c r="Y42" s="8">
        <f>TI_EHG_E_E!Y42+TI_EHG_CHP_E!Y42+TI_EHG_H_E!Y42</f>
        <v>0</v>
      </c>
      <c r="Z42" s="8">
        <f>TI_EHG_E_E!Z42+TI_EHG_CHP_E!Z42+TI_EHG_H_E!Z42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TI_EHG_E_E!C43+TI_EHG_CHP_E!C43+TI_EHG_H_E!C43</f>
        <v>242.15859251999998</v>
      </c>
      <c r="D43" s="8">
        <f>TI_EHG_E_E!D43+TI_EHG_CHP_E!D43+TI_EHG_H_E!D43</f>
        <v>270.83555927999998</v>
      </c>
      <c r="E43" s="8">
        <f>TI_EHG_E_E!E43+TI_EHG_CHP_E!E43+TI_EHG_H_E!E43</f>
        <v>149.75612964000001</v>
      </c>
      <c r="F43" s="8">
        <f>TI_EHG_E_E!F43+TI_EHG_CHP_E!F43+TI_EHG_H_E!F43</f>
        <v>173.62047923999998</v>
      </c>
      <c r="G43" s="8">
        <f>TI_EHG_E_E!G43+TI_EHG_CHP_E!G43+TI_EHG_H_E!G43</f>
        <v>249.38218656000004</v>
      </c>
      <c r="H43" s="8">
        <f>TI_EHG_E_E!H43+TI_EHG_CHP_E!H43+TI_EHG_H_E!H43</f>
        <v>429.31580796000003</v>
      </c>
      <c r="I43" s="8">
        <f>TI_EHG_E_E!I43+TI_EHG_CHP_E!I43+TI_EHG_H_E!I43</f>
        <v>318.83048496000004</v>
      </c>
      <c r="J43" s="8">
        <f>TI_EHG_E_E!J43+TI_EHG_CHP_E!J43+TI_EHG_H_E!J43</f>
        <v>325.14416064</v>
      </c>
      <c r="K43" s="8">
        <f>TI_EHG_E_E!K43+TI_EHG_CHP_E!K43+TI_EHG_H_E!K43</f>
        <v>375.651432</v>
      </c>
      <c r="L43" s="8">
        <f>TI_EHG_E_E!L43+TI_EHG_CHP_E!L43+TI_EHG_H_E!L43</f>
        <v>464.03995715999997</v>
      </c>
      <c r="M43" s="8">
        <f>TI_EHG_E_E!M43+TI_EHG_CHP_E!M43+TI_EHG_H_E!M43</f>
        <v>583.99579368000013</v>
      </c>
      <c r="N43" s="8">
        <f>TI_EHG_E_E!N43+TI_EHG_CHP_E!N43+TI_EHG_H_E!N43</f>
        <v>1519.72718508</v>
      </c>
      <c r="O43" s="8">
        <f>TI_EHG_E_E!O43+TI_EHG_CHP_E!O43+TI_EHG_H_E!O43</f>
        <v>1237.7834726399999</v>
      </c>
      <c r="P43" s="8">
        <f>TI_EHG_E_E!P43+TI_EHG_CHP_E!P43+TI_EHG_H_E!P43</f>
        <v>1123.8636146399999</v>
      </c>
      <c r="Q43" s="8">
        <f>TI_EHG_E_E!Q43+TI_EHG_CHP_E!Q43+TI_EHG_H_E!Q43</f>
        <v>1251.5282816399999</v>
      </c>
      <c r="R43" s="8">
        <f>TI_EHG_E_E!R43+TI_EHG_CHP_E!R43+TI_EHG_H_E!R43</f>
        <v>1350.8643704399999</v>
      </c>
      <c r="S43" s="8">
        <f>TI_EHG_E_E!S43+TI_EHG_CHP_E!S43+TI_EHG_H_E!S43</f>
        <v>1396.4093722799996</v>
      </c>
      <c r="T43" s="8">
        <f>TI_EHG_E_E!T43+TI_EHG_CHP_E!T43+TI_EHG_H_E!T43</f>
        <v>1442.1101619599999</v>
      </c>
      <c r="U43" s="8">
        <f>TI_EHG_E_E!U43+TI_EHG_CHP_E!U43+TI_EHG_H_E!U43</f>
        <v>1094.4490564800001</v>
      </c>
      <c r="V43" s="8">
        <f>TI_EHG_E_E!V43+TI_EHG_CHP_E!V43+TI_EHG_H_E!V43</f>
        <v>1319.7641558400001</v>
      </c>
      <c r="W43" s="8">
        <f>TI_EHG_E_E!W43+TI_EHG_CHP_E!W43+TI_EHG_H_E!W43</f>
        <v>1392.0281060400002</v>
      </c>
      <c r="X43" s="8">
        <f>TI_EHG_E_E!X43+TI_EHG_CHP_E!X43+TI_EHG_H_E!X43</f>
        <v>1375.25023584</v>
      </c>
      <c r="Y43" s="8">
        <f>TI_EHG_E_E!Y43+TI_EHG_CHP_E!Y43+TI_EHG_H_E!Y43</f>
        <v>1599.1355015999998</v>
      </c>
      <c r="Z43" s="8">
        <f>TI_EHG_E_E!Z43+TI_EHG_CHP_E!Z43+TI_EHG_H_E!Z43</f>
        <v>1724.5428454800003</v>
      </c>
    </row>
    <row r="44" spans="1:26" ht="11.25" customHeight="1" x14ac:dyDescent="0.2">
      <c r="A44" s="28" t="s">
        <v>74</v>
      </c>
      <c r="B44" s="7" t="s">
        <v>75</v>
      </c>
      <c r="C44" s="8">
        <f>TI_EHG_E_E!C44+TI_EHG_CHP_E!C44+TI_EHG_H_E!C44</f>
        <v>3730.4632490400004</v>
      </c>
      <c r="D44" s="8">
        <f>TI_EHG_E_E!D44+TI_EHG_CHP_E!D44+TI_EHG_H_E!D44</f>
        <v>2767.3594142400007</v>
      </c>
      <c r="E44" s="8">
        <f>TI_EHG_E_E!E44+TI_EHG_CHP_E!E44+TI_EHG_H_E!E44</f>
        <v>2532.8376000000003</v>
      </c>
      <c r="F44" s="8">
        <f>TI_EHG_E_E!F44+TI_EHG_CHP_E!F44+TI_EHG_H_E!F44</f>
        <v>3223.0166198400007</v>
      </c>
      <c r="G44" s="8">
        <f>TI_EHG_E_E!G44+TI_EHG_CHP_E!G44+TI_EHG_H_E!G44</f>
        <v>3161.0947312800004</v>
      </c>
      <c r="H44" s="8">
        <f>TI_EHG_E_E!H44+TI_EHG_CHP_E!H44+TI_EHG_H_E!H44</f>
        <v>5535.7862983200012</v>
      </c>
      <c r="I44" s="8">
        <f>TI_EHG_E_E!I44+TI_EHG_CHP_E!I44+TI_EHG_H_E!I44</f>
        <v>4777.2474127200003</v>
      </c>
      <c r="J44" s="8">
        <f>TI_EHG_E_E!J44+TI_EHG_CHP_E!J44+TI_EHG_H_E!J44</f>
        <v>4250.9142856800008</v>
      </c>
      <c r="K44" s="8">
        <f>TI_EHG_E_E!K44+TI_EHG_CHP_E!K44+TI_EHG_H_E!K44</f>
        <v>3805.0794187199999</v>
      </c>
      <c r="L44" s="8">
        <f>TI_EHG_E_E!L44+TI_EHG_CHP_E!L44+TI_EHG_H_E!L44</f>
        <v>3842.2318831200009</v>
      </c>
      <c r="M44" s="8">
        <f>TI_EHG_E_E!M44+TI_EHG_CHP_E!M44+TI_EHG_H_E!M44</f>
        <v>4272.5869048800005</v>
      </c>
      <c r="N44" s="8">
        <f>TI_EHG_E_E!N44+TI_EHG_CHP_E!N44+TI_EHG_H_E!N44</f>
        <v>3902.9336071200009</v>
      </c>
      <c r="O44" s="8">
        <f>TI_EHG_E_E!O44+TI_EHG_CHP_E!O44+TI_EHG_H_E!O44</f>
        <v>3989.4412960799996</v>
      </c>
      <c r="P44" s="8">
        <f>TI_EHG_E_E!P44+TI_EHG_CHP_E!P44+TI_EHG_H_E!P44</f>
        <v>2885.6894630400006</v>
      </c>
      <c r="Q44" s="8">
        <f>TI_EHG_E_E!Q44+TI_EHG_CHP_E!Q44+TI_EHG_H_E!Q44</f>
        <v>2892.4144394400005</v>
      </c>
      <c r="R44" s="8">
        <f>TI_EHG_E_E!R44+TI_EHG_CHP_E!R44+TI_EHG_H_E!R44</f>
        <v>2911.1983977600007</v>
      </c>
      <c r="S44" s="8">
        <f>TI_EHG_E_E!S44+TI_EHG_CHP_E!S44+TI_EHG_H_E!S44</f>
        <v>2859.6204619200003</v>
      </c>
      <c r="T44" s="8">
        <f>TI_EHG_E_E!T44+TI_EHG_CHP_E!T44+TI_EHG_H_E!T44</f>
        <v>2853.4842518400001</v>
      </c>
      <c r="U44" s="8">
        <f>TI_EHG_E_E!U44+TI_EHG_CHP_E!U44+TI_EHG_H_E!U44</f>
        <v>2314.2464704800009</v>
      </c>
      <c r="V44" s="8">
        <f>TI_EHG_E_E!V44+TI_EHG_CHP_E!V44+TI_EHG_H_E!V44</f>
        <v>2283.15303288</v>
      </c>
      <c r="W44" s="8">
        <f>TI_EHG_E_E!W44+TI_EHG_CHP_E!W44+TI_EHG_H_E!W44</f>
        <v>2113.5217377600002</v>
      </c>
      <c r="X44" s="8">
        <f>TI_EHG_E_E!X44+TI_EHG_CHP_E!X44+TI_EHG_H_E!X44</f>
        <v>2306.8003737600006</v>
      </c>
      <c r="Y44" s="8">
        <f>TI_EHG_E_E!Y44+TI_EHG_CHP_E!Y44+TI_EHG_H_E!Y44</f>
        <v>2397.5899236000005</v>
      </c>
      <c r="Z44" s="8">
        <f>TI_EHG_E_E!Z44+TI_EHG_CHP_E!Z44+TI_EHG_H_E!Z44</f>
        <v>1744.9183555200002</v>
      </c>
    </row>
    <row r="45" spans="1:26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  <c r="Y45" s="8">
        <f>TI_EHG_E_E!Y45+TI_EHG_CHP_E!Y45+TI_EHG_H_E!Y45</f>
        <v>0</v>
      </c>
      <c r="Z45" s="8">
        <f>TI_EHG_E_E!Z45+TI_EHG_CHP_E!Z45+TI_EHG_H_E!Z45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  <c r="Y46" s="8">
        <f>TI_EHG_E_E!Y46+TI_EHG_CHP_E!Y46+TI_EHG_H_E!Y46</f>
        <v>0</v>
      </c>
      <c r="Z46" s="8">
        <f>TI_EHG_E_E!Z46+TI_EHG_CHP_E!Z46+TI_EHG_H_E!Z46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  <c r="Y47" s="8">
        <f>TI_EHG_E_E!Y47+TI_EHG_CHP_E!Y47+TI_EHG_H_E!Y47</f>
        <v>0</v>
      </c>
      <c r="Z47" s="8">
        <f>TI_EHG_E_E!Z47+TI_EHG_CHP_E!Z47+TI_EHG_H_E!Z47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TI_EHG_E_E!C48+TI_EHG_CHP_E!C48+TI_EHG_H_E!C48</f>
        <v>22.181093999999998</v>
      </c>
      <c r="D48" s="8">
        <f>TI_EHG_E_E!D48+TI_EHG_CHP_E!D48+TI_EHG_H_E!D48</f>
        <v>95.062383000000011</v>
      </c>
      <c r="E48" s="8">
        <f>TI_EHG_E_E!E48+TI_EHG_CHP_E!E48+TI_EHG_H_E!E48</f>
        <v>95.062383000000011</v>
      </c>
      <c r="F48" s="8">
        <f>TI_EHG_E_E!F48+TI_EHG_CHP_E!F48+TI_EHG_H_E!F48</f>
        <v>530.39996099999985</v>
      </c>
      <c r="G48" s="8">
        <f>TI_EHG_E_E!G48+TI_EHG_CHP_E!G48+TI_EHG_H_E!G48</f>
        <v>670.79996100000028</v>
      </c>
      <c r="H48" s="8">
        <f>TI_EHG_E_E!H48+TI_EHG_CHP_E!H48+TI_EHG_H_E!H48</f>
        <v>645.84</v>
      </c>
      <c r="I48" s="8">
        <f>TI_EHG_E_E!I48+TI_EHG_CHP_E!I48+TI_EHG_H_E!I48</f>
        <v>502.31996099999986</v>
      </c>
      <c r="J48" s="8">
        <f>TI_EHG_E_E!J48+TI_EHG_CHP_E!J48+TI_EHG_H_E!J48</f>
        <v>430.56011699999999</v>
      </c>
      <c r="K48" s="8">
        <f>TI_EHG_E_E!K48+TI_EHG_CHP_E!K48+TI_EHG_H_E!K48</f>
        <v>193.43996099999998</v>
      </c>
      <c r="L48" s="8">
        <f>TI_EHG_E_E!L48+TI_EHG_CHP_E!L48+TI_EHG_H_E!L48</f>
        <v>180.96015600000001</v>
      </c>
      <c r="M48" s="8">
        <f>TI_EHG_E_E!M48+TI_EHG_CHP_E!M48+TI_EHG_H_E!M48</f>
        <v>40.560155999999999</v>
      </c>
      <c r="N48" s="8">
        <f>TI_EHG_E_E!N48+TI_EHG_CHP_E!N48+TI_EHG_H_E!N48</f>
        <v>37.440117000000001</v>
      </c>
      <c r="O48" s="8">
        <f>TI_EHG_E_E!O48+TI_EHG_CHP_E!O48+TI_EHG_H_E!O48</f>
        <v>124.800156</v>
      </c>
      <c r="P48" s="8">
        <f>TI_EHG_E_E!P48+TI_EHG_CHP_E!P48+TI_EHG_H_E!P48</f>
        <v>59.280039000000009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  <c r="Y48" s="8">
        <f>TI_EHG_E_E!Y48+TI_EHG_CHP_E!Y48+TI_EHG_H_E!Y48</f>
        <v>0</v>
      </c>
      <c r="Z48" s="8">
        <f>TI_EHG_E_E!Z48+TI_EHG_CHP_E!Z48+TI_EHG_H_E!Z48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  <c r="Y49" s="8">
        <f>TI_EHG_E_E!Y49+TI_EHG_CHP_E!Y49+TI_EHG_H_E!Y49</f>
        <v>0</v>
      </c>
      <c r="Z49" s="8">
        <f>TI_EHG_E_E!Z49+TI_EHG_CHP_E!Z49+TI_EHG_H_E!Z49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88.399799999999999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178.85654460000001</v>
      </c>
      <c r="H50" s="8">
        <f>TI_EHG_E_E!H50+TI_EHG_CHP_E!H50+TI_EHG_H_E!H50</f>
        <v>1662.4854291599997</v>
      </c>
      <c r="I50" s="8">
        <f>TI_EHG_E_E!I50+TI_EHG_CHP_E!I50+TI_EHG_H_E!I50</f>
        <v>1577.45564064</v>
      </c>
      <c r="J50" s="8">
        <f>TI_EHG_E_E!J50+TI_EHG_CHP_E!J50+TI_EHG_H_E!J50</f>
        <v>1084.8674142000002</v>
      </c>
      <c r="K50" s="8">
        <f>TI_EHG_E_E!K50+TI_EHG_CHP_E!K50+TI_EHG_H_E!K50</f>
        <v>598.14286523999999</v>
      </c>
      <c r="L50" s="8">
        <f>TI_EHG_E_E!L50+TI_EHG_CHP_E!L50+TI_EHG_H_E!L50</f>
        <v>841.50487584000007</v>
      </c>
      <c r="M50" s="8">
        <f>TI_EHG_E_E!M50+TI_EHG_CHP_E!M50+TI_EHG_H_E!M50</f>
        <v>466.19943479999989</v>
      </c>
      <c r="N50" s="8">
        <f>TI_EHG_E_E!N50+TI_EHG_CHP_E!N50+TI_EHG_H_E!N50</f>
        <v>611.64507708000008</v>
      </c>
      <c r="O50" s="8">
        <f>TI_EHG_E_E!O50+TI_EHG_CHP_E!O50+TI_EHG_H_E!O50</f>
        <v>540.12594455999999</v>
      </c>
      <c r="P50" s="8">
        <f>TI_EHG_E_E!P50+TI_EHG_CHP_E!P50+TI_EHG_H_E!P50</f>
        <v>518.23525140000004</v>
      </c>
      <c r="Q50" s="8">
        <f>TI_EHG_E_E!Q50+TI_EHG_CHP_E!Q50+TI_EHG_H_E!Q50</f>
        <v>535.86586583999997</v>
      </c>
      <c r="R50" s="8">
        <f>TI_EHG_E_E!R50+TI_EHG_CHP_E!R50+TI_EHG_H_E!R50</f>
        <v>384.43305024</v>
      </c>
      <c r="S50" s="8">
        <f>TI_EHG_E_E!S50+TI_EHG_CHP_E!S50+TI_EHG_H_E!S50</f>
        <v>427.95662579999998</v>
      </c>
      <c r="T50" s="8">
        <f>TI_EHG_E_E!T50+TI_EHG_CHP_E!T50+TI_EHG_H_E!T50</f>
        <v>384.79377419999997</v>
      </c>
      <c r="U50" s="8">
        <f>TI_EHG_E_E!U50+TI_EHG_CHP_E!U50+TI_EHG_H_E!U50</f>
        <v>229.85399340000001</v>
      </c>
      <c r="V50" s="8">
        <f>TI_EHG_E_E!V50+TI_EHG_CHP_E!V50+TI_EHG_H_E!V50</f>
        <v>89.422598879999995</v>
      </c>
      <c r="W50" s="8">
        <f>TI_EHG_E_E!W50+TI_EHG_CHP_E!W50+TI_EHG_H_E!W50</f>
        <v>47.35590479999999</v>
      </c>
      <c r="X50" s="8">
        <f>TI_EHG_E_E!X50+TI_EHG_CHP_E!X50+TI_EHG_H_E!X50</f>
        <v>35.343295560000001</v>
      </c>
      <c r="Y50" s="8">
        <f>TI_EHG_E_E!Y50+TI_EHG_CHP_E!Y50+TI_EHG_H_E!Y50</f>
        <v>73.081829879999987</v>
      </c>
      <c r="Z50" s="8">
        <f>TI_EHG_E_E!Z50+TI_EHG_CHP_E!Z50+TI_EHG_H_E!Z50</f>
        <v>39.547959479999996</v>
      </c>
    </row>
    <row r="51" spans="1:26" ht="11.25" customHeight="1" x14ac:dyDescent="0.2">
      <c r="A51" s="25" t="s">
        <v>88</v>
      </c>
      <c r="B51" s="26" t="s">
        <v>89</v>
      </c>
      <c r="C51" s="27">
        <f>TI_EHG_E_E!C51+TI_EHG_CHP_E!C51+TI_EHG_H_E!C51</f>
        <v>7046.1582048</v>
      </c>
      <c r="D51" s="27">
        <f>TI_EHG_E_E!D51+TI_EHG_CHP_E!D51+TI_EHG_H_E!D51</f>
        <v>9867.790037159999</v>
      </c>
      <c r="E51" s="27">
        <f>TI_EHG_E_E!E51+TI_EHG_CHP_E!E51+TI_EHG_H_E!E51</f>
        <v>11238.438027959997</v>
      </c>
      <c r="F51" s="27">
        <f>TI_EHG_E_E!F51+TI_EHG_CHP_E!F51+TI_EHG_H_E!F51</f>
        <v>11278.798926120002</v>
      </c>
      <c r="G51" s="27">
        <f>TI_EHG_E_E!G51+TI_EHG_CHP_E!G51+TI_EHG_H_E!G51</f>
        <v>11585.327553359999</v>
      </c>
      <c r="H51" s="27">
        <f>TI_EHG_E_E!H51+TI_EHG_CHP_E!H51+TI_EHG_H_E!H51</f>
        <v>12831.033596040001</v>
      </c>
      <c r="I51" s="27">
        <f>TI_EHG_E_E!I51+TI_EHG_CHP_E!I51+TI_EHG_H_E!I51</f>
        <v>12990.248762040002</v>
      </c>
      <c r="J51" s="27">
        <f>TI_EHG_E_E!J51+TI_EHG_CHP_E!J51+TI_EHG_H_E!J51</f>
        <v>13217.227364879998</v>
      </c>
      <c r="K51" s="27">
        <f>TI_EHG_E_E!K51+TI_EHG_CHP_E!K51+TI_EHG_H_E!K51</f>
        <v>13192.206540480001</v>
      </c>
      <c r="L51" s="27">
        <f>TI_EHG_E_E!L51+TI_EHG_CHP_E!L51+TI_EHG_H_E!L51</f>
        <v>16354.388575800001</v>
      </c>
      <c r="M51" s="27">
        <f>TI_EHG_E_E!M51+TI_EHG_CHP_E!M51+TI_EHG_H_E!M51</f>
        <v>17423.330138280002</v>
      </c>
      <c r="N51" s="27">
        <f>TI_EHG_E_E!N51+TI_EHG_CHP_E!N51+TI_EHG_H_E!N51</f>
        <v>13916.827710720001</v>
      </c>
      <c r="O51" s="27">
        <f>TI_EHG_E_E!O51+TI_EHG_CHP_E!O51+TI_EHG_H_E!O51</f>
        <v>12102.120555938469</v>
      </c>
      <c r="P51" s="27">
        <f>TI_EHG_E_E!P51+TI_EHG_CHP_E!P51+TI_EHG_H_E!P51</f>
        <v>9880.8146551394202</v>
      </c>
      <c r="Q51" s="27">
        <f>TI_EHG_E_E!Q51+TI_EHG_CHP_E!Q51+TI_EHG_H_E!Q51</f>
        <v>7256.4182333227172</v>
      </c>
      <c r="R51" s="27">
        <f>TI_EHG_E_E!R51+TI_EHG_CHP_E!R51+TI_EHG_H_E!R51</f>
        <v>10554.889065114878</v>
      </c>
      <c r="S51" s="27">
        <f>TI_EHG_E_E!S51+TI_EHG_CHP_E!S51+TI_EHG_H_E!S51</f>
        <v>15333.890839064952</v>
      </c>
      <c r="T51" s="27">
        <f>TI_EHG_E_E!T51+TI_EHG_CHP_E!T51+TI_EHG_H_E!T51</f>
        <v>17103.259482482306</v>
      </c>
      <c r="U51" s="27">
        <f>TI_EHG_E_E!U51+TI_EHG_CHP_E!U51+TI_EHG_H_E!U51</f>
        <v>13536.149542544868</v>
      </c>
      <c r="V51" s="27">
        <f>TI_EHG_E_E!V51+TI_EHG_CHP_E!V51+TI_EHG_H_E!V51</f>
        <v>16823.368495622806</v>
      </c>
      <c r="W51" s="27">
        <f>TI_EHG_E_E!W51+TI_EHG_CHP_E!W51+TI_EHG_H_E!W51</f>
        <v>15355.930883940131</v>
      </c>
      <c r="X51" s="27">
        <f>TI_EHG_E_E!X51+TI_EHG_CHP_E!X51+TI_EHG_H_E!X51</f>
        <v>14748.664887268655</v>
      </c>
      <c r="Y51" s="27">
        <f>TI_EHG_E_E!Y51+TI_EHG_CHP_E!Y51+TI_EHG_H_E!Y51</f>
        <v>17499.970554277432</v>
      </c>
      <c r="Z51" s="27">
        <f>TI_EHG_E_E!Z51+TI_EHG_CHP_E!Z51+TI_EHG_H_E!Z51</f>
        <v>13269.209807414865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3840.7952216388117</v>
      </c>
      <c r="D52" s="27">
        <f t="shared" ref="D52:X52" si="30">SUM(D53:D54)</f>
        <v>3838.5608059691704</v>
      </c>
      <c r="E52" s="27">
        <f t="shared" si="30"/>
        <v>3905.188248174109</v>
      </c>
      <c r="F52" s="27">
        <f t="shared" si="30"/>
        <v>3922.6255292352153</v>
      </c>
      <c r="G52" s="27">
        <f t="shared" si="30"/>
        <v>4156.8458944219537</v>
      </c>
      <c r="H52" s="27">
        <f t="shared" si="30"/>
        <v>4530.7952047395747</v>
      </c>
      <c r="I52" s="27">
        <f t="shared" si="30"/>
        <v>4352.2333581085659</v>
      </c>
      <c r="J52" s="27">
        <f t="shared" si="30"/>
        <v>4477.9424666634704</v>
      </c>
      <c r="K52" s="27">
        <f t="shared" si="30"/>
        <v>4535.207704288493</v>
      </c>
      <c r="L52" s="27">
        <f t="shared" si="30"/>
        <v>4715.7318480626309</v>
      </c>
      <c r="M52" s="27">
        <f t="shared" si="30"/>
        <v>4881.1242491503453</v>
      </c>
      <c r="N52" s="27">
        <f t="shared" si="30"/>
        <v>5087.6809231847583</v>
      </c>
      <c r="O52" s="27">
        <f t="shared" si="30"/>
        <v>5401.6724025499989</v>
      </c>
      <c r="P52" s="27">
        <f t="shared" si="30"/>
        <v>5440.8582346713183</v>
      </c>
      <c r="Q52" s="27">
        <f t="shared" si="30"/>
        <v>5715.7515970502873</v>
      </c>
      <c r="R52" s="27">
        <f t="shared" si="30"/>
        <v>5804.2104752057294</v>
      </c>
      <c r="S52" s="27">
        <f t="shared" si="30"/>
        <v>5797.3407617340399</v>
      </c>
      <c r="T52" s="27">
        <f t="shared" si="30"/>
        <v>5690.3056951208991</v>
      </c>
      <c r="U52" s="27">
        <f t="shared" si="30"/>
        <v>5539.0786950233114</v>
      </c>
      <c r="V52" s="27">
        <f t="shared" si="30"/>
        <v>5705.8188980998093</v>
      </c>
      <c r="W52" s="27">
        <f t="shared" si="30"/>
        <v>5529.2347036930105</v>
      </c>
      <c r="X52" s="27">
        <f t="shared" si="30"/>
        <v>5484.5462104834496</v>
      </c>
      <c r="Y52" s="27">
        <f t="shared" ref="Y52:Z52" si="31">SUM(Y53:Y54)</f>
        <v>5626.6559671929335</v>
      </c>
      <c r="Z52" s="27">
        <f t="shared" si="31"/>
        <v>5296.5395022982202</v>
      </c>
    </row>
    <row r="53" spans="1:26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0</v>
      </c>
      <c r="I53" s="8">
        <f>TI_EHG_E_E!I53+TI_EHG_CHP_E!I53+TI_EHG_H_E!I53</f>
        <v>0</v>
      </c>
      <c r="J53" s="8">
        <f>TI_EHG_E_E!J53+TI_EHG_CHP_E!J53+TI_EHG_H_E!J53</f>
        <v>141.94374479999996</v>
      </c>
      <c r="K53" s="8">
        <f>TI_EHG_E_E!K53+TI_EHG_CHP_E!K53+TI_EHG_H_E!K53</f>
        <v>151.20499679999998</v>
      </c>
      <c r="L53" s="8">
        <f>TI_EHG_E_E!L53+TI_EHG_CHP_E!L53+TI_EHG_H_E!L53</f>
        <v>153.0793836</v>
      </c>
      <c r="M53" s="8">
        <f>TI_EHG_E_E!M53+TI_EHG_CHP_E!M53+TI_EHG_H_E!M53</f>
        <v>154.48169879999998</v>
      </c>
      <c r="N53" s="8">
        <f>TI_EHG_E_E!N53+TI_EHG_CHP_E!N53+TI_EHG_H_E!N53</f>
        <v>322.1577216</v>
      </c>
      <c r="O53" s="8">
        <f>TI_EHG_E_E!O53+TI_EHG_CHP_E!O53+TI_EHG_H_E!O53</f>
        <v>349.68356279999995</v>
      </c>
      <c r="P53" s="8">
        <f>TI_EHG_E_E!P53+TI_EHG_CHP_E!P53+TI_EHG_H_E!P53</f>
        <v>291.21875640000002</v>
      </c>
      <c r="Q53" s="8">
        <f>TI_EHG_E_E!Q53+TI_EHG_CHP_E!Q53+TI_EHG_H_E!Q53</f>
        <v>468.57198959999999</v>
      </c>
      <c r="R53" s="8">
        <f>TI_EHG_E_E!R53+TI_EHG_CHP_E!R53+TI_EHG_H_E!R53</f>
        <v>681.35478839999985</v>
      </c>
      <c r="S53" s="8">
        <f>TI_EHG_E_E!S53+TI_EHG_CHP_E!S53+TI_EHG_H_E!S53</f>
        <v>645.76203120000002</v>
      </c>
      <c r="T53" s="8">
        <f>TI_EHG_E_E!T53+TI_EHG_CHP_E!T53+TI_EHG_H_E!T53</f>
        <v>572.17034160000014</v>
      </c>
      <c r="U53" s="8">
        <f>TI_EHG_E_E!U53+TI_EHG_CHP_E!U53+TI_EHG_H_E!U53</f>
        <v>497.73798360000006</v>
      </c>
      <c r="V53" s="8">
        <f>TI_EHG_E_E!V53+TI_EHG_CHP_E!V53+TI_EHG_H_E!V53</f>
        <v>613.9540836000001</v>
      </c>
      <c r="W53" s="8">
        <f>TI_EHG_E_E!W53+TI_EHG_CHP_E!W53+TI_EHG_H_E!W53</f>
        <v>575.51860080000006</v>
      </c>
      <c r="X53" s="8">
        <f>TI_EHG_E_E!X53+TI_EHG_CHP_E!X53+TI_EHG_H_E!X53</f>
        <v>550.44938519999994</v>
      </c>
      <c r="Y53" s="8">
        <f>TI_EHG_E_E!Y53+TI_EHG_CHP_E!Y53+TI_EHG_H_E!Y53</f>
        <v>648.08377919999998</v>
      </c>
      <c r="Z53" s="8">
        <f>TI_EHG_E_E!Z53+TI_EHG_CHP_E!Z53+TI_EHG_H_E!Z53</f>
        <v>873.01534320000007</v>
      </c>
    </row>
    <row r="54" spans="1:26" ht="11.25" customHeight="1" x14ac:dyDescent="0.2">
      <c r="A54" s="43" t="s">
        <v>118</v>
      </c>
      <c r="B54" s="44" t="s">
        <v>119</v>
      </c>
      <c r="C54" s="45">
        <f>TI_EHG_E_E!C54+TI_EHG_CHP_E!C54+TI_EHG_H_E!C54</f>
        <v>3840.7952216388117</v>
      </c>
      <c r="D54" s="45">
        <f>TI_EHG_E_E!D54+TI_EHG_CHP_E!D54+TI_EHG_H_E!D54</f>
        <v>3838.5608059691704</v>
      </c>
      <c r="E54" s="45">
        <f>TI_EHG_E_E!E54+TI_EHG_CHP_E!E54+TI_EHG_H_E!E54</f>
        <v>3905.188248174109</v>
      </c>
      <c r="F54" s="45">
        <f>TI_EHG_E_E!F54+TI_EHG_CHP_E!F54+TI_EHG_H_E!F54</f>
        <v>3922.6255292352153</v>
      </c>
      <c r="G54" s="45">
        <f>TI_EHG_E_E!G54+TI_EHG_CHP_E!G54+TI_EHG_H_E!G54</f>
        <v>4156.8458944219537</v>
      </c>
      <c r="H54" s="45">
        <f>TI_EHG_E_E!H54+TI_EHG_CHP_E!H54+TI_EHG_H_E!H54</f>
        <v>4530.7952047395747</v>
      </c>
      <c r="I54" s="45">
        <f>TI_EHG_E_E!I54+TI_EHG_CHP_E!I54+TI_EHG_H_E!I54</f>
        <v>4352.2333581085659</v>
      </c>
      <c r="J54" s="45">
        <f>TI_EHG_E_E!J54+TI_EHG_CHP_E!J54+TI_EHG_H_E!J54</f>
        <v>4335.9987218634706</v>
      </c>
      <c r="K54" s="45">
        <f>TI_EHG_E_E!K54+TI_EHG_CHP_E!K54+TI_EHG_H_E!K54</f>
        <v>4384.0027074884929</v>
      </c>
      <c r="L54" s="45">
        <f>TI_EHG_E_E!L54+TI_EHG_CHP_E!L54+TI_EHG_H_E!L54</f>
        <v>4562.6524644626306</v>
      </c>
      <c r="M54" s="45">
        <f>TI_EHG_E_E!M54+TI_EHG_CHP_E!M54+TI_EHG_H_E!M54</f>
        <v>4726.6425503503451</v>
      </c>
      <c r="N54" s="45">
        <f>TI_EHG_E_E!N54+TI_EHG_CHP_E!N54+TI_EHG_H_E!N54</f>
        <v>4765.5232015847587</v>
      </c>
      <c r="O54" s="45">
        <f>TI_EHG_E_E!O54+TI_EHG_CHP_E!O54+TI_EHG_H_E!O54</f>
        <v>5051.988839749999</v>
      </c>
      <c r="P54" s="45">
        <f>TI_EHG_E_E!P54+TI_EHG_CHP_E!P54+TI_EHG_H_E!P54</f>
        <v>5149.6394782713187</v>
      </c>
      <c r="Q54" s="45">
        <f>TI_EHG_E_E!Q54+TI_EHG_CHP_E!Q54+TI_EHG_H_E!Q54</f>
        <v>5247.1796074502872</v>
      </c>
      <c r="R54" s="45">
        <f>TI_EHG_E_E!R54+TI_EHG_CHP_E!R54+TI_EHG_H_E!R54</f>
        <v>5122.8556868057294</v>
      </c>
      <c r="S54" s="45">
        <f>TI_EHG_E_E!S54+TI_EHG_CHP_E!S54+TI_EHG_H_E!S54</f>
        <v>5151.57873053404</v>
      </c>
      <c r="T54" s="45">
        <f>TI_EHG_E_E!T54+TI_EHG_CHP_E!T54+TI_EHG_H_E!T54</f>
        <v>5118.1353535208991</v>
      </c>
      <c r="U54" s="45">
        <f>TI_EHG_E_E!U54+TI_EHG_CHP_E!U54+TI_EHG_H_E!U54</f>
        <v>5041.3407114233114</v>
      </c>
      <c r="V54" s="45">
        <f>TI_EHG_E_E!V54+TI_EHG_CHP_E!V54+TI_EHG_H_E!V54</f>
        <v>5091.8648144998087</v>
      </c>
      <c r="W54" s="45">
        <f>TI_EHG_E_E!W54+TI_EHG_CHP_E!W54+TI_EHG_H_E!W54</f>
        <v>4953.7161028930104</v>
      </c>
      <c r="X54" s="45">
        <f>TI_EHG_E_E!X54+TI_EHG_CHP_E!X54+TI_EHG_H_E!X54</f>
        <v>4934.09682528345</v>
      </c>
      <c r="Y54" s="45">
        <f>TI_EHG_E_E!Y54+TI_EHG_CHP_E!Y54+TI_EHG_H_E!Y54</f>
        <v>4978.5721879929333</v>
      </c>
      <c r="Z54" s="45">
        <f>TI_EHG_E_E!Z54+TI_EHG_CHP_E!Z54+TI_EHG_H_E!Z54</f>
        <v>4423.5241590982205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4192.7640667199994</v>
      </c>
      <c r="D61" s="49">
        <f t="shared" si="32"/>
        <v>4230.3317961600005</v>
      </c>
      <c r="E61" s="49">
        <f t="shared" si="32"/>
        <v>4471.9486862399999</v>
      </c>
      <c r="F61" s="49">
        <f t="shared" si="32"/>
        <v>4586.1504436799996</v>
      </c>
      <c r="G61" s="49">
        <f t="shared" si="32"/>
        <v>4903.4932847999999</v>
      </c>
      <c r="H61" s="49">
        <f t="shared" si="32"/>
        <v>7562.3672181599986</v>
      </c>
      <c r="I61" s="49">
        <f t="shared" si="32"/>
        <v>7458.2305092000006</v>
      </c>
      <c r="J61" s="49">
        <f t="shared" si="32"/>
        <v>9287.7317855999991</v>
      </c>
      <c r="K61" s="49">
        <f t="shared" si="32"/>
        <v>9943.8590433600002</v>
      </c>
      <c r="L61" s="49">
        <f t="shared" si="32"/>
        <v>9703.8151372799985</v>
      </c>
      <c r="M61" s="49">
        <f t="shared" si="32"/>
        <v>11945.055676319997</v>
      </c>
      <c r="N61" s="49">
        <f t="shared" si="32"/>
        <v>10276.923017519999</v>
      </c>
      <c r="O61" s="49">
        <f t="shared" si="32"/>
        <v>10816.540215262881</v>
      </c>
      <c r="P61" s="49">
        <f t="shared" si="32"/>
        <v>12499.551196478213</v>
      </c>
      <c r="Q61" s="49">
        <f t="shared" si="32"/>
        <v>13137.354409693609</v>
      </c>
      <c r="R61" s="49">
        <f t="shared" si="32"/>
        <v>14364.631328208623</v>
      </c>
      <c r="S61" s="49">
        <f t="shared" si="32"/>
        <v>16146.245438513464</v>
      </c>
      <c r="T61" s="49">
        <f t="shared" si="32"/>
        <v>16364.695590232621</v>
      </c>
      <c r="U61" s="49">
        <f t="shared" si="32"/>
        <v>16628.589989448737</v>
      </c>
      <c r="V61" s="49">
        <f t="shared" si="32"/>
        <v>17240.290555505933</v>
      </c>
      <c r="W61" s="49">
        <f t="shared" si="32"/>
        <v>16687.799623410996</v>
      </c>
      <c r="X61" s="49">
        <f t="shared" si="32"/>
        <v>18103.428265587943</v>
      </c>
      <c r="Y61" s="49">
        <f t="shared" ref="Y61:Z61" si="33">SUM(Y62:Y72)</f>
        <v>18895.883323946458</v>
      </c>
      <c r="Z61" s="49">
        <f t="shared" si="33"/>
        <v>18638.590116665746</v>
      </c>
    </row>
    <row r="62" spans="1:26" ht="11.25" customHeight="1" x14ac:dyDescent="0.2">
      <c r="A62" s="50" t="s">
        <v>92</v>
      </c>
      <c r="B62" s="51" t="s">
        <v>93</v>
      </c>
      <c r="C62" s="52">
        <f>TI_EHG_E_E!C62+TI_EHG_CHP_E!C62+TI_EHG_H_E!C62</f>
        <v>786.12791040000002</v>
      </c>
      <c r="D62" s="52">
        <f>TI_EHG_E_E!D62+TI_EHG_CHP_E!D62+TI_EHG_H_E!D62</f>
        <v>741.21626880000008</v>
      </c>
      <c r="E62" s="52">
        <f>TI_EHG_E_E!E62+TI_EHG_CHP_E!E62+TI_EHG_H_E!E62</f>
        <v>806.84795519999977</v>
      </c>
      <c r="F62" s="52">
        <f>TI_EHG_E_E!F62+TI_EHG_CHP_E!F62+TI_EHG_H_E!F62</f>
        <v>831.6</v>
      </c>
      <c r="G62" s="52">
        <f>TI_EHG_E_E!G62+TI_EHG_CHP_E!G62+TI_EHG_H_E!G62</f>
        <v>844.25604479999981</v>
      </c>
      <c r="H62" s="52">
        <f>TI_EHG_E_E!H62+TI_EHG_CHP_E!H62+TI_EHG_H_E!H62</f>
        <v>2988.7199999999993</v>
      </c>
      <c r="I62" s="52">
        <f>TI_EHG_E_E!I62+TI_EHG_CHP_E!I62+TI_EHG_H_E!I62</f>
        <v>2964.5280000000002</v>
      </c>
      <c r="J62" s="52">
        <f>TI_EHG_E_E!J62+TI_EHG_CHP_E!J62+TI_EHG_H_E!J62</f>
        <v>4697.6158655999989</v>
      </c>
      <c r="K62" s="52">
        <f>TI_EHG_E_E!K62+TI_EHG_CHP_E!K62+TI_EHG_H_E!K62</f>
        <v>5148.5281344000005</v>
      </c>
      <c r="L62" s="52">
        <f>TI_EHG_E_E!L62+TI_EHG_CHP_E!L62+TI_EHG_H_E!L62</f>
        <v>4577.7755520000001</v>
      </c>
      <c r="M62" s="52">
        <f>TI_EHG_E_E!M62+TI_EHG_CHP_E!M62+TI_EHG_H_E!M62</f>
        <v>6572.1599999999989</v>
      </c>
      <c r="N62" s="52">
        <f>TI_EHG_E_E!N62+TI_EHG_CHP_E!N62+TI_EHG_H_E!N62</f>
        <v>4851.4644863999993</v>
      </c>
      <c r="O62" s="52">
        <f>TI_EHG_E_E!O62+TI_EHG_CHP_E!O62+TI_EHG_H_E!O62</f>
        <v>5061.3486335999996</v>
      </c>
      <c r="P62" s="52">
        <f>TI_EHG_E_E!P62+TI_EHG_CHP_E!P62+TI_EHG_H_E!P62</f>
        <v>6504.2207999999991</v>
      </c>
      <c r="Q62" s="52">
        <f>TI_EHG_E_E!Q62+TI_EHG_CHP_E!Q62+TI_EHG_H_E!Q62</f>
        <v>7030.429055999999</v>
      </c>
      <c r="R62" s="52">
        <f>TI_EHG_E_E!R62+TI_EHG_CHP_E!R62+TI_EHG_H_E!R62</f>
        <v>8198.6321088000004</v>
      </c>
      <c r="S62" s="52">
        <f>TI_EHG_E_E!S62+TI_EHG_CHP_E!S62+TI_EHG_H_E!S62</f>
        <v>9884.6725823999968</v>
      </c>
      <c r="T62" s="52">
        <f>TI_EHG_E_E!T62+TI_EHG_CHP_E!T62+TI_EHG_H_E!T62</f>
        <v>10035.6242112</v>
      </c>
      <c r="U62" s="52">
        <f>TI_EHG_E_E!U62+TI_EHG_CHP_E!U62+TI_EHG_H_E!U62</f>
        <v>10271.084947200001</v>
      </c>
      <c r="V62" s="52">
        <f>TI_EHG_E_E!V62+TI_EHG_CHP_E!V62+TI_EHG_H_E!V62</f>
        <v>10714.797273599999</v>
      </c>
      <c r="W62" s="52">
        <f>TI_EHG_E_E!W62+TI_EHG_CHP_E!W62+TI_EHG_H_E!W62</f>
        <v>10202.237740799999</v>
      </c>
      <c r="X62" s="52">
        <f>TI_EHG_E_E!X62+TI_EHG_CHP_E!X62+TI_EHG_H_E!X62</f>
        <v>11359.238688000001</v>
      </c>
      <c r="Y62" s="52">
        <f>TI_EHG_E_E!Y62+TI_EHG_CHP_E!Y62+TI_EHG_H_E!Y62</f>
        <v>11837.4105024</v>
      </c>
      <c r="Z62" s="52">
        <f>TI_EHG_E_E!Z62+TI_EHG_CHP_E!Z62+TI_EHG_H_E!Z62</f>
        <v>12028.628908799998</v>
      </c>
    </row>
    <row r="63" spans="1:26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  <c r="Y63" s="52">
        <f>TI_EHG_E_E!Y63+TI_EHG_CHP_E!Y63+TI_EHG_H_E!Y63</f>
        <v>0</v>
      </c>
      <c r="Z63" s="52">
        <f>TI_EHG_E_E!Z63+TI_EHG_CHP_E!Z63+TI_EHG_H_E!Z63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TI_EHG_E_E!C64+TI_EHG_CHP_E!C64+TI_EHG_H_E!C64</f>
        <v>154.73635632</v>
      </c>
      <c r="D64" s="52">
        <f>TI_EHG_E_E!D64+TI_EHG_CHP_E!D64+TI_EHG_H_E!D64</f>
        <v>188.31548736000002</v>
      </c>
      <c r="E64" s="52">
        <f>TI_EHG_E_E!E64+TI_EHG_CHP_E!E64+TI_EHG_H_E!E64</f>
        <v>255.2005310399999</v>
      </c>
      <c r="F64" s="52">
        <f>TI_EHG_E_E!F64+TI_EHG_CHP_E!F64+TI_EHG_H_E!F64</f>
        <v>268.85044367999996</v>
      </c>
      <c r="G64" s="52">
        <f>TI_EHG_E_E!G64+TI_EHG_CHP_E!G64+TI_EHG_H_E!G64</f>
        <v>300.73679999999996</v>
      </c>
      <c r="H64" s="52">
        <f>TI_EHG_E_E!H64+TI_EHG_CHP_E!H64+TI_EHG_H_E!H64</f>
        <v>438.54717815999987</v>
      </c>
      <c r="I64" s="52">
        <f>TI_EHG_E_E!I64+TI_EHG_CHP_E!I64+TI_EHG_H_E!I64</f>
        <v>484.9027092</v>
      </c>
      <c r="J64" s="52">
        <f>TI_EHG_E_E!J64+TI_EHG_CHP_E!J64+TI_EHG_H_E!J64</f>
        <v>510.5646000000001</v>
      </c>
      <c r="K64" s="52">
        <f>TI_EHG_E_E!K64+TI_EHG_CHP_E!K64+TI_EHG_H_E!K64</f>
        <v>577.72246896000001</v>
      </c>
      <c r="L64" s="52">
        <f>TI_EHG_E_E!L64+TI_EHG_CHP_E!L64+TI_EHG_H_E!L64</f>
        <v>756.04602527999987</v>
      </c>
      <c r="M64" s="52">
        <f>TI_EHG_E_E!M64+TI_EHG_CHP_E!M64+TI_EHG_H_E!M64</f>
        <v>865.30075632000012</v>
      </c>
      <c r="N64" s="52">
        <f>TI_EHG_E_E!N64+TI_EHG_CHP_E!N64+TI_EHG_H_E!N64</f>
        <v>907.50317112000005</v>
      </c>
      <c r="O64" s="52">
        <f>TI_EHG_E_E!O64+TI_EHG_CHP_E!O64+TI_EHG_H_E!O64</f>
        <v>992.90890166288193</v>
      </c>
      <c r="P64" s="52">
        <f>TI_EHG_E_E!P64+TI_EHG_CHP_E!P64+TI_EHG_H_E!P64</f>
        <v>1129.8421964782135</v>
      </c>
      <c r="Q64" s="52">
        <f>TI_EHG_E_E!Q64+TI_EHG_CHP_E!Q64+TI_EHG_H_E!Q64</f>
        <v>1138.1560336936118</v>
      </c>
      <c r="R64" s="52">
        <f>TI_EHG_E_E!R64+TI_EHG_CHP_E!R64+TI_EHG_H_E!R64</f>
        <v>1286.7574296486234</v>
      </c>
      <c r="S64" s="52">
        <f>TI_EHG_E_E!S64+TI_EHG_CHP_E!S64+TI_EHG_H_E!S64</f>
        <v>1329.3475810734674</v>
      </c>
      <c r="T64" s="52">
        <f>TI_EHG_E_E!T64+TI_EHG_CHP_E!T64+TI_EHG_H_E!T64</f>
        <v>1353.0323615926225</v>
      </c>
      <c r="U64" s="52">
        <f>TI_EHG_E_E!U64+TI_EHG_CHP_E!U64+TI_EHG_H_E!U64</f>
        <v>1438.7033550487372</v>
      </c>
      <c r="V64" s="52">
        <f>TI_EHG_E_E!V64+TI_EHG_CHP_E!V64+TI_EHG_H_E!V64</f>
        <v>1556.1618636659341</v>
      </c>
      <c r="W64" s="52">
        <f>TI_EHG_E_E!W64+TI_EHG_CHP_E!W64+TI_EHG_H_E!W64</f>
        <v>1645.0666278909957</v>
      </c>
      <c r="X64" s="52">
        <f>TI_EHG_E_E!X64+TI_EHG_CHP_E!X64+TI_EHG_H_E!X64</f>
        <v>1912.7651766279405</v>
      </c>
      <c r="Y64" s="52">
        <f>TI_EHG_E_E!Y64+TI_EHG_CHP_E!Y64+TI_EHG_H_E!Y64</f>
        <v>2174.1277236264577</v>
      </c>
      <c r="Z64" s="52">
        <f>TI_EHG_E_E!Z64+TI_EHG_CHP_E!Z64+TI_EHG_H_E!Z64</f>
        <v>2262.3417587457479</v>
      </c>
    </row>
    <row r="65" spans="1:26" ht="11.25" customHeight="1" x14ac:dyDescent="0.2">
      <c r="A65" s="50" t="s">
        <v>98</v>
      </c>
      <c r="B65" s="51" t="s">
        <v>99</v>
      </c>
      <c r="C65" s="52">
        <f>TI_EHG_E_E!C65+TI_EHG_CHP_E!C65+TI_EHG_H_E!C65</f>
        <v>3251.8997999999997</v>
      </c>
      <c r="D65" s="52">
        <f>TI_EHG_E_E!D65+TI_EHG_CHP_E!D65+TI_EHG_H_E!D65</f>
        <v>3300.8000400000001</v>
      </c>
      <c r="E65" s="52">
        <f>TI_EHG_E_E!E65+TI_EHG_CHP_E!E65+TI_EHG_H_E!E65</f>
        <v>3409.9002000000005</v>
      </c>
      <c r="F65" s="52">
        <f>TI_EHG_E_E!F65+TI_EHG_CHP_E!F65+TI_EHG_H_E!F65</f>
        <v>3485.7</v>
      </c>
      <c r="G65" s="52">
        <f>TI_EHG_E_E!G65+TI_EHG_CHP_E!G65+TI_EHG_H_E!G65</f>
        <v>3758.5004399999998</v>
      </c>
      <c r="H65" s="52">
        <f>TI_EHG_E_E!H65+TI_EHG_CHP_E!H65+TI_EHG_H_E!H65</f>
        <v>4135.1000399999994</v>
      </c>
      <c r="I65" s="52">
        <f>TI_EHG_E_E!I65+TI_EHG_CHP_E!I65+TI_EHG_H_E!I65</f>
        <v>4008.7997999999998</v>
      </c>
      <c r="J65" s="52">
        <f>TI_EHG_E_E!J65+TI_EHG_CHP_E!J65+TI_EHG_H_E!J65</f>
        <v>4079.55132</v>
      </c>
      <c r="K65" s="52">
        <f>TI_EHG_E_E!K65+TI_EHG_CHP_E!K65+TI_EHG_H_E!K65</f>
        <v>4217.60844</v>
      </c>
      <c r="L65" s="52">
        <f>TI_EHG_E_E!L65+TI_EHG_CHP_E!L65+TI_EHG_H_E!L65</f>
        <v>4369.9935599999999</v>
      </c>
      <c r="M65" s="52">
        <f>TI_EHG_E_E!M65+TI_EHG_CHP_E!M65+TI_EHG_H_E!M65</f>
        <v>4507.5949199999986</v>
      </c>
      <c r="N65" s="52">
        <f>TI_EHG_E_E!N65+TI_EHG_CHP_E!N65+TI_EHG_H_E!N65</f>
        <v>4517.9553599999999</v>
      </c>
      <c r="O65" s="52">
        <f>TI_EHG_E_E!O65+TI_EHG_CHP_E!O65+TI_EHG_H_E!O65</f>
        <v>4762.2826800000003</v>
      </c>
      <c r="P65" s="52">
        <f>TI_EHG_E_E!P65+TI_EHG_CHP_E!P65+TI_EHG_H_E!P65</f>
        <v>4865.4881999999998</v>
      </c>
      <c r="Q65" s="52">
        <f>TI_EHG_E_E!Q65+TI_EHG_CHP_E!Q65+TI_EHG_H_E!Q65</f>
        <v>4968.7693199999994</v>
      </c>
      <c r="R65" s="52">
        <f>TI_EHG_E_E!R65+TI_EHG_CHP_E!R65+TI_EHG_H_E!R65</f>
        <v>4876.3486799999991</v>
      </c>
      <c r="S65" s="52">
        <f>TI_EHG_E_E!S65+TI_EHG_CHP_E!S65+TI_EHG_H_E!S65</f>
        <v>4928.7553200000002</v>
      </c>
      <c r="T65" s="52">
        <f>TI_EHG_E_E!T65+TI_EHG_CHP_E!T65+TI_EHG_H_E!T65</f>
        <v>4975.9246799999992</v>
      </c>
      <c r="U65" s="52">
        <f>TI_EHG_E_E!U65+TI_EHG_CHP_E!U65+TI_EHG_H_E!U65</f>
        <v>4918.7314800000004</v>
      </c>
      <c r="V65" s="52">
        <f>TI_EHG_E_E!V65+TI_EHG_CHP_E!V65+TI_EHG_H_E!V65</f>
        <v>4969.2729599999984</v>
      </c>
      <c r="W65" s="52">
        <f>TI_EHG_E_E!W65+TI_EHG_CHP_E!W65+TI_EHG_H_E!W65</f>
        <v>4835.6632799999998</v>
      </c>
      <c r="X65" s="52">
        <f>TI_EHG_E_E!X65+TI_EHG_CHP_E!X65+TI_EHG_H_E!X65</f>
        <v>4824.6569999999992</v>
      </c>
      <c r="Y65" s="52">
        <f>TI_EHG_E_E!Y65+TI_EHG_CHP_E!Y65+TI_EHG_H_E!Y65</f>
        <v>4876.4411999999993</v>
      </c>
      <c r="Z65" s="52">
        <f>TI_EHG_E_E!Z65+TI_EHG_CHP_E!Z65+TI_EHG_H_E!Z65</f>
        <v>4342.3246799999997</v>
      </c>
    </row>
    <row r="66" spans="1:26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  <c r="Y66" s="52">
        <f>TI_EHG_E_E!Y66+TI_EHG_CHP_E!Y66+TI_EHG_H_E!Y66</f>
        <v>0</v>
      </c>
      <c r="Z66" s="52">
        <f>TI_EHG_E_E!Z66+TI_EHG_CHP_E!Z66+TI_EHG_H_E!Z66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  <c r="Y67" s="52">
        <f>TI_EHG_E_E!Y67+TI_EHG_CHP_E!Y67+TI_EHG_H_E!Y67</f>
        <v>0</v>
      </c>
      <c r="Z67" s="52">
        <f>TI_EHG_E_E!Z67+TI_EHG_CHP_E!Z67+TI_EHG_H_E!Z67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  <c r="Y68" s="52">
        <f>TI_EHG_E_E!Y68+TI_EHG_CHP_E!Y68+TI_EHG_H_E!Y68</f>
        <v>0</v>
      </c>
      <c r="Z68" s="52">
        <f>TI_EHG_E_E!Z68+TI_EHG_CHP_E!Z68+TI_EHG_H_E!Z68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  <c r="Y69" s="52">
        <f>TI_EHG_E_E!Y69+TI_EHG_CHP_E!Y69+TI_EHG_H_E!Y69</f>
        <v>0</v>
      </c>
      <c r="Z69" s="52">
        <f>TI_EHG_E_E!Z69+TI_EHG_CHP_E!Z69+TI_EHG_H_E!Z69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  <c r="Y70" s="52">
        <f>TI_EHG_E_E!Y70+TI_EHG_CHP_E!Y70+TI_EHG_H_E!Y70</f>
        <v>0</v>
      </c>
      <c r="Z70" s="52">
        <f>TI_EHG_E_E!Z70+TI_EHG_CHP_E!Z70+TI_EHG_H_E!Z70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  <c r="Y71" s="52">
        <f>TI_EHG_E_E!Y71+TI_EHG_CHP_E!Y71+TI_EHG_H_E!Y71</f>
        <v>0</v>
      </c>
      <c r="Z71" s="52">
        <f>TI_EHG_E_E!Z71+TI_EHG_CHP_E!Z71+TI_EHG_H_E!Z71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2.8931097599999998</v>
      </c>
      <c r="S72" s="55">
        <f>TI_EHG_E_E!S72+TI_EHG_CHP_E!S72+TI_EHG_H_E!S72</f>
        <v>3.4699550400000017</v>
      </c>
      <c r="T72" s="55">
        <f>TI_EHG_E_E!T72+TI_EHG_CHP_E!T72+TI_EHG_H_E!T72</f>
        <v>0.11433743999999998</v>
      </c>
      <c r="U72" s="55">
        <f>TI_EHG_E_E!U72+TI_EHG_CHP_E!U72+TI_EHG_H_E!U72</f>
        <v>7.0207199999999984E-2</v>
      </c>
      <c r="V72" s="55">
        <f>TI_EHG_E_E!V72+TI_EHG_CHP_E!V72+TI_EHG_H_E!V72</f>
        <v>5.8458239999999988E-2</v>
      </c>
      <c r="W72" s="55">
        <f>TI_EHG_E_E!W72+TI_EHG_CHP_E!W72+TI_EHG_H_E!W72</f>
        <v>4.8319747200000016</v>
      </c>
      <c r="X72" s="55">
        <f>TI_EHG_E_E!X72+TI_EHG_CHP_E!X72+TI_EHG_H_E!X72</f>
        <v>6.7674009599999998</v>
      </c>
      <c r="Y72" s="55">
        <f>TI_EHG_E_E!Y72+TI_EHG_CHP_E!Y72+TI_EHG_H_E!Y72</f>
        <v>7.9038979200000004</v>
      </c>
      <c r="Z72" s="55">
        <f>TI_EHG_E_E!Z72+TI_EHG_CHP_E!Z72+TI_EHG_H_E!Z72</f>
        <v>5.294769119999998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37318.396660102182</v>
      </c>
      <c r="D2" s="21">
        <f t="shared" ref="D2:X2" si="0">SUM(D3,D17,D22,D25,D26,D51,D52)</f>
        <v>28865.597566716951</v>
      </c>
      <c r="E2" s="21">
        <f t="shared" si="0"/>
        <v>31635.971977875361</v>
      </c>
      <c r="F2" s="21">
        <f t="shared" si="0"/>
        <v>33872.502279998334</v>
      </c>
      <c r="G2" s="21">
        <f t="shared" si="0"/>
        <v>32843.86241655887</v>
      </c>
      <c r="H2" s="21">
        <f t="shared" si="0"/>
        <v>38789.252998533462</v>
      </c>
      <c r="I2" s="21">
        <f t="shared" si="0"/>
        <v>35240.534154148794</v>
      </c>
      <c r="J2" s="21">
        <f t="shared" si="0"/>
        <v>36552.337041436956</v>
      </c>
      <c r="K2" s="21">
        <f t="shared" si="0"/>
        <v>31785.590908050177</v>
      </c>
      <c r="L2" s="21">
        <f t="shared" si="0"/>
        <v>34550.57322180867</v>
      </c>
      <c r="M2" s="21">
        <f t="shared" si="0"/>
        <v>36640.07194501195</v>
      </c>
      <c r="N2" s="21">
        <f t="shared" si="0"/>
        <v>31026.880502395765</v>
      </c>
      <c r="O2" s="21">
        <f t="shared" si="0"/>
        <v>36293.881506527934</v>
      </c>
      <c r="P2" s="21">
        <f t="shared" si="0"/>
        <v>35737.654289272694</v>
      </c>
      <c r="Q2" s="21">
        <f t="shared" si="0"/>
        <v>25446.548678437815</v>
      </c>
      <c r="R2" s="21">
        <f t="shared" si="0"/>
        <v>26969.299297926638</v>
      </c>
      <c r="S2" s="21">
        <f t="shared" si="0"/>
        <v>28955.374060350732</v>
      </c>
      <c r="T2" s="21">
        <f t="shared" si="0"/>
        <v>33379.277940406646</v>
      </c>
      <c r="U2" s="21">
        <f t="shared" si="0"/>
        <v>24942.297914562689</v>
      </c>
      <c r="V2" s="21">
        <f t="shared" si="0"/>
        <v>23593.827386894187</v>
      </c>
      <c r="W2" s="21">
        <f t="shared" si="0"/>
        <v>20478.670896928725</v>
      </c>
      <c r="X2" s="21">
        <f t="shared" si="0"/>
        <v>22436.741717804791</v>
      </c>
      <c r="Y2" s="21">
        <f t="shared" ref="Y2:Z2" si="1">SUM(Y3,Y17,Y22,Y25,Y26,Y51,Y52)</f>
        <v>23361.489829833146</v>
      </c>
      <c r="Z2" s="21">
        <f t="shared" si="1"/>
        <v>15728.829020538549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24048.462365272437</v>
      </c>
      <c r="D3" s="24">
        <f t="shared" si="2"/>
        <v>17659.675157032576</v>
      </c>
      <c r="E3" s="24">
        <f t="shared" si="2"/>
        <v>20226.995475115469</v>
      </c>
      <c r="F3" s="24">
        <f t="shared" si="2"/>
        <v>22089.667335120001</v>
      </c>
      <c r="G3" s="24">
        <f t="shared" si="2"/>
        <v>20818.054437839997</v>
      </c>
      <c r="H3" s="24">
        <f t="shared" si="2"/>
        <v>23427.689772960002</v>
      </c>
      <c r="I3" s="24">
        <f t="shared" si="2"/>
        <v>19484.951389200003</v>
      </c>
      <c r="J3" s="24">
        <f t="shared" si="2"/>
        <v>21041.877962159993</v>
      </c>
      <c r="K3" s="24">
        <f t="shared" si="2"/>
        <v>18333.858589199997</v>
      </c>
      <c r="L3" s="24">
        <f t="shared" si="2"/>
        <v>18368.292951359999</v>
      </c>
      <c r="M3" s="24">
        <f t="shared" si="2"/>
        <v>17310.664799999999</v>
      </c>
      <c r="N3" s="24">
        <f t="shared" si="2"/>
        <v>14576.38654824</v>
      </c>
      <c r="O3" s="24">
        <f t="shared" si="2"/>
        <v>19065.375339120001</v>
      </c>
      <c r="P3" s="24">
        <f t="shared" si="2"/>
        <v>21037.923038879999</v>
      </c>
      <c r="Q3" s="24">
        <f t="shared" si="2"/>
        <v>10165.474883520003</v>
      </c>
      <c r="R3" s="24">
        <f t="shared" si="2"/>
        <v>9924.5695507199998</v>
      </c>
      <c r="S3" s="24">
        <f t="shared" si="2"/>
        <v>8844.7733272799996</v>
      </c>
      <c r="T3" s="24">
        <f t="shared" si="2"/>
        <v>11207.555789760001</v>
      </c>
      <c r="U3" s="24">
        <f t="shared" si="2"/>
        <v>7046.2252238399988</v>
      </c>
      <c r="V3" s="24">
        <f t="shared" si="2"/>
        <v>3059.3073535200001</v>
      </c>
      <c r="W3" s="24">
        <f t="shared" si="2"/>
        <v>2572.0283160000004</v>
      </c>
      <c r="X3" s="24">
        <f t="shared" si="2"/>
        <v>4709.6396582399993</v>
      </c>
      <c r="Y3" s="24">
        <f t="shared" ref="Y3:Z3" si="3">SUM(Y4,Y8,Y11)</f>
        <v>3560.7778668000005</v>
      </c>
      <c r="Z3" s="24">
        <f t="shared" si="3"/>
        <v>1179.6780441600004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23590.02348648</v>
      </c>
      <c r="D4" s="19">
        <f t="shared" si="4"/>
        <v>17209.821237839999</v>
      </c>
      <c r="E4" s="19">
        <f t="shared" si="4"/>
        <v>19952.275313520004</v>
      </c>
      <c r="F4" s="19">
        <f t="shared" si="4"/>
        <v>22089.667335120001</v>
      </c>
      <c r="G4" s="19">
        <f t="shared" si="4"/>
        <v>20818.054437839997</v>
      </c>
      <c r="H4" s="19">
        <f t="shared" si="4"/>
        <v>23427.689772960002</v>
      </c>
      <c r="I4" s="19">
        <f t="shared" si="4"/>
        <v>19484.951389200003</v>
      </c>
      <c r="J4" s="19">
        <f t="shared" si="4"/>
        <v>21041.877962159993</v>
      </c>
      <c r="K4" s="19">
        <f t="shared" si="4"/>
        <v>18333.858589199997</v>
      </c>
      <c r="L4" s="19">
        <f t="shared" si="4"/>
        <v>18368.292951359999</v>
      </c>
      <c r="M4" s="19">
        <f t="shared" si="4"/>
        <v>17310.664799999999</v>
      </c>
      <c r="N4" s="19">
        <f t="shared" si="4"/>
        <v>14576.38654824</v>
      </c>
      <c r="O4" s="19">
        <f t="shared" si="4"/>
        <v>19065.375339120001</v>
      </c>
      <c r="P4" s="19">
        <f t="shared" si="4"/>
        <v>21037.923038879999</v>
      </c>
      <c r="Q4" s="19">
        <f t="shared" si="4"/>
        <v>10165.474883520003</v>
      </c>
      <c r="R4" s="19">
        <f t="shared" si="4"/>
        <v>9924.5695507199998</v>
      </c>
      <c r="S4" s="19">
        <f t="shared" si="4"/>
        <v>8844.7733272799996</v>
      </c>
      <c r="T4" s="19">
        <f t="shared" si="4"/>
        <v>11207.555789760001</v>
      </c>
      <c r="U4" s="19">
        <f t="shared" si="4"/>
        <v>7046.2252238399988</v>
      </c>
      <c r="V4" s="19">
        <f t="shared" si="4"/>
        <v>3059.3073535200001</v>
      </c>
      <c r="W4" s="19">
        <f t="shared" si="4"/>
        <v>2572.0283160000004</v>
      </c>
      <c r="X4" s="19">
        <f t="shared" si="4"/>
        <v>4709.6396582399993</v>
      </c>
      <c r="Y4" s="19">
        <f t="shared" ref="Y4:Z4" si="5">SUM(Y5:Y7)</f>
        <v>3560.7778668000005</v>
      </c>
      <c r="Z4" s="19">
        <f t="shared" si="5"/>
        <v>1179.6780441600004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23590.02348648</v>
      </c>
      <c r="D7" s="8">
        <v>17209.821237839999</v>
      </c>
      <c r="E7" s="8">
        <v>19952.275313520004</v>
      </c>
      <c r="F7" s="8">
        <v>22089.667335120001</v>
      </c>
      <c r="G7" s="8">
        <v>20818.054437839997</v>
      </c>
      <c r="H7" s="8">
        <v>23427.689772960002</v>
      </c>
      <c r="I7" s="8">
        <v>19484.951389200003</v>
      </c>
      <c r="J7" s="8">
        <v>21041.877962159993</v>
      </c>
      <c r="K7" s="8">
        <v>18333.858589199997</v>
      </c>
      <c r="L7" s="8">
        <v>18368.292951359999</v>
      </c>
      <c r="M7" s="8">
        <v>17310.664799999999</v>
      </c>
      <c r="N7" s="8">
        <v>14576.38654824</v>
      </c>
      <c r="O7" s="8">
        <v>19065.375339120001</v>
      </c>
      <c r="P7" s="8">
        <v>21037.923038879999</v>
      </c>
      <c r="Q7" s="8">
        <v>10165.474883520003</v>
      </c>
      <c r="R7" s="8">
        <v>9924.5695507199998</v>
      </c>
      <c r="S7" s="8">
        <v>8844.7733272799996</v>
      </c>
      <c r="T7" s="8">
        <v>11207.555789760001</v>
      </c>
      <c r="U7" s="8">
        <v>7046.2252238399988</v>
      </c>
      <c r="V7" s="8">
        <v>3059.3073535200001</v>
      </c>
      <c r="W7" s="8">
        <v>2572.0283160000004</v>
      </c>
      <c r="X7" s="8">
        <v>4709.6396582399993</v>
      </c>
      <c r="Y7" s="8">
        <v>3560.7778668000005</v>
      </c>
      <c r="Z7" s="8">
        <v>1179.6780441600004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458.43887879243493</v>
      </c>
      <c r="D8" s="19">
        <f t="shared" si="6"/>
        <v>449.85391919257643</v>
      </c>
      <c r="E8" s="19">
        <f t="shared" si="6"/>
        <v>274.72016159546666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458.43887879243493</v>
      </c>
      <c r="D10" s="8">
        <v>449.85391919257643</v>
      </c>
      <c r="E10" s="8">
        <v>274.72016159546666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7900.1193599999997</v>
      </c>
      <c r="D17" s="27">
        <f t="shared" si="10"/>
        <v>6554.7236159999984</v>
      </c>
      <c r="E17" s="27">
        <f t="shared" si="10"/>
        <v>7172.4916799999992</v>
      </c>
      <c r="F17" s="27">
        <f t="shared" si="10"/>
        <v>6351.6324240000004</v>
      </c>
      <c r="G17" s="27">
        <f t="shared" si="10"/>
        <v>6302.3212079999994</v>
      </c>
      <c r="H17" s="27">
        <f t="shared" si="10"/>
        <v>6648.0138720000004</v>
      </c>
      <c r="I17" s="27">
        <f t="shared" si="10"/>
        <v>7398.3517199999987</v>
      </c>
      <c r="J17" s="27">
        <f t="shared" si="10"/>
        <v>7900.5687120000002</v>
      </c>
      <c r="K17" s="27">
        <f t="shared" si="10"/>
        <v>6283.0031040000022</v>
      </c>
      <c r="L17" s="27">
        <f t="shared" si="10"/>
        <v>4192.6128479999998</v>
      </c>
      <c r="M17" s="27">
        <f t="shared" si="10"/>
        <v>5504.7461039999998</v>
      </c>
      <c r="N17" s="27">
        <f t="shared" si="10"/>
        <v>3822.7359383999997</v>
      </c>
      <c r="O17" s="27">
        <f t="shared" si="10"/>
        <v>5634.7839244799998</v>
      </c>
      <c r="P17" s="27">
        <f t="shared" si="10"/>
        <v>5311.0158696000008</v>
      </c>
      <c r="Q17" s="27">
        <f t="shared" si="10"/>
        <v>6741.6801724799998</v>
      </c>
      <c r="R17" s="27">
        <f t="shared" si="10"/>
        <v>6251.5417147199987</v>
      </c>
      <c r="S17" s="27">
        <f t="shared" si="10"/>
        <v>4986.0857361599992</v>
      </c>
      <c r="T17" s="27">
        <f t="shared" si="10"/>
        <v>5452.6083422399988</v>
      </c>
      <c r="U17" s="27">
        <f t="shared" si="10"/>
        <v>5510.0644560000001</v>
      </c>
      <c r="V17" s="27">
        <f t="shared" si="10"/>
        <v>5319.7447680000005</v>
      </c>
      <c r="W17" s="27">
        <f t="shared" si="10"/>
        <v>4399.0464959999999</v>
      </c>
      <c r="X17" s="27">
        <f t="shared" si="10"/>
        <v>4968.7466400000003</v>
      </c>
      <c r="Y17" s="27">
        <f t="shared" ref="Y17:Z17" si="11">SUM(Y18:Y21)</f>
        <v>3958.906536</v>
      </c>
      <c r="Z17" s="27">
        <f t="shared" si="11"/>
        <v>2901.0533760000003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439.6798799999998</v>
      </c>
      <c r="D19" s="8">
        <v>415.86372</v>
      </c>
      <c r="E19" s="8">
        <v>327.99167999999997</v>
      </c>
      <c r="F19" s="8">
        <v>287.39232000000004</v>
      </c>
      <c r="G19" s="8">
        <v>318.16152</v>
      </c>
      <c r="H19" s="8">
        <v>325.07459999999998</v>
      </c>
      <c r="I19" s="8">
        <v>347.93171999999998</v>
      </c>
      <c r="J19" s="8">
        <v>370.70891999999998</v>
      </c>
      <c r="K19" s="8">
        <v>396.08351999999991</v>
      </c>
      <c r="L19" s="8">
        <v>247.11263999999994</v>
      </c>
      <c r="M19" s="8">
        <v>233.76599999999999</v>
      </c>
      <c r="N19" s="8">
        <v>143.1463104</v>
      </c>
      <c r="O19" s="8">
        <v>251.85541247999998</v>
      </c>
      <c r="P19" s="8">
        <v>271.22130720000001</v>
      </c>
      <c r="Q19" s="8">
        <v>241.68639167999999</v>
      </c>
      <c r="R19" s="8">
        <v>231.83321472</v>
      </c>
      <c r="S19" s="8">
        <v>189.22482576000002</v>
      </c>
      <c r="T19" s="8">
        <v>183.86331263999998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7460.43948</v>
      </c>
      <c r="D20" s="8">
        <v>6138.8598959999981</v>
      </c>
      <c r="E20" s="8">
        <v>6844.4999999999991</v>
      </c>
      <c r="F20" s="8">
        <v>6064.2401040000004</v>
      </c>
      <c r="G20" s="8">
        <v>5984.1596879999997</v>
      </c>
      <c r="H20" s="8">
        <v>6322.9392720000005</v>
      </c>
      <c r="I20" s="8">
        <v>7050.4199999999992</v>
      </c>
      <c r="J20" s="8">
        <v>7529.8597920000002</v>
      </c>
      <c r="K20" s="8">
        <v>5886.919584000002</v>
      </c>
      <c r="L20" s="8">
        <v>3945.5002079999995</v>
      </c>
      <c r="M20" s="8">
        <v>5270.9801040000002</v>
      </c>
      <c r="N20" s="8">
        <v>3340.9724399999996</v>
      </c>
      <c r="O20" s="8">
        <v>4921.9756559999996</v>
      </c>
      <c r="P20" s="8">
        <v>4656.0589920000002</v>
      </c>
      <c r="Q20" s="8">
        <v>5908.5748799999992</v>
      </c>
      <c r="R20" s="8">
        <v>5475.3454079999992</v>
      </c>
      <c r="S20" s="8">
        <v>4360.6929599999985</v>
      </c>
      <c r="T20" s="8">
        <v>4688.7600239999992</v>
      </c>
      <c r="U20" s="8">
        <v>5510.0644560000001</v>
      </c>
      <c r="V20" s="8">
        <v>5319.7447680000005</v>
      </c>
      <c r="W20" s="8">
        <v>4399.0464959999999</v>
      </c>
      <c r="X20" s="8">
        <v>4968.7466400000003</v>
      </c>
      <c r="Y20" s="8">
        <v>3958.906536</v>
      </c>
      <c r="Z20" s="8">
        <v>2901.0533760000003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338.617188</v>
      </c>
      <c r="O21" s="8">
        <v>460.952856</v>
      </c>
      <c r="P21" s="8">
        <v>383.73557040000003</v>
      </c>
      <c r="Q21" s="8">
        <v>591.41890079999996</v>
      </c>
      <c r="R21" s="8">
        <v>544.36309200000005</v>
      </c>
      <c r="S21" s="8">
        <v>436.16795039999994</v>
      </c>
      <c r="T21" s="8">
        <v>579.98500560000002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3994.8029355600006</v>
      </c>
      <c r="D26" s="27">
        <f t="shared" si="14"/>
        <v>3221.6571565200006</v>
      </c>
      <c r="E26" s="27">
        <f t="shared" si="14"/>
        <v>2777.6561126400002</v>
      </c>
      <c r="F26" s="27">
        <f t="shared" si="14"/>
        <v>3927.0370600800006</v>
      </c>
      <c r="G26" s="27">
        <f t="shared" si="14"/>
        <v>4010.6465204400001</v>
      </c>
      <c r="H26" s="27">
        <f t="shared" si="14"/>
        <v>5581.2425760000015</v>
      </c>
      <c r="I26" s="27">
        <f t="shared" si="14"/>
        <v>5330.7958197600001</v>
      </c>
      <c r="J26" s="27">
        <f t="shared" si="14"/>
        <v>4599.4317717599997</v>
      </c>
      <c r="K26" s="27">
        <f t="shared" si="14"/>
        <v>3973.2515161200004</v>
      </c>
      <c r="L26" s="27">
        <f t="shared" si="14"/>
        <v>4074.8608544400008</v>
      </c>
      <c r="M26" s="27">
        <f t="shared" si="14"/>
        <v>4166.9604144000004</v>
      </c>
      <c r="N26" s="27">
        <f t="shared" si="14"/>
        <v>5376.1089445200014</v>
      </c>
      <c r="O26" s="27">
        <f t="shared" si="14"/>
        <v>5561.0868067199999</v>
      </c>
      <c r="P26" s="27">
        <f t="shared" si="14"/>
        <v>4220.8475090400007</v>
      </c>
      <c r="Q26" s="27">
        <f t="shared" si="14"/>
        <v>4333.4274031200002</v>
      </c>
      <c r="R26" s="27">
        <f t="shared" si="14"/>
        <v>4254.7124012400009</v>
      </c>
      <c r="S26" s="27">
        <f t="shared" si="14"/>
        <v>4471.2596829599997</v>
      </c>
      <c r="T26" s="27">
        <f t="shared" si="14"/>
        <v>4416.7448257200003</v>
      </c>
      <c r="U26" s="27">
        <f t="shared" si="14"/>
        <v>3591.3622244400008</v>
      </c>
      <c r="V26" s="27">
        <f t="shared" si="14"/>
        <v>3674.5362511200001</v>
      </c>
      <c r="W26" s="27">
        <f t="shared" si="14"/>
        <v>3490.3571986800002</v>
      </c>
      <c r="X26" s="27">
        <f t="shared" si="14"/>
        <v>3712.9734219600005</v>
      </c>
      <c r="Y26" s="27">
        <f t="shared" ref="Y26:Z26" si="15">SUM(Y27,Y33)</f>
        <v>4039.3820127600002</v>
      </c>
      <c r="Z26" s="27">
        <f t="shared" si="15"/>
        <v>3435.9385514400005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3994.8029355600006</v>
      </c>
      <c r="D33" s="19">
        <f t="shared" si="18"/>
        <v>3221.6571565200006</v>
      </c>
      <c r="E33" s="19">
        <f t="shared" si="18"/>
        <v>2777.6561126400002</v>
      </c>
      <c r="F33" s="19">
        <f t="shared" si="18"/>
        <v>3927.0370600800006</v>
      </c>
      <c r="G33" s="19">
        <f t="shared" si="18"/>
        <v>4010.6465204400001</v>
      </c>
      <c r="H33" s="19">
        <f t="shared" si="18"/>
        <v>5581.2425760000015</v>
      </c>
      <c r="I33" s="19">
        <f t="shared" si="18"/>
        <v>5330.7958197600001</v>
      </c>
      <c r="J33" s="19">
        <f t="shared" si="18"/>
        <v>4599.4317717599997</v>
      </c>
      <c r="K33" s="19">
        <f t="shared" si="18"/>
        <v>3973.2515161200004</v>
      </c>
      <c r="L33" s="19">
        <f t="shared" si="18"/>
        <v>4074.8608544400008</v>
      </c>
      <c r="M33" s="19">
        <f t="shared" si="18"/>
        <v>4166.9604144000004</v>
      </c>
      <c r="N33" s="19">
        <f t="shared" si="18"/>
        <v>5376.1089445200014</v>
      </c>
      <c r="O33" s="19">
        <f t="shared" si="18"/>
        <v>5561.0868067199999</v>
      </c>
      <c r="P33" s="19">
        <f t="shared" si="18"/>
        <v>4220.8475090400007</v>
      </c>
      <c r="Q33" s="19">
        <f t="shared" si="18"/>
        <v>4333.4274031200002</v>
      </c>
      <c r="R33" s="19">
        <f t="shared" si="18"/>
        <v>4254.7124012400009</v>
      </c>
      <c r="S33" s="19">
        <f t="shared" si="18"/>
        <v>4471.2596829599997</v>
      </c>
      <c r="T33" s="19">
        <f t="shared" si="18"/>
        <v>4416.7448257200003</v>
      </c>
      <c r="U33" s="19">
        <f t="shared" si="18"/>
        <v>3591.3622244400008</v>
      </c>
      <c r="V33" s="19">
        <f t="shared" si="18"/>
        <v>3674.5362511200001</v>
      </c>
      <c r="W33" s="19">
        <f t="shared" si="18"/>
        <v>3490.3571986800002</v>
      </c>
      <c r="X33" s="19">
        <f t="shared" si="18"/>
        <v>3712.9734219600005</v>
      </c>
      <c r="Y33" s="19">
        <f t="shared" ref="Y33:Z33" si="19">SUM(Y34:Y50)</f>
        <v>4039.3820127600002</v>
      </c>
      <c r="Z33" s="19">
        <f t="shared" si="19"/>
        <v>3435.9385514400005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51.322636800000012</v>
      </c>
      <c r="H34" s="8">
        <v>37.066429440000014</v>
      </c>
      <c r="I34" s="8">
        <v>259.46438400000005</v>
      </c>
      <c r="J34" s="8">
        <v>253.7619840000001</v>
      </c>
      <c r="K34" s="8">
        <v>242.35697664000008</v>
      </c>
      <c r="L34" s="8">
        <v>111.19908096</v>
      </c>
      <c r="M34" s="8">
        <v>136.86029568000001</v>
      </c>
      <c r="N34" s="8">
        <v>370.66346495999994</v>
      </c>
      <c r="O34" s="8">
        <v>561.69780480000009</v>
      </c>
      <c r="P34" s="8">
        <v>481.86254592000012</v>
      </c>
      <c r="Q34" s="8">
        <v>199.58793984000002</v>
      </c>
      <c r="R34" s="8">
        <v>94.091466240000003</v>
      </c>
      <c r="S34" s="8">
        <v>145.41410304000001</v>
      </c>
      <c r="T34" s="8">
        <v>55.730695680000011</v>
      </c>
      <c r="U34" s="8">
        <v>57.98034432</v>
      </c>
      <c r="V34" s="8">
        <v>72.852410880000008</v>
      </c>
      <c r="W34" s="8">
        <v>28.677888000000006</v>
      </c>
      <c r="X34" s="8">
        <v>66.069250559999986</v>
      </c>
      <c r="Y34" s="8">
        <v>87.026088959999996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242.15859251999998</v>
      </c>
      <c r="D43" s="8">
        <v>270.83555927999998</v>
      </c>
      <c r="E43" s="8">
        <v>149.75612964000001</v>
      </c>
      <c r="F43" s="8">
        <v>173.62047923999998</v>
      </c>
      <c r="G43" s="8">
        <v>239.91193980000003</v>
      </c>
      <c r="H43" s="8">
        <v>413.53215228000005</v>
      </c>
      <c r="I43" s="8">
        <v>312.51680928000002</v>
      </c>
      <c r="J43" s="8">
        <v>287.26290683999997</v>
      </c>
      <c r="K43" s="8">
        <v>337.77044496000002</v>
      </c>
      <c r="L43" s="8">
        <v>419.84556119999996</v>
      </c>
      <c r="M43" s="8">
        <v>501.92067744000008</v>
      </c>
      <c r="N43" s="8">
        <v>1451.2893735600001</v>
      </c>
      <c r="O43" s="8">
        <v>1181.7043851599999</v>
      </c>
      <c r="P43" s="8">
        <v>1069.46378136</v>
      </c>
      <c r="Q43" s="8">
        <v>1208.96619012</v>
      </c>
      <c r="R43" s="8">
        <v>1310.66950716</v>
      </c>
      <c r="S43" s="8">
        <v>1362.6514277999997</v>
      </c>
      <c r="T43" s="8">
        <v>1391.94621072</v>
      </c>
      <c r="U43" s="8">
        <v>1044.7812788400001</v>
      </c>
      <c r="V43" s="8">
        <v>1279.7304156</v>
      </c>
      <c r="W43" s="8">
        <v>1359.6685174800002</v>
      </c>
      <c r="X43" s="8">
        <v>1334.8945162799998</v>
      </c>
      <c r="Y43" s="8">
        <v>1526.3505691199998</v>
      </c>
      <c r="Z43" s="8">
        <v>1683.5935849200002</v>
      </c>
    </row>
    <row r="44" spans="1:26" ht="11.25" customHeight="1" x14ac:dyDescent="0.2">
      <c r="A44" s="28" t="s">
        <v>74</v>
      </c>
      <c r="B44" s="7" t="s">
        <v>75</v>
      </c>
      <c r="C44" s="8">
        <v>3730.4632490400004</v>
      </c>
      <c r="D44" s="8">
        <v>2767.3594142400007</v>
      </c>
      <c r="E44" s="8">
        <v>2532.8376000000003</v>
      </c>
      <c r="F44" s="8">
        <v>3223.0166198400007</v>
      </c>
      <c r="G44" s="8">
        <v>2919.6007869600003</v>
      </c>
      <c r="H44" s="8">
        <v>4182.8004590400014</v>
      </c>
      <c r="I44" s="8">
        <v>3913.4419574399999</v>
      </c>
      <c r="J44" s="8">
        <v>3337.5713752800002</v>
      </c>
      <c r="K44" s="8">
        <v>3114.6540811200002</v>
      </c>
      <c r="L44" s="8">
        <v>2984.6186445600006</v>
      </c>
      <c r="M44" s="8">
        <v>3402.5892328800001</v>
      </c>
      <c r="N44" s="8">
        <v>3232.3048056000007</v>
      </c>
      <c r="O44" s="8">
        <v>3458.3186260799998</v>
      </c>
      <c r="P44" s="8">
        <v>2393.2676599200004</v>
      </c>
      <c r="Q44" s="8">
        <v>2631.6659138400005</v>
      </c>
      <c r="R44" s="8">
        <v>2656.4345020800006</v>
      </c>
      <c r="S44" s="8">
        <v>2746.2206692800005</v>
      </c>
      <c r="T44" s="8">
        <v>2749.3353072</v>
      </c>
      <c r="U44" s="8">
        <v>2274.5268957600006</v>
      </c>
      <c r="V44" s="8">
        <v>2254.4893360800002</v>
      </c>
      <c r="W44" s="8">
        <v>2087.4588667200001</v>
      </c>
      <c r="X44" s="8">
        <v>2287.3479580800004</v>
      </c>
      <c r="Y44" s="8">
        <v>2373.0317085600004</v>
      </c>
      <c r="Z44" s="8">
        <v>1728.5833641600002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22.181093999999998</v>
      </c>
      <c r="D48" s="8">
        <v>95.062383000000011</v>
      </c>
      <c r="E48" s="8">
        <v>95.062383000000011</v>
      </c>
      <c r="F48" s="8">
        <v>530.39996099999985</v>
      </c>
      <c r="G48" s="8">
        <v>670.79996100000028</v>
      </c>
      <c r="H48" s="8">
        <v>645.84</v>
      </c>
      <c r="I48" s="8">
        <v>502.31996099999986</v>
      </c>
      <c r="J48" s="8">
        <v>430.56011699999999</v>
      </c>
      <c r="K48" s="8">
        <v>193.43996099999998</v>
      </c>
      <c r="L48" s="8">
        <v>180.96015600000001</v>
      </c>
      <c r="M48" s="8">
        <v>40.560155999999999</v>
      </c>
      <c r="N48" s="8">
        <v>37.440117000000001</v>
      </c>
      <c r="O48" s="8">
        <v>124.800156</v>
      </c>
      <c r="P48" s="8">
        <v>59.280039000000009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88.399799999999999</v>
      </c>
      <c r="E50" s="8">
        <v>0</v>
      </c>
      <c r="F50" s="8">
        <v>0</v>
      </c>
      <c r="G50" s="8">
        <v>129.01119588</v>
      </c>
      <c r="H50" s="8">
        <v>302.00353524000002</v>
      </c>
      <c r="I50" s="8">
        <v>343.05270803999991</v>
      </c>
      <c r="J50" s="8">
        <v>290.27538864000002</v>
      </c>
      <c r="K50" s="8">
        <v>85.030052399999988</v>
      </c>
      <c r="L50" s="8">
        <v>378.23741172000001</v>
      </c>
      <c r="M50" s="8">
        <v>85.030052399999988</v>
      </c>
      <c r="N50" s="8">
        <v>284.41118340000003</v>
      </c>
      <c r="O50" s="8">
        <v>234.56583467999997</v>
      </c>
      <c r="P50" s="8">
        <v>216.97348284</v>
      </c>
      <c r="Q50" s="8">
        <v>293.20735931999997</v>
      </c>
      <c r="R50" s="8">
        <v>193.51692575999999</v>
      </c>
      <c r="S50" s="8">
        <v>216.97348284</v>
      </c>
      <c r="T50" s="8">
        <v>219.73261211999997</v>
      </c>
      <c r="U50" s="8">
        <v>214.07370552</v>
      </c>
      <c r="V50" s="8">
        <v>67.464088559999993</v>
      </c>
      <c r="W50" s="8">
        <v>14.551926480000001</v>
      </c>
      <c r="X50" s="8">
        <v>24.66169704</v>
      </c>
      <c r="Y50" s="8">
        <v>52.973646119999984</v>
      </c>
      <c r="Z50" s="8">
        <v>23.761602359999998</v>
      </c>
    </row>
    <row r="51" spans="1:26" ht="11.25" customHeight="1" x14ac:dyDescent="0.2">
      <c r="A51" s="25" t="s">
        <v>88</v>
      </c>
      <c r="B51" s="26" t="s">
        <v>89</v>
      </c>
      <c r="C51" s="27">
        <v>548.71966512000006</v>
      </c>
      <c r="D51" s="27">
        <v>500.25370824000015</v>
      </c>
      <c r="E51" s="27">
        <v>437.49484019999994</v>
      </c>
      <c r="F51" s="27">
        <v>352.82210040000007</v>
      </c>
      <c r="G51" s="27">
        <v>346.6166774400001</v>
      </c>
      <c r="H51" s="27">
        <v>1223.61161868</v>
      </c>
      <c r="I51" s="27">
        <v>1038.57364512</v>
      </c>
      <c r="J51" s="27">
        <v>1049.3724463199999</v>
      </c>
      <c r="K51" s="27">
        <v>1307.9361794400002</v>
      </c>
      <c r="L51" s="27">
        <v>6014.1508851600011</v>
      </c>
      <c r="M51" s="27">
        <v>7595.1137592000005</v>
      </c>
      <c r="N51" s="27">
        <v>4897.7594265600001</v>
      </c>
      <c r="O51" s="27">
        <v>3565.4517805856276</v>
      </c>
      <c r="P51" s="27">
        <v>2890.8984619069015</v>
      </c>
      <c r="Q51" s="27">
        <v>1826.275204822942</v>
      </c>
      <c r="R51" s="27">
        <v>4106.8167102486086</v>
      </c>
      <c r="S51" s="27">
        <v>8391.3576710066427</v>
      </c>
      <c r="T51" s="27">
        <v>10125.758374700745</v>
      </c>
      <c r="U51" s="27">
        <v>6626.6324050025733</v>
      </c>
      <c r="V51" s="27">
        <v>9426.7631301619367</v>
      </c>
      <c r="W51" s="27">
        <v>8273.2951607410578</v>
      </c>
      <c r="X51" s="27">
        <v>7378.956106335665</v>
      </c>
      <c r="Y51" s="27">
        <v>10223.811468926657</v>
      </c>
      <c r="Z51" s="27">
        <v>6634.9411672991455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826.29233414974431</v>
      </c>
      <c r="D52" s="27">
        <f t="shared" si="20"/>
        <v>929.28792892437673</v>
      </c>
      <c r="E52" s="27">
        <f t="shared" si="20"/>
        <v>1021.3338699198912</v>
      </c>
      <c r="F52" s="27">
        <f t="shared" si="20"/>
        <v>1151.3433603983312</v>
      </c>
      <c r="G52" s="27">
        <f t="shared" si="20"/>
        <v>1366.2235728388728</v>
      </c>
      <c r="H52" s="27">
        <f t="shared" si="20"/>
        <v>1908.6951588934589</v>
      </c>
      <c r="I52" s="27">
        <f t="shared" si="20"/>
        <v>1987.8615800687899</v>
      </c>
      <c r="J52" s="27">
        <f t="shared" si="20"/>
        <v>1961.0861491969631</v>
      </c>
      <c r="K52" s="27">
        <f t="shared" si="20"/>
        <v>1887.5415192901787</v>
      </c>
      <c r="L52" s="27">
        <f t="shared" si="20"/>
        <v>1900.6556828486648</v>
      </c>
      <c r="M52" s="27">
        <f t="shared" si="20"/>
        <v>2062.5868674119524</v>
      </c>
      <c r="N52" s="27">
        <f t="shared" si="20"/>
        <v>2353.8896446757617</v>
      </c>
      <c r="O52" s="27">
        <f t="shared" si="20"/>
        <v>2467.1836556223061</v>
      </c>
      <c r="P52" s="27">
        <f t="shared" si="20"/>
        <v>2276.9694098457944</v>
      </c>
      <c r="Q52" s="27">
        <f t="shared" si="20"/>
        <v>2379.6910144948697</v>
      </c>
      <c r="R52" s="27">
        <f t="shared" si="20"/>
        <v>2431.6589209980298</v>
      </c>
      <c r="S52" s="27">
        <f t="shared" si="20"/>
        <v>2261.8976429440895</v>
      </c>
      <c r="T52" s="27">
        <f t="shared" si="20"/>
        <v>2176.6106079859042</v>
      </c>
      <c r="U52" s="27">
        <f t="shared" si="20"/>
        <v>2168.0136052801122</v>
      </c>
      <c r="V52" s="27">
        <f t="shared" si="20"/>
        <v>2113.4758840922477</v>
      </c>
      <c r="W52" s="27">
        <f t="shared" si="20"/>
        <v>1743.9437255076673</v>
      </c>
      <c r="X52" s="27">
        <f t="shared" si="20"/>
        <v>1666.4258912691291</v>
      </c>
      <c r="Y52" s="27">
        <f t="shared" ref="Y52:Z52" si="21">SUM(Y53:Y54)</f>
        <v>1578.6119453464908</v>
      </c>
      <c r="Z52" s="27">
        <f t="shared" si="21"/>
        <v>1577.2178816394028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140.84310239999999</v>
      </c>
      <c r="O53" s="8">
        <v>146.48170679999998</v>
      </c>
      <c r="P53" s="8">
        <v>120.24080640000001</v>
      </c>
      <c r="Q53" s="8">
        <v>241.7948676</v>
      </c>
      <c r="R53" s="8">
        <v>433.8549071999999</v>
      </c>
      <c r="S53" s="8">
        <v>380.97773999999998</v>
      </c>
      <c r="T53" s="8">
        <v>305.17961760000003</v>
      </c>
      <c r="U53" s="8">
        <v>272.58711480000005</v>
      </c>
      <c r="V53" s="8">
        <v>302.92067520000006</v>
      </c>
      <c r="W53" s="8">
        <v>227.00826720000003</v>
      </c>
      <c r="X53" s="8">
        <v>152.23665600000004</v>
      </c>
      <c r="Y53" s="8">
        <v>184.54138560000001</v>
      </c>
      <c r="Z53" s="8">
        <v>289.22853959999998</v>
      </c>
    </row>
    <row r="54" spans="1:26" ht="11.25" customHeight="1" x14ac:dyDescent="0.2">
      <c r="A54" s="43" t="s">
        <v>118</v>
      </c>
      <c r="B54" s="44" t="s">
        <v>119</v>
      </c>
      <c r="C54" s="45">
        <v>826.29233414974431</v>
      </c>
      <c r="D54" s="45">
        <v>929.28792892437673</v>
      </c>
      <c r="E54" s="45">
        <v>1021.3338699198912</v>
      </c>
      <c r="F54" s="45">
        <v>1151.3433603983312</v>
      </c>
      <c r="G54" s="45">
        <v>1366.2235728388728</v>
      </c>
      <c r="H54" s="45">
        <v>1908.6951588934589</v>
      </c>
      <c r="I54" s="45">
        <v>1987.8615800687899</v>
      </c>
      <c r="J54" s="45">
        <v>1961.0861491969631</v>
      </c>
      <c r="K54" s="45">
        <v>1887.5415192901787</v>
      </c>
      <c r="L54" s="45">
        <v>1900.6556828486648</v>
      </c>
      <c r="M54" s="45">
        <v>2062.5868674119524</v>
      </c>
      <c r="N54" s="45">
        <v>2213.0465422757616</v>
      </c>
      <c r="O54" s="45">
        <v>2320.7019488223059</v>
      </c>
      <c r="P54" s="45">
        <v>2156.7286034457943</v>
      </c>
      <c r="Q54" s="45">
        <v>2137.8961468948696</v>
      </c>
      <c r="R54" s="45">
        <v>1997.8040137980297</v>
      </c>
      <c r="S54" s="45">
        <v>1880.9199029440897</v>
      </c>
      <c r="T54" s="45">
        <v>1871.4309903859041</v>
      </c>
      <c r="U54" s="45">
        <v>1895.4264904801121</v>
      </c>
      <c r="V54" s="45">
        <v>1810.5552088922475</v>
      </c>
      <c r="W54" s="45">
        <v>1516.9354583076672</v>
      </c>
      <c r="X54" s="45">
        <v>1514.1892352691291</v>
      </c>
      <c r="Y54" s="45">
        <v>1394.0705597464907</v>
      </c>
      <c r="Z54" s="45">
        <v>1287.9893420394028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1039.0339008000001</v>
      </c>
      <c r="D61" s="49">
        <f t="shared" si="22"/>
        <v>1149.8141865600001</v>
      </c>
      <c r="E61" s="49">
        <f t="shared" si="22"/>
        <v>1344.5501407199999</v>
      </c>
      <c r="F61" s="49">
        <f t="shared" si="22"/>
        <v>1501.3747929599997</v>
      </c>
      <c r="G61" s="49">
        <f t="shared" si="22"/>
        <v>1770.20768376</v>
      </c>
      <c r="H61" s="49">
        <f t="shared" si="22"/>
        <v>3535.7066618399995</v>
      </c>
      <c r="I61" s="49">
        <f t="shared" si="22"/>
        <v>3523.5116474400002</v>
      </c>
      <c r="J61" s="49">
        <f t="shared" si="22"/>
        <v>3759.9723237600001</v>
      </c>
      <c r="K61" s="49">
        <f t="shared" si="22"/>
        <v>4047.1767648000005</v>
      </c>
      <c r="L61" s="49">
        <f t="shared" si="22"/>
        <v>4049.7668971200001</v>
      </c>
      <c r="M61" s="49">
        <f t="shared" si="22"/>
        <v>5090.1240182399997</v>
      </c>
      <c r="N61" s="49">
        <f t="shared" si="22"/>
        <v>2874.29531976</v>
      </c>
      <c r="O61" s="49">
        <f t="shared" si="22"/>
        <v>2875.7526146441492</v>
      </c>
      <c r="P61" s="49">
        <f t="shared" si="22"/>
        <v>2750.0932800114656</v>
      </c>
      <c r="Q61" s="49">
        <f t="shared" si="22"/>
        <v>2668.9317930065481</v>
      </c>
      <c r="R61" s="49">
        <f t="shared" si="22"/>
        <v>2570.0976173404997</v>
      </c>
      <c r="S61" s="49">
        <f t="shared" si="22"/>
        <v>2601.1917064393097</v>
      </c>
      <c r="T61" s="49">
        <f t="shared" si="22"/>
        <v>2414.0690075913617</v>
      </c>
      <c r="U61" s="49">
        <f t="shared" si="22"/>
        <v>2880.5033476231647</v>
      </c>
      <c r="V61" s="49">
        <f t="shared" si="22"/>
        <v>2628.6563399493457</v>
      </c>
      <c r="W61" s="49">
        <f t="shared" si="22"/>
        <v>2289.6157294135151</v>
      </c>
      <c r="X61" s="49">
        <f t="shared" si="22"/>
        <v>2560.7368795175889</v>
      </c>
      <c r="Y61" s="49">
        <f t="shared" ref="Y61:Z61" si="23">SUM(Y62:Y72)</f>
        <v>2724.939300092773</v>
      </c>
      <c r="Z61" s="49">
        <f t="shared" si="23"/>
        <v>3502.6815794662862</v>
      </c>
    </row>
    <row r="62" spans="1:26" ht="11.25" customHeight="1" x14ac:dyDescent="0.2">
      <c r="A62" s="50" t="s">
        <v>92</v>
      </c>
      <c r="B62" s="51" t="s">
        <v>93</v>
      </c>
      <c r="C62" s="52">
        <v>200.3678208</v>
      </c>
      <c r="D62" s="52">
        <v>177.63217919999997</v>
      </c>
      <c r="E62" s="52">
        <v>212.12795519999995</v>
      </c>
      <c r="F62" s="52">
        <v>224.11186559999999</v>
      </c>
      <c r="G62" s="52">
        <v>244.27186559999996</v>
      </c>
      <c r="H62" s="52">
        <v>1368.8639999999998</v>
      </c>
      <c r="I62" s="52">
        <v>1239.1678656000001</v>
      </c>
      <c r="J62" s="52">
        <v>1447.8238655999999</v>
      </c>
      <c r="K62" s="52">
        <v>1701.0560448000001</v>
      </c>
      <c r="L62" s="52">
        <v>1598.4638207999997</v>
      </c>
      <c r="M62" s="52">
        <v>2479.0078655999996</v>
      </c>
      <c r="N62" s="52">
        <v>84.426854399999982</v>
      </c>
      <c r="O62" s="52">
        <v>52.548652800000006</v>
      </c>
      <c r="P62" s="52">
        <v>56.771769599999999</v>
      </c>
      <c r="Q62" s="52">
        <v>46.547020799999999</v>
      </c>
      <c r="R62" s="52">
        <v>45.152351999999993</v>
      </c>
      <c r="S62" s="52">
        <v>253.27451519999997</v>
      </c>
      <c r="T62" s="52">
        <v>239.96286720000001</v>
      </c>
      <c r="U62" s="52">
        <v>695.24582400000008</v>
      </c>
      <c r="V62" s="52">
        <v>562.35029760000009</v>
      </c>
      <c r="W62" s="52">
        <v>496.10655360000004</v>
      </c>
      <c r="X62" s="52">
        <v>650.20556160000001</v>
      </c>
      <c r="Y62" s="52">
        <v>858.11927040000012</v>
      </c>
      <c r="Z62" s="52">
        <v>1689.0124607999999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139.06620000000001</v>
      </c>
      <c r="D64" s="52">
        <v>173.08208736000003</v>
      </c>
      <c r="E64" s="52">
        <v>240.6222655199999</v>
      </c>
      <c r="F64" s="52">
        <v>254.16308735999996</v>
      </c>
      <c r="G64" s="52">
        <v>290.63577815999997</v>
      </c>
      <c r="H64" s="52">
        <v>424.84262183999988</v>
      </c>
      <c r="I64" s="52">
        <v>453.34382184000003</v>
      </c>
      <c r="J64" s="52">
        <v>467.04837816000014</v>
      </c>
      <c r="K64" s="52">
        <v>530.22059999999999</v>
      </c>
      <c r="L64" s="52">
        <v>630.90295631999993</v>
      </c>
      <c r="M64" s="52">
        <v>644.1161126400001</v>
      </c>
      <c r="N64" s="52">
        <v>691.78918536000003</v>
      </c>
      <c r="O64" s="52">
        <v>635.58260184414951</v>
      </c>
      <c r="P64" s="52">
        <v>655.59875041146597</v>
      </c>
      <c r="Q64" s="52">
        <v>597.92333220654848</v>
      </c>
      <c r="R64" s="52">
        <v>620.48891526049965</v>
      </c>
      <c r="S64" s="52">
        <v>544.98299251930985</v>
      </c>
      <c r="T64" s="52">
        <v>354.67406039136193</v>
      </c>
      <c r="U64" s="52">
        <v>335.92924362316433</v>
      </c>
      <c r="V64" s="52">
        <v>299.34180234934593</v>
      </c>
      <c r="W64" s="52">
        <v>308.01214973351523</v>
      </c>
      <c r="X64" s="52">
        <v>423.25644767758854</v>
      </c>
      <c r="Y64" s="52">
        <v>495.05731113277272</v>
      </c>
      <c r="Z64" s="52">
        <v>545.28714074628624</v>
      </c>
    </row>
    <row r="65" spans="1:26" ht="11.25" customHeight="1" x14ac:dyDescent="0.2">
      <c r="A65" s="50" t="s">
        <v>98</v>
      </c>
      <c r="B65" s="51" t="s">
        <v>99</v>
      </c>
      <c r="C65" s="52">
        <v>699.5998800000001</v>
      </c>
      <c r="D65" s="52">
        <v>799.09992000000011</v>
      </c>
      <c r="E65" s="52">
        <v>891.79992000000016</v>
      </c>
      <c r="F65" s="52">
        <v>1023.0998399999997</v>
      </c>
      <c r="G65" s="52">
        <v>1235.3000400000001</v>
      </c>
      <c r="H65" s="52">
        <v>1742.0000399999999</v>
      </c>
      <c r="I65" s="52">
        <v>1830.9999599999999</v>
      </c>
      <c r="J65" s="52">
        <v>1845.1000800000002</v>
      </c>
      <c r="K65" s="52">
        <v>1815.90012</v>
      </c>
      <c r="L65" s="52">
        <v>1820.40012</v>
      </c>
      <c r="M65" s="52">
        <v>1967.0000399999994</v>
      </c>
      <c r="N65" s="52">
        <v>2098.0792799999999</v>
      </c>
      <c r="O65" s="52">
        <v>2187.6213599999996</v>
      </c>
      <c r="P65" s="52">
        <v>2037.7227599999997</v>
      </c>
      <c r="Q65" s="52">
        <v>2024.4614399999996</v>
      </c>
      <c r="R65" s="52">
        <v>1901.6715599999998</v>
      </c>
      <c r="S65" s="52">
        <v>1799.56368</v>
      </c>
      <c r="T65" s="52">
        <v>1819.4320799999996</v>
      </c>
      <c r="U65" s="52">
        <v>1849.3282799999999</v>
      </c>
      <c r="V65" s="52">
        <v>1766.9642399999998</v>
      </c>
      <c r="W65" s="52">
        <v>1480.7851199999996</v>
      </c>
      <c r="X65" s="52">
        <v>1480.6040399999999</v>
      </c>
      <c r="Y65" s="52">
        <v>1365.47244</v>
      </c>
      <c r="Z65" s="52">
        <v>1264.3466400000002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2.7847900799999996</v>
      </c>
      <c r="S72" s="55">
        <v>3.3705187200000015</v>
      </c>
      <c r="T72" s="55">
        <v>0</v>
      </c>
      <c r="U72" s="55">
        <v>0</v>
      </c>
      <c r="V72" s="55">
        <v>0</v>
      </c>
      <c r="W72" s="55">
        <v>4.7119060800000012</v>
      </c>
      <c r="X72" s="55">
        <v>6.6708302399999999</v>
      </c>
      <c r="Y72" s="55">
        <v>6.2902785600000009</v>
      </c>
      <c r="Z72" s="55">
        <v>4.035337919999999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11618.823670406342</v>
      </c>
      <c r="D2" s="21">
        <f t="shared" ref="D2:X2" si="0">SUM(D3,D17,D22,D25,D26,D51,D52)</f>
        <v>14216.687497562905</v>
      </c>
      <c r="E2" s="21">
        <f t="shared" si="0"/>
        <v>15595.327644727047</v>
      </c>
      <c r="F2" s="21">
        <f t="shared" si="0"/>
        <v>15899.023824806569</v>
      </c>
      <c r="G2" s="21">
        <f t="shared" si="0"/>
        <v>16313.79136002674</v>
      </c>
      <c r="H2" s="21">
        <f t="shared" si="0"/>
        <v>19876.787590337997</v>
      </c>
      <c r="I2" s="21">
        <f t="shared" si="0"/>
        <v>18769.150777111972</v>
      </c>
      <c r="J2" s="21">
        <f t="shared" si="0"/>
        <v>16734.240909656804</v>
      </c>
      <c r="K2" s="21">
        <f t="shared" si="0"/>
        <v>16930.305483956563</v>
      </c>
      <c r="L2" s="21">
        <f t="shared" si="0"/>
        <v>12991.192191072027</v>
      </c>
      <c r="M2" s="21">
        <f t="shared" si="0"/>
        <v>12017.290096863795</v>
      </c>
      <c r="N2" s="21">
        <f t="shared" si="0"/>
        <v>12870.194506153588</v>
      </c>
      <c r="O2" s="21">
        <f t="shared" si="0"/>
        <v>11513.220031941923</v>
      </c>
      <c r="P2" s="21">
        <f t="shared" si="0"/>
        <v>9884.2353344023795</v>
      </c>
      <c r="Q2" s="21">
        <f t="shared" si="0"/>
        <v>8947.0712010656098</v>
      </c>
      <c r="R2" s="21">
        <f t="shared" si="0"/>
        <v>9636.4280497442851</v>
      </c>
      <c r="S2" s="21">
        <f t="shared" si="0"/>
        <v>9771.4405816584585</v>
      </c>
      <c r="T2" s="21">
        <f t="shared" si="0"/>
        <v>9901.8030445267832</v>
      </c>
      <c r="U2" s="21">
        <f t="shared" si="0"/>
        <v>9730.7319257194431</v>
      </c>
      <c r="V2" s="21">
        <f t="shared" si="0"/>
        <v>10364.015327895795</v>
      </c>
      <c r="W2" s="21">
        <f t="shared" si="0"/>
        <v>10127.132113125825</v>
      </c>
      <c r="X2" s="21">
        <f t="shared" si="0"/>
        <v>9935.5651242365457</v>
      </c>
      <c r="Y2" s="21">
        <f t="shared" ref="Y2:Z2" si="1">SUM(Y3,Y17,Y22,Y25,Y26,Y51,Y52)</f>
        <v>10576.60532830714</v>
      </c>
      <c r="Z2" s="21">
        <f t="shared" si="1"/>
        <v>10087.581810233263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2048.8467621600003</v>
      </c>
      <c r="D3" s="24">
        <f t="shared" si="2"/>
        <v>1930.78584864</v>
      </c>
      <c r="E3" s="24">
        <f t="shared" si="2"/>
        <v>1793.0483999999999</v>
      </c>
      <c r="F3" s="24">
        <f t="shared" si="2"/>
        <v>1852.07902704</v>
      </c>
      <c r="G3" s="24">
        <f t="shared" si="2"/>
        <v>1647.93169728</v>
      </c>
      <c r="H3" s="24">
        <f t="shared" si="2"/>
        <v>1938.1647621600002</v>
      </c>
      <c r="I3" s="24">
        <f t="shared" si="2"/>
        <v>1709.42184864</v>
      </c>
      <c r="J3" s="24">
        <f t="shared" si="2"/>
        <v>383.69737296000005</v>
      </c>
      <c r="K3" s="24">
        <f t="shared" si="2"/>
        <v>1229.7999621600002</v>
      </c>
      <c r="L3" s="24">
        <f t="shared" si="2"/>
        <v>423.05112432000004</v>
      </c>
      <c r="M3" s="24">
        <f t="shared" si="2"/>
        <v>292.69224864</v>
      </c>
      <c r="N3" s="24">
        <f t="shared" si="2"/>
        <v>930.38778360000015</v>
      </c>
      <c r="O3" s="24">
        <f t="shared" si="2"/>
        <v>1009.1862158400004</v>
      </c>
      <c r="P3" s="24">
        <f t="shared" si="2"/>
        <v>983.37517344000014</v>
      </c>
      <c r="Q3" s="24">
        <f t="shared" si="2"/>
        <v>882.41105304000018</v>
      </c>
      <c r="R3" s="24">
        <f t="shared" si="2"/>
        <v>1048.8989174400001</v>
      </c>
      <c r="S3" s="24">
        <f t="shared" si="2"/>
        <v>820.8299721599999</v>
      </c>
      <c r="T3" s="24">
        <f t="shared" si="2"/>
        <v>735.82858007999994</v>
      </c>
      <c r="U3" s="24">
        <f t="shared" si="2"/>
        <v>776.06301959999996</v>
      </c>
      <c r="V3" s="24">
        <f t="shared" si="2"/>
        <v>711.12435767999989</v>
      </c>
      <c r="W3" s="24">
        <f t="shared" si="2"/>
        <v>687.3130835999998</v>
      </c>
      <c r="X3" s="24">
        <f t="shared" si="2"/>
        <v>737.51333039999997</v>
      </c>
      <c r="Y3" s="24">
        <f t="shared" ref="Y3:Z3" si="3">SUM(Y4,Y8,Y11)</f>
        <v>737.15710464000006</v>
      </c>
      <c r="Z3" s="24">
        <f t="shared" si="3"/>
        <v>992.92072968000002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2048.8467621600003</v>
      </c>
      <c r="D4" s="19">
        <f t="shared" si="4"/>
        <v>1930.78584864</v>
      </c>
      <c r="E4" s="19">
        <f t="shared" si="4"/>
        <v>1793.0483999999999</v>
      </c>
      <c r="F4" s="19">
        <f t="shared" si="4"/>
        <v>1852.07902704</v>
      </c>
      <c r="G4" s="19">
        <f t="shared" si="4"/>
        <v>1647.93169728</v>
      </c>
      <c r="H4" s="19">
        <f t="shared" si="4"/>
        <v>1938.1647621600002</v>
      </c>
      <c r="I4" s="19">
        <f t="shared" si="4"/>
        <v>1709.42184864</v>
      </c>
      <c r="J4" s="19">
        <f t="shared" si="4"/>
        <v>383.69737296000005</v>
      </c>
      <c r="K4" s="19">
        <f t="shared" si="4"/>
        <v>1229.7999621600002</v>
      </c>
      <c r="L4" s="19">
        <f t="shared" si="4"/>
        <v>423.05112432000004</v>
      </c>
      <c r="M4" s="19">
        <f t="shared" si="4"/>
        <v>292.69224864</v>
      </c>
      <c r="N4" s="19">
        <f t="shared" si="4"/>
        <v>930.38778360000015</v>
      </c>
      <c r="O4" s="19">
        <f t="shared" si="4"/>
        <v>1009.1862158400004</v>
      </c>
      <c r="P4" s="19">
        <f t="shared" si="4"/>
        <v>983.37517344000014</v>
      </c>
      <c r="Q4" s="19">
        <f t="shared" si="4"/>
        <v>882.41105304000018</v>
      </c>
      <c r="R4" s="19">
        <f t="shared" si="4"/>
        <v>1048.8989174400001</v>
      </c>
      <c r="S4" s="19">
        <f t="shared" si="4"/>
        <v>820.8299721599999</v>
      </c>
      <c r="T4" s="19">
        <f t="shared" si="4"/>
        <v>735.82858007999994</v>
      </c>
      <c r="U4" s="19">
        <f t="shared" si="4"/>
        <v>776.06301959999996</v>
      </c>
      <c r="V4" s="19">
        <f t="shared" si="4"/>
        <v>711.12435767999989</v>
      </c>
      <c r="W4" s="19">
        <f t="shared" si="4"/>
        <v>687.3130835999998</v>
      </c>
      <c r="X4" s="19">
        <f t="shared" si="4"/>
        <v>737.51333039999997</v>
      </c>
      <c r="Y4" s="19">
        <f t="shared" ref="Y4:Z4" si="5">SUM(Y5:Y7)</f>
        <v>737.15710464000006</v>
      </c>
      <c r="Z4" s="19">
        <f t="shared" si="5"/>
        <v>992.92072968000002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2048.8467621600003</v>
      </c>
      <c r="D7" s="8">
        <v>1930.78584864</v>
      </c>
      <c r="E7" s="8">
        <v>1793.0483999999999</v>
      </c>
      <c r="F7" s="8">
        <v>1852.07902704</v>
      </c>
      <c r="G7" s="8">
        <v>1647.93169728</v>
      </c>
      <c r="H7" s="8">
        <v>1938.1647621600002</v>
      </c>
      <c r="I7" s="8">
        <v>1709.42184864</v>
      </c>
      <c r="J7" s="8">
        <v>383.69737296000005</v>
      </c>
      <c r="K7" s="8">
        <v>1229.7999621600002</v>
      </c>
      <c r="L7" s="8">
        <v>423.05112432000004</v>
      </c>
      <c r="M7" s="8">
        <v>292.69224864</v>
      </c>
      <c r="N7" s="8">
        <v>930.38778360000015</v>
      </c>
      <c r="O7" s="8">
        <v>1009.1862158400004</v>
      </c>
      <c r="P7" s="8">
        <v>983.37517344000014</v>
      </c>
      <c r="Q7" s="8">
        <v>882.41105304000018</v>
      </c>
      <c r="R7" s="8">
        <v>1048.8989174400001</v>
      </c>
      <c r="S7" s="8">
        <v>820.8299721599999</v>
      </c>
      <c r="T7" s="8">
        <v>735.82858007999994</v>
      </c>
      <c r="U7" s="8">
        <v>776.06301959999996</v>
      </c>
      <c r="V7" s="8">
        <v>711.12435767999989</v>
      </c>
      <c r="W7" s="8">
        <v>687.3130835999998</v>
      </c>
      <c r="X7" s="8">
        <v>737.51333039999997</v>
      </c>
      <c r="Y7" s="8">
        <v>737.15710464000006</v>
      </c>
      <c r="Z7" s="8">
        <v>992.92072968000002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802.00562400000001</v>
      </c>
      <c r="D17" s="27">
        <f t="shared" si="10"/>
        <v>727.00574399999994</v>
      </c>
      <c r="E17" s="27">
        <f t="shared" si="10"/>
        <v>787.15346399999999</v>
      </c>
      <c r="F17" s="27">
        <f t="shared" si="10"/>
        <v>1018.8329760000001</v>
      </c>
      <c r="G17" s="27">
        <f t="shared" si="10"/>
        <v>769.54953599999999</v>
      </c>
      <c r="H17" s="27">
        <f t="shared" si="10"/>
        <v>812.68898399999989</v>
      </c>
      <c r="I17" s="27">
        <f t="shared" si="10"/>
        <v>779.55263999999988</v>
      </c>
      <c r="J17" s="27">
        <f t="shared" si="10"/>
        <v>832.55205599999999</v>
      </c>
      <c r="K17" s="27">
        <f t="shared" si="10"/>
        <v>796.60727999999995</v>
      </c>
      <c r="L17" s="27">
        <f t="shared" si="10"/>
        <v>583.18588800000009</v>
      </c>
      <c r="M17" s="27">
        <f t="shared" si="10"/>
        <v>434.70648</v>
      </c>
      <c r="N17" s="27">
        <f t="shared" si="10"/>
        <v>722.34326880000003</v>
      </c>
      <c r="O17" s="27">
        <f t="shared" si="10"/>
        <v>383.81719680000003</v>
      </c>
      <c r="P17" s="27">
        <f t="shared" si="10"/>
        <v>315.65912400000002</v>
      </c>
      <c r="Q17" s="27">
        <f t="shared" si="10"/>
        <v>411.11418959999997</v>
      </c>
      <c r="R17" s="27">
        <f t="shared" si="10"/>
        <v>308.89800720000005</v>
      </c>
      <c r="S17" s="27">
        <f t="shared" si="10"/>
        <v>9.0309599999999985</v>
      </c>
      <c r="T17" s="27">
        <f t="shared" si="10"/>
        <v>8.4608107199999996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13.946039999999998</v>
      </c>
      <c r="D19" s="8">
        <v>13.826159999999998</v>
      </c>
      <c r="E19" s="8">
        <v>6.6333599999999997</v>
      </c>
      <c r="F19" s="8">
        <v>6.913079999999999</v>
      </c>
      <c r="G19" s="8">
        <v>10.349639999999999</v>
      </c>
      <c r="H19" s="8">
        <v>10.589399999999999</v>
      </c>
      <c r="I19" s="8">
        <v>7.352640000000001</v>
      </c>
      <c r="J19" s="8">
        <v>7.8321599999999991</v>
      </c>
      <c r="K19" s="8">
        <v>12.707280000000001</v>
      </c>
      <c r="L19" s="8">
        <v>14.305680000000001</v>
      </c>
      <c r="M19" s="8">
        <v>13.50648</v>
      </c>
      <c r="N19" s="8">
        <v>9.0309599999999985</v>
      </c>
      <c r="O19" s="8">
        <v>9.3106799999999996</v>
      </c>
      <c r="P19" s="8">
        <v>12.187799999999999</v>
      </c>
      <c r="Q19" s="8">
        <v>22.017959999999995</v>
      </c>
      <c r="R19" s="8">
        <v>11.228759999999999</v>
      </c>
      <c r="S19" s="8">
        <v>9.0309599999999985</v>
      </c>
      <c r="T19" s="8">
        <v>8.4608107199999996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788.05958399999997</v>
      </c>
      <c r="D20" s="8">
        <v>713.17958399999998</v>
      </c>
      <c r="E20" s="8">
        <v>780.52010399999995</v>
      </c>
      <c r="F20" s="8">
        <v>1011.9198960000001</v>
      </c>
      <c r="G20" s="8">
        <v>759.19989599999997</v>
      </c>
      <c r="H20" s="8">
        <v>802.09958399999994</v>
      </c>
      <c r="I20" s="8">
        <v>772.19999999999993</v>
      </c>
      <c r="J20" s="8">
        <v>824.71989599999995</v>
      </c>
      <c r="K20" s="8">
        <v>783.9</v>
      </c>
      <c r="L20" s="8">
        <v>568.88020800000004</v>
      </c>
      <c r="M20" s="8">
        <v>421.2</v>
      </c>
      <c r="N20" s="8">
        <v>703.84204799999998</v>
      </c>
      <c r="O20" s="8">
        <v>351.93880800000005</v>
      </c>
      <c r="P20" s="8">
        <v>292.84725600000002</v>
      </c>
      <c r="Q20" s="8">
        <v>361.80518399999994</v>
      </c>
      <c r="R20" s="8">
        <v>283.57524000000001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9.4702607999999966</v>
      </c>
      <c r="O21" s="8">
        <v>22.567708799999998</v>
      </c>
      <c r="P21" s="8">
        <v>10.624068000000003</v>
      </c>
      <c r="Q21" s="8">
        <v>27.291045599999993</v>
      </c>
      <c r="R21" s="8">
        <v>14.094007199999998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28.582424640000013</v>
      </c>
      <c r="D26" s="27">
        <f t="shared" si="14"/>
        <v>22.865895360000003</v>
      </c>
      <c r="E26" s="27">
        <f t="shared" si="14"/>
        <v>25.724160000000001</v>
      </c>
      <c r="F26" s="27">
        <f t="shared" si="14"/>
        <v>27.443465279999998</v>
      </c>
      <c r="G26" s="27">
        <f t="shared" si="14"/>
        <v>550.2549452400001</v>
      </c>
      <c r="H26" s="27">
        <f t="shared" si="14"/>
        <v>3537.93941352</v>
      </c>
      <c r="I26" s="27">
        <f t="shared" si="14"/>
        <v>2599.5718674</v>
      </c>
      <c r="J26" s="27">
        <f t="shared" si="14"/>
        <v>1400.6278530000002</v>
      </c>
      <c r="K26" s="27">
        <f t="shared" si="14"/>
        <v>942.99407747999999</v>
      </c>
      <c r="L26" s="27">
        <f t="shared" si="14"/>
        <v>815.76144540000007</v>
      </c>
      <c r="M26" s="27">
        <f t="shared" si="14"/>
        <v>947.07869903999995</v>
      </c>
      <c r="N26" s="27">
        <f t="shared" si="14"/>
        <v>1117.8017604000001</v>
      </c>
      <c r="O26" s="27">
        <f t="shared" si="14"/>
        <v>650.41879032000008</v>
      </c>
      <c r="P26" s="27">
        <f t="shared" si="14"/>
        <v>701.26545852000015</v>
      </c>
      <c r="Q26" s="27">
        <f t="shared" si="14"/>
        <v>714.59136395999997</v>
      </c>
      <c r="R26" s="27">
        <f t="shared" si="14"/>
        <v>651.47506884000006</v>
      </c>
      <c r="S26" s="27">
        <f t="shared" si="14"/>
        <v>710.15463179999995</v>
      </c>
      <c r="T26" s="27">
        <f t="shared" si="14"/>
        <v>778.00242240000023</v>
      </c>
      <c r="U26" s="27">
        <f t="shared" si="14"/>
        <v>676.81319003999999</v>
      </c>
      <c r="V26" s="27">
        <f t="shared" si="14"/>
        <v>761.94189540000013</v>
      </c>
      <c r="W26" s="27">
        <f t="shared" si="14"/>
        <v>774.02185524000004</v>
      </c>
      <c r="X26" s="27">
        <f t="shared" si="14"/>
        <v>658.60852571999988</v>
      </c>
      <c r="Y26" s="27">
        <f t="shared" ref="Y26:Z26" si="15">SUM(Y27,Y33)</f>
        <v>652.26988224000013</v>
      </c>
      <c r="Z26" s="27">
        <f t="shared" si="15"/>
        <v>778.57091172000037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28.582424640000013</v>
      </c>
      <c r="D33" s="19">
        <f t="shared" si="18"/>
        <v>22.865895360000003</v>
      </c>
      <c r="E33" s="19">
        <f t="shared" si="18"/>
        <v>25.724160000000001</v>
      </c>
      <c r="F33" s="19">
        <f t="shared" si="18"/>
        <v>27.443465279999998</v>
      </c>
      <c r="G33" s="19">
        <f t="shared" si="18"/>
        <v>550.2549452400001</v>
      </c>
      <c r="H33" s="19">
        <f t="shared" si="18"/>
        <v>3537.93941352</v>
      </c>
      <c r="I33" s="19">
        <f t="shared" si="18"/>
        <v>2599.5718674</v>
      </c>
      <c r="J33" s="19">
        <f t="shared" si="18"/>
        <v>1400.6278530000002</v>
      </c>
      <c r="K33" s="19">
        <f t="shared" si="18"/>
        <v>942.99407747999999</v>
      </c>
      <c r="L33" s="19">
        <f t="shared" si="18"/>
        <v>815.76144540000007</v>
      </c>
      <c r="M33" s="19">
        <f t="shared" si="18"/>
        <v>947.07869903999995</v>
      </c>
      <c r="N33" s="19">
        <f t="shared" si="18"/>
        <v>1117.8017604000001</v>
      </c>
      <c r="O33" s="19">
        <f t="shared" si="18"/>
        <v>650.41879032000008</v>
      </c>
      <c r="P33" s="19">
        <f t="shared" si="18"/>
        <v>701.26545852000015</v>
      </c>
      <c r="Q33" s="19">
        <f t="shared" si="18"/>
        <v>714.59136395999997</v>
      </c>
      <c r="R33" s="19">
        <f t="shared" si="18"/>
        <v>651.47506884000006</v>
      </c>
      <c r="S33" s="19">
        <f t="shared" si="18"/>
        <v>710.15463179999995</v>
      </c>
      <c r="T33" s="19">
        <f t="shared" si="18"/>
        <v>778.00242240000023</v>
      </c>
      <c r="U33" s="19">
        <f t="shared" si="18"/>
        <v>676.81319003999999</v>
      </c>
      <c r="V33" s="19">
        <f t="shared" si="18"/>
        <v>761.94189540000013</v>
      </c>
      <c r="W33" s="19">
        <f t="shared" si="18"/>
        <v>774.02185524000004</v>
      </c>
      <c r="X33" s="19">
        <f t="shared" si="18"/>
        <v>658.60852571999988</v>
      </c>
      <c r="Y33" s="19">
        <f t="shared" ref="Y33:Z33" si="19">SUM(Y34:Y50)</f>
        <v>652.26988224000013</v>
      </c>
      <c r="Z33" s="19">
        <f t="shared" si="19"/>
        <v>778.57091172000037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228.10056191999999</v>
      </c>
      <c r="H34" s="8">
        <v>781.24455936000015</v>
      </c>
      <c r="I34" s="8">
        <v>467.6063385600001</v>
      </c>
      <c r="J34" s="8">
        <v>476.15993856000006</v>
      </c>
      <c r="K34" s="8">
        <v>330.74604288000006</v>
      </c>
      <c r="L34" s="8">
        <v>222.39795456000002</v>
      </c>
      <c r="M34" s="8">
        <v>441.94491648000002</v>
      </c>
      <c r="N34" s="8">
        <v>518.9287680000001</v>
      </c>
      <c r="O34" s="8">
        <v>213.84435456000003</v>
      </c>
      <c r="P34" s="8">
        <v>305.08441344000005</v>
      </c>
      <c r="Q34" s="8">
        <v>376.36586496000001</v>
      </c>
      <c r="R34" s="8">
        <v>390.62227968000002</v>
      </c>
      <c r="S34" s="8">
        <v>439.09371647999996</v>
      </c>
      <c r="T34" s="8">
        <v>540.46144512000012</v>
      </c>
      <c r="U34" s="8">
        <v>629.62313472000005</v>
      </c>
      <c r="V34" s="8">
        <v>713.37044736000018</v>
      </c>
      <c r="W34" s="8">
        <v>706.32497664000005</v>
      </c>
      <c r="X34" s="8">
        <v>621.73391615999992</v>
      </c>
      <c r="Y34" s="8">
        <v>597.25299456000016</v>
      </c>
      <c r="Z34" s="8">
        <v>726.89114880000022</v>
      </c>
    </row>
    <row r="35" spans="1:26" ht="11.25" customHeight="1" x14ac:dyDescent="0.2">
      <c r="A35" s="28" t="s">
        <v>56</v>
      </c>
      <c r="B35" s="7" t="s">
        <v>57</v>
      </c>
      <c r="C35" s="8">
        <v>28.582424640000013</v>
      </c>
      <c r="D35" s="8">
        <v>22.865895360000003</v>
      </c>
      <c r="E35" s="8">
        <v>25.724160000000001</v>
      </c>
      <c r="F35" s="8">
        <v>27.443465279999998</v>
      </c>
      <c r="G35" s="8">
        <v>21.344843520000001</v>
      </c>
      <c r="H35" s="8">
        <v>27.443465279999998</v>
      </c>
      <c r="I35" s="8">
        <v>27.443465279999998</v>
      </c>
      <c r="J35" s="8">
        <v>18.295643519999999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9.4702467600000002</v>
      </c>
      <c r="H43" s="8">
        <v>15.783655680000003</v>
      </c>
      <c r="I43" s="8">
        <v>6.3136756799999985</v>
      </c>
      <c r="J43" s="8">
        <v>6.3136756799999985</v>
      </c>
      <c r="K43" s="8">
        <v>3.1568378399999992</v>
      </c>
      <c r="L43" s="8">
        <v>3.1568378399999992</v>
      </c>
      <c r="M43" s="8">
        <v>6.3136756799999985</v>
      </c>
      <c r="N43" s="8">
        <v>14.110536960000001</v>
      </c>
      <c r="O43" s="8">
        <v>12.143715479999999</v>
      </c>
      <c r="P43" s="8">
        <v>19.164305160000001</v>
      </c>
      <c r="Q43" s="8">
        <v>26.775234719999997</v>
      </c>
      <c r="R43" s="8">
        <v>13.98435948</v>
      </c>
      <c r="S43" s="8">
        <v>11.695558680000001</v>
      </c>
      <c r="T43" s="8">
        <v>12.914385119999999</v>
      </c>
      <c r="U43" s="8">
        <v>13.049899199999999</v>
      </c>
      <c r="V43" s="8">
        <v>11.061203400000002</v>
      </c>
      <c r="W43" s="8">
        <v>15.155435879999999</v>
      </c>
      <c r="X43" s="8">
        <v>11.455741440000001</v>
      </c>
      <c r="Y43" s="8">
        <v>19.511893440000001</v>
      </c>
      <c r="Z43" s="8">
        <v>21.301586279999999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241.49394432000003</v>
      </c>
      <c r="H44" s="8">
        <v>1352.9858392800002</v>
      </c>
      <c r="I44" s="8">
        <v>863.80545528000016</v>
      </c>
      <c r="J44" s="8">
        <v>105.26656967999999</v>
      </c>
      <c r="K44" s="8">
        <v>95.978383919999985</v>
      </c>
      <c r="L44" s="8">
        <v>126.93918888000003</v>
      </c>
      <c r="M44" s="8">
        <v>117.65072448000004</v>
      </c>
      <c r="N44" s="8">
        <v>257.52856176</v>
      </c>
      <c r="O44" s="8">
        <v>118.87061040000002</v>
      </c>
      <c r="P44" s="8">
        <v>75.754971360000013</v>
      </c>
      <c r="Q44" s="8">
        <v>68.791757760000024</v>
      </c>
      <c r="R44" s="8">
        <v>55.952305200000012</v>
      </c>
      <c r="S44" s="8">
        <v>48.38221368</v>
      </c>
      <c r="T44" s="8">
        <v>59.565430080000006</v>
      </c>
      <c r="U44" s="8">
        <v>18.359868240000001</v>
      </c>
      <c r="V44" s="8">
        <v>15.55173432</v>
      </c>
      <c r="W44" s="8">
        <v>19.737464400000004</v>
      </c>
      <c r="X44" s="8">
        <v>14.737269600000003</v>
      </c>
      <c r="Y44" s="8">
        <v>15.396810479999999</v>
      </c>
      <c r="Z44" s="8">
        <v>14.591819520000001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49.845348720000011</v>
      </c>
      <c r="H50" s="8">
        <v>1360.4818939199997</v>
      </c>
      <c r="I50" s="8">
        <v>1234.4029326</v>
      </c>
      <c r="J50" s="8">
        <v>794.59202556000014</v>
      </c>
      <c r="K50" s="8">
        <v>513.11281283999995</v>
      </c>
      <c r="L50" s="8">
        <v>463.26746412</v>
      </c>
      <c r="M50" s="8">
        <v>381.1693823999999</v>
      </c>
      <c r="N50" s="8">
        <v>327.23389368000005</v>
      </c>
      <c r="O50" s="8">
        <v>305.56010988000003</v>
      </c>
      <c r="P50" s="8">
        <v>301.26176856000006</v>
      </c>
      <c r="Q50" s="8">
        <v>242.65850651999997</v>
      </c>
      <c r="R50" s="8">
        <v>190.91612448000001</v>
      </c>
      <c r="S50" s="8">
        <v>210.98314296000001</v>
      </c>
      <c r="T50" s="8">
        <v>165.06116208</v>
      </c>
      <c r="U50" s="8">
        <v>15.780287880000001</v>
      </c>
      <c r="V50" s="8">
        <v>21.958510320000002</v>
      </c>
      <c r="W50" s="8">
        <v>32.803978319999992</v>
      </c>
      <c r="X50" s="8">
        <v>10.681598519999998</v>
      </c>
      <c r="Y50" s="8">
        <v>20.108183759999999</v>
      </c>
      <c r="Z50" s="8">
        <v>15.786357119999996</v>
      </c>
    </row>
    <row r="51" spans="1:26" ht="11.25" customHeight="1" x14ac:dyDescent="0.2">
      <c r="A51" s="25" t="s">
        <v>88</v>
      </c>
      <c r="B51" s="26" t="s">
        <v>89</v>
      </c>
      <c r="C51" s="27">
        <v>6497.4385396799998</v>
      </c>
      <c r="D51" s="27">
        <v>9367.5363289199995</v>
      </c>
      <c r="E51" s="27">
        <v>10800.943187759998</v>
      </c>
      <c r="F51" s="27">
        <v>10925.976825720001</v>
      </c>
      <c r="G51" s="27">
        <v>11238.710875919998</v>
      </c>
      <c r="H51" s="27">
        <v>11607.42197736</v>
      </c>
      <c r="I51" s="27">
        <v>11951.675116920002</v>
      </c>
      <c r="J51" s="27">
        <v>12167.854918559999</v>
      </c>
      <c r="K51" s="27">
        <v>11884.27036104</v>
      </c>
      <c r="L51" s="27">
        <v>8932.4405715600005</v>
      </c>
      <c r="M51" s="27">
        <v>8170.8086156400013</v>
      </c>
      <c r="N51" s="27">
        <v>7758.3628742400006</v>
      </c>
      <c r="O51" s="27">
        <v>6994.0364368707824</v>
      </c>
      <c r="P51" s="27">
        <v>5266.9533401597191</v>
      </c>
      <c r="Q51" s="27">
        <v>4107.4425657001975</v>
      </c>
      <c r="R51" s="27">
        <v>4899.138518402372</v>
      </c>
      <c r="S51" s="27">
        <v>5258.9459382727646</v>
      </c>
      <c r="T51" s="27">
        <v>5439.3396842661732</v>
      </c>
      <c r="U51" s="27">
        <v>5303.8121246605988</v>
      </c>
      <c r="V51" s="27">
        <v>5827.5196481108169</v>
      </c>
      <c r="W51" s="27">
        <v>5435.9296562153213</v>
      </c>
      <c r="X51" s="27">
        <v>5475.4218433428214</v>
      </c>
      <c r="Y51" s="27">
        <v>5930.8828331595068</v>
      </c>
      <c r="Z51" s="27">
        <v>5009.7245475359132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2241.9503199263427</v>
      </c>
      <c r="D52" s="27">
        <f t="shared" si="20"/>
        <v>2168.493680642905</v>
      </c>
      <c r="E52" s="27">
        <f t="shared" si="20"/>
        <v>2188.4584329670483</v>
      </c>
      <c r="F52" s="27">
        <f t="shared" si="20"/>
        <v>2074.6915307665668</v>
      </c>
      <c r="G52" s="27">
        <f t="shared" si="20"/>
        <v>2107.344305586741</v>
      </c>
      <c r="H52" s="27">
        <f t="shared" si="20"/>
        <v>1980.5724532979971</v>
      </c>
      <c r="I52" s="27">
        <f t="shared" si="20"/>
        <v>1728.92930415197</v>
      </c>
      <c r="J52" s="27">
        <f t="shared" si="20"/>
        <v>1949.5087091368048</v>
      </c>
      <c r="K52" s="27">
        <f t="shared" si="20"/>
        <v>2076.6338032765648</v>
      </c>
      <c r="L52" s="27">
        <f t="shared" si="20"/>
        <v>2236.7531617920249</v>
      </c>
      <c r="M52" s="27">
        <f t="shared" si="20"/>
        <v>2172.0040535437952</v>
      </c>
      <c r="N52" s="27">
        <f t="shared" si="20"/>
        <v>2341.2988191135873</v>
      </c>
      <c r="O52" s="27">
        <f t="shared" si="20"/>
        <v>2475.7613921111388</v>
      </c>
      <c r="P52" s="27">
        <f t="shared" si="20"/>
        <v>2616.9822382826601</v>
      </c>
      <c r="Q52" s="27">
        <f t="shared" si="20"/>
        <v>2831.5120287654108</v>
      </c>
      <c r="R52" s="27">
        <f t="shared" si="20"/>
        <v>2728.0175378619142</v>
      </c>
      <c r="S52" s="27">
        <f t="shared" si="20"/>
        <v>2972.4790794256942</v>
      </c>
      <c r="T52" s="27">
        <f t="shared" si="20"/>
        <v>2940.1715470606096</v>
      </c>
      <c r="U52" s="27">
        <f t="shared" si="20"/>
        <v>2974.0435914188447</v>
      </c>
      <c r="V52" s="27">
        <f t="shared" si="20"/>
        <v>3063.4294267049791</v>
      </c>
      <c r="W52" s="27">
        <f t="shared" si="20"/>
        <v>3229.8675180705031</v>
      </c>
      <c r="X52" s="27">
        <f t="shared" si="20"/>
        <v>3064.0214247737244</v>
      </c>
      <c r="Y52" s="27">
        <f t="shared" ref="Y52:Z52" si="21">SUM(Y53:Y54)</f>
        <v>3256.2955082676326</v>
      </c>
      <c r="Z52" s="27">
        <f t="shared" si="21"/>
        <v>3306.3656212973483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141.94374479999996</v>
      </c>
      <c r="K53" s="8">
        <v>151.20499679999998</v>
      </c>
      <c r="L53" s="8">
        <v>153.0793836</v>
      </c>
      <c r="M53" s="8">
        <v>154.48169879999998</v>
      </c>
      <c r="N53" s="8">
        <v>163.61888400000001</v>
      </c>
      <c r="O53" s="8">
        <v>174.39313319999999</v>
      </c>
      <c r="P53" s="8">
        <v>92.900293200000021</v>
      </c>
      <c r="Q53" s="8">
        <v>140.52598559999998</v>
      </c>
      <c r="R53" s="8">
        <v>158.12390879999998</v>
      </c>
      <c r="S53" s="8">
        <v>172.30458960000001</v>
      </c>
      <c r="T53" s="8">
        <v>170.80858080000004</v>
      </c>
      <c r="U53" s="8">
        <v>192.66544440000001</v>
      </c>
      <c r="V53" s="8">
        <v>222.13311120000003</v>
      </c>
      <c r="W53" s="8">
        <v>240.81880679999998</v>
      </c>
      <c r="X53" s="8">
        <v>189.94318200000001</v>
      </c>
      <c r="Y53" s="8">
        <v>252.06049440000001</v>
      </c>
      <c r="Z53" s="8">
        <v>367.66861560000007</v>
      </c>
    </row>
    <row r="54" spans="1:26" ht="11.25" customHeight="1" x14ac:dyDescent="0.2">
      <c r="A54" s="43" t="s">
        <v>118</v>
      </c>
      <c r="B54" s="44" t="s">
        <v>119</v>
      </c>
      <c r="C54" s="45">
        <v>2241.9503199263427</v>
      </c>
      <c r="D54" s="45">
        <v>2168.493680642905</v>
      </c>
      <c r="E54" s="45">
        <v>2188.4584329670483</v>
      </c>
      <c r="F54" s="45">
        <v>2074.6915307665668</v>
      </c>
      <c r="G54" s="45">
        <v>2107.344305586741</v>
      </c>
      <c r="H54" s="45">
        <v>1980.5724532979971</v>
      </c>
      <c r="I54" s="45">
        <v>1728.92930415197</v>
      </c>
      <c r="J54" s="45">
        <v>1807.5649643368049</v>
      </c>
      <c r="K54" s="45">
        <v>1925.4288064765647</v>
      </c>
      <c r="L54" s="45">
        <v>2083.6737781920251</v>
      </c>
      <c r="M54" s="45">
        <v>2017.5223547437954</v>
      </c>
      <c r="N54" s="45">
        <v>2177.6799351135874</v>
      </c>
      <c r="O54" s="45">
        <v>2301.3682589111386</v>
      </c>
      <c r="P54" s="45">
        <v>2524.0819450826602</v>
      </c>
      <c r="Q54" s="45">
        <v>2690.986043165411</v>
      </c>
      <c r="R54" s="45">
        <v>2569.893629061914</v>
      </c>
      <c r="S54" s="45">
        <v>2800.1744898256943</v>
      </c>
      <c r="T54" s="45">
        <v>2769.3629662606095</v>
      </c>
      <c r="U54" s="45">
        <v>2781.3781470188446</v>
      </c>
      <c r="V54" s="45">
        <v>2841.2963155049792</v>
      </c>
      <c r="W54" s="45">
        <v>2989.0487112705032</v>
      </c>
      <c r="X54" s="45">
        <v>2874.0782427737245</v>
      </c>
      <c r="Y54" s="45">
        <v>3004.2350138676325</v>
      </c>
      <c r="Z54" s="45">
        <v>2938.6970056973482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2499.6303259199994</v>
      </c>
      <c r="D61" s="49">
        <f t="shared" si="22"/>
        <v>2443.5174096000001</v>
      </c>
      <c r="E61" s="49">
        <f t="shared" si="22"/>
        <v>2520.19842552</v>
      </c>
      <c r="F61" s="49">
        <f t="shared" si="22"/>
        <v>2465.7754507200002</v>
      </c>
      <c r="G61" s="49">
        <f t="shared" si="22"/>
        <v>2515.4852810399998</v>
      </c>
      <c r="H61" s="49">
        <f t="shared" si="22"/>
        <v>3441.1605163199993</v>
      </c>
      <c r="I61" s="49">
        <f t="shared" si="22"/>
        <v>3343.0307817599996</v>
      </c>
      <c r="J61" s="49">
        <f t="shared" si="22"/>
        <v>4825.4742784799992</v>
      </c>
      <c r="K61" s="49">
        <f t="shared" si="22"/>
        <v>5078.1565792800002</v>
      </c>
      <c r="L61" s="49">
        <f t="shared" si="22"/>
        <v>4696.7533286400012</v>
      </c>
      <c r="M61" s="49">
        <f t="shared" si="22"/>
        <v>5656.1679151199987</v>
      </c>
      <c r="N61" s="49">
        <f t="shared" si="22"/>
        <v>6351.5561889599994</v>
      </c>
      <c r="O61" s="49">
        <f t="shared" si="22"/>
        <v>6668.2512308906817</v>
      </c>
      <c r="P61" s="49">
        <f t="shared" si="22"/>
        <v>7636.887725256317</v>
      </c>
      <c r="Q61" s="49">
        <f t="shared" si="22"/>
        <v>8126.7602869518923</v>
      </c>
      <c r="R61" s="49">
        <f t="shared" si="22"/>
        <v>8895.4477860310581</v>
      </c>
      <c r="S61" s="49">
        <f t="shared" si="22"/>
        <v>10184.648697648536</v>
      </c>
      <c r="T61" s="49">
        <f t="shared" si="22"/>
        <v>10380.853777047469</v>
      </c>
      <c r="U61" s="49">
        <f t="shared" si="22"/>
        <v>10241.568642472788</v>
      </c>
      <c r="V61" s="49">
        <f t="shared" si="22"/>
        <v>10864.082112061129</v>
      </c>
      <c r="W61" s="49">
        <f t="shared" si="22"/>
        <v>10949.801135877709</v>
      </c>
      <c r="X61" s="49">
        <f t="shared" si="22"/>
        <v>11264.929821902495</v>
      </c>
      <c r="Y61" s="49">
        <f t="shared" ref="Y61:Z61" si="23">SUM(Y62:Y72)</f>
        <v>11970.230421817807</v>
      </c>
      <c r="Z61" s="49">
        <f t="shared" si="23"/>
        <v>11235.546234516278</v>
      </c>
    </row>
    <row r="62" spans="1:26" ht="11.25" customHeight="1" x14ac:dyDescent="0.2">
      <c r="A62" s="50" t="s">
        <v>92</v>
      </c>
      <c r="B62" s="51" t="s">
        <v>93</v>
      </c>
      <c r="C62" s="52">
        <v>585.76008960000001</v>
      </c>
      <c r="D62" s="52">
        <v>563.58408960000008</v>
      </c>
      <c r="E62" s="52">
        <v>594.7199999999998</v>
      </c>
      <c r="F62" s="52">
        <v>607.48813440000004</v>
      </c>
      <c r="G62" s="52">
        <v>599.98417919999986</v>
      </c>
      <c r="H62" s="52">
        <v>1619.8559999999998</v>
      </c>
      <c r="I62" s="52">
        <v>1725.3601343999999</v>
      </c>
      <c r="J62" s="52">
        <v>3088.2882239999994</v>
      </c>
      <c r="K62" s="52">
        <v>3185.8400448000002</v>
      </c>
      <c r="L62" s="52">
        <v>2583.7277760000006</v>
      </c>
      <c r="M62" s="52">
        <v>3519.0400895999992</v>
      </c>
      <c r="N62" s="52">
        <v>4071.2922431999996</v>
      </c>
      <c r="O62" s="52">
        <v>4141.5458111999997</v>
      </c>
      <c r="P62" s="52">
        <v>4777.9280639999997</v>
      </c>
      <c r="Q62" s="52">
        <v>5038.7936255999994</v>
      </c>
      <c r="R62" s="52">
        <v>5788.6347455999994</v>
      </c>
      <c r="S62" s="52">
        <v>6722.8112447999965</v>
      </c>
      <c r="T62" s="52">
        <v>6702.7270464000003</v>
      </c>
      <c r="U62" s="52">
        <v>6434.5280832000008</v>
      </c>
      <c r="V62" s="52">
        <v>6842.7229247999994</v>
      </c>
      <c r="W62" s="52">
        <v>6707.9960639999999</v>
      </c>
      <c r="X62" s="52">
        <v>6989.7381120000018</v>
      </c>
      <c r="Y62" s="52">
        <v>7372.0592064000002</v>
      </c>
      <c r="Z62" s="52">
        <v>6677.2028735999984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15.670156319999998</v>
      </c>
      <c r="D64" s="52">
        <v>15.2334</v>
      </c>
      <c r="E64" s="52">
        <v>14.57826552</v>
      </c>
      <c r="F64" s="52">
        <v>14.687356319999999</v>
      </c>
      <c r="G64" s="52">
        <v>10.101021840000001</v>
      </c>
      <c r="H64" s="52">
        <v>13.704556319999998</v>
      </c>
      <c r="I64" s="52">
        <v>25.170687359999999</v>
      </c>
      <c r="J64" s="52">
        <v>36.52733448</v>
      </c>
      <c r="K64" s="52">
        <v>39.967134480000006</v>
      </c>
      <c r="L64" s="52">
        <v>117.33531264</v>
      </c>
      <c r="M64" s="52">
        <v>213.10386552000003</v>
      </c>
      <c r="N64" s="52">
        <v>215.71398576000001</v>
      </c>
      <c r="O64" s="52">
        <v>357.30905969068181</v>
      </c>
      <c r="P64" s="52">
        <v>474.15370125631779</v>
      </c>
      <c r="Q64" s="52">
        <v>539.76174135189319</v>
      </c>
      <c r="R64" s="52">
        <v>660.47196075106081</v>
      </c>
      <c r="S64" s="52">
        <v>782.6806565285392</v>
      </c>
      <c r="T64" s="52">
        <v>985.59795320746798</v>
      </c>
      <c r="U64" s="52">
        <v>1093.2374320727863</v>
      </c>
      <c r="V64" s="52">
        <v>1248.4115290211303</v>
      </c>
      <c r="W64" s="52">
        <v>1323.868803237709</v>
      </c>
      <c r="X64" s="52">
        <v>1464.7648591824936</v>
      </c>
      <c r="Y64" s="52">
        <v>1653.9752939778068</v>
      </c>
      <c r="Z64" s="52">
        <v>1672.4184636362793</v>
      </c>
    </row>
    <row r="65" spans="1:26" ht="11.25" customHeight="1" x14ac:dyDescent="0.2">
      <c r="A65" s="50" t="s">
        <v>98</v>
      </c>
      <c r="B65" s="51" t="s">
        <v>99</v>
      </c>
      <c r="C65" s="52">
        <v>1898.2000799999996</v>
      </c>
      <c r="D65" s="52">
        <v>1864.69992</v>
      </c>
      <c r="E65" s="52">
        <v>1910.9001600000001</v>
      </c>
      <c r="F65" s="52">
        <v>1843.59996</v>
      </c>
      <c r="G65" s="52">
        <v>1905.4000799999997</v>
      </c>
      <c r="H65" s="52">
        <v>1807.5999599999996</v>
      </c>
      <c r="I65" s="52">
        <v>1592.4999599999999</v>
      </c>
      <c r="J65" s="52">
        <v>1700.6587199999999</v>
      </c>
      <c r="K65" s="52">
        <v>1852.3493999999998</v>
      </c>
      <c r="L65" s="52">
        <v>1995.6902399999999</v>
      </c>
      <c r="M65" s="52">
        <v>1924.0239599999995</v>
      </c>
      <c r="N65" s="52">
        <v>2064.5499600000003</v>
      </c>
      <c r="O65" s="52">
        <v>2169.3963599999997</v>
      </c>
      <c r="P65" s="52">
        <v>2384.8059599999997</v>
      </c>
      <c r="Q65" s="52">
        <v>2548.2049199999997</v>
      </c>
      <c r="R65" s="52">
        <v>2446.2327599999994</v>
      </c>
      <c r="S65" s="52">
        <v>2679.0573599999998</v>
      </c>
      <c r="T65" s="52">
        <v>2692.41444</v>
      </c>
      <c r="U65" s="52">
        <v>2713.7329199999999</v>
      </c>
      <c r="V65" s="52">
        <v>2772.8891999999992</v>
      </c>
      <c r="W65" s="52">
        <v>2917.8161999999998</v>
      </c>
      <c r="X65" s="52">
        <v>2810.3302799999997</v>
      </c>
      <c r="Y65" s="52">
        <v>2942.6057999999998</v>
      </c>
      <c r="Z65" s="52">
        <v>2884.75344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0.10831967999999996</v>
      </c>
      <c r="S72" s="55">
        <v>9.9436319999999981E-2</v>
      </c>
      <c r="T72" s="55">
        <v>0.11433743999999998</v>
      </c>
      <c r="U72" s="55">
        <v>7.0207199999999984E-2</v>
      </c>
      <c r="V72" s="55">
        <v>5.8458239999999988E-2</v>
      </c>
      <c r="W72" s="55">
        <v>0.12006864000000002</v>
      </c>
      <c r="X72" s="55">
        <v>9.6570719999999999E-2</v>
      </c>
      <c r="Y72" s="55">
        <v>1.5901214400000001</v>
      </c>
      <c r="Z72" s="55">
        <v>1.1714572799999998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772.55256756272468</v>
      </c>
      <c r="D2" s="21">
        <f t="shared" ref="D2:X2" si="0">SUM(D3,D17,D22,D25,D26,D51,D52)</f>
        <v>740.77919640188861</v>
      </c>
      <c r="E2" s="21">
        <f t="shared" si="0"/>
        <v>695.39594528716941</v>
      </c>
      <c r="F2" s="21">
        <f t="shared" si="0"/>
        <v>696.59063807031703</v>
      </c>
      <c r="G2" s="21">
        <f t="shared" si="0"/>
        <v>683.2780159963396</v>
      </c>
      <c r="H2" s="21">
        <f t="shared" si="0"/>
        <v>641.52759254811861</v>
      </c>
      <c r="I2" s="21">
        <f t="shared" si="0"/>
        <v>635.44247388780582</v>
      </c>
      <c r="J2" s="21">
        <f t="shared" si="0"/>
        <v>2337.1634533297029</v>
      </c>
      <c r="K2" s="21">
        <f t="shared" si="0"/>
        <v>2182.46990988175</v>
      </c>
      <c r="L2" s="21">
        <f t="shared" si="0"/>
        <v>3626.5135051019406</v>
      </c>
      <c r="M2" s="21">
        <f t="shared" si="0"/>
        <v>4222.2475553945978</v>
      </c>
      <c r="N2" s="21">
        <f t="shared" si="0"/>
        <v>2893.5773469554092</v>
      </c>
      <c r="O2" s="21">
        <f t="shared" si="0"/>
        <v>3280.2541539786125</v>
      </c>
      <c r="P2" s="21">
        <f t="shared" si="0"/>
        <v>3784.0163852956643</v>
      </c>
      <c r="Q2" s="21">
        <f t="shared" si="0"/>
        <v>2987.6792517895842</v>
      </c>
      <c r="R2" s="21">
        <f t="shared" si="0"/>
        <v>3144.9540473296829</v>
      </c>
      <c r="S2" s="21">
        <f t="shared" si="0"/>
        <v>3168.5704117498017</v>
      </c>
      <c r="T2" s="21">
        <f t="shared" si="0"/>
        <v>2947.2006936697744</v>
      </c>
      <c r="U2" s="21">
        <f t="shared" si="0"/>
        <v>2605.1975552860522</v>
      </c>
      <c r="V2" s="21">
        <f t="shared" si="0"/>
        <v>2540.8801361726341</v>
      </c>
      <c r="W2" s="21">
        <f t="shared" si="0"/>
        <v>2535.2443804185914</v>
      </c>
      <c r="X2" s="21">
        <f t="shared" si="0"/>
        <v>2981.9065007507643</v>
      </c>
      <c r="Y2" s="21">
        <f t="shared" ref="Y2:Z2" si="1">SUM(Y3,Y17,Y22,Y25,Y26,Y51,Y52)</f>
        <v>2393.8748646900781</v>
      </c>
      <c r="Z2" s="21">
        <f t="shared" si="1"/>
        <v>2133.3260230612755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927.26927567999996</v>
      </c>
      <c r="K3" s="24">
        <f t="shared" si="2"/>
        <v>976.46112432000007</v>
      </c>
      <c r="L3" s="24">
        <f t="shared" si="2"/>
        <v>865.77912432000028</v>
      </c>
      <c r="M3" s="24">
        <f t="shared" si="2"/>
        <v>1037.9512756800002</v>
      </c>
      <c r="N3" s="24">
        <f t="shared" si="2"/>
        <v>757.55664864000016</v>
      </c>
      <c r="O3" s="24">
        <f t="shared" si="2"/>
        <v>819.04680000000008</v>
      </c>
      <c r="P3" s="24">
        <f t="shared" si="2"/>
        <v>1047.7897135200001</v>
      </c>
      <c r="Q3" s="24">
        <f t="shared" si="2"/>
        <v>951.86519999999996</v>
      </c>
      <c r="R3" s="24">
        <f t="shared" si="2"/>
        <v>725.58181079999997</v>
      </c>
      <c r="S3" s="24">
        <f t="shared" si="2"/>
        <v>833.80428648000009</v>
      </c>
      <c r="T3" s="24">
        <f t="shared" si="2"/>
        <v>751.99326048</v>
      </c>
      <c r="U3" s="24">
        <f t="shared" si="2"/>
        <v>542.77226784000015</v>
      </c>
      <c r="V3" s="24">
        <f t="shared" si="2"/>
        <v>394.54693344000003</v>
      </c>
      <c r="W3" s="24">
        <f t="shared" si="2"/>
        <v>306.53771544</v>
      </c>
      <c r="X3" s="24">
        <f t="shared" si="2"/>
        <v>294.94777752000005</v>
      </c>
      <c r="Y3" s="24">
        <f t="shared" ref="Y3:Z3" si="3">SUM(Y4,Y8,Y11)</f>
        <v>192.16336392000008</v>
      </c>
      <c r="Z3" s="24">
        <f t="shared" si="3"/>
        <v>72.676185120000014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927.26927567999996</v>
      </c>
      <c r="K4" s="19">
        <f t="shared" si="4"/>
        <v>976.46112432000007</v>
      </c>
      <c r="L4" s="19">
        <f t="shared" si="4"/>
        <v>865.77912432000028</v>
      </c>
      <c r="M4" s="19">
        <f t="shared" si="4"/>
        <v>1037.9512756800002</v>
      </c>
      <c r="N4" s="19">
        <f t="shared" si="4"/>
        <v>757.55664864000016</v>
      </c>
      <c r="O4" s="19">
        <f t="shared" si="4"/>
        <v>819.04680000000008</v>
      </c>
      <c r="P4" s="19">
        <f t="shared" si="4"/>
        <v>1047.7897135200001</v>
      </c>
      <c r="Q4" s="19">
        <f t="shared" si="4"/>
        <v>951.86519999999996</v>
      </c>
      <c r="R4" s="19">
        <f t="shared" si="4"/>
        <v>725.58181079999997</v>
      </c>
      <c r="S4" s="19">
        <f t="shared" si="4"/>
        <v>833.80428648000009</v>
      </c>
      <c r="T4" s="19">
        <f t="shared" si="4"/>
        <v>751.99326048</v>
      </c>
      <c r="U4" s="19">
        <f t="shared" si="4"/>
        <v>542.77226784000015</v>
      </c>
      <c r="V4" s="19">
        <f t="shared" si="4"/>
        <v>394.54693344000003</v>
      </c>
      <c r="W4" s="19">
        <f t="shared" si="4"/>
        <v>306.53771544</v>
      </c>
      <c r="X4" s="19">
        <f t="shared" si="4"/>
        <v>294.94777752000005</v>
      </c>
      <c r="Y4" s="19">
        <f t="shared" ref="Y4:Z4" si="5">SUM(Y5:Y7)</f>
        <v>192.16336392000008</v>
      </c>
      <c r="Z4" s="19">
        <f t="shared" si="5"/>
        <v>72.676185120000014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927.26927567999996</v>
      </c>
      <c r="K7" s="8">
        <v>976.46112432000007</v>
      </c>
      <c r="L7" s="8">
        <v>865.77912432000028</v>
      </c>
      <c r="M7" s="8">
        <v>1037.9512756800002</v>
      </c>
      <c r="N7" s="8">
        <v>757.55664864000016</v>
      </c>
      <c r="O7" s="8">
        <v>819.04680000000008</v>
      </c>
      <c r="P7" s="8">
        <v>1047.7897135200001</v>
      </c>
      <c r="Q7" s="8">
        <v>951.86519999999996</v>
      </c>
      <c r="R7" s="8">
        <v>725.58181079999997</v>
      </c>
      <c r="S7" s="8">
        <v>833.80428648000009</v>
      </c>
      <c r="T7" s="8">
        <v>751.99326048</v>
      </c>
      <c r="U7" s="8">
        <v>542.77226784000015</v>
      </c>
      <c r="V7" s="8">
        <v>394.54693344000003</v>
      </c>
      <c r="W7" s="8">
        <v>306.53771544</v>
      </c>
      <c r="X7" s="8">
        <v>294.94777752000005</v>
      </c>
      <c r="Y7" s="8">
        <v>192.16336392000008</v>
      </c>
      <c r="Z7" s="8">
        <v>72.676185120000014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842.54656932000023</v>
      </c>
      <c r="K26" s="27">
        <f t="shared" si="14"/>
        <v>634.97640383999999</v>
      </c>
      <c r="L26" s="27">
        <f t="shared" si="14"/>
        <v>774.61425828000006</v>
      </c>
      <c r="M26" s="27">
        <f t="shared" si="14"/>
        <v>880.35518808000006</v>
      </c>
      <c r="N26" s="27">
        <f t="shared" si="14"/>
        <v>482.82282900000007</v>
      </c>
      <c r="O26" s="27">
        <f t="shared" si="14"/>
        <v>459.84766067999999</v>
      </c>
      <c r="P26" s="27">
        <f t="shared" si="14"/>
        <v>466.35723215999997</v>
      </c>
      <c r="Q26" s="27">
        <f t="shared" si="14"/>
        <v>208.56503520000001</v>
      </c>
      <c r="R26" s="27">
        <f t="shared" si="14"/>
        <v>225.90438372</v>
      </c>
      <c r="S26" s="27">
        <f t="shared" si="14"/>
        <v>88.214856120000022</v>
      </c>
      <c r="T26" s="27">
        <f t="shared" si="14"/>
        <v>83.522469600000008</v>
      </c>
      <c r="U26" s="27">
        <f t="shared" si="14"/>
        <v>59.698776240000001</v>
      </c>
      <c r="V26" s="27">
        <f t="shared" si="14"/>
        <v>48.333898080000004</v>
      </c>
      <c r="W26" s="27">
        <f t="shared" si="14"/>
        <v>26.577137879999995</v>
      </c>
      <c r="X26" s="27">
        <f t="shared" si="14"/>
        <v>38.572891200000001</v>
      </c>
      <c r="Y26" s="27">
        <f t="shared" ref="Y26:Z26" si="15">SUM(Y27,Y33)</f>
        <v>64.686734999999985</v>
      </c>
      <c r="Z26" s="27">
        <f t="shared" si="15"/>
        <v>23.149746000000007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842.54656932000023</v>
      </c>
      <c r="K33" s="19">
        <f t="shared" si="18"/>
        <v>634.97640383999999</v>
      </c>
      <c r="L33" s="19">
        <f t="shared" si="18"/>
        <v>774.61425828000006</v>
      </c>
      <c r="M33" s="19">
        <f t="shared" si="18"/>
        <v>880.35518808000006</v>
      </c>
      <c r="N33" s="19">
        <f t="shared" si="18"/>
        <v>482.82282900000007</v>
      </c>
      <c r="O33" s="19">
        <f t="shared" si="18"/>
        <v>459.84766067999999</v>
      </c>
      <c r="P33" s="19">
        <f t="shared" si="18"/>
        <v>466.35723215999997</v>
      </c>
      <c r="Q33" s="19">
        <f t="shared" si="18"/>
        <v>208.56503520000001</v>
      </c>
      <c r="R33" s="19">
        <f t="shared" si="18"/>
        <v>225.90438372</v>
      </c>
      <c r="S33" s="19">
        <f t="shared" si="18"/>
        <v>88.214856120000022</v>
      </c>
      <c r="T33" s="19">
        <f t="shared" si="18"/>
        <v>83.522469600000008</v>
      </c>
      <c r="U33" s="19">
        <f t="shared" si="18"/>
        <v>59.698776240000001</v>
      </c>
      <c r="V33" s="19">
        <f t="shared" si="18"/>
        <v>48.333898080000004</v>
      </c>
      <c r="W33" s="19">
        <f t="shared" si="18"/>
        <v>26.577137879999995</v>
      </c>
      <c r="X33" s="19">
        <f t="shared" si="18"/>
        <v>38.572891200000001</v>
      </c>
      <c r="Y33" s="19">
        <f t="shared" ref="Y33:Z33" si="19">SUM(Y34:Y50)</f>
        <v>64.686734999999985</v>
      </c>
      <c r="Z33" s="19">
        <f t="shared" si="19"/>
        <v>23.149746000000007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2.9026504799999988</v>
      </c>
      <c r="K36" s="8">
        <v>5.8053009600000003</v>
      </c>
      <c r="L36" s="8">
        <v>2.9026504799999988</v>
      </c>
      <c r="M36" s="8">
        <v>52.2468</v>
      </c>
      <c r="N36" s="8">
        <v>15.39531468</v>
      </c>
      <c r="O36" s="8">
        <v>3.6602290800000006</v>
      </c>
      <c r="P36" s="8">
        <v>14.45487228</v>
      </c>
      <c r="Q36" s="8">
        <v>0.82141056000000012</v>
      </c>
      <c r="R36" s="8">
        <v>0.88228944000000009</v>
      </c>
      <c r="S36" s="8">
        <v>1.1348913600000001</v>
      </c>
      <c r="T36" s="8">
        <v>1.6893889200000003</v>
      </c>
      <c r="U36" s="8">
        <v>1.7211913200000002</v>
      </c>
      <c r="V36" s="8">
        <v>6.2493987599999992</v>
      </c>
      <c r="W36" s="8">
        <v>3.0475785599999994</v>
      </c>
      <c r="X36" s="8">
        <v>4.9577670000000005</v>
      </c>
      <c r="Y36" s="8">
        <v>2.2522914000000003</v>
      </c>
      <c r="Z36" s="8">
        <v>1.7588998800000002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31.567578119999997</v>
      </c>
      <c r="K43" s="8">
        <v>34.724149200000006</v>
      </c>
      <c r="L43" s="8">
        <v>41.03755812</v>
      </c>
      <c r="M43" s="8">
        <v>75.761440560000011</v>
      </c>
      <c r="N43" s="8">
        <v>54.327274559999985</v>
      </c>
      <c r="O43" s="8">
        <v>43.935372000000001</v>
      </c>
      <c r="P43" s="8">
        <v>35.235528119999991</v>
      </c>
      <c r="Q43" s="8">
        <v>15.786856800000001</v>
      </c>
      <c r="R43" s="8">
        <v>26.210503799999998</v>
      </c>
      <c r="S43" s="8">
        <v>22.062385800000001</v>
      </c>
      <c r="T43" s="8">
        <v>37.249566119999997</v>
      </c>
      <c r="U43" s="8">
        <v>36.617878439999998</v>
      </c>
      <c r="V43" s="8">
        <v>28.97253684</v>
      </c>
      <c r="W43" s="8">
        <v>17.20415268</v>
      </c>
      <c r="X43" s="8">
        <v>28.899978119999997</v>
      </c>
      <c r="Y43" s="8">
        <v>53.273039039999986</v>
      </c>
      <c r="Z43" s="8">
        <v>19.647674280000004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808.07634072000019</v>
      </c>
      <c r="K44" s="8">
        <v>594.44695367999998</v>
      </c>
      <c r="L44" s="8">
        <v>730.67404968000005</v>
      </c>
      <c r="M44" s="8">
        <v>752.34694752000007</v>
      </c>
      <c r="N44" s="8">
        <v>413.10023976000008</v>
      </c>
      <c r="O44" s="8">
        <v>412.2520596</v>
      </c>
      <c r="P44" s="8">
        <v>416.66683175999998</v>
      </c>
      <c r="Q44" s="8">
        <v>191.95676784</v>
      </c>
      <c r="R44" s="8">
        <v>198.81159048000001</v>
      </c>
      <c r="S44" s="8">
        <v>65.017578960000023</v>
      </c>
      <c r="T44" s="8">
        <v>44.583514560000012</v>
      </c>
      <c r="U44" s="8">
        <v>21.359706480000003</v>
      </c>
      <c r="V44" s="8">
        <v>13.111962480000001</v>
      </c>
      <c r="W44" s="8">
        <v>6.3254066399999989</v>
      </c>
      <c r="X44" s="8">
        <v>4.7151460800000002</v>
      </c>
      <c r="Y44" s="8">
        <v>9.1614045599999976</v>
      </c>
      <c r="Z44" s="8">
        <v>1.7431718400000005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1407.7971190799999</v>
      </c>
      <c r="M51" s="27">
        <v>1657.4077634400003</v>
      </c>
      <c r="N51" s="27">
        <v>1260.7054099200002</v>
      </c>
      <c r="O51" s="27">
        <v>1542.632338482058</v>
      </c>
      <c r="P51" s="27">
        <v>1722.9628530728003</v>
      </c>
      <c r="Q51" s="27">
        <v>1322.7004627995777</v>
      </c>
      <c r="R51" s="27">
        <v>1548.933836463897</v>
      </c>
      <c r="S51" s="27">
        <v>1683.5872297855458</v>
      </c>
      <c r="T51" s="27">
        <v>1538.1614235153891</v>
      </c>
      <c r="U51" s="27">
        <v>1605.7050128816979</v>
      </c>
      <c r="V51" s="27">
        <v>1569.0857173500519</v>
      </c>
      <c r="W51" s="27">
        <v>1646.7060669837513</v>
      </c>
      <c r="X51" s="27">
        <v>1894.2869375901678</v>
      </c>
      <c r="Y51" s="27">
        <v>1345.2762521912682</v>
      </c>
      <c r="Z51" s="27">
        <v>1624.5440925798068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772.55256756272468</v>
      </c>
      <c r="D52" s="27">
        <f t="shared" si="20"/>
        <v>740.77919640188861</v>
      </c>
      <c r="E52" s="27">
        <f t="shared" si="20"/>
        <v>695.39594528716941</v>
      </c>
      <c r="F52" s="27">
        <f t="shared" si="20"/>
        <v>696.59063807031703</v>
      </c>
      <c r="G52" s="27">
        <f t="shared" si="20"/>
        <v>683.2780159963396</v>
      </c>
      <c r="H52" s="27">
        <f t="shared" si="20"/>
        <v>641.52759254811861</v>
      </c>
      <c r="I52" s="27">
        <f t="shared" si="20"/>
        <v>635.44247388780582</v>
      </c>
      <c r="J52" s="27">
        <f t="shared" si="20"/>
        <v>567.34760832970255</v>
      </c>
      <c r="K52" s="27">
        <f t="shared" si="20"/>
        <v>571.03238172174986</v>
      </c>
      <c r="L52" s="27">
        <f t="shared" si="20"/>
        <v>578.32300342194037</v>
      </c>
      <c r="M52" s="27">
        <f t="shared" si="20"/>
        <v>646.53332819459695</v>
      </c>
      <c r="N52" s="27">
        <f t="shared" si="20"/>
        <v>392.49245939540896</v>
      </c>
      <c r="O52" s="27">
        <f t="shared" si="20"/>
        <v>458.72735481655423</v>
      </c>
      <c r="P52" s="27">
        <f t="shared" si="20"/>
        <v>546.90658654286426</v>
      </c>
      <c r="Q52" s="27">
        <f t="shared" si="20"/>
        <v>504.54855379000617</v>
      </c>
      <c r="R52" s="27">
        <f t="shared" si="20"/>
        <v>644.53401634578586</v>
      </c>
      <c r="S52" s="27">
        <f t="shared" si="20"/>
        <v>562.964039364256</v>
      </c>
      <c r="T52" s="27">
        <f t="shared" si="20"/>
        <v>573.52354007438532</v>
      </c>
      <c r="U52" s="27">
        <f t="shared" si="20"/>
        <v>397.02149832435413</v>
      </c>
      <c r="V52" s="27">
        <f t="shared" si="20"/>
        <v>528.91358730258219</v>
      </c>
      <c r="W52" s="27">
        <f t="shared" si="20"/>
        <v>555.42346011484005</v>
      </c>
      <c r="X52" s="27">
        <f t="shared" si="20"/>
        <v>754.09889444059638</v>
      </c>
      <c r="Y52" s="27">
        <f t="shared" ref="Y52:Z52" si="21">SUM(Y53:Y54)</f>
        <v>791.74851357880971</v>
      </c>
      <c r="Z52" s="27">
        <f t="shared" si="21"/>
        <v>412.95599936146868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17.695735200000001</v>
      </c>
      <c r="O53" s="8">
        <v>28.808722800000005</v>
      </c>
      <c r="P53" s="8">
        <v>78.077656800000014</v>
      </c>
      <c r="Q53" s="8">
        <v>86.251136400000021</v>
      </c>
      <c r="R53" s="8">
        <v>89.375972400000009</v>
      </c>
      <c r="S53" s="8">
        <v>92.479701599999984</v>
      </c>
      <c r="T53" s="8">
        <v>96.182143199999999</v>
      </c>
      <c r="U53" s="8">
        <v>32.485424399999999</v>
      </c>
      <c r="V53" s="8">
        <v>88.900297200000011</v>
      </c>
      <c r="W53" s="8">
        <v>107.69152679999996</v>
      </c>
      <c r="X53" s="8">
        <v>208.26954719999995</v>
      </c>
      <c r="Y53" s="8">
        <v>211.48189919999999</v>
      </c>
      <c r="Z53" s="8">
        <v>216.118188</v>
      </c>
    </row>
    <row r="54" spans="1:26" ht="11.25" customHeight="1" x14ac:dyDescent="0.2">
      <c r="A54" s="43" t="s">
        <v>118</v>
      </c>
      <c r="B54" s="44" t="s">
        <v>119</v>
      </c>
      <c r="C54" s="45">
        <v>772.55256756272468</v>
      </c>
      <c r="D54" s="45">
        <v>740.77919640188861</v>
      </c>
      <c r="E54" s="45">
        <v>695.39594528716941</v>
      </c>
      <c r="F54" s="45">
        <v>696.59063807031703</v>
      </c>
      <c r="G54" s="45">
        <v>683.2780159963396</v>
      </c>
      <c r="H54" s="45">
        <v>641.52759254811861</v>
      </c>
      <c r="I54" s="45">
        <v>635.44247388780582</v>
      </c>
      <c r="J54" s="45">
        <v>567.34760832970255</v>
      </c>
      <c r="K54" s="45">
        <v>571.03238172174986</v>
      </c>
      <c r="L54" s="45">
        <v>578.32300342194037</v>
      </c>
      <c r="M54" s="45">
        <v>646.53332819459695</v>
      </c>
      <c r="N54" s="45">
        <v>374.79672419540896</v>
      </c>
      <c r="O54" s="45">
        <v>429.91863201655423</v>
      </c>
      <c r="P54" s="45">
        <v>468.8289297428642</v>
      </c>
      <c r="Q54" s="45">
        <v>418.29741739000616</v>
      </c>
      <c r="R54" s="45">
        <v>555.15804394578583</v>
      </c>
      <c r="S54" s="45">
        <v>470.484337764256</v>
      </c>
      <c r="T54" s="45">
        <v>477.34139687438528</v>
      </c>
      <c r="U54" s="45">
        <v>364.53607392435413</v>
      </c>
      <c r="V54" s="45">
        <v>440.01329010258218</v>
      </c>
      <c r="W54" s="45">
        <v>447.73193331484003</v>
      </c>
      <c r="X54" s="45">
        <v>545.82934724059646</v>
      </c>
      <c r="Y54" s="45">
        <v>580.26661437880966</v>
      </c>
      <c r="Z54" s="45">
        <v>196.83781136146865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654.09983999999986</v>
      </c>
      <c r="D61" s="49">
        <f t="shared" si="22"/>
        <v>637.00019999999972</v>
      </c>
      <c r="E61" s="49">
        <f t="shared" si="22"/>
        <v>607.20011999999986</v>
      </c>
      <c r="F61" s="49">
        <f t="shared" si="22"/>
        <v>619.00019999999995</v>
      </c>
      <c r="G61" s="49">
        <f t="shared" si="22"/>
        <v>617.80032000000006</v>
      </c>
      <c r="H61" s="49">
        <f t="shared" si="22"/>
        <v>585.5000399999999</v>
      </c>
      <c r="I61" s="49">
        <f t="shared" si="22"/>
        <v>591.68808000000013</v>
      </c>
      <c r="J61" s="49">
        <f t="shared" si="22"/>
        <v>702.28518336000002</v>
      </c>
      <c r="K61" s="49">
        <f t="shared" si="22"/>
        <v>818.5256992799998</v>
      </c>
      <c r="L61" s="49">
        <f t="shared" si="22"/>
        <v>957.29491151999991</v>
      </c>
      <c r="M61" s="49">
        <f t="shared" si="22"/>
        <v>1198.7637429599999</v>
      </c>
      <c r="N61" s="49">
        <f t="shared" si="22"/>
        <v>1051.0715087999997</v>
      </c>
      <c r="O61" s="49">
        <f t="shared" si="22"/>
        <v>1272.5363697280507</v>
      </c>
      <c r="P61" s="49">
        <f t="shared" si="22"/>
        <v>2112.5701912104296</v>
      </c>
      <c r="Q61" s="49">
        <f t="shared" si="22"/>
        <v>2341.6623297351698</v>
      </c>
      <c r="R61" s="49">
        <f t="shared" si="22"/>
        <v>2899.085924837063</v>
      </c>
      <c r="S61" s="49">
        <f t="shared" si="22"/>
        <v>3360.4050344256189</v>
      </c>
      <c r="T61" s="49">
        <f t="shared" si="22"/>
        <v>3569.7728055937914</v>
      </c>
      <c r="U61" s="49">
        <f t="shared" si="22"/>
        <v>3506.5179993527863</v>
      </c>
      <c r="V61" s="49">
        <f t="shared" si="22"/>
        <v>3747.5521034954581</v>
      </c>
      <c r="W61" s="49">
        <f t="shared" si="22"/>
        <v>3448.3827581197711</v>
      </c>
      <c r="X61" s="49">
        <f t="shared" si="22"/>
        <v>4277.7615641678585</v>
      </c>
      <c r="Y61" s="49">
        <f t="shared" ref="Y61:Z61" si="23">SUM(Y62:Y72)</f>
        <v>4200.7136020358785</v>
      </c>
      <c r="Z61" s="49">
        <f t="shared" si="23"/>
        <v>3900.3623026831815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161.50377599999999</v>
      </c>
      <c r="K62" s="52">
        <v>261.63204479999996</v>
      </c>
      <c r="L62" s="52">
        <v>395.58395519999999</v>
      </c>
      <c r="M62" s="52">
        <v>574.11204480000015</v>
      </c>
      <c r="N62" s="52">
        <v>695.74538879999977</v>
      </c>
      <c r="O62" s="52">
        <v>867.25416960000007</v>
      </c>
      <c r="P62" s="52">
        <v>1669.5209663999999</v>
      </c>
      <c r="Q62" s="52">
        <v>1945.0884095999995</v>
      </c>
      <c r="R62" s="52">
        <v>2364.8450112</v>
      </c>
      <c r="S62" s="52">
        <v>2908.5868224000005</v>
      </c>
      <c r="T62" s="52">
        <v>3092.9342975999989</v>
      </c>
      <c r="U62" s="52">
        <v>3141.31104</v>
      </c>
      <c r="V62" s="52">
        <v>3309.7240512000003</v>
      </c>
      <c r="W62" s="52">
        <v>2998.1351231999997</v>
      </c>
      <c r="X62" s="52">
        <v>3719.2950143999997</v>
      </c>
      <c r="Y62" s="52">
        <v>3607.2320256000003</v>
      </c>
      <c r="Z62" s="52">
        <v>3662.4135743999991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6.3881999999999994</v>
      </c>
      <c r="J64" s="52">
        <v>6.9888873599999997</v>
      </c>
      <c r="K64" s="52">
        <v>7.5347344799999991</v>
      </c>
      <c r="L64" s="52">
        <v>7.8077563200000011</v>
      </c>
      <c r="M64" s="52">
        <v>8.0807781599999995</v>
      </c>
      <c r="N64" s="52">
        <v>0</v>
      </c>
      <c r="O64" s="52">
        <v>1.7240128050590383E-2</v>
      </c>
      <c r="P64" s="52">
        <v>8.9744810429792418E-2</v>
      </c>
      <c r="Q64" s="52">
        <v>0.47096013517021351</v>
      </c>
      <c r="R64" s="52">
        <v>5.7965536370628721</v>
      </c>
      <c r="S64" s="52">
        <v>1.6839320256184327</v>
      </c>
      <c r="T64" s="52">
        <v>12.760347993792431</v>
      </c>
      <c r="U64" s="52">
        <v>9.5366793527864679</v>
      </c>
      <c r="V64" s="52">
        <v>8.4085322954578601</v>
      </c>
      <c r="W64" s="52">
        <v>13.185674919771476</v>
      </c>
      <c r="X64" s="52">
        <v>24.743869767858367</v>
      </c>
      <c r="Y64" s="52">
        <v>25.09511851587823</v>
      </c>
      <c r="Z64" s="52">
        <v>44.636154363182555</v>
      </c>
    </row>
    <row r="65" spans="1:26" ht="11.25" customHeight="1" x14ac:dyDescent="0.2">
      <c r="A65" s="50" t="s">
        <v>98</v>
      </c>
      <c r="B65" s="51" t="s">
        <v>99</v>
      </c>
      <c r="C65" s="52">
        <v>654.09983999999986</v>
      </c>
      <c r="D65" s="52">
        <v>637.00019999999972</v>
      </c>
      <c r="E65" s="52">
        <v>607.20011999999986</v>
      </c>
      <c r="F65" s="52">
        <v>619.00019999999995</v>
      </c>
      <c r="G65" s="52">
        <v>617.80032000000006</v>
      </c>
      <c r="H65" s="52">
        <v>585.5000399999999</v>
      </c>
      <c r="I65" s="52">
        <v>585.29988000000014</v>
      </c>
      <c r="J65" s="52">
        <v>533.79251999999997</v>
      </c>
      <c r="K65" s="52">
        <v>549.3589199999999</v>
      </c>
      <c r="L65" s="52">
        <v>553.90319999999997</v>
      </c>
      <c r="M65" s="52">
        <v>616.57091999999977</v>
      </c>
      <c r="N65" s="52">
        <v>355.32611999999995</v>
      </c>
      <c r="O65" s="52">
        <v>405.26495999999997</v>
      </c>
      <c r="P65" s="52">
        <v>442.95947999999999</v>
      </c>
      <c r="Q65" s="52">
        <v>396.10296</v>
      </c>
      <c r="R65" s="52">
        <v>528.44435999999996</v>
      </c>
      <c r="S65" s="52">
        <v>450.13427999999988</v>
      </c>
      <c r="T65" s="52">
        <v>464.07816000000003</v>
      </c>
      <c r="U65" s="52">
        <v>355.67027999999993</v>
      </c>
      <c r="V65" s="52">
        <v>429.41951999999992</v>
      </c>
      <c r="W65" s="52">
        <v>437.06195999999994</v>
      </c>
      <c r="X65" s="52">
        <v>533.72267999999985</v>
      </c>
      <c r="Y65" s="52">
        <v>568.36295999999993</v>
      </c>
      <c r="Z65" s="52">
        <v>193.22459999999998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2.3497919999999999E-2</v>
      </c>
      <c r="Z72" s="55">
        <v>8.7973919999999997E-2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28496.869944122911</v>
      </c>
      <c r="D2" s="21">
        <f t="shared" ref="D2:X2" si="0">SUM(D3,D17,D22,D25,D26,D51,D52)</f>
        <v>27010.639565283083</v>
      </c>
      <c r="E2" s="21">
        <f t="shared" si="0"/>
        <v>25564.307353922188</v>
      </c>
      <c r="F2" s="21">
        <f t="shared" si="0"/>
        <v>25535.792145602296</v>
      </c>
      <c r="G2" s="21">
        <f t="shared" si="0"/>
        <v>25812.337699801457</v>
      </c>
      <c r="H2" s="21">
        <f t="shared" si="0"/>
        <v>22345.282458596452</v>
      </c>
      <c r="I2" s="21">
        <f t="shared" si="0"/>
        <v>22802.159708957981</v>
      </c>
      <c r="J2" s="21">
        <f t="shared" si="0"/>
        <v>23434.800673157435</v>
      </c>
      <c r="K2" s="21">
        <f t="shared" si="0"/>
        <v>24555.34298561214</v>
      </c>
      <c r="L2" s="21">
        <f t="shared" si="0"/>
        <v>21409.082582504561</v>
      </c>
      <c r="M2" s="21">
        <f t="shared" si="0"/>
        <v>20399.299472718631</v>
      </c>
      <c r="N2" s="21">
        <f t="shared" si="0"/>
        <v>18498.446901359999</v>
      </c>
      <c r="O2" s="21">
        <f t="shared" si="0"/>
        <v>16060.817029348753</v>
      </c>
      <c r="P2" s="21">
        <f t="shared" si="0"/>
        <v>14945.876917505022</v>
      </c>
      <c r="Q2" s="21">
        <f t="shared" si="0"/>
        <v>12866.961671682753</v>
      </c>
      <c r="R2" s="21">
        <f t="shared" si="0"/>
        <v>13537.23942491355</v>
      </c>
      <c r="S2" s="21">
        <f t="shared" si="0"/>
        <v>12091.682058733928</v>
      </c>
      <c r="T2" s="21">
        <f t="shared" si="0"/>
        <v>16567.503422160196</v>
      </c>
      <c r="U2" s="21">
        <f t="shared" si="0"/>
        <v>23017.251262539648</v>
      </c>
      <c r="V2" s="21">
        <f t="shared" si="0"/>
        <v>21309.481012587599</v>
      </c>
      <c r="W2" s="21">
        <f t="shared" si="0"/>
        <v>16229.076817804409</v>
      </c>
      <c r="X2" s="21">
        <f t="shared" si="0"/>
        <v>17912.966718179778</v>
      </c>
      <c r="Y2" s="21">
        <f t="shared" ref="Y2:Z2" si="1">SUM(Y3,Y17,Y22,Y25,Y26,Y51,Y52)</f>
        <v>18137.388576689955</v>
      </c>
      <c r="Z2" s="21">
        <f t="shared" si="1"/>
        <v>16125.224005730433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487.05274728291187</v>
      </c>
      <c r="D3" s="24">
        <f t="shared" ref="D3:X3" si="3">SUM(D4,D8,D11)</f>
        <v>796.87089864307995</v>
      </c>
      <c r="E3" s="24">
        <f t="shared" si="3"/>
        <v>402.18337296218402</v>
      </c>
      <c r="F3" s="24">
        <f t="shared" si="3"/>
        <v>378.34656624229598</v>
      </c>
      <c r="G3" s="24">
        <f t="shared" si="3"/>
        <v>236.14765272145601</v>
      </c>
      <c r="H3" s="24">
        <f t="shared" si="3"/>
        <v>95.872042800597328</v>
      </c>
      <c r="I3" s="24">
        <f t="shared" si="3"/>
        <v>206.724128401288</v>
      </c>
      <c r="J3" s="24">
        <f t="shared" si="3"/>
        <v>170.77187160106402</v>
      </c>
      <c r="K3" s="24">
        <f t="shared" si="3"/>
        <v>83.888085600522658</v>
      </c>
      <c r="L3" s="24">
        <f t="shared" si="3"/>
        <v>11.983957200074663</v>
      </c>
      <c r="M3" s="24">
        <f t="shared" si="3"/>
        <v>0</v>
      </c>
      <c r="N3" s="24">
        <f t="shared" si="3"/>
        <v>78.139448639999983</v>
      </c>
      <c r="O3" s="24">
        <f t="shared" si="3"/>
        <v>0</v>
      </c>
      <c r="P3" s="24">
        <f t="shared" si="3"/>
        <v>0</v>
      </c>
      <c r="Q3" s="24">
        <f t="shared" si="3"/>
        <v>8.3719864799999968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19.676875680000002</v>
      </c>
      <c r="D4" s="19">
        <f t="shared" ref="D4:X4" si="6">SUM(D5:D7)</f>
        <v>302.53102704000003</v>
      </c>
      <c r="E4" s="19">
        <f t="shared" si="6"/>
        <v>51.651372959999996</v>
      </c>
      <c r="F4" s="19">
        <f t="shared" si="6"/>
        <v>9.838437840000001</v>
      </c>
      <c r="G4" s="19">
        <f t="shared" si="6"/>
        <v>2.4595243200000003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78.139448639999983</v>
      </c>
      <c r="O4" s="19">
        <f t="shared" si="6"/>
        <v>0</v>
      </c>
      <c r="P4" s="19">
        <f t="shared" si="6"/>
        <v>0</v>
      </c>
      <c r="Q4" s="19">
        <f t="shared" si="6"/>
        <v>8.3719864799999968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  <c r="Y5" s="8">
        <f>NRG_CM_E!Y5+NRG_OIL_NG_E!Y5+NRG_PF_E!Y5+NRG_CO_E!Y5+NRG_BKBPB_E!Y5+NRG_GW_E!Y5+NRG_BF_E!Y5+NRG_PR_E!Y5+NRG_NI_E!Y5+NRG_CL_E!Y5+NRG_LNG_E!Y5+NRG_BIOG_E!Y5+NRG_GTL_E!Y5+NRG_CPP_E!Y5+NRG_NSP_E!Y5</f>
        <v>0</v>
      </c>
      <c r="Z5" s="8">
        <f>NRG_CM_E!Z5+NRG_OIL_NG_E!Z5+NRG_PF_E!Z5+NRG_CO_E!Z5+NRG_BKBPB_E!Z5+NRG_GW_E!Z5+NRG_BF_E!Z5+NRG_PR_E!Z5+NRG_NI_E!Z5+NRG_CL_E!Z5+NRG_LNG_E!Z5+NRG_BIOG_E!Z5+NRG_GTL_E!Z5+NRG_CPP_E!Z5+NRG_NSP_E!Z5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78.139448639999983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8.3719864799999968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  <c r="Y6" s="8">
        <f>NRG_CM_E!Y6+NRG_OIL_NG_E!Y6+NRG_PF_E!Y6+NRG_CO_E!Y6+NRG_BKBPB_E!Y6+NRG_GW_E!Y6+NRG_BF_E!Y6+NRG_PR_E!Y6+NRG_NI_E!Y6+NRG_CL_E!Y6+NRG_LNG_E!Y6+NRG_BIOG_E!Y6+NRG_GTL_E!Y6+NRG_CPP_E!Y6+NRG_NSP_E!Y6</f>
        <v>0</v>
      </c>
      <c r="Z6" s="8">
        <f>NRG_CM_E!Z6+NRG_OIL_NG_E!Z6+NRG_PF_E!Z6+NRG_CO_E!Z6+NRG_BKBPB_E!Z6+NRG_GW_E!Z6+NRG_BF_E!Z6+NRG_PR_E!Z6+NRG_NI_E!Z6+NRG_CL_E!Z6+NRG_LNG_E!Z6+NRG_BIOG_E!Z6+NRG_GTL_E!Z6+NRG_CPP_E!Z6+NRG_NSP_E!Z6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19.676875680000002</v>
      </c>
      <c r="D7" s="8">
        <f>NRG_CM_E!D7+NRG_OIL_NG_E!D7+NRG_PF_E!D7+NRG_CO_E!D7+NRG_BKBPB_E!D7+NRG_GW_E!D7+NRG_BF_E!D7+NRG_PR_E!D7+NRG_NI_E!D7+NRG_CL_E!D7+NRG_LNG_E!D7+NRG_BIOG_E!D7+NRG_GTL_E!D7+NRG_CPP_E!D7+NRG_NSP_E!D7</f>
        <v>302.53102704000003</v>
      </c>
      <c r="E7" s="8">
        <f>NRG_CM_E!E7+NRG_OIL_NG_E!E7+NRG_PF_E!E7+NRG_CO_E!E7+NRG_BKBPB_E!E7+NRG_GW_E!E7+NRG_BF_E!E7+NRG_PR_E!E7+NRG_NI_E!E7+NRG_CL_E!E7+NRG_LNG_E!E7+NRG_BIOG_E!E7+NRG_GTL_E!E7+NRG_CPP_E!E7+NRG_NSP_E!E7</f>
        <v>51.651372959999996</v>
      </c>
      <c r="F7" s="8">
        <f>NRG_CM_E!F7+NRG_OIL_NG_E!F7+NRG_PF_E!F7+NRG_CO_E!F7+NRG_BKBPB_E!F7+NRG_GW_E!F7+NRG_BF_E!F7+NRG_PR_E!F7+NRG_NI_E!F7+NRG_CL_E!F7+NRG_LNG_E!F7+NRG_BIOG_E!F7+NRG_GTL_E!F7+NRG_CPP_E!F7+NRG_NSP_E!F7</f>
        <v>9.838437840000001</v>
      </c>
      <c r="G7" s="8">
        <f>NRG_CM_E!G7+NRG_OIL_NG_E!G7+NRG_PF_E!G7+NRG_CO_E!G7+NRG_BKBPB_E!G7+NRG_GW_E!G7+NRG_BF_E!G7+NRG_PR_E!G7+NRG_NI_E!G7+NRG_CL_E!G7+NRG_LNG_E!G7+NRG_BIOG_E!G7+NRG_GTL_E!G7+NRG_CPP_E!G7+NRG_NSP_E!G7</f>
        <v>2.4595243200000003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  <c r="Y7" s="8">
        <f>NRG_CM_E!Y7+NRG_OIL_NG_E!Y7+NRG_PF_E!Y7+NRG_CO_E!Y7+NRG_BKBPB_E!Y7+NRG_GW_E!Y7+NRG_BF_E!Y7+NRG_PR_E!Y7+NRG_NI_E!Y7+NRG_CL_E!Y7+NRG_LNG_E!Y7+NRG_BIOG_E!Y7+NRG_GTL_E!Y7+NRG_CPP_E!Y7+NRG_NSP_E!Y7</f>
        <v>0</v>
      </c>
      <c r="Z7" s="8">
        <f>NRG_CM_E!Z7+NRG_OIL_NG_E!Z7+NRG_PF_E!Z7+NRG_CO_E!Z7+NRG_BKBPB_E!Z7+NRG_GW_E!Z7+NRG_BF_E!Z7+NRG_PR_E!Z7+NRG_NI_E!Z7+NRG_CL_E!Z7+NRG_LNG_E!Z7+NRG_BIOG_E!Z7+NRG_GTL_E!Z7+NRG_CPP_E!Z7+NRG_NSP_E!Z7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  <c r="Y9" s="8">
        <f>NRG_CM_E!Y9+NRG_OIL_NG_E!Y9+NRG_PF_E!Y9+NRG_CO_E!Y9+NRG_BKBPB_E!Y9+NRG_GW_E!Y9+NRG_BF_E!Y9+NRG_PR_E!Y9+NRG_NI_E!Y9+NRG_CL_E!Y9+NRG_LNG_E!Y9+NRG_BIOG_E!Y9+NRG_GTL_E!Y9+NRG_CPP_E!Y9+NRG_NSP_E!Y9</f>
        <v>0</v>
      </c>
      <c r="Z9" s="8">
        <f>NRG_CM_E!Z9+NRG_OIL_NG_E!Z9+NRG_PF_E!Z9+NRG_CO_E!Z9+NRG_BKBPB_E!Z9+NRG_GW_E!Z9+NRG_BF_E!Z9+NRG_PR_E!Z9+NRG_NI_E!Z9+NRG_CL_E!Z9+NRG_LNG_E!Z9+NRG_BIOG_E!Z9+NRG_GTL_E!Z9+NRG_CPP_E!Z9+NRG_NSP_E!Z9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  <c r="Y10" s="8">
        <f>NRG_CM_E!Y10+NRG_OIL_NG_E!Y10+NRG_PF_E!Y10+NRG_CO_E!Y10+NRG_BKBPB_E!Y10+NRG_GW_E!Y10+NRG_BF_E!Y10+NRG_PR_E!Y10+NRG_NI_E!Y10+NRG_CL_E!Y10+NRG_LNG_E!Y10+NRG_BIOG_E!Y10+NRG_GTL_E!Y10+NRG_CPP_E!Y10+NRG_NSP_E!Y10</f>
        <v>0</v>
      </c>
      <c r="Z10" s="8">
        <f>NRG_CM_E!Z10+NRG_OIL_NG_E!Z10+NRG_PF_E!Z10+NRG_CO_E!Z10+NRG_BKBPB_E!Z10+NRG_GW_E!Z10+NRG_BF_E!Z10+NRG_PR_E!Z10+NRG_NI_E!Z10+NRG_CL_E!Z10+NRG_LNG_E!Z10+NRG_BIOG_E!Z10+NRG_GTL_E!Z10+NRG_CPP_E!Z10+NRG_NSP_E!Z10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467.37587160291184</v>
      </c>
      <c r="D11" s="19">
        <f t="shared" ref="D11:X11" si="12">SUM(D12:D16)</f>
        <v>494.33987160307987</v>
      </c>
      <c r="E11" s="19">
        <f t="shared" si="12"/>
        <v>350.53200000218402</v>
      </c>
      <c r="F11" s="19">
        <f t="shared" si="12"/>
        <v>368.50812840229599</v>
      </c>
      <c r="G11" s="19">
        <f t="shared" si="12"/>
        <v>233.688128401456</v>
      </c>
      <c r="H11" s="19">
        <f t="shared" si="12"/>
        <v>95.872042800597328</v>
      </c>
      <c r="I11" s="19">
        <f t="shared" si="12"/>
        <v>206.724128401288</v>
      </c>
      <c r="J11" s="19">
        <f t="shared" si="12"/>
        <v>170.77187160106402</v>
      </c>
      <c r="K11" s="19">
        <f t="shared" si="12"/>
        <v>83.888085600522658</v>
      </c>
      <c r="L11" s="19">
        <f t="shared" si="12"/>
        <v>11.983957200074663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  <c r="Y12" s="8">
        <f>NRG_CM_E!Y12+NRG_OIL_NG_E!Y12+NRG_PF_E!Y12+NRG_CO_E!Y12+NRG_BKBPB_E!Y12+NRG_GW_E!Y12+NRG_BF_E!Y12+NRG_PR_E!Y12+NRG_NI_E!Y12+NRG_CL_E!Y12+NRG_LNG_E!Y12+NRG_BIOG_E!Y12+NRG_GTL_E!Y12+NRG_CPP_E!Y12+NRG_NSP_E!Y12</f>
        <v>0</v>
      </c>
      <c r="Z12" s="8">
        <f>NRG_CM_E!Z12+NRG_OIL_NG_E!Z12+NRG_PF_E!Z12+NRG_CO_E!Z12+NRG_BKBPB_E!Z12+NRG_GW_E!Z12+NRG_BF_E!Z12+NRG_PR_E!Z12+NRG_NI_E!Z12+NRG_CL_E!Z12+NRG_LNG_E!Z12+NRG_BIOG_E!Z12+NRG_GTL_E!Z12+NRG_CPP_E!Z12+NRG_NSP_E!Z12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467.37587160291184</v>
      </c>
      <c r="D13" s="8">
        <f>NRG_CM_E!D13+NRG_OIL_NG_E!D13+NRG_PF_E!D13+NRG_CO_E!D13+NRG_BKBPB_E!D13+NRG_GW_E!D13+NRG_BF_E!D13+NRG_PR_E!D13+NRG_NI_E!D13+NRG_CL_E!D13+NRG_LNG_E!D13+NRG_BIOG_E!D13+NRG_GTL_E!D13+NRG_CPP_E!D13+NRG_NSP_E!D13</f>
        <v>494.33987160307987</v>
      </c>
      <c r="E13" s="8">
        <f>NRG_CM_E!E13+NRG_OIL_NG_E!E13+NRG_PF_E!E13+NRG_CO_E!E13+NRG_BKBPB_E!E13+NRG_GW_E!E13+NRG_BF_E!E13+NRG_PR_E!E13+NRG_NI_E!E13+NRG_CL_E!E13+NRG_LNG_E!E13+NRG_BIOG_E!E13+NRG_GTL_E!E13+NRG_CPP_E!E13+NRG_NSP_E!E13</f>
        <v>350.53200000218402</v>
      </c>
      <c r="F13" s="8">
        <f>NRG_CM_E!F13+NRG_OIL_NG_E!F13+NRG_PF_E!F13+NRG_CO_E!F13+NRG_BKBPB_E!F13+NRG_GW_E!F13+NRG_BF_E!F13+NRG_PR_E!F13+NRG_NI_E!F13+NRG_CL_E!F13+NRG_LNG_E!F13+NRG_BIOG_E!F13+NRG_GTL_E!F13+NRG_CPP_E!F13+NRG_NSP_E!F13</f>
        <v>368.50812840229599</v>
      </c>
      <c r="G13" s="8">
        <f>NRG_CM_E!G13+NRG_OIL_NG_E!G13+NRG_PF_E!G13+NRG_CO_E!G13+NRG_BKBPB_E!G13+NRG_GW_E!G13+NRG_BF_E!G13+NRG_PR_E!G13+NRG_NI_E!G13+NRG_CL_E!G13+NRG_LNG_E!G13+NRG_BIOG_E!G13+NRG_GTL_E!G13+NRG_CPP_E!G13+NRG_NSP_E!G13</f>
        <v>233.688128401456</v>
      </c>
      <c r="H13" s="8">
        <f>NRG_CM_E!H13+NRG_OIL_NG_E!H13+NRG_PF_E!H13+NRG_CO_E!H13+NRG_BKBPB_E!H13+NRG_GW_E!H13+NRG_BF_E!H13+NRG_PR_E!H13+NRG_NI_E!H13+NRG_CL_E!H13+NRG_LNG_E!H13+NRG_BIOG_E!H13+NRG_GTL_E!H13+NRG_CPP_E!H13+NRG_NSP_E!H13</f>
        <v>95.872042800597328</v>
      </c>
      <c r="I13" s="8">
        <f>NRG_CM_E!I13+NRG_OIL_NG_E!I13+NRG_PF_E!I13+NRG_CO_E!I13+NRG_BKBPB_E!I13+NRG_GW_E!I13+NRG_BF_E!I13+NRG_PR_E!I13+NRG_NI_E!I13+NRG_CL_E!I13+NRG_LNG_E!I13+NRG_BIOG_E!I13+NRG_GTL_E!I13+NRG_CPP_E!I13+NRG_NSP_E!I13</f>
        <v>206.724128401288</v>
      </c>
      <c r="J13" s="8">
        <f>NRG_CM_E!J13+NRG_OIL_NG_E!J13+NRG_PF_E!J13+NRG_CO_E!J13+NRG_BKBPB_E!J13+NRG_GW_E!J13+NRG_BF_E!J13+NRG_PR_E!J13+NRG_NI_E!J13+NRG_CL_E!J13+NRG_LNG_E!J13+NRG_BIOG_E!J13+NRG_GTL_E!J13+NRG_CPP_E!J13+NRG_NSP_E!J13</f>
        <v>170.77187160106402</v>
      </c>
      <c r="K13" s="8">
        <f>NRG_CM_E!K13+NRG_OIL_NG_E!K13+NRG_PF_E!K13+NRG_CO_E!K13+NRG_BKBPB_E!K13+NRG_GW_E!K13+NRG_BF_E!K13+NRG_PR_E!K13+NRG_NI_E!K13+NRG_CL_E!K13+NRG_LNG_E!K13+NRG_BIOG_E!K13+NRG_GTL_E!K13+NRG_CPP_E!K13+NRG_NSP_E!K13</f>
        <v>83.888085600522658</v>
      </c>
      <c r="L13" s="8">
        <f>NRG_CM_E!L13+NRG_OIL_NG_E!L13+NRG_PF_E!L13+NRG_CO_E!L13+NRG_BKBPB_E!L13+NRG_GW_E!L13+NRG_BF_E!L13+NRG_PR_E!L13+NRG_NI_E!L13+NRG_CL_E!L13+NRG_LNG_E!L13+NRG_BIOG_E!L13+NRG_GTL_E!L13+NRG_CPP_E!L13+NRG_NSP_E!L13</f>
        <v>11.983957200074663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  <c r="Y13" s="8">
        <f>NRG_CM_E!Y13+NRG_OIL_NG_E!Y13+NRG_PF_E!Y13+NRG_CO_E!Y13+NRG_BKBPB_E!Y13+NRG_GW_E!Y13+NRG_BF_E!Y13+NRG_PR_E!Y13+NRG_NI_E!Y13+NRG_CL_E!Y13+NRG_LNG_E!Y13+NRG_BIOG_E!Y13+NRG_GTL_E!Y13+NRG_CPP_E!Y13+NRG_NSP_E!Y13</f>
        <v>0</v>
      </c>
      <c r="Z13" s="8">
        <f>NRG_CM_E!Z13+NRG_OIL_NG_E!Z13+NRG_PF_E!Z13+NRG_CO_E!Z13+NRG_BKBPB_E!Z13+NRG_GW_E!Z13+NRG_BF_E!Z13+NRG_PR_E!Z13+NRG_NI_E!Z13+NRG_CL_E!Z13+NRG_LNG_E!Z13+NRG_BIOG_E!Z13+NRG_GTL_E!Z13+NRG_CPP_E!Z13+NRG_NSP_E!Z13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  <c r="Y14" s="8">
        <f>NRG_CM_E!Y14+NRG_OIL_NG_E!Y14+NRG_PF_E!Y14+NRG_CO_E!Y14+NRG_BKBPB_E!Y14+NRG_GW_E!Y14+NRG_BF_E!Y14+NRG_PR_E!Y14+NRG_NI_E!Y14+NRG_CL_E!Y14+NRG_LNG_E!Y14+NRG_BIOG_E!Y14+NRG_GTL_E!Y14+NRG_CPP_E!Y14+NRG_NSP_E!Y14</f>
        <v>0</v>
      </c>
      <c r="Z14" s="8">
        <f>NRG_CM_E!Z14+NRG_OIL_NG_E!Z14+NRG_PF_E!Z14+NRG_CO_E!Z14+NRG_BKBPB_E!Z14+NRG_GW_E!Z14+NRG_BF_E!Z14+NRG_PR_E!Z14+NRG_NI_E!Z14+NRG_CL_E!Z14+NRG_LNG_E!Z14+NRG_BIOG_E!Z14+NRG_GTL_E!Z14+NRG_CPP_E!Z14+NRG_NSP_E!Z14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  <c r="Y15" s="8">
        <f>NRG_CM_E!Y15+NRG_OIL_NG_E!Y15+NRG_PF_E!Y15+NRG_CO_E!Y15+NRG_BKBPB_E!Y15+NRG_GW_E!Y15+NRG_BF_E!Y15+NRG_PR_E!Y15+NRG_NI_E!Y15+NRG_CL_E!Y15+NRG_LNG_E!Y15+NRG_BIOG_E!Y15+NRG_GTL_E!Y15+NRG_CPP_E!Y15+NRG_NSP_E!Y15</f>
        <v>0</v>
      </c>
      <c r="Z15" s="8">
        <f>NRG_CM_E!Z15+NRG_OIL_NG_E!Z15+NRG_PF_E!Z15+NRG_CO_E!Z15+NRG_BKBPB_E!Z15+NRG_GW_E!Z15+NRG_BF_E!Z15+NRG_PR_E!Z15+NRG_NI_E!Z15+NRG_CL_E!Z15+NRG_LNG_E!Z15+NRG_BIOG_E!Z15+NRG_GTL_E!Z15+NRG_CPP_E!Z15+NRG_NSP_E!Z15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  <c r="Y16" s="8">
        <f>NRG_CM_E!Y16+NRG_OIL_NG_E!Y16+NRG_PF_E!Y16+NRG_CO_E!Y16+NRG_BKBPB_E!Y16+NRG_GW_E!Y16+NRG_BF_E!Y16+NRG_PR_E!Y16+NRG_NI_E!Y16+NRG_CL_E!Y16+NRG_LNG_E!Y16+NRG_BIOG_E!Y16+NRG_GTL_E!Y16+NRG_CPP_E!Y16+NRG_NSP_E!Y16</f>
        <v>0</v>
      </c>
      <c r="Z16" s="8">
        <f>NRG_CM_E!Z16+NRG_OIL_NG_E!Z16+NRG_PF_E!Z16+NRG_CO_E!Z16+NRG_BKBPB_E!Z16+NRG_GW_E!Z16+NRG_BF_E!Z16+NRG_PR_E!Z16+NRG_NI_E!Z16+NRG_CL_E!Z16+NRG_LNG_E!Z16+NRG_BIOG_E!Z16+NRG_GTL_E!Z16+NRG_CPP_E!Z16+NRG_NSP_E!Z16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10998.174672000001</v>
      </c>
      <c r="D17" s="27">
        <f t="shared" ref="D17:X17" si="15">SUM(D18:D21)</f>
        <v>10130.208264000001</v>
      </c>
      <c r="E17" s="27">
        <f t="shared" si="15"/>
        <v>10657.042128000001</v>
      </c>
      <c r="F17" s="27">
        <f t="shared" si="15"/>
        <v>10596.49524</v>
      </c>
      <c r="G17" s="27">
        <f t="shared" si="15"/>
        <v>11316.753648</v>
      </c>
      <c r="H17" s="27">
        <f t="shared" si="15"/>
        <v>10967.606784</v>
      </c>
      <c r="I17" s="27">
        <f t="shared" si="15"/>
        <v>10804.144103999999</v>
      </c>
      <c r="J17" s="27">
        <f t="shared" si="15"/>
        <v>10421.447112000002</v>
      </c>
      <c r="K17" s="27">
        <f t="shared" si="15"/>
        <v>9835.3358639999988</v>
      </c>
      <c r="L17" s="27">
        <f t="shared" si="15"/>
        <v>7375.4136719999997</v>
      </c>
      <c r="M17" s="27">
        <f t="shared" si="15"/>
        <v>8404.027775999999</v>
      </c>
      <c r="N17" s="27">
        <f t="shared" si="15"/>
        <v>8117.1907632000002</v>
      </c>
      <c r="O17" s="27">
        <f t="shared" si="15"/>
        <v>8074.5196535999994</v>
      </c>
      <c r="P17" s="27">
        <f t="shared" si="15"/>
        <v>8344.6488071999993</v>
      </c>
      <c r="Q17" s="27">
        <f t="shared" si="15"/>
        <v>6450.1182503999999</v>
      </c>
      <c r="R17" s="27">
        <f t="shared" si="15"/>
        <v>7000.5523464000007</v>
      </c>
      <c r="S17" s="27">
        <f t="shared" si="15"/>
        <v>5821.9538543999997</v>
      </c>
      <c r="T17" s="27">
        <f t="shared" si="15"/>
        <v>10537.335142559999</v>
      </c>
      <c r="U17" s="27">
        <f t="shared" si="15"/>
        <v>17130.959351999998</v>
      </c>
      <c r="V17" s="27">
        <f t="shared" si="15"/>
        <v>15928.066440000002</v>
      </c>
      <c r="W17" s="27">
        <f t="shared" si="15"/>
        <v>11874.955248</v>
      </c>
      <c r="X17" s="27">
        <f t="shared" si="15"/>
        <v>13945.330152000002</v>
      </c>
      <c r="Y17" s="27">
        <f t="shared" ref="Y17:Z17" si="16">SUM(Y18:Y21)</f>
        <v>13418.238600000001</v>
      </c>
      <c r="Z17" s="27">
        <f t="shared" si="16"/>
        <v>11175.329879999999</v>
      </c>
    </row>
    <row r="18" spans="1:26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  <c r="Y18" s="8">
        <f>NRG_CM_E!Y18+NRG_OIL_NG_E!Y18+NRG_PF_E!Y18+NRG_CO_E!Y18+NRG_BKBPB_E!Y18+NRG_GW_E!Y18+NRG_BF_E!Y18+NRG_PR_E!Y18+NRG_NI_E!Y18+NRG_CL_E!Y18+NRG_LNG_E!Y18+NRG_BIOG_E!Y18+NRG_GTL_E!Y18+NRG_CPP_E!Y18+NRG_NSP_E!Y18</f>
        <v>0</v>
      </c>
      <c r="Z18" s="8">
        <f>NRG_CM_E!Z18+NRG_OIL_NG_E!Z18+NRG_PF_E!Z18+NRG_CO_E!Z18+NRG_BKBPB_E!Z18+NRG_GW_E!Z18+NRG_BF_E!Z18+NRG_PR_E!Z18+NRG_NI_E!Z18+NRG_CL_E!Z18+NRG_LNG_E!Z18+NRG_BIOG_E!Z18+NRG_GTL_E!Z18+NRG_CPP_E!Z18+NRG_NSP_E!Z18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1044.0748799999999</v>
      </c>
      <c r="D19" s="8">
        <f>NRG_CM_E!D19+NRG_OIL_NG_E!D19+NRG_PF_E!D19+NRG_CO_E!D19+NRG_BKBPB_E!D19+NRG_GW_E!D19+NRG_BF_E!D19+NRG_PR_E!D19+NRG_NI_E!D19+NRG_CL_E!D19+NRG_LNG_E!D19+NRG_BIOG_E!D19+NRG_GTL_E!D19+NRG_CPP_E!D19+NRG_NSP_E!D19</f>
        <v>1070.2486799999999</v>
      </c>
      <c r="E19" s="8">
        <f>NRG_CM_E!E19+NRG_OIL_NG_E!E19+NRG_PF_E!E19+NRG_CO_E!E19+NRG_BKBPB_E!E19+NRG_GW_E!E19+NRG_BF_E!E19+NRG_PR_E!E19+NRG_NI_E!E19+NRG_CL_E!E19+NRG_LNG_E!E19+NRG_BIOG_E!E19+NRG_GTL_E!E19+NRG_CPP_E!E19+NRG_NSP_E!E19</f>
        <v>1037.0419199999999</v>
      </c>
      <c r="F19" s="8">
        <f>NRG_CM_E!F19+NRG_OIL_NG_E!F19+NRG_PF_E!F19+NRG_CO_E!F19+NRG_BKBPB_E!F19+NRG_GW_E!F19+NRG_BF_E!F19+NRG_PR_E!F19+NRG_NI_E!F19+NRG_CL_E!F19+NRG_LNG_E!F19+NRG_BIOG_E!F19+NRG_GTL_E!F19+NRG_CPP_E!F19+NRG_NSP_E!F19</f>
        <v>983.2557599999999</v>
      </c>
      <c r="G19" s="8">
        <f>NRG_CM_E!G19+NRG_OIL_NG_E!G19+NRG_PF_E!G19+NRG_CO_E!G19+NRG_BKBPB_E!G19+NRG_GW_E!G19+NRG_BF_E!G19+NRG_PR_E!G19+NRG_NI_E!G19+NRG_CL_E!G19+NRG_LNG_E!G19+NRG_BIOG_E!G19+NRG_GTL_E!G19+NRG_CPP_E!G19+NRG_NSP_E!G19</f>
        <v>945.09395999999981</v>
      </c>
      <c r="H19" s="8">
        <f>NRG_CM_E!H19+NRG_OIL_NG_E!H19+NRG_PF_E!H19+NRG_CO_E!H19+NRG_BKBPB_E!H19+NRG_GW_E!H19+NRG_BF_E!H19+NRG_PR_E!H19+NRG_NI_E!H19+NRG_CL_E!H19+NRG_LNG_E!H19+NRG_BIOG_E!H19+NRG_GTL_E!H19+NRG_CPP_E!H19+NRG_NSP_E!H19</f>
        <v>932.38667999999984</v>
      </c>
      <c r="I19" s="8">
        <f>NRG_CM_E!I19+NRG_OIL_NG_E!I19+NRG_PF_E!I19+NRG_CO_E!I19+NRG_BKBPB_E!I19+NRG_GW_E!I19+NRG_BF_E!I19+NRG_PR_E!I19+NRG_NI_E!I19+NRG_CL_E!I19+NRG_LNG_E!I19+NRG_BIOG_E!I19+NRG_GTL_E!I19+NRG_CPP_E!I19+NRG_NSP_E!I19</f>
        <v>935.58348000000001</v>
      </c>
      <c r="J19" s="8">
        <f>NRG_CM_E!J19+NRG_OIL_NG_E!J19+NRG_PF_E!J19+NRG_CO_E!J19+NRG_BKBPB_E!J19+NRG_GW_E!J19+NRG_BF_E!J19+NRG_PR_E!J19+NRG_NI_E!J19+NRG_CL_E!J19+NRG_LNG_E!J19+NRG_BIOG_E!J19+NRG_GTL_E!J19+NRG_CPP_E!J19+NRG_NSP_E!J19</f>
        <v>952.24679999999989</v>
      </c>
      <c r="K19" s="8">
        <f>NRG_CM_E!K19+NRG_OIL_NG_E!K19+NRG_PF_E!K19+NRG_CO_E!K19+NRG_BKBPB_E!K19+NRG_GW_E!K19+NRG_BF_E!K19+NRG_PR_E!K19+NRG_NI_E!K19+NRG_CL_E!K19+NRG_LNG_E!K19+NRG_BIOG_E!K19+NRG_GTL_E!K19+NRG_CPP_E!K19+NRG_NSP_E!K19</f>
        <v>923.31575999999984</v>
      </c>
      <c r="L19" s="8">
        <f>NRG_CM_E!L19+NRG_OIL_NG_E!L19+NRG_PF_E!L19+NRG_CO_E!L19+NRG_BKBPB_E!L19+NRG_GW_E!L19+NRG_BF_E!L19+NRG_PR_E!L19+NRG_NI_E!L19+NRG_CL_E!L19+NRG_LNG_E!L19+NRG_BIOG_E!L19+NRG_GTL_E!L19+NRG_CPP_E!L19+NRG_NSP_E!L19</f>
        <v>725.39387999999997</v>
      </c>
      <c r="M19" s="8">
        <f>NRG_CM_E!M19+NRG_OIL_NG_E!M19+NRG_PF_E!M19+NRG_CO_E!M19+NRG_BKBPB_E!M19+NRG_GW_E!M19+NRG_BF_E!M19+NRG_PR_E!M19+NRG_NI_E!M19+NRG_CL_E!M19+NRG_LNG_E!M19+NRG_BIOG_E!M19+NRG_GTL_E!M19+NRG_CPP_E!M19+NRG_NSP_E!M19</f>
        <v>711.40787999999998</v>
      </c>
      <c r="N19" s="8">
        <f>NRG_CM_E!N19+NRG_OIL_NG_E!N19+NRG_PF_E!N19+NRG_CO_E!N19+NRG_BKBPB_E!N19+NRG_GW_E!N19+NRG_BF_E!N19+NRG_PR_E!N19+NRG_NI_E!N19+NRG_CL_E!N19+NRG_LNG_E!N19+NRG_BIOG_E!N19+NRG_GTL_E!N19+NRG_CPP_E!N19+NRG_NSP_E!N19</f>
        <v>845.95320000000004</v>
      </c>
      <c r="O19" s="8">
        <f>NRG_CM_E!O19+NRG_OIL_NG_E!O19+NRG_PF_E!O19+NRG_CO_E!O19+NRG_BKBPB_E!O19+NRG_GW_E!O19+NRG_BF_E!O19+NRG_PR_E!O19+NRG_NI_E!O19+NRG_CL_E!O19+NRG_LNG_E!O19+NRG_BIOG_E!O19+NRG_GTL_E!O19+NRG_CPP_E!O19+NRG_NSP_E!O19</f>
        <v>863.05607999999984</v>
      </c>
      <c r="P19" s="8">
        <f>NRG_CM_E!P19+NRG_OIL_NG_E!P19+NRG_PF_E!P19+NRG_CO_E!P19+NRG_BKBPB_E!P19+NRG_GW_E!P19+NRG_BF_E!P19+NRG_PR_E!P19+NRG_NI_E!P19+NRG_CL_E!P19+NRG_LNG_E!P19+NRG_BIOG_E!P19+NRG_GTL_E!P19+NRG_CPP_E!P19+NRG_NSP_E!P19</f>
        <v>754.8843599999999</v>
      </c>
      <c r="Q19" s="8">
        <f>NRG_CM_E!Q19+NRG_OIL_NG_E!Q19+NRG_PF_E!Q19+NRG_CO_E!Q19+NRG_BKBPB_E!Q19+NRG_GW_E!Q19+NRG_BF_E!Q19+NRG_PR_E!Q19+NRG_NI_E!Q19+NRG_CL_E!Q19+NRG_LNG_E!Q19+NRG_BIOG_E!Q19+NRG_GTL_E!Q19+NRG_CPP_E!Q19+NRG_NSP_E!Q19</f>
        <v>653.10623999999996</v>
      </c>
      <c r="R19" s="8">
        <f>NRG_CM_E!R19+NRG_OIL_NG_E!R19+NRG_PF_E!R19+NRG_CO_E!R19+NRG_BKBPB_E!R19+NRG_GW_E!R19+NRG_BF_E!R19+NRG_PR_E!R19+NRG_NI_E!R19+NRG_CL_E!R19+NRG_LNG_E!R19+NRG_BIOG_E!R19+NRG_GTL_E!R19+NRG_CPP_E!R19+NRG_NSP_E!R19</f>
        <v>714.32496000000003</v>
      </c>
      <c r="S19" s="8">
        <f>NRG_CM_E!S19+NRG_OIL_NG_E!S19+NRG_PF_E!S19+NRG_CO_E!S19+NRG_BKBPB_E!S19+NRG_GW_E!S19+NRG_BF_E!S19+NRG_PR_E!S19+NRG_NI_E!S19+NRG_CL_E!S19+NRG_LNG_E!S19+NRG_BIOG_E!S19+NRG_GTL_E!S19+NRG_CPP_E!S19+NRG_NSP_E!S19</f>
        <v>697.30199999999991</v>
      </c>
      <c r="T19" s="8">
        <f>NRG_CM_E!T19+NRG_OIL_NG_E!T19+NRG_PF_E!T19+NRG_CO_E!T19+NRG_BKBPB_E!T19+NRG_GW_E!T19+NRG_BF_E!T19+NRG_PR_E!T19+NRG_NI_E!T19+NRG_CL_E!T19+NRG_LNG_E!T19+NRG_BIOG_E!T19+NRG_GTL_E!T19+NRG_CPP_E!T19+NRG_NSP_E!T19</f>
        <v>873.10266335999995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  <c r="Y19" s="8">
        <f>NRG_CM_E!Y19+NRG_OIL_NG_E!Y19+NRG_PF_E!Y19+NRG_CO_E!Y19+NRG_BKBPB_E!Y19+NRG_GW_E!Y19+NRG_BF_E!Y19+NRG_PR_E!Y19+NRG_NI_E!Y19+NRG_CL_E!Y19+NRG_LNG_E!Y19+NRG_BIOG_E!Y19+NRG_GTL_E!Y19+NRG_CPP_E!Y19+NRG_NSP_E!Y19</f>
        <v>0</v>
      </c>
      <c r="Z19" s="8">
        <f>NRG_CM_E!Z19+NRG_OIL_NG_E!Z19+NRG_PF_E!Z19+NRG_CO_E!Z19+NRG_BKBPB_E!Z19+NRG_GW_E!Z19+NRG_BF_E!Z19+NRG_PR_E!Z19+NRG_NI_E!Z19+NRG_CL_E!Z19+NRG_LNG_E!Z19+NRG_BIOG_E!Z19+NRG_GTL_E!Z19+NRG_CPP_E!Z19+NRG_NSP_E!Z19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9954.0997920000009</v>
      </c>
      <c r="D20" s="8">
        <f>NRG_CM_E!D20+NRG_OIL_NG_E!D20+NRG_PF_E!D20+NRG_CO_E!D20+NRG_BKBPB_E!D20+NRG_GW_E!D20+NRG_BF_E!D20+NRG_PR_E!D20+NRG_NI_E!D20+NRG_CL_E!D20+NRG_LNG_E!D20+NRG_BIOG_E!D20+NRG_GTL_E!D20+NRG_CPP_E!D20+NRG_NSP_E!D20</f>
        <v>9059.9595840000002</v>
      </c>
      <c r="E20" s="8">
        <f>NRG_CM_E!E20+NRG_OIL_NG_E!E20+NRG_PF_E!E20+NRG_CO_E!E20+NRG_BKBPB_E!E20+NRG_GW_E!E20+NRG_BF_E!E20+NRG_PR_E!E20+NRG_NI_E!E20+NRG_CL_E!E20+NRG_LNG_E!E20+NRG_BIOG_E!E20+NRG_GTL_E!E20+NRG_CPP_E!E20+NRG_NSP_E!E20</f>
        <v>9620.0002080000013</v>
      </c>
      <c r="F20" s="8">
        <f>NRG_CM_E!F20+NRG_OIL_NG_E!F20+NRG_PF_E!F20+NRG_CO_E!F20+NRG_BKBPB_E!F20+NRG_GW_E!F20+NRG_BF_E!F20+NRG_PR_E!F20+NRG_NI_E!F20+NRG_CL_E!F20+NRG_LNG_E!F20+NRG_BIOG_E!F20+NRG_GTL_E!F20+NRG_CPP_E!F20+NRG_NSP_E!F20</f>
        <v>9613.2394800000002</v>
      </c>
      <c r="G20" s="8">
        <f>NRG_CM_E!G20+NRG_OIL_NG_E!G20+NRG_PF_E!G20+NRG_CO_E!G20+NRG_BKBPB_E!G20+NRG_GW_E!G20+NRG_BF_E!G20+NRG_PR_E!G20+NRG_NI_E!G20+NRG_CL_E!G20+NRG_LNG_E!G20+NRG_BIOG_E!G20+NRG_GTL_E!G20+NRG_CPP_E!G20+NRG_NSP_E!G20</f>
        <v>10371.659688</v>
      </c>
      <c r="H20" s="8">
        <f>NRG_CM_E!H20+NRG_OIL_NG_E!H20+NRG_PF_E!H20+NRG_CO_E!H20+NRG_BKBPB_E!H20+NRG_GW_E!H20+NRG_BF_E!H20+NRG_PR_E!H20+NRG_NI_E!H20+NRG_CL_E!H20+NRG_LNG_E!H20+NRG_BIOG_E!H20+NRG_GTL_E!H20+NRG_CPP_E!H20+NRG_NSP_E!H20</f>
        <v>10035.220104</v>
      </c>
      <c r="I20" s="8">
        <f>NRG_CM_E!I20+NRG_OIL_NG_E!I20+NRG_PF_E!I20+NRG_CO_E!I20+NRG_BKBPB_E!I20+NRG_GW_E!I20+NRG_BF_E!I20+NRG_PR_E!I20+NRG_NI_E!I20+NRG_CL_E!I20+NRG_LNG_E!I20+NRG_BIOG_E!I20+NRG_GTL_E!I20+NRG_CPP_E!I20+NRG_NSP_E!I20</f>
        <v>9868.5606239999997</v>
      </c>
      <c r="J20" s="8">
        <f>NRG_CM_E!J20+NRG_OIL_NG_E!J20+NRG_PF_E!J20+NRG_CO_E!J20+NRG_BKBPB_E!J20+NRG_GW_E!J20+NRG_BF_E!J20+NRG_PR_E!J20+NRG_NI_E!J20+NRG_CL_E!J20+NRG_LNG_E!J20+NRG_BIOG_E!J20+NRG_GTL_E!J20+NRG_CPP_E!J20+NRG_NSP_E!J20</f>
        <v>9469.2003120000008</v>
      </c>
      <c r="K20" s="8">
        <f>NRG_CM_E!K20+NRG_OIL_NG_E!K20+NRG_PF_E!K20+NRG_CO_E!K20+NRG_BKBPB_E!K20+NRG_GW_E!K20+NRG_BF_E!K20+NRG_PR_E!K20+NRG_NI_E!K20+NRG_CL_E!K20+NRG_LNG_E!K20+NRG_BIOG_E!K20+NRG_GTL_E!K20+NRG_CPP_E!K20+NRG_NSP_E!K20</f>
        <v>8912.0201039999993</v>
      </c>
      <c r="L20" s="8">
        <f>NRG_CM_E!L20+NRG_OIL_NG_E!L20+NRG_PF_E!L20+NRG_CO_E!L20+NRG_BKBPB_E!L20+NRG_GW_E!L20+NRG_BF_E!L20+NRG_PR_E!L20+NRG_NI_E!L20+NRG_CL_E!L20+NRG_LNG_E!L20+NRG_BIOG_E!L20+NRG_GTL_E!L20+NRG_CPP_E!L20+NRG_NSP_E!L20</f>
        <v>6650.0197920000001</v>
      </c>
      <c r="M20" s="8">
        <f>NRG_CM_E!M20+NRG_OIL_NG_E!M20+NRG_PF_E!M20+NRG_CO_E!M20+NRG_BKBPB_E!M20+NRG_GW_E!M20+NRG_BF_E!M20+NRG_PR_E!M20+NRG_NI_E!M20+NRG_CL_E!M20+NRG_LNG_E!M20+NRG_BIOG_E!M20+NRG_GTL_E!M20+NRG_CPP_E!M20+NRG_NSP_E!M20</f>
        <v>7692.6198959999992</v>
      </c>
      <c r="N20" s="8">
        <f>NRG_CM_E!N20+NRG_OIL_NG_E!N20+NRG_PF_E!N20+NRG_CO_E!N20+NRG_BKBPB_E!N20+NRG_GW_E!N20+NRG_BF_E!N20+NRG_PR_E!N20+NRG_NI_E!N20+NRG_CL_E!N20+NRG_LNG_E!N20+NRG_BIOG_E!N20+NRG_GTL_E!N20+NRG_CPP_E!N20+NRG_NSP_E!N20</f>
        <v>6259.5</v>
      </c>
      <c r="O20" s="8">
        <f>NRG_CM_E!O20+NRG_OIL_NG_E!O20+NRG_PF_E!O20+NRG_CO_E!O20+NRG_BKBPB_E!O20+NRG_GW_E!O20+NRG_BF_E!O20+NRG_PR_E!O20+NRG_NI_E!O20+NRG_CL_E!O20+NRG_LNG_E!O20+NRG_BIOG_E!O20+NRG_GTL_E!O20+NRG_CPP_E!O20+NRG_NSP_E!O20</f>
        <v>6472.1797919999999</v>
      </c>
      <c r="P20" s="8">
        <f>NRG_CM_E!P20+NRG_OIL_NG_E!P20+NRG_PF_E!P20+NRG_CO_E!P20+NRG_BKBPB_E!P20+NRG_GW_E!P20+NRG_BF_E!P20+NRG_PR_E!P20+NRG_NI_E!P20+NRG_CL_E!P20+NRG_LNG_E!P20+NRG_BIOG_E!P20+NRG_GTL_E!P20+NRG_CPP_E!P20+NRG_NSP_E!P20</f>
        <v>6783.1405199999999</v>
      </c>
      <c r="Q20" s="8">
        <f>NRG_CM_E!Q20+NRG_OIL_NG_E!Q20+NRG_PF_E!Q20+NRG_CO_E!Q20+NRG_BKBPB_E!Q20+NRG_GW_E!Q20+NRG_BF_E!Q20+NRG_PR_E!Q20+NRG_NI_E!Q20+NRG_CL_E!Q20+NRG_LNG_E!Q20+NRG_BIOG_E!Q20+NRG_GTL_E!Q20+NRG_CPP_E!Q20+NRG_NSP_E!Q20</f>
        <v>5107.9597919999997</v>
      </c>
      <c r="R20" s="8">
        <f>NRG_CM_E!R20+NRG_OIL_NG_E!R20+NRG_PF_E!R20+NRG_CO_E!R20+NRG_BKBPB_E!R20+NRG_GW_E!R20+NRG_BF_E!R20+NRG_PR_E!R20+NRG_NI_E!R20+NRG_CL_E!R20+NRG_LNG_E!R20+NRG_BIOG_E!R20+NRG_GTL_E!R20+NRG_CPP_E!R20+NRG_NSP_E!R20</f>
        <v>5446.4791680000008</v>
      </c>
      <c r="S20" s="8">
        <f>NRG_CM_E!S20+NRG_OIL_NG_E!S20+NRG_PF_E!S20+NRG_CO_E!S20+NRG_BKBPB_E!S20+NRG_GW_E!S20+NRG_BF_E!S20+NRG_PR_E!S20+NRG_NI_E!S20+NRG_CL_E!S20+NRG_LNG_E!S20+NRG_BIOG_E!S20+NRG_GTL_E!S20+NRG_CPP_E!S20+NRG_NSP_E!S20</f>
        <v>4431.96</v>
      </c>
      <c r="T20" s="8">
        <f>NRG_CM_E!T20+NRG_OIL_NG_E!T20+NRG_PF_E!T20+NRG_CO_E!T20+NRG_BKBPB_E!T20+NRG_GW_E!T20+NRG_BF_E!T20+NRG_PR_E!T20+NRG_NI_E!T20+NRG_CL_E!T20+NRG_LNG_E!T20+NRG_BIOG_E!T20+NRG_GTL_E!T20+NRG_CPP_E!T20+NRG_NSP_E!T20</f>
        <v>8448.1282080000001</v>
      </c>
      <c r="U20" s="8">
        <f>NRG_CM_E!U20+NRG_OIL_NG_E!U20+NRG_PF_E!U20+NRG_CO_E!U20+NRG_BKBPB_E!U20+NRG_GW_E!U20+NRG_BF_E!U20+NRG_PR_E!U20+NRG_NI_E!U20+NRG_CL_E!U20+NRG_LNG_E!U20+NRG_BIOG_E!U20+NRG_GTL_E!U20+NRG_CPP_E!U20+NRG_NSP_E!U20</f>
        <v>17130.959351999998</v>
      </c>
      <c r="V20" s="8">
        <f>NRG_CM_E!V20+NRG_OIL_NG_E!V20+NRG_PF_E!V20+NRG_CO_E!V20+NRG_BKBPB_E!V20+NRG_GW_E!V20+NRG_BF_E!V20+NRG_PR_E!V20+NRG_NI_E!V20+NRG_CL_E!V20+NRG_LNG_E!V20+NRG_BIOG_E!V20+NRG_GTL_E!V20+NRG_CPP_E!V20+NRG_NSP_E!V20</f>
        <v>15928.066440000002</v>
      </c>
      <c r="W20" s="8">
        <f>NRG_CM_E!W20+NRG_OIL_NG_E!W20+NRG_PF_E!W20+NRG_CO_E!W20+NRG_BKBPB_E!W20+NRG_GW_E!W20+NRG_BF_E!W20+NRG_PR_E!W20+NRG_NI_E!W20+NRG_CL_E!W20+NRG_LNG_E!W20+NRG_BIOG_E!W20+NRG_GTL_E!W20+NRG_CPP_E!W20+NRG_NSP_E!W20</f>
        <v>11874.955248</v>
      </c>
      <c r="X20" s="8">
        <f>NRG_CM_E!X20+NRG_OIL_NG_E!X20+NRG_PF_E!X20+NRG_CO_E!X20+NRG_BKBPB_E!X20+NRG_GW_E!X20+NRG_BF_E!X20+NRG_PR_E!X20+NRG_NI_E!X20+NRG_CL_E!X20+NRG_LNG_E!X20+NRG_BIOG_E!X20+NRG_GTL_E!X20+NRG_CPP_E!X20+NRG_NSP_E!X20</f>
        <v>13945.330152000002</v>
      </c>
      <c r="Y20" s="8">
        <f>NRG_CM_E!Y20+NRG_OIL_NG_E!Y20+NRG_PF_E!Y20+NRG_CO_E!Y20+NRG_BKBPB_E!Y20+NRG_GW_E!Y20+NRG_BF_E!Y20+NRG_PR_E!Y20+NRG_NI_E!Y20+NRG_CL_E!Y20+NRG_LNG_E!Y20+NRG_BIOG_E!Y20+NRG_GTL_E!Y20+NRG_CPP_E!Y20+NRG_NSP_E!Y20</f>
        <v>13418.238600000001</v>
      </c>
      <c r="Z20" s="8">
        <f>NRG_CM_E!Z20+NRG_OIL_NG_E!Z20+NRG_PF_E!Z20+NRG_CO_E!Z20+NRG_BKBPB_E!Z20+NRG_GW_E!Z20+NRG_BF_E!Z20+NRG_PR_E!Z20+NRG_NI_E!Z20+NRG_CL_E!Z20+NRG_LNG_E!Z20+NRG_BIOG_E!Z20+NRG_GTL_E!Z20+NRG_CPP_E!Z20+NRG_NSP_E!Z20</f>
        <v>11175.329879999999</v>
      </c>
    </row>
    <row r="21" spans="1:26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1011.7375632000001</v>
      </c>
      <c r="O21" s="8">
        <f>NRG_CM_E!O21+NRG_OIL_NG_E!O21+NRG_PF_E!O21+NRG_CO_E!O21+NRG_BKBPB_E!O21+NRG_GW_E!O21+NRG_BF_E!O21+NRG_PR_E!O21+NRG_NI_E!O21+NRG_CL_E!O21+NRG_LNG_E!O21+NRG_BIOG_E!O21+NRG_GTL_E!O21+NRG_CPP_E!O21+NRG_NSP_E!O21</f>
        <v>739.28378159999988</v>
      </c>
      <c r="P21" s="8">
        <f>NRG_CM_E!P21+NRG_OIL_NG_E!P21+NRG_PF_E!P21+NRG_CO_E!P21+NRG_BKBPB_E!P21+NRG_GW_E!P21+NRG_BF_E!P21+NRG_PR_E!P21+NRG_NI_E!P21+NRG_CL_E!P21+NRG_LNG_E!P21+NRG_BIOG_E!P21+NRG_GTL_E!P21+NRG_CPP_E!P21+NRG_NSP_E!P21</f>
        <v>806.62392720000003</v>
      </c>
      <c r="Q21" s="8">
        <f>NRG_CM_E!Q21+NRG_OIL_NG_E!Q21+NRG_PF_E!Q21+NRG_CO_E!Q21+NRG_BKBPB_E!Q21+NRG_GW_E!Q21+NRG_BF_E!Q21+NRG_PR_E!Q21+NRG_NI_E!Q21+NRG_CL_E!Q21+NRG_LNG_E!Q21+NRG_BIOG_E!Q21+NRG_GTL_E!Q21+NRG_CPP_E!Q21+NRG_NSP_E!Q21</f>
        <v>689.0522183999999</v>
      </c>
      <c r="R21" s="8">
        <f>NRG_CM_E!R21+NRG_OIL_NG_E!R21+NRG_PF_E!R21+NRG_CO_E!R21+NRG_BKBPB_E!R21+NRG_GW_E!R21+NRG_BF_E!R21+NRG_PR_E!R21+NRG_NI_E!R21+NRG_CL_E!R21+NRG_LNG_E!R21+NRG_BIOG_E!R21+NRG_GTL_E!R21+NRG_CPP_E!R21+NRG_NSP_E!R21</f>
        <v>839.74821840000004</v>
      </c>
      <c r="S21" s="8">
        <f>NRG_CM_E!S21+NRG_OIL_NG_E!S21+NRG_PF_E!S21+NRG_CO_E!S21+NRG_BKBPB_E!S21+NRG_GW_E!S21+NRG_BF_E!S21+NRG_PR_E!S21+NRG_NI_E!S21+NRG_CL_E!S21+NRG_LNG_E!S21+NRG_BIOG_E!S21+NRG_GTL_E!S21+NRG_CPP_E!S21+NRG_NSP_E!S21</f>
        <v>692.69185440000001</v>
      </c>
      <c r="T21" s="8">
        <f>NRG_CM_E!T21+NRG_OIL_NG_E!T21+NRG_PF_E!T21+NRG_CO_E!T21+NRG_BKBPB_E!T21+NRG_GW_E!T21+NRG_BF_E!T21+NRG_PR_E!T21+NRG_NI_E!T21+NRG_CL_E!T21+NRG_LNG_E!T21+NRG_BIOG_E!T21+NRG_GTL_E!T21+NRG_CPP_E!T21+NRG_NSP_E!T21</f>
        <v>1216.1042712000001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  <c r="Y21" s="8">
        <f>NRG_CM_E!Y21+NRG_OIL_NG_E!Y21+NRG_PF_E!Y21+NRG_CO_E!Y21+NRG_BKBPB_E!Y21+NRG_GW_E!Y21+NRG_BF_E!Y21+NRG_PR_E!Y21+NRG_NI_E!Y21+NRG_CL_E!Y21+NRG_LNG_E!Y21+NRG_BIOG_E!Y21+NRG_GTL_E!Y21+NRG_CPP_E!Y21+NRG_NSP_E!Y21</f>
        <v>0</v>
      </c>
      <c r="Z21" s="8">
        <f>NRG_CM_E!Z21+NRG_OIL_NG_E!Z21+NRG_PF_E!Z21+NRG_CO_E!Z21+NRG_BKBPB_E!Z21+NRG_GW_E!Z21+NRG_BF_E!Z21+NRG_PR_E!Z21+NRG_NI_E!Z21+NRG_CL_E!Z21+NRG_LNG_E!Z21+NRG_BIOG_E!Z21+NRG_GTL_E!Z21+NRG_CPP_E!Z21+NRG_NSP_E!Z21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  <c r="Y23" s="8">
        <f>NRG_CM_E!Y23+NRG_OIL_NG_E!Y23+NRG_PF_E!Y23+NRG_CO_E!Y23+NRG_BKBPB_E!Y23+NRG_GW_E!Y23+NRG_BF_E!Y23+NRG_PR_E!Y23+NRG_NI_E!Y23+NRG_CL_E!Y23+NRG_LNG_E!Y23+NRG_BIOG_E!Y23+NRG_GTL_E!Y23+NRG_CPP_E!Y23+NRG_NSP_E!Y23</f>
        <v>0</v>
      </c>
      <c r="Z23" s="8">
        <f>NRG_CM_E!Z23+NRG_OIL_NG_E!Z23+NRG_PF_E!Z23+NRG_CO_E!Z23+NRG_BKBPB_E!Z23+NRG_GW_E!Z23+NRG_BF_E!Z23+NRG_PR_E!Z23+NRG_NI_E!Z23+NRG_CL_E!Z23+NRG_LNG_E!Z23+NRG_BIOG_E!Z23+NRG_GTL_E!Z23+NRG_CPP_E!Z23+NRG_NSP_E!Z23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  <c r="Y24" s="8">
        <f>NRG_CM_E!Y24+NRG_OIL_NG_E!Y24+NRG_PF_E!Y24+NRG_CO_E!Y24+NRG_BKBPB_E!Y24+NRG_GW_E!Y24+NRG_BF_E!Y24+NRG_PR_E!Y24+NRG_NI_E!Y24+NRG_CL_E!Y24+NRG_LNG_E!Y24+NRG_BIOG_E!Y24+NRG_GTL_E!Y24+NRG_CPP_E!Y24+NRG_NSP_E!Y24</f>
        <v>0</v>
      </c>
      <c r="Z24" s="8">
        <f>NRG_CM_E!Z24+NRG_OIL_NG_E!Z24+NRG_PF_E!Z24+NRG_CO_E!Z24+NRG_BKBPB_E!Z24+NRG_GW_E!Z24+NRG_BF_E!Z24+NRG_PR_E!Z24+NRG_NI_E!Z24+NRG_CL_E!Z24+NRG_LNG_E!Z24+NRG_BIOG_E!Z24+NRG_GTL_E!Z24+NRG_CPP_E!Z24+NRG_NSP_E!Z24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  <c r="Y25" s="27">
        <f>NRG_CM_E!Y25+NRG_OIL_NG_E!Y25+NRG_PF_E!Y25+NRG_CO_E!Y25+NRG_BKBPB_E!Y25+NRG_GW_E!Y25+NRG_BF_E!Y25+NRG_PR_E!Y25+NRG_NI_E!Y25+NRG_CL_E!Y25+NRG_LNG_E!Y25+NRG_BIOG_E!Y25+NRG_GTL_E!Y25+NRG_CPP_E!Y25+NRG_NSP_E!Y25</f>
        <v>0</v>
      </c>
      <c r="Z25" s="27">
        <f>NRG_CM_E!Z25+NRG_OIL_NG_E!Z25+NRG_PF_E!Z25+NRG_CO_E!Z25+NRG_BKBPB_E!Z25+NRG_GW_E!Z25+NRG_BF_E!Z25+NRG_PR_E!Z25+NRG_NI_E!Z25+NRG_CL_E!Z25+NRG_LNG_E!Z25+NRG_BIOG_E!Z25+NRG_GTL_E!Z25+NRG_CPP_E!Z25+NRG_NSP_E!Z25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16196.237709119998</v>
      </c>
      <c r="D26" s="27">
        <f t="shared" ref="D26:X26" si="21">SUM(D27,D33)</f>
        <v>15718.367242440003</v>
      </c>
      <c r="E26" s="27">
        <f t="shared" si="21"/>
        <v>14372.697476880001</v>
      </c>
      <c r="F26" s="27">
        <f t="shared" si="21"/>
        <v>14497.63628328</v>
      </c>
      <c r="G26" s="27">
        <f t="shared" si="21"/>
        <v>14134.57361928</v>
      </c>
      <c r="H26" s="27">
        <f t="shared" si="21"/>
        <v>10893.144654</v>
      </c>
      <c r="I26" s="27">
        <f t="shared" si="21"/>
        <v>11344.4874306</v>
      </c>
      <c r="J26" s="27">
        <f t="shared" si="21"/>
        <v>12201.135633360003</v>
      </c>
      <c r="K26" s="27">
        <f t="shared" si="21"/>
        <v>13271.09314176</v>
      </c>
      <c r="L26" s="27">
        <f t="shared" si="21"/>
        <v>12275.257066920003</v>
      </c>
      <c r="M26" s="27">
        <f t="shared" si="21"/>
        <v>9979.6499694000013</v>
      </c>
      <c r="N26" s="27">
        <f t="shared" si="21"/>
        <v>9027.0108197999998</v>
      </c>
      <c r="O26" s="27">
        <f t="shared" si="21"/>
        <v>6589.1063862000001</v>
      </c>
      <c r="P26" s="27">
        <f t="shared" si="21"/>
        <v>5213.118270240001</v>
      </c>
      <c r="Q26" s="27">
        <f t="shared" si="21"/>
        <v>5038.7352353999995</v>
      </c>
      <c r="R26" s="27">
        <f t="shared" si="21"/>
        <v>5110.9006481999995</v>
      </c>
      <c r="S26" s="27">
        <f t="shared" si="21"/>
        <v>4981.6617912000002</v>
      </c>
      <c r="T26" s="27">
        <f t="shared" si="21"/>
        <v>4767.5861092800014</v>
      </c>
      <c r="U26" s="27">
        <f t="shared" si="21"/>
        <v>4370.4540694800007</v>
      </c>
      <c r="V26" s="27">
        <f t="shared" si="21"/>
        <v>3779.3410758000009</v>
      </c>
      <c r="W26" s="27">
        <f t="shared" si="21"/>
        <v>2840.0332201200004</v>
      </c>
      <c r="X26" s="27">
        <f t="shared" si="21"/>
        <v>2481.9525219600005</v>
      </c>
      <c r="Y26" s="27">
        <f t="shared" ref="Y26:Z26" si="22">SUM(Y27,Y33)</f>
        <v>3710.0060406000007</v>
      </c>
      <c r="Z26" s="27">
        <f t="shared" si="22"/>
        <v>3971.2651304400001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  <c r="Y28" s="8">
        <f>NRG_CM_E!Y28+NRG_OIL_NG_E!Y28+NRG_PF_E!Y28+NRG_CO_E!Y28+NRG_BKBPB_E!Y28+NRG_GW_E!Y28+NRG_BF_E!Y28+NRG_PR_E!Y28+NRG_NI_E!Y28+NRG_CL_E!Y28+NRG_LNG_E!Y28+NRG_BIOG_E!Y28+NRG_GTL_E!Y28+NRG_CPP_E!Y28+NRG_NSP_E!Y28</f>
        <v>0</v>
      </c>
      <c r="Z28" s="8">
        <f>NRG_CM_E!Z28+NRG_OIL_NG_E!Z28+NRG_PF_E!Z28+NRG_CO_E!Z28+NRG_BKBPB_E!Z28+NRG_GW_E!Z28+NRG_BF_E!Z28+NRG_PR_E!Z28+NRG_NI_E!Z28+NRG_CL_E!Z28+NRG_LNG_E!Z28+NRG_BIOG_E!Z28+NRG_GTL_E!Z28+NRG_CPP_E!Z28+NRG_NSP_E!Z28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  <c r="Y29" s="8">
        <f>NRG_CM_E!Y29+NRG_OIL_NG_E!Y29+NRG_PF_E!Y29+NRG_CO_E!Y29+NRG_BKBPB_E!Y29+NRG_GW_E!Y29+NRG_BF_E!Y29+NRG_PR_E!Y29+NRG_NI_E!Y29+NRG_CL_E!Y29+NRG_LNG_E!Y29+NRG_BIOG_E!Y29+NRG_GTL_E!Y29+NRG_CPP_E!Y29+NRG_NSP_E!Y29</f>
        <v>0</v>
      </c>
      <c r="Z29" s="8">
        <f>NRG_CM_E!Z29+NRG_OIL_NG_E!Z29+NRG_PF_E!Z29+NRG_CO_E!Z29+NRG_BKBPB_E!Z29+NRG_GW_E!Z29+NRG_BF_E!Z29+NRG_PR_E!Z29+NRG_NI_E!Z29+NRG_CL_E!Z29+NRG_LNG_E!Z29+NRG_BIOG_E!Z29+NRG_GTL_E!Z29+NRG_CPP_E!Z29+NRG_NSP_E!Z29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  <c r="Y30" s="8">
        <f>NRG_CM_E!Y30+NRG_OIL_NG_E!Y30+NRG_PF_E!Y30+NRG_CO_E!Y30+NRG_BKBPB_E!Y30+NRG_GW_E!Y30+NRG_BF_E!Y30+NRG_PR_E!Y30+NRG_NI_E!Y30+NRG_CL_E!Y30+NRG_LNG_E!Y30+NRG_BIOG_E!Y30+NRG_GTL_E!Y30+NRG_CPP_E!Y30+NRG_NSP_E!Y30</f>
        <v>0</v>
      </c>
      <c r="Z30" s="8">
        <f>NRG_CM_E!Z30+NRG_OIL_NG_E!Z30+NRG_PF_E!Z30+NRG_CO_E!Z30+NRG_BKBPB_E!Z30+NRG_GW_E!Z30+NRG_BF_E!Z30+NRG_PR_E!Z30+NRG_NI_E!Z30+NRG_CL_E!Z30+NRG_LNG_E!Z30+NRG_BIOG_E!Z30+NRG_GTL_E!Z30+NRG_CPP_E!Z30+NRG_NSP_E!Z30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  <c r="Y31" s="8">
        <f>NRG_CM_E!Y31+NRG_OIL_NG_E!Y31+NRG_PF_E!Y31+NRG_CO_E!Y31+NRG_BKBPB_E!Y31+NRG_GW_E!Y31+NRG_BF_E!Y31+NRG_PR_E!Y31+NRG_NI_E!Y31+NRG_CL_E!Y31+NRG_LNG_E!Y31+NRG_BIOG_E!Y31+NRG_GTL_E!Y31+NRG_CPP_E!Y31+NRG_NSP_E!Y31</f>
        <v>0</v>
      </c>
      <c r="Z31" s="8">
        <f>NRG_CM_E!Z31+NRG_OIL_NG_E!Z31+NRG_PF_E!Z31+NRG_CO_E!Z31+NRG_BKBPB_E!Z31+NRG_GW_E!Z31+NRG_BF_E!Z31+NRG_PR_E!Z31+NRG_NI_E!Z31+NRG_CL_E!Z31+NRG_LNG_E!Z31+NRG_BIOG_E!Z31+NRG_GTL_E!Z31+NRG_CPP_E!Z31+NRG_NSP_E!Z31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  <c r="Y32" s="8">
        <f>NRG_CM_E!Y32+NRG_OIL_NG_E!Y32+NRG_PF_E!Y32+NRG_CO_E!Y32+NRG_BKBPB_E!Y32+NRG_GW_E!Y32+NRG_BF_E!Y32+NRG_PR_E!Y32+NRG_NI_E!Y32+NRG_CL_E!Y32+NRG_LNG_E!Y32+NRG_BIOG_E!Y32+NRG_GTL_E!Y32+NRG_CPP_E!Y32+NRG_NSP_E!Y32</f>
        <v>0</v>
      </c>
      <c r="Z32" s="8">
        <f>NRG_CM_E!Z32+NRG_OIL_NG_E!Z32+NRG_PF_E!Z32+NRG_CO_E!Z32+NRG_BKBPB_E!Z32+NRG_GW_E!Z32+NRG_BF_E!Z32+NRG_PR_E!Z32+NRG_NI_E!Z32+NRG_CL_E!Z32+NRG_LNG_E!Z32+NRG_BIOG_E!Z32+NRG_GTL_E!Z32+NRG_CPP_E!Z32+NRG_NSP_E!Z32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16196.237709119998</v>
      </c>
      <c r="D33" s="19">
        <f t="shared" ref="D33:X33" si="27">SUM(D34:D50)</f>
        <v>15718.367242440003</v>
      </c>
      <c r="E33" s="19">
        <f t="shared" si="27"/>
        <v>14372.697476880001</v>
      </c>
      <c r="F33" s="19">
        <f t="shared" si="27"/>
        <v>14497.63628328</v>
      </c>
      <c r="G33" s="19">
        <f t="shared" si="27"/>
        <v>14134.57361928</v>
      </c>
      <c r="H33" s="19">
        <f t="shared" si="27"/>
        <v>10893.144654</v>
      </c>
      <c r="I33" s="19">
        <f t="shared" si="27"/>
        <v>11344.4874306</v>
      </c>
      <c r="J33" s="19">
        <f t="shared" si="27"/>
        <v>12201.135633360003</v>
      </c>
      <c r="K33" s="19">
        <f t="shared" si="27"/>
        <v>13271.09314176</v>
      </c>
      <c r="L33" s="19">
        <f t="shared" si="27"/>
        <v>12275.257066920003</v>
      </c>
      <c r="M33" s="19">
        <f t="shared" si="27"/>
        <v>9979.6499694000013</v>
      </c>
      <c r="N33" s="19">
        <f t="shared" si="27"/>
        <v>9027.0108197999998</v>
      </c>
      <c r="O33" s="19">
        <f t="shared" si="27"/>
        <v>6589.1063862000001</v>
      </c>
      <c r="P33" s="19">
        <f t="shared" si="27"/>
        <v>5213.118270240001</v>
      </c>
      <c r="Q33" s="19">
        <f t="shared" si="27"/>
        <v>5038.7352353999995</v>
      </c>
      <c r="R33" s="19">
        <f t="shared" si="27"/>
        <v>5110.9006481999995</v>
      </c>
      <c r="S33" s="19">
        <f t="shared" si="27"/>
        <v>4981.6617912000002</v>
      </c>
      <c r="T33" s="19">
        <f t="shared" si="27"/>
        <v>4767.5861092800014</v>
      </c>
      <c r="U33" s="19">
        <f t="shared" si="27"/>
        <v>4370.4540694800007</v>
      </c>
      <c r="V33" s="19">
        <f t="shared" si="27"/>
        <v>3779.3410758000009</v>
      </c>
      <c r="W33" s="19">
        <f t="shared" si="27"/>
        <v>2840.0332201200004</v>
      </c>
      <c r="X33" s="19">
        <f t="shared" si="27"/>
        <v>2481.9525219600005</v>
      </c>
      <c r="Y33" s="19">
        <f t="shared" ref="Y33:Z33" si="28">SUM(Y34:Y50)</f>
        <v>3710.0060406000007</v>
      </c>
      <c r="Z33" s="19">
        <f t="shared" si="28"/>
        <v>3971.2651304400001</v>
      </c>
    </row>
    <row r="34" spans="1:26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6783.0047999999997</v>
      </c>
      <c r="D34" s="8">
        <f>NRG_CM_E!D34+NRG_OIL_NG_E!D34+NRG_PF_E!D34+NRG_CO_E!D34+NRG_BKBPB_E!D34+NRG_GW_E!D34+NRG_BF_E!D34+NRG_PR_E!D34+NRG_NI_E!D34+NRG_CL_E!D34+NRG_LNG_E!D34+NRG_BIOG_E!D34+NRG_GTL_E!D34+NRG_CPP_E!D34+NRG_NSP_E!D34</f>
        <v>6281.1936000000014</v>
      </c>
      <c r="E34" s="8">
        <f>NRG_CM_E!E34+NRG_OIL_NG_E!E34+NRG_PF_E!E34+NRG_CO_E!E34+NRG_BKBPB_E!E34+NRG_GW_E!E34+NRG_BF_E!E34+NRG_PR_E!E34+NRG_NI_E!E34+NRG_CL_E!E34+NRG_LNG_E!E34+NRG_BIOG_E!E34+NRG_GTL_E!E34+NRG_CPP_E!E34+NRG_NSP_E!E34</f>
        <v>5890.5792000000019</v>
      </c>
      <c r="F34" s="8">
        <f>NRG_CM_E!F34+NRG_OIL_NG_E!F34+NRG_PF_E!F34+NRG_CO_E!F34+NRG_BKBPB_E!F34+NRG_GW_E!F34+NRG_BF_E!F34+NRG_PR_E!F34+NRG_NI_E!F34+NRG_CL_E!F34+NRG_LNG_E!F34+NRG_BIOG_E!F34+NRG_GTL_E!F34+NRG_CPP_E!F34+NRG_NSP_E!F34</f>
        <v>6227.1466675199999</v>
      </c>
      <c r="G34" s="8">
        <f>NRG_CM_E!G34+NRG_OIL_NG_E!G34+NRG_PF_E!G34+NRG_CO_E!G34+NRG_BKBPB_E!G34+NRG_GW_E!G34+NRG_BF_E!G34+NRG_PR_E!G34+NRG_NI_E!G34+NRG_CL_E!G34+NRG_LNG_E!G34+NRG_BIOG_E!G34+NRG_GTL_E!G34+NRG_CPP_E!G34+NRG_NSP_E!G34</f>
        <v>6044.66613504</v>
      </c>
      <c r="H34" s="8">
        <f>NRG_CM_E!H34+NRG_OIL_NG_E!H34+NRG_PF_E!H34+NRG_CO_E!H34+NRG_BKBPB_E!H34+NRG_GW_E!H34+NRG_BF_E!H34+NRG_PR_E!H34+NRG_NI_E!H34+NRG_CL_E!H34+NRG_LNG_E!H34+NRG_BIOG_E!H34+NRG_GTL_E!H34+NRG_CPP_E!H34+NRG_NSP_E!H34</f>
        <v>5568.5061964799988</v>
      </c>
      <c r="I34" s="8">
        <f>NRG_CM_E!I34+NRG_OIL_NG_E!I34+NRG_PF_E!I34+NRG_CO_E!I34+NRG_BKBPB_E!I34+NRG_GW_E!I34+NRG_BF_E!I34+NRG_PR_E!I34+NRG_NI_E!I34+NRG_CL_E!I34+NRG_LNG_E!I34+NRG_BIOG_E!I34+NRG_GTL_E!I34+NRG_CPP_E!I34+NRG_NSP_E!I34</f>
        <v>5662.5976627199998</v>
      </c>
      <c r="J34" s="8">
        <f>NRG_CM_E!J34+NRG_OIL_NG_E!J34+NRG_PF_E!J34+NRG_CO_E!J34+NRG_BKBPB_E!J34+NRG_GW_E!J34+NRG_BF_E!J34+NRG_PR_E!J34+NRG_NI_E!J34+NRG_CL_E!J34+NRG_LNG_E!J34+NRG_BIOG_E!J34+NRG_GTL_E!J34+NRG_CPP_E!J34+NRG_NSP_E!J34</f>
        <v>6261.3616896000021</v>
      </c>
      <c r="K34" s="8">
        <f>NRG_CM_E!K34+NRG_OIL_NG_E!K34+NRG_PF_E!K34+NRG_CO_E!K34+NRG_BKBPB_E!K34+NRG_GW_E!K34+NRG_BF_E!K34+NRG_PR_E!K34+NRG_NI_E!K34+NRG_CL_E!K34+NRG_LNG_E!K34+NRG_BIOG_E!K34+NRG_GTL_E!K34+NRG_CPP_E!K34+NRG_NSP_E!K34</f>
        <v>6771.736857599999</v>
      </c>
      <c r="L34" s="8">
        <f>NRG_CM_E!L34+NRG_OIL_NG_E!L34+NRG_PF_E!L34+NRG_CO_E!L34+NRG_BKBPB_E!L34+NRG_GW_E!L34+NRG_BF_E!L34+NRG_PR_E!L34+NRG_NI_E!L34+NRG_CL_E!L34+NRG_LNG_E!L34+NRG_BIOG_E!L34+NRG_GTL_E!L34+NRG_CPP_E!L34+NRG_NSP_E!L34</f>
        <v>6637.7277619200013</v>
      </c>
      <c r="M34" s="8">
        <f>NRG_CM_E!M34+NRG_OIL_NG_E!M34+NRG_PF_E!M34+NRG_CO_E!M34+NRG_BKBPB_E!M34+NRG_GW_E!M34+NRG_BF_E!M34+NRG_PR_E!M34+NRG_NI_E!M34+NRG_CL_E!M34+NRG_LNG_E!M34+NRG_BIOG_E!M34+NRG_GTL_E!M34+NRG_CPP_E!M34+NRG_NSP_E!M34</f>
        <v>5314.7442124800018</v>
      </c>
      <c r="N34" s="8">
        <f>NRG_CM_E!N34+NRG_OIL_NG_E!N34+NRG_PF_E!N34+NRG_CO_E!N34+NRG_BKBPB_E!N34+NRG_GW_E!N34+NRG_BF_E!N34+NRG_PR_E!N34+NRG_NI_E!N34+NRG_CL_E!N34+NRG_LNG_E!N34+NRG_BIOG_E!N34+NRG_GTL_E!N34+NRG_CPP_E!N34+NRG_NSP_E!N34</f>
        <v>5060.9822284799984</v>
      </c>
      <c r="O34" s="8">
        <f>NRG_CM_E!O34+NRG_OIL_NG_E!O34+NRG_PF_E!O34+NRG_CO_E!O34+NRG_BKBPB_E!O34+NRG_GW_E!O34+NRG_BF_E!O34+NRG_PR_E!O34+NRG_NI_E!O34+NRG_CL_E!O34+NRG_LNG_E!O34+NRG_BIOG_E!O34+NRG_GTL_E!O34+NRG_CPP_E!O34+NRG_NSP_E!O34</f>
        <v>3532.7081318399996</v>
      </c>
      <c r="P34" s="8">
        <f>NRG_CM_E!P34+NRG_OIL_NG_E!P34+NRG_PF_E!P34+NRG_CO_E!P34+NRG_BKBPB_E!P34+NRG_GW_E!P34+NRG_BF_E!P34+NRG_PR_E!P34+NRG_NI_E!P34+NRG_CL_E!P34+NRG_LNG_E!P34+NRG_BIOG_E!P34+NRG_GTL_E!P34+NRG_CPP_E!P34+NRG_NSP_E!P34</f>
        <v>2996.6717491200011</v>
      </c>
      <c r="Q34" s="8">
        <f>NRG_CM_E!Q34+NRG_OIL_NG_E!Q34+NRG_PF_E!Q34+NRG_CO_E!Q34+NRG_BKBPB_E!Q34+NRG_GW_E!Q34+NRG_BF_E!Q34+NRG_PR_E!Q34+NRG_NI_E!Q34+NRG_CL_E!Q34+NRG_LNG_E!Q34+NRG_BIOG_E!Q34+NRG_GTL_E!Q34+NRG_CPP_E!Q34+NRG_NSP_E!Q34</f>
        <v>2913.9852902399998</v>
      </c>
      <c r="R34" s="8">
        <f>NRG_CM_E!R34+NRG_OIL_NG_E!R34+NRG_PF_E!R34+NRG_CO_E!R34+NRG_BKBPB_E!R34+NRG_GW_E!R34+NRG_BF_E!R34+NRG_PR_E!R34+NRG_NI_E!R34+NRG_CL_E!R34+NRG_LNG_E!R34+NRG_BIOG_E!R34+NRG_GTL_E!R34+NRG_CPP_E!R34+NRG_NSP_E!R34</f>
        <v>3087.9120153599997</v>
      </c>
      <c r="S34" s="8">
        <f>NRG_CM_E!S34+NRG_OIL_NG_E!S34+NRG_PF_E!S34+NRG_CO_E!S34+NRG_BKBPB_E!S34+NRG_GW_E!S34+NRG_BF_E!S34+NRG_PR_E!S34+NRG_NI_E!S34+NRG_CL_E!S34+NRG_LNG_E!S34+NRG_BIOG_E!S34+NRG_GTL_E!S34+NRG_CPP_E!S34+NRG_NSP_E!S34</f>
        <v>3090.7632153599998</v>
      </c>
      <c r="T34" s="8">
        <f>NRG_CM_E!T34+NRG_OIL_NG_E!T34+NRG_PF_E!T34+NRG_CO_E!T34+NRG_BKBPB_E!T34+NRG_GW_E!T34+NRG_BF_E!T34+NRG_PR_E!T34+NRG_NI_E!T34+NRG_CL_E!T34+NRG_LNG_E!T34+NRG_BIOG_E!T34+NRG_GTL_E!T34+NRG_CPP_E!T34+NRG_NSP_E!T34</f>
        <v>2934.0979660800008</v>
      </c>
      <c r="U34" s="8">
        <f>NRG_CM_E!U34+NRG_OIL_NG_E!U34+NRG_PF_E!U34+NRG_CO_E!U34+NRG_BKBPB_E!U34+NRG_GW_E!U34+NRG_BF_E!U34+NRG_PR_E!U34+NRG_NI_E!U34+NRG_CL_E!U34+NRG_LNG_E!U34+NRG_BIOG_E!U34+NRG_GTL_E!U34+NRG_CPP_E!U34+NRG_NSP_E!U34</f>
        <v>2488.3467494400006</v>
      </c>
      <c r="V34" s="8">
        <f>NRG_CM_E!V34+NRG_OIL_NG_E!V34+NRG_PF_E!V34+NRG_CO_E!V34+NRG_BKBPB_E!V34+NRG_GW_E!V34+NRG_BF_E!V34+NRG_PR_E!V34+NRG_NI_E!V34+NRG_CL_E!V34+NRG_LNG_E!V34+NRG_BIOG_E!V34+NRG_GTL_E!V34+NRG_CPP_E!V34+NRG_NSP_E!V34</f>
        <v>2292.1545369600003</v>
      </c>
      <c r="W34" s="8">
        <f>NRG_CM_E!W34+NRG_OIL_NG_E!W34+NRG_PF_E!W34+NRG_CO_E!W34+NRG_BKBPB_E!W34+NRG_GW_E!W34+NRG_BF_E!W34+NRG_PR_E!W34+NRG_NI_E!W34+NRG_CL_E!W34+NRG_LNG_E!W34+NRG_BIOG_E!W34+NRG_GTL_E!W34+NRG_CPP_E!W34+NRG_NSP_E!W34</f>
        <v>1547.7510067200001</v>
      </c>
      <c r="X34" s="8">
        <f>NRG_CM_E!X34+NRG_OIL_NG_E!X34+NRG_PF_E!X34+NRG_CO_E!X34+NRG_BKBPB_E!X34+NRG_GW_E!X34+NRG_BF_E!X34+NRG_PR_E!X34+NRG_NI_E!X34+NRG_CL_E!X34+NRG_LNG_E!X34+NRG_BIOG_E!X34+NRG_GTL_E!X34+NRG_CPP_E!X34+NRG_NSP_E!X34</f>
        <v>1380.27670272</v>
      </c>
      <c r="Y34" s="8">
        <f>NRG_CM_E!Y34+NRG_OIL_NG_E!Y34+NRG_PF_E!Y34+NRG_CO_E!Y34+NRG_BKBPB_E!Y34+NRG_GW_E!Y34+NRG_BF_E!Y34+NRG_PR_E!Y34+NRG_NI_E!Y34+NRG_CL_E!Y34+NRG_LNG_E!Y34+NRG_BIOG_E!Y34+NRG_GTL_E!Y34+NRG_CPP_E!Y34+NRG_NSP_E!Y34</f>
        <v>2402.2330444800004</v>
      </c>
      <c r="Z34" s="8">
        <f>NRG_CM_E!Z34+NRG_OIL_NG_E!Z34+NRG_PF_E!Z34+NRG_CO_E!Z34+NRG_BKBPB_E!Z34+NRG_GW_E!Z34+NRG_BF_E!Z34+NRG_PR_E!Z34+NRG_NI_E!Z34+NRG_CL_E!Z34+NRG_LNG_E!Z34+NRG_BIOG_E!Z34+NRG_GTL_E!Z34+NRG_CPP_E!Z34+NRG_NSP_E!Z34</f>
        <v>2537.1460224000002</v>
      </c>
    </row>
    <row r="35" spans="1:26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  <c r="Y35" s="8">
        <f>NRG_CM_E!Y35+NRG_OIL_NG_E!Y35+NRG_PF_E!Y35+NRG_CO_E!Y35+NRG_BKBPB_E!Y35+NRG_GW_E!Y35+NRG_BF_E!Y35+NRG_PR_E!Y35+NRG_NI_E!Y35+NRG_CL_E!Y35+NRG_LNG_E!Y35+NRG_BIOG_E!Y35+NRG_GTL_E!Y35+NRG_CPP_E!Y35+NRG_NSP_E!Y35</f>
        <v>0</v>
      </c>
      <c r="Z35" s="8">
        <f>NRG_CM_E!Z35+NRG_OIL_NG_E!Z35+NRG_PF_E!Z35+NRG_CO_E!Z35+NRG_BKBPB_E!Z35+NRG_GW_E!Z35+NRG_BF_E!Z35+NRG_PR_E!Z35+NRG_NI_E!Z35+NRG_CL_E!Z35+NRG_LNG_E!Z35+NRG_BIOG_E!Z35+NRG_GTL_E!Z35+NRG_CPP_E!Z35+NRG_NSP_E!Z35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113.41599048000002</v>
      </c>
      <c r="D36" s="8">
        <f>NRG_CM_E!D36+NRG_OIL_NG_E!D36+NRG_PF_E!D36+NRG_CO_E!D36+NRG_BKBPB_E!D36+NRG_GW_E!D36+NRG_BF_E!D36+NRG_PR_E!D36+NRG_NI_E!D36+NRG_CL_E!D36+NRG_LNG_E!D36+NRG_BIOG_E!D36+NRG_GTL_E!D36+NRG_CPP_E!D36+NRG_NSP_E!D36</f>
        <v>122.36972904</v>
      </c>
      <c r="E36" s="8">
        <f>NRG_CM_E!E36+NRG_OIL_NG_E!E36+NRG_PF_E!E36+NRG_CO_E!E36+NRG_BKBPB_E!E36+NRG_GW_E!E36+NRG_BF_E!E36+NRG_PR_E!E36+NRG_NI_E!E36+NRG_CL_E!E36+NRG_LNG_E!E36+NRG_BIOG_E!E36+NRG_GTL_E!E36+NRG_CPP_E!E36+NRG_NSP_E!E36</f>
        <v>137.29300524000001</v>
      </c>
      <c r="F36" s="8">
        <f>NRG_CM_E!F36+NRG_OIL_NG_E!F36+NRG_PF_E!F36+NRG_CO_E!F36+NRG_BKBPB_E!F36+NRG_GW_E!F36+NRG_BF_E!F36+NRG_PR_E!F36+NRG_NI_E!F36+NRG_CL_E!F36+NRG_LNG_E!F36+NRG_BIOG_E!F36+NRG_GTL_E!F36+NRG_CPP_E!F36+NRG_NSP_E!F36</f>
        <v>165.44812428</v>
      </c>
      <c r="G36" s="8">
        <f>NRG_CM_E!G36+NRG_OIL_NG_E!G36+NRG_PF_E!G36+NRG_CO_E!G36+NRG_BKBPB_E!G36+NRG_GW_E!G36+NRG_BF_E!G36+NRG_PR_E!G36+NRG_NI_E!G36+NRG_CL_E!G36+NRG_LNG_E!G36+NRG_BIOG_E!G36+NRG_GTL_E!G36+NRG_CPP_E!G36+NRG_NSP_E!G36</f>
        <v>162.54570096000003</v>
      </c>
      <c r="H36" s="8">
        <f>NRG_CM_E!H36+NRG_OIL_NG_E!H36+NRG_PF_E!H36+NRG_CO_E!H36+NRG_BKBPB_E!H36+NRG_GW_E!H36+NRG_BF_E!H36+NRG_PR_E!H36+NRG_NI_E!H36+NRG_CL_E!H36+NRG_LNG_E!H36+NRG_BIOG_E!H36+NRG_GTL_E!H36+NRG_CPP_E!H36+NRG_NSP_E!H36</f>
        <v>136.42230096000006</v>
      </c>
      <c r="I36" s="8">
        <f>NRG_CM_E!I36+NRG_OIL_NG_E!I36+NRG_PF_E!I36+NRG_CO_E!I36+NRG_BKBPB_E!I36+NRG_GW_E!I36+NRG_BF_E!I36+NRG_PR_E!I36+NRG_NI_E!I36+NRG_CL_E!I36+NRG_LNG_E!I36+NRG_BIOG_E!I36+NRG_GTL_E!I36+NRG_CPP_E!I36+NRG_NSP_E!I36</f>
        <v>238.01325048000004</v>
      </c>
      <c r="J36" s="8">
        <f>NRG_CM_E!J36+NRG_OIL_NG_E!J36+NRG_PF_E!J36+NRG_CO_E!J36+NRG_BKBPB_E!J36+NRG_GW_E!J36+NRG_BF_E!J36+NRG_PR_E!J36+NRG_NI_E!J36+NRG_CL_E!J36+NRG_LNG_E!J36+NRG_BIOG_E!J36+NRG_GTL_E!J36+NRG_CPP_E!J36+NRG_NSP_E!J36</f>
        <v>243.81832428000004</v>
      </c>
      <c r="K36" s="8">
        <f>NRG_CM_E!K36+NRG_OIL_NG_E!K36+NRG_PF_E!K36+NRG_CO_E!K36+NRG_BKBPB_E!K36+NRG_GW_E!K36+NRG_BF_E!K36+NRG_PR_E!K36+NRG_NI_E!K36+NRG_CL_E!K36+NRG_LNG_E!K36+NRG_BIOG_E!K36+NRG_GTL_E!K36+NRG_CPP_E!K36+NRG_NSP_E!K36</f>
        <v>139.32472428</v>
      </c>
      <c r="L36" s="8">
        <f>NRG_CM_E!L36+NRG_OIL_NG_E!L36+NRG_PF_E!L36+NRG_CO_E!L36+NRG_BKBPB_E!L36+NRG_GW_E!L36+NRG_BF_E!L36+NRG_PR_E!L36+NRG_NI_E!L36+NRG_CL_E!L36+NRG_LNG_E!L36+NRG_BIOG_E!L36+NRG_GTL_E!L36+NRG_CPP_E!L36+NRG_NSP_E!L36</f>
        <v>136.42230096000006</v>
      </c>
      <c r="M36" s="8">
        <f>NRG_CM_E!M36+NRG_OIL_NG_E!M36+NRG_PF_E!M36+NRG_CO_E!M36+NRG_BKBPB_E!M36+NRG_GW_E!M36+NRG_BF_E!M36+NRG_PR_E!M36+NRG_NI_E!M36+NRG_CL_E!M36+NRG_LNG_E!M36+NRG_BIOG_E!M36+NRG_GTL_E!M36+NRG_CPP_E!M36+NRG_NSP_E!M36</f>
        <v>89.980574759999996</v>
      </c>
      <c r="N36" s="8">
        <f>NRG_CM_E!N36+NRG_OIL_NG_E!N36+NRG_PF_E!N36+NRG_CO_E!N36+NRG_BKBPB_E!N36+NRG_GW_E!N36+NRG_BF_E!N36+NRG_PR_E!N36+NRG_NI_E!N36+NRG_CL_E!N36+NRG_LNG_E!N36+NRG_BIOG_E!N36+NRG_GTL_E!N36+NRG_CPP_E!N36+NRG_NSP_E!N36</f>
        <v>101.59094952</v>
      </c>
      <c r="O36" s="8">
        <f>NRG_CM_E!O36+NRG_OIL_NG_E!O36+NRG_PF_E!O36+NRG_CO_E!O36+NRG_BKBPB_E!O36+NRG_GW_E!O36+NRG_BF_E!O36+NRG_PR_E!O36+NRG_NI_E!O36+NRG_CL_E!O36+NRG_LNG_E!O36+NRG_BIOG_E!O36+NRG_GTL_E!O36+NRG_CPP_E!O36+NRG_NSP_E!O36</f>
        <v>66.759825239999998</v>
      </c>
      <c r="P36" s="8">
        <f>NRG_CM_E!P36+NRG_OIL_NG_E!P36+NRG_PF_E!P36+NRG_CO_E!P36+NRG_BKBPB_E!P36+NRG_GW_E!P36+NRG_BF_E!P36+NRG_PR_E!P36+NRG_NI_E!P36+NRG_CL_E!P36+NRG_LNG_E!P36+NRG_BIOG_E!P36+NRG_GTL_E!P36+NRG_CPP_E!P36+NRG_NSP_E!P36</f>
        <v>8.707724279999999</v>
      </c>
      <c r="Q36" s="8">
        <f>NRG_CM_E!Q36+NRG_OIL_NG_E!Q36+NRG_PF_E!Q36+NRG_CO_E!Q36+NRG_BKBPB_E!Q36+NRG_GW_E!Q36+NRG_BF_E!Q36+NRG_PR_E!Q36+NRG_NI_E!Q36+NRG_CL_E!Q36+NRG_LNG_E!Q36+NRG_BIOG_E!Q36+NRG_GTL_E!Q36+NRG_CPP_E!Q36+NRG_NSP_E!Q36</f>
        <v>37.733774760000003</v>
      </c>
      <c r="R36" s="8">
        <f>NRG_CM_E!R36+NRG_OIL_NG_E!R36+NRG_PF_E!R36+NRG_CO_E!R36+NRG_BKBPB_E!R36+NRG_GW_E!R36+NRG_BF_E!R36+NRG_PR_E!R36+NRG_NI_E!R36+NRG_CL_E!R36+NRG_LNG_E!R36+NRG_BIOG_E!R36+NRG_GTL_E!R36+NRG_CPP_E!R36+NRG_NSP_E!R36</f>
        <v>58.052100960000018</v>
      </c>
      <c r="S36" s="8">
        <f>NRG_CM_E!S36+NRG_OIL_NG_E!S36+NRG_PF_E!S36+NRG_CO_E!S36+NRG_BKBPB_E!S36+NRG_GW_E!S36+NRG_BF_E!S36+NRG_PR_E!S36+NRG_NI_E!S36+NRG_CL_E!S36+NRG_LNG_E!S36+NRG_BIOG_E!S36+NRG_GTL_E!S36+NRG_CPP_E!S36+NRG_NSP_E!S36</f>
        <v>23.220749519999998</v>
      </c>
      <c r="T36" s="8">
        <f>NRG_CM_E!T36+NRG_OIL_NG_E!T36+NRG_PF_E!T36+NRG_CO_E!T36+NRG_BKBPB_E!T36+NRG_GW_E!T36+NRG_BF_E!T36+NRG_PR_E!T36+NRG_NI_E!T36+NRG_CL_E!T36+NRG_LNG_E!T36+NRG_BIOG_E!T36+NRG_GTL_E!T36+NRG_CPP_E!T36+NRG_NSP_E!T36</f>
        <v>43.539075719999992</v>
      </c>
      <c r="U36" s="8">
        <f>NRG_CM_E!U36+NRG_OIL_NG_E!U36+NRG_PF_E!U36+NRG_CO_E!U36+NRG_BKBPB_E!U36+NRG_GW_E!U36+NRG_BF_E!U36+NRG_PR_E!U36+NRG_NI_E!U36+NRG_CL_E!U36+NRG_LNG_E!U36+NRG_BIOG_E!U36+NRG_GTL_E!U36+NRG_CPP_E!U36+NRG_NSP_E!U36</f>
        <v>34.87769208000001</v>
      </c>
      <c r="V36" s="8">
        <f>NRG_CM_E!V36+NRG_OIL_NG_E!V36+NRG_PF_E!V36+NRG_CO_E!V36+NRG_BKBPB_E!V36+NRG_GW_E!V36+NRG_BF_E!V36+NRG_PR_E!V36+NRG_NI_E!V36+NRG_CL_E!V36+NRG_LNG_E!V36+NRG_BIOG_E!V36+NRG_GTL_E!V36+NRG_CPP_E!V36+NRG_NSP_E!V36</f>
        <v>39.443380919999996</v>
      </c>
      <c r="W36" s="8">
        <f>NRG_CM_E!W36+NRG_OIL_NG_E!W36+NRG_PF_E!W36+NRG_CO_E!W36+NRG_BKBPB_E!W36+NRG_GW_E!W36+NRG_BF_E!W36+NRG_PR_E!W36+NRG_NI_E!W36+NRG_CL_E!W36+NRG_LNG_E!W36+NRG_BIOG_E!W36+NRG_GTL_E!W36+NRG_CPP_E!W36+NRG_NSP_E!W36</f>
        <v>59.384394360000009</v>
      </c>
      <c r="X36" s="8">
        <f>NRG_CM_E!X36+NRG_OIL_NG_E!X36+NRG_PF_E!X36+NRG_CO_E!X36+NRG_BKBPB_E!X36+NRG_GW_E!X36+NRG_BF_E!X36+NRG_PR_E!X36+NRG_NI_E!X36+NRG_CL_E!X36+NRG_LNG_E!X36+NRG_BIOG_E!X36+NRG_GTL_E!X36+NRG_CPP_E!X36+NRG_NSP_E!X36</f>
        <v>95.785875720000007</v>
      </c>
      <c r="Y36" s="8">
        <f>NRG_CM_E!Y36+NRG_OIL_NG_E!Y36+NRG_PF_E!Y36+NRG_CO_E!Y36+NRG_BKBPB_E!Y36+NRG_GW_E!Y36+NRG_BF_E!Y36+NRG_PR_E!Y36+NRG_NI_E!Y36+NRG_CL_E!Y36+NRG_LNG_E!Y36+NRG_BIOG_E!Y36+NRG_GTL_E!Y36+NRG_CPP_E!Y36+NRG_NSP_E!Y36</f>
        <v>224.50154652000001</v>
      </c>
      <c r="Z36" s="8">
        <f>NRG_CM_E!Z36+NRG_OIL_NG_E!Z36+NRG_PF_E!Z36+NRG_CO_E!Z36+NRG_BKBPB_E!Z36+NRG_GW_E!Z36+NRG_BF_E!Z36+NRG_PR_E!Z36+NRG_NI_E!Z36+NRG_CL_E!Z36+NRG_LNG_E!Z36+NRG_BIOG_E!Z36+NRG_GTL_E!Z36+NRG_CPP_E!Z36+NRG_NSP_E!Z36</f>
        <v>203.18189903999999</v>
      </c>
    </row>
    <row r="37" spans="1:26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6.1399522800000002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3.0701008799999987</v>
      </c>
      <c r="F37" s="8">
        <f>NRG_CM_E!F37+NRG_OIL_NG_E!F37+NRG_PF_E!F37+NRG_CO_E!F37+NRG_BKBPB_E!F37+NRG_GW_E!F37+NRG_BF_E!F37+NRG_PR_E!F37+NRG_NI_E!F37+NRG_CL_E!F37+NRG_LNG_E!F37+NRG_BIOG_E!F37+NRG_GTL_E!F37+NRG_CPP_E!F37+NRG_NSP_E!F37</f>
        <v>6.0982891199999978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12.196578239999999</v>
      </c>
      <c r="J37" s="8">
        <f>NRG_CM_E!J37+NRG_OIL_NG_E!J37+NRG_PF_E!J37+NRG_CO_E!J37+NRG_BKBPB_E!J37+NRG_GW_E!J37+NRG_BF_E!J37+NRG_PR_E!J37+NRG_NI_E!J37+NRG_CL_E!J37+NRG_LNG_E!J37+NRG_BIOG_E!J37+NRG_GTL_E!J37+NRG_CPP_E!J37+NRG_NSP_E!J37</f>
        <v>3.0491445600000002</v>
      </c>
      <c r="K37" s="8">
        <f>NRG_CM_E!K37+NRG_OIL_NG_E!K37+NRG_PF_E!K37+NRG_CO_E!K37+NRG_BKBPB_E!K37+NRG_GW_E!K37+NRG_BF_E!K37+NRG_PR_E!K37+NRG_NI_E!K37+NRG_CL_E!K37+NRG_LNG_E!K37+NRG_BIOG_E!K37+NRG_GTL_E!K37+NRG_CPP_E!K37+NRG_NSP_E!K37</f>
        <v>3.0491445600000002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  <c r="Y37" s="8">
        <f>NRG_CM_E!Y37+NRG_OIL_NG_E!Y37+NRG_PF_E!Y37+NRG_CO_E!Y37+NRG_BKBPB_E!Y37+NRG_GW_E!Y37+NRG_BF_E!Y37+NRG_PR_E!Y37+NRG_NI_E!Y37+NRG_CL_E!Y37+NRG_LNG_E!Y37+NRG_BIOG_E!Y37+NRG_GTL_E!Y37+NRG_CPP_E!Y37+NRG_NSP_E!Y37</f>
        <v>0</v>
      </c>
      <c r="Z37" s="8">
        <f>NRG_CM_E!Z37+NRG_OIL_NG_E!Z37+NRG_PF_E!Z37+NRG_CO_E!Z37+NRG_BKBPB_E!Z37+NRG_GW_E!Z37+NRG_BF_E!Z37+NRG_PR_E!Z37+NRG_NI_E!Z37+NRG_CL_E!Z37+NRG_LNG_E!Z37+NRG_BIOG_E!Z37+NRG_GTL_E!Z37+NRG_CPP_E!Z37+NRG_NSP_E!Z37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  <c r="Y38" s="8">
        <f>NRG_CM_E!Y38+NRG_OIL_NG_E!Y38+NRG_PF_E!Y38+NRG_CO_E!Y38+NRG_BKBPB_E!Y38+NRG_GW_E!Y38+NRG_BF_E!Y38+NRG_PR_E!Y38+NRG_NI_E!Y38+NRG_CL_E!Y38+NRG_LNG_E!Y38+NRG_BIOG_E!Y38+NRG_GTL_E!Y38+NRG_CPP_E!Y38+NRG_NSP_E!Y38</f>
        <v>0</v>
      </c>
      <c r="Z38" s="8">
        <f>NRG_CM_E!Z38+NRG_OIL_NG_E!Z38+NRG_PF_E!Z38+NRG_CO_E!Z38+NRG_BKBPB_E!Z38+NRG_GW_E!Z38+NRG_BF_E!Z38+NRG_PR_E!Z38+NRG_NI_E!Z38+NRG_CL_E!Z38+NRG_LNG_E!Z38+NRG_BIOG_E!Z38+NRG_GTL_E!Z38+NRG_CPP_E!Z38+NRG_NSP_E!Z38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  <c r="Y39" s="8">
        <f>NRG_CM_E!Y39+NRG_OIL_NG_E!Y39+NRG_PF_E!Y39+NRG_CO_E!Y39+NRG_BKBPB_E!Y39+NRG_GW_E!Y39+NRG_BF_E!Y39+NRG_PR_E!Y39+NRG_NI_E!Y39+NRG_CL_E!Y39+NRG_LNG_E!Y39+NRG_BIOG_E!Y39+NRG_GTL_E!Y39+NRG_CPP_E!Y39+NRG_NSP_E!Y39</f>
        <v>0</v>
      </c>
      <c r="Z39" s="8">
        <f>NRG_CM_E!Z39+NRG_OIL_NG_E!Z39+NRG_PF_E!Z39+NRG_CO_E!Z39+NRG_BKBPB_E!Z39+NRG_GW_E!Z39+NRG_BF_E!Z39+NRG_PR_E!Z39+NRG_NI_E!Z39+NRG_CL_E!Z39+NRG_LNG_E!Z39+NRG_BIOG_E!Z39+NRG_GTL_E!Z39+NRG_CPP_E!Z39+NRG_NSP_E!Z39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  <c r="Y40" s="8">
        <f>NRG_CM_E!Y40+NRG_OIL_NG_E!Y40+NRG_PF_E!Y40+NRG_CO_E!Y40+NRG_BKBPB_E!Y40+NRG_GW_E!Y40+NRG_BF_E!Y40+NRG_PR_E!Y40+NRG_NI_E!Y40+NRG_CL_E!Y40+NRG_LNG_E!Y40+NRG_BIOG_E!Y40+NRG_GTL_E!Y40+NRG_CPP_E!Y40+NRG_NSP_E!Y40</f>
        <v>0</v>
      </c>
      <c r="Z40" s="8">
        <f>NRG_CM_E!Z40+NRG_OIL_NG_E!Z40+NRG_PF_E!Z40+NRG_CO_E!Z40+NRG_BKBPB_E!Z40+NRG_GW_E!Z40+NRG_BF_E!Z40+NRG_PR_E!Z40+NRG_NI_E!Z40+NRG_CL_E!Z40+NRG_LNG_E!Z40+NRG_BIOG_E!Z40+NRG_GTL_E!Z40+NRG_CPP_E!Z40+NRG_NSP_E!Z40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  <c r="Y41" s="8">
        <f>NRG_CM_E!Y41+NRG_OIL_NG_E!Y41+NRG_PF_E!Y41+NRG_CO_E!Y41+NRG_BKBPB_E!Y41+NRG_GW_E!Y41+NRG_BF_E!Y41+NRG_PR_E!Y41+NRG_NI_E!Y41+NRG_CL_E!Y41+NRG_LNG_E!Y41+NRG_BIOG_E!Y41+NRG_GTL_E!Y41+NRG_CPP_E!Y41+NRG_NSP_E!Y41</f>
        <v>0</v>
      </c>
      <c r="Z41" s="8">
        <f>NRG_CM_E!Z41+NRG_OIL_NG_E!Z41+NRG_PF_E!Z41+NRG_CO_E!Z41+NRG_BKBPB_E!Z41+NRG_GW_E!Z41+NRG_BF_E!Z41+NRG_PR_E!Z41+NRG_NI_E!Z41+NRG_CL_E!Z41+NRG_LNG_E!Z41+NRG_BIOG_E!Z41+NRG_GTL_E!Z41+NRG_CPP_E!Z41+NRG_NSP_E!Z41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  <c r="Y42" s="8">
        <f>NRG_CM_E!Y42+NRG_OIL_NG_E!Y42+NRG_PF_E!Y42+NRG_CO_E!Y42+NRG_BKBPB_E!Y42+NRG_GW_E!Y42+NRG_BF_E!Y42+NRG_PR_E!Y42+NRG_NI_E!Y42+NRG_CL_E!Y42+NRG_LNG_E!Y42+NRG_BIOG_E!Y42+NRG_GTL_E!Y42+NRG_CPP_E!Y42+NRG_NSP_E!Y42</f>
        <v>0</v>
      </c>
      <c r="Z42" s="8">
        <f>NRG_CM_E!Z42+NRG_OIL_NG_E!Z42+NRG_PF_E!Z42+NRG_CO_E!Z42+NRG_BKBPB_E!Z42+NRG_GW_E!Z42+NRG_BF_E!Z42+NRG_PR_E!Z42+NRG_NI_E!Z42+NRG_CL_E!Z42+NRG_LNG_E!Z42+NRG_BIOG_E!Z42+NRG_GTL_E!Z42+NRG_CPP_E!Z42+NRG_NSP_E!Z42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12.745259279999999</v>
      </c>
      <c r="D43" s="8">
        <f>NRG_CM_E!D43+NRG_OIL_NG_E!D43+NRG_PF_E!D43+NRG_CO_E!D43+NRG_BKBPB_E!D43+NRG_GW_E!D43+NRG_BF_E!D43+NRG_PR_E!D43+NRG_NI_E!D43+NRG_CL_E!D43+NRG_LNG_E!D43+NRG_BIOG_E!D43+NRG_GTL_E!D43+NRG_CPP_E!D43+NRG_NSP_E!D43</f>
        <v>22.304070360000001</v>
      </c>
      <c r="E43" s="8">
        <f>NRG_CM_E!E43+NRG_OIL_NG_E!E43+NRG_PF_E!E43+NRG_CO_E!E43+NRG_BKBPB_E!E43+NRG_GW_E!E43+NRG_BF_E!E43+NRG_PR_E!E43+NRG_NI_E!E43+NRG_CL_E!E43+NRG_LNG_E!E43+NRG_BIOG_E!E43+NRG_GTL_E!E43+NRG_CPP_E!E43+NRG_NSP_E!E43</f>
        <v>15.931440719999999</v>
      </c>
      <c r="F43" s="8">
        <f>NRG_CM_E!F43+NRG_OIL_NG_E!F43+NRG_PF_E!F43+NRG_CO_E!F43+NRG_BKBPB_E!F43+NRG_GW_E!F43+NRG_BF_E!F43+NRG_PR_E!F43+NRG_NI_E!F43+NRG_CL_E!F43+NRG_LNG_E!F43+NRG_BIOG_E!F43+NRG_GTL_E!F43+NRG_CPP_E!F43+NRG_NSP_E!F43</f>
        <v>28.410740279999999</v>
      </c>
      <c r="G43" s="8">
        <f>NRG_CM_E!G43+NRG_OIL_NG_E!G43+NRG_PF_E!G43+NRG_CO_E!G43+NRG_BKBPB_E!G43+NRG_GW_E!G43+NRG_BF_E!G43+NRG_PR_E!G43+NRG_NI_E!G43+NRG_CL_E!G43+NRG_LNG_E!G43+NRG_BIOG_E!G43+NRG_GTL_E!G43+NRG_CPP_E!G43+NRG_NSP_E!G43</f>
        <v>22.0970646</v>
      </c>
      <c r="H43" s="8">
        <f>NRG_CM_E!H43+NRG_OIL_NG_E!H43+NRG_PF_E!H43+NRG_CO_E!H43+NRG_BKBPB_E!H43+NRG_GW_E!H43+NRG_BF_E!H43+NRG_PR_E!H43+NRG_NI_E!H43+NRG_CL_E!H43+NRG_LNG_E!H43+NRG_BIOG_E!H43+NRG_GTL_E!H43+NRG_CPP_E!H43+NRG_NSP_E!H43</f>
        <v>50.507804880000009</v>
      </c>
      <c r="I43" s="8">
        <f>NRG_CM_E!I43+NRG_OIL_NG_E!I43+NRG_PF_E!I43+NRG_CO_E!I43+NRG_BKBPB_E!I43+NRG_GW_E!I43+NRG_BF_E!I43+NRG_PR_E!I43+NRG_NI_E!I43+NRG_CL_E!I43+NRG_LNG_E!I43+NRG_BIOG_E!I43+NRG_GTL_E!I43+NRG_CPP_E!I43+NRG_NSP_E!I43</f>
        <v>44.194395960000016</v>
      </c>
      <c r="J43" s="8">
        <f>NRG_CM_E!J43+NRG_OIL_NG_E!J43+NRG_PF_E!J43+NRG_CO_E!J43+NRG_BKBPB_E!J43+NRG_GW_E!J43+NRG_BF_E!J43+NRG_PR_E!J43+NRG_NI_E!J43+NRG_CL_E!J43+NRG_LNG_E!J43+NRG_BIOG_E!J43+NRG_GTL_E!J43+NRG_CPP_E!J43+NRG_NSP_E!J43</f>
        <v>94.701934080000001</v>
      </c>
      <c r="K43" s="8">
        <f>NRG_CM_E!K43+NRG_OIL_NG_E!K43+NRG_PF_E!K43+NRG_CO_E!K43+NRG_BKBPB_E!K43+NRG_GW_E!K43+NRG_BF_E!K43+NRG_PR_E!K43+NRG_NI_E!K43+NRG_CL_E!K43+NRG_LNG_E!K43+NRG_BIOG_E!K43+NRG_GTL_E!K43+NRG_CPP_E!K43+NRG_NSP_E!K43</f>
        <v>3.1568378399999992</v>
      </c>
      <c r="L43" s="8">
        <f>NRG_CM_E!L43+NRG_OIL_NG_E!L43+NRG_PF_E!L43+NRG_CO_E!L43+NRG_BKBPB_E!L43+NRG_GW_E!L43+NRG_BF_E!L43+NRG_PR_E!L43+NRG_NI_E!L43+NRG_CL_E!L43+NRG_LNG_E!L43+NRG_BIOG_E!L43+NRG_GTL_E!L43+NRG_CPP_E!L43+NRG_NSP_E!L43</f>
        <v>3.1568378399999992</v>
      </c>
      <c r="M43" s="8">
        <f>NRG_CM_E!M43+NRG_OIL_NG_E!M43+NRG_PF_E!M43+NRG_CO_E!M43+NRG_BKBPB_E!M43+NRG_GW_E!M43+NRG_BF_E!M43+NRG_PR_E!M43+NRG_NI_E!M43+NRG_CL_E!M43+NRG_LNG_E!M43+NRG_BIOG_E!M43+NRG_GTL_E!M43+NRG_CPP_E!M43+NRG_NSP_E!M43</f>
        <v>25.253902439999997</v>
      </c>
      <c r="N43" s="8">
        <f>NRG_CM_E!N43+NRG_OIL_NG_E!N43+NRG_PF_E!N43+NRG_CO_E!N43+NRG_BKBPB_E!N43+NRG_GW_E!N43+NRG_BF_E!N43+NRG_PR_E!N43+NRG_NI_E!N43+NRG_CL_E!N43+NRG_LNG_E!N43+NRG_BIOG_E!N43+NRG_GTL_E!N43+NRG_CPP_E!N43+NRG_NSP_E!N43</f>
        <v>14.640855839999999</v>
      </c>
      <c r="O43" s="8">
        <f>NRG_CM_E!O43+NRG_OIL_NG_E!O43+NRG_PF_E!O43+NRG_CO_E!O43+NRG_BKBPB_E!O43+NRG_GW_E!O43+NRG_BF_E!O43+NRG_PR_E!O43+NRG_NI_E!O43+NRG_CL_E!O43+NRG_LNG_E!O43+NRG_BIOG_E!O43+NRG_GTL_E!O43+NRG_CPP_E!O43+NRG_NSP_E!O43</f>
        <v>5.2055546399999999</v>
      </c>
      <c r="P43" s="8">
        <f>NRG_CM_E!P43+NRG_OIL_NG_E!P43+NRG_PF_E!P43+NRG_CO_E!P43+NRG_BKBPB_E!P43+NRG_GW_E!P43+NRG_BF_E!P43+NRG_PR_E!P43+NRG_NI_E!P43+NRG_CL_E!P43+NRG_LNG_E!P43+NRG_BIOG_E!P43+NRG_GTL_E!P43+NRG_CPP_E!P43+NRG_NSP_E!P43</f>
        <v>7.3110913200000001</v>
      </c>
      <c r="Q43" s="8">
        <f>NRG_CM_E!Q43+NRG_OIL_NG_E!Q43+NRG_PF_E!Q43+NRG_CO_E!Q43+NRG_BKBPB_E!Q43+NRG_GW_E!Q43+NRG_BF_E!Q43+NRG_PR_E!Q43+NRG_NI_E!Q43+NRG_CL_E!Q43+NRG_LNG_E!Q43+NRG_BIOG_E!Q43+NRG_GTL_E!Q43+NRG_CPP_E!Q43+NRG_NSP_E!Q43</f>
        <v>3.1568378399999992</v>
      </c>
      <c r="R43" s="8">
        <f>NRG_CM_E!R43+NRG_OIL_NG_E!R43+NRG_PF_E!R43+NRG_CO_E!R43+NRG_BKBPB_E!R43+NRG_GW_E!R43+NRG_BF_E!R43+NRG_PR_E!R43+NRG_NI_E!R43+NRG_CL_E!R43+NRG_LNG_E!R43+NRG_BIOG_E!R43+NRG_GTL_E!R43+NRG_CPP_E!R43+NRG_NSP_E!R43</f>
        <v>9.1608051600000007</v>
      </c>
      <c r="S43" s="8">
        <f>NRG_CM_E!S43+NRG_OIL_NG_E!S43+NRG_PF_E!S43+NRG_CO_E!S43+NRG_BKBPB_E!S43+NRG_GW_E!S43+NRG_BF_E!S43+NRG_PR_E!S43+NRG_NI_E!S43+NRG_CL_E!S43+NRG_LNG_E!S43+NRG_BIOG_E!S43+NRG_GTL_E!S43+NRG_CPP_E!S43+NRG_NSP_E!S43</f>
        <v>9.3880846799999986</v>
      </c>
      <c r="T43" s="8">
        <f>NRG_CM_E!T43+NRG_OIL_NG_E!T43+NRG_PF_E!T43+NRG_CO_E!T43+NRG_BKBPB_E!T43+NRG_GW_E!T43+NRG_BF_E!T43+NRG_PR_E!T43+NRG_NI_E!T43+NRG_CL_E!T43+NRG_LNG_E!T43+NRG_BIOG_E!T43+NRG_GTL_E!T43+NRG_CPP_E!T43+NRG_NSP_E!T43</f>
        <v>4.1038358399999995</v>
      </c>
      <c r="U43" s="8">
        <f>NRG_CM_E!U43+NRG_OIL_NG_E!U43+NRG_PF_E!U43+NRG_CO_E!U43+NRG_BKBPB_E!U43+NRG_GW_E!U43+NRG_BF_E!U43+NRG_PR_E!U43+NRG_NI_E!U43+NRG_CL_E!U43+NRG_LNG_E!U43+NRG_BIOG_E!U43+NRG_GTL_E!U43+NRG_CPP_E!U43+NRG_NSP_E!U43</f>
        <v>53.434162079999986</v>
      </c>
      <c r="V43" s="8">
        <f>NRG_CM_E!V43+NRG_OIL_NG_E!V43+NRG_PF_E!V43+NRG_CO_E!V43+NRG_BKBPB_E!V43+NRG_GW_E!V43+NRG_BF_E!V43+NRG_PR_E!V43+NRG_NI_E!V43+NRG_CL_E!V43+NRG_LNG_E!V43+NRG_BIOG_E!V43+NRG_GTL_E!V43+NRG_CPP_E!V43+NRG_NSP_E!V43</f>
        <v>42.088859280000001</v>
      </c>
      <c r="W43" s="8">
        <f>NRG_CM_E!W43+NRG_OIL_NG_E!W43+NRG_PF_E!W43+NRG_CO_E!W43+NRG_BKBPB_E!W43+NRG_GW_E!W43+NRG_BF_E!W43+NRG_PR_E!W43+NRG_NI_E!W43+NRG_CL_E!W43+NRG_LNG_E!W43+NRG_BIOG_E!W43+NRG_GTL_E!W43+NRG_CPP_E!W43+NRG_NSP_E!W43</f>
        <v>41.034356999999993</v>
      </c>
      <c r="X43" s="8">
        <f>NRG_CM_E!X43+NRG_OIL_NG_E!X43+NRG_PF_E!X43+NRG_CO_E!X43+NRG_BKBPB_E!X43+NRG_GW_E!X43+NRG_BF_E!X43+NRG_PR_E!X43+NRG_NI_E!X43+NRG_CL_E!X43+NRG_LNG_E!X43+NRG_BIOG_E!X43+NRG_GTL_E!X43+NRG_CPP_E!X43+NRG_NSP_E!X43</f>
        <v>31.567311360000005</v>
      </c>
      <c r="Y43" s="8">
        <f>NRG_CM_E!Y43+NRG_OIL_NG_E!Y43+NRG_PF_E!Y43+NRG_CO_E!Y43+NRG_BKBPB_E!Y43+NRG_GW_E!Y43+NRG_BF_E!Y43+NRG_PR_E!Y43+NRG_NI_E!Y43+NRG_CL_E!Y43+NRG_LNG_E!Y43+NRG_BIOG_E!Y43+NRG_GTL_E!Y43+NRG_CPP_E!Y43+NRG_NSP_E!Y43</f>
        <v>16.452956520000001</v>
      </c>
      <c r="Z43" s="8">
        <f>NRG_CM_E!Z43+NRG_OIL_NG_E!Z43+NRG_PF_E!Z43+NRG_CO_E!Z43+NRG_BKBPB_E!Z43+NRG_GW_E!Z43+NRG_BF_E!Z43+NRG_PR_E!Z43+NRG_NI_E!Z43+NRG_CL_E!Z43+NRG_LNG_E!Z43+NRG_BIOG_E!Z43+NRG_GTL_E!Z43+NRG_CPP_E!Z43+NRG_NSP_E!Z43</f>
        <v>32.416408439999984</v>
      </c>
    </row>
    <row r="44" spans="1:26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4352.7282271200002</v>
      </c>
      <c r="D44" s="8">
        <f>NRG_CM_E!D44+NRG_OIL_NG_E!D44+NRG_PF_E!D44+NRG_CO_E!D44+NRG_BKBPB_E!D44+NRG_GW_E!D44+NRG_BF_E!D44+NRG_PR_E!D44+NRG_NI_E!D44+NRG_CL_E!D44+NRG_LNG_E!D44+NRG_BIOG_E!D44+NRG_GTL_E!D44+NRG_CPP_E!D44+NRG_NSP_E!D44</f>
        <v>4108.8254400000014</v>
      </c>
      <c r="E44" s="8">
        <f>NRG_CM_E!E44+NRG_OIL_NG_E!E44+NRG_PF_E!E44+NRG_CO_E!E44+NRG_BKBPB_E!E44+NRG_GW_E!E44+NRG_BF_E!E44+NRG_PR_E!E44+NRG_NI_E!E44+NRG_CL_E!E44+NRG_LNG_E!E44+NRG_BIOG_E!E44+NRG_GTL_E!E44+NRG_CPP_E!E44+NRG_NSP_E!E44</f>
        <v>3883.6843200000008</v>
      </c>
      <c r="F44" s="8">
        <f>NRG_CM_E!F44+NRG_OIL_NG_E!F44+NRG_PF_E!F44+NRG_CO_E!F44+NRG_BKBPB_E!F44+NRG_GW_E!F44+NRG_BF_E!F44+NRG_PR_E!F44+NRG_NI_E!F44+NRG_CL_E!F44+NRG_LNG_E!F44+NRG_BIOG_E!F44+NRG_GTL_E!F44+NRG_CPP_E!F44+NRG_NSP_E!F44</f>
        <v>2718.3558333600004</v>
      </c>
      <c r="G44" s="8">
        <f>NRG_CM_E!G44+NRG_OIL_NG_E!G44+NRG_PF_E!G44+NRG_CO_E!G44+NRG_BKBPB_E!G44+NRG_GW_E!G44+NRG_BF_E!G44+NRG_PR_E!G44+NRG_NI_E!G44+NRG_CL_E!G44+NRG_LNG_E!G44+NRG_BIOG_E!G44+NRG_GTL_E!G44+NRG_CPP_E!G44+NRG_NSP_E!G44</f>
        <v>2458.2855175200002</v>
      </c>
      <c r="H44" s="8">
        <f>NRG_CM_E!H44+NRG_OIL_NG_E!H44+NRG_PF_E!H44+NRG_CO_E!H44+NRG_BKBPB_E!H44+NRG_GW_E!H44+NRG_BF_E!H44+NRG_PR_E!H44+NRG_NI_E!H44+NRG_CL_E!H44+NRG_LNG_E!H44+NRG_BIOG_E!H44+NRG_GTL_E!H44+NRG_CPP_E!H44+NRG_NSP_E!H44</f>
        <v>1746.1875607200002</v>
      </c>
      <c r="I44" s="8">
        <f>NRG_CM_E!I44+NRG_OIL_NG_E!I44+NRG_PF_E!I44+NRG_CO_E!I44+NRG_BKBPB_E!I44+NRG_GW_E!I44+NRG_BF_E!I44+NRG_PR_E!I44+NRG_NI_E!I44+NRG_CL_E!I44+NRG_LNG_E!I44+NRG_BIOG_E!I44+NRG_GTL_E!I44+NRG_CPP_E!I44+NRG_NSP_E!I44</f>
        <v>2238.4639137600002</v>
      </c>
      <c r="J44" s="8">
        <f>NRG_CM_E!J44+NRG_OIL_NG_E!J44+NRG_PF_E!J44+NRG_CO_E!J44+NRG_BKBPB_E!J44+NRG_GW_E!J44+NRG_BF_E!J44+NRG_PR_E!J44+NRG_NI_E!J44+NRG_CL_E!J44+NRG_LNG_E!J44+NRG_BIOG_E!J44+NRG_GTL_E!J44+NRG_CPP_E!J44+NRG_NSP_E!J44</f>
        <v>2157.9659323200003</v>
      </c>
      <c r="K44" s="8">
        <f>NRG_CM_E!K44+NRG_OIL_NG_E!K44+NRG_PF_E!K44+NRG_CO_E!K44+NRG_BKBPB_E!K44+NRG_GW_E!K44+NRG_BF_E!K44+NRG_PR_E!K44+NRG_NI_E!K44+NRG_CL_E!K44+NRG_LNG_E!K44+NRG_BIOG_E!K44+NRG_GTL_E!K44+NRG_CPP_E!K44+NRG_NSP_E!K44</f>
        <v>2263.2325020000003</v>
      </c>
      <c r="L44" s="8">
        <f>NRG_CM_E!L44+NRG_OIL_NG_E!L44+NRG_PF_E!L44+NRG_CO_E!L44+NRG_BKBPB_E!L44+NRG_GW_E!L44+NRG_BF_E!L44+NRG_PR_E!L44+NRG_NI_E!L44+NRG_CL_E!L44+NRG_LNG_E!L44+NRG_BIOG_E!L44+NRG_GTL_E!L44+NRG_CPP_E!L44+NRG_NSP_E!L44</f>
        <v>2157.9659323200003</v>
      </c>
      <c r="M44" s="8">
        <f>NRG_CM_E!M44+NRG_OIL_NG_E!M44+NRG_PF_E!M44+NRG_CO_E!M44+NRG_BKBPB_E!M44+NRG_GW_E!M44+NRG_BF_E!M44+NRG_PR_E!M44+NRG_NI_E!M44+NRG_CL_E!M44+NRG_LNG_E!M44+NRG_BIOG_E!M44+NRG_GTL_E!M44+NRG_CPP_E!M44+NRG_NSP_E!M44</f>
        <v>1650.2091768000003</v>
      </c>
      <c r="N44" s="8">
        <f>NRG_CM_E!N44+NRG_OIL_NG_E!N44+NRG_PF_E!N44+NRG_CO_E!N44+NRG_BKBPB_E!N44+NRG_GW_E!N44+NRG_BF_E!N44+NRG_PR_E!N44+NRG_NI_E!N44+NRG_CL_E!N44+NRG_LNG_E!N44+NRG_BIOG_E!N44+NRG_GTL_E!N44+NRG_CPP_E!N44+NRG_NSP_E!N44</f>
        <v>1430.3878516800003</v>
      </c>
      <c r="O44" s="8">
        <f>NRG_CM_E!O44+NRG_OIL_NG_E!O44+NRG_PF_E!O44+NRG_CO_E!O44+NRG_BKBPB_E!O44+NRG_GW_E!O44+NRG_BF_E!O44+NRG_PR_E!O44+NRG_NI_E!O44+NRG_CL_E!O44+NRG_LNG_E!O44+NRG_BIOG_E!O44+NRG_GTL_E!O44+NRG_CPP_E!O44+NRG_NSP_E!O44</f>
        <v>839.03686704000017</v>
      </c>
      <c r="P44" s="8">
        <f>NRG_CM_E!P44+NRG_OIL_NG_E!P44+NRG_PF_E!P44+NRG_CO_E!P44+NRG_BKBPB_E!P44+NRG_GW_E!P44+NRG_BF_E!P44+NRG_PR_E!P44+NRG_NI_E!P44+NRG_CL_E!P44+NRG_LNG_E!P44+NRG_BIOG_E!P44+NRG_GTL_E!P44+NRG_CPP_E!P44+NRG_NSP_E!P44</f>
        <v>510.85272456000018</v>
      </c>
      <c r="Q44" s="8">
        <f>NRG_CM_E!Q44+NRG_OIL_NG_E!Q44+NRG_PF_E!Q44+NRG_CO_E!Q44+NRG_BKBPB_E!Q44+NRG_GW_E!Q44+NRG_BF_E!Q44+NRG_PR_E!Q44+NRG_NI_E!Q44+NRG_CL_E!Q44+NRG_LNG_E!Q44+NRG_BIOG_E!Q44+NRG_GTL_E!Q44+NRG_CPP_E!Q44+NRG_NSP_E!Q44</f>
        <v>442.73917656000015</v>
      </c>
      <c r="R44" s="8">
        <f>NRG_CM_E!R44+NRG_OIL_NG_E!R44+NRG_PF_E!R44+NRG_CO_E!R44+NRG_BKBPB_E!R44+NRG_GW_E!R44+NRG_BF_E!R44+NRG_PR_E!R44+NRG_NI_E!R44+NRG_CL_E!R44+NRG_LNG_E!R44+NRG_BIOG_E!R44+NRG_GTL_E!R44+NRG_CPP_E!R44+NRG_NSP_E!R44</f>
        <v>235.30200624000005</v>
      </c>
      <c r="S44" s="8">
        <f>NRG_CM_E!S44+NRG_OIL_NG_E!S44+NRG_PF_E!S44+NRG_CO_E!S44+NRG_BKBPB_E!S44+NRG_GW_E!S44+NRG_BF_E!S44+NRG_PR_E!S44+NRG_NI_E!S44+NRG_CL_E!S44+NRG_LNG_E!S44+NRG_BIOG_E!S44+NRG_GTL_E!S44+NRG_CPP_E!S44+NRG_NSP_E!S44</f>
        <v>167.18817960000001</v>
      </c>
      <c r="T44" s="8">
        <f>NRG_CM_E!T44+NRG_OIL_NG_E!T44+NRG_PF_E!T44+NRG_CO_E!T44+NRG_BKBPB_E!T44+NRG_GW_E!T44+NRG_BF_E!T44+NRG_PR_E!T44+NRG_NI_E!T44+NRG_CL_E!T44+NRG_LNG_E!T44+NRG_BIOG_E!T44+NRG_GTL_E!T44+NRG_CPP_E!T44+NRG_NSP_E!T44</f>
        <v>272.45474928000004</v>
      </c>
      <c r="U44" s="8">
        <f>NRG_CM_E!U44+NRG_OIL_NG_E!U44+NRG_PF_E!U44+NRG_CO_E!U44+NRG_BKBPB_E!U44+NRG_GW_E!U44+NRG_BF_E!U44+NRG_PR_E!U44+NRG_NI_E!U44+NRG_CL_E!U44+NRG_LNG_E!U44+NRG_BIOG_E!U44+NRG_GTL_E!U44+NRG_CPP_E!U44+NRG_NSP_E!U44</f>
        <v>268.51673016000001</v>
      </c>
      <c r="V44" s="8">
        <f>NRG_CM_E!V44+NRG_OIL_NG_E!V44+NRG_PF_E!V44+NRG_CO_E!V44+NRG_BKBPB_E!V44+NRG_GW_E!V44+NRG_BF_E!V44+NRG_PR_E!V44+NRG_NI_E!V44+NRG_CL_E!V44+NRG_LNG_E!V44+NRG_BIOG_E!V44+NRG_GTL_E!V44+NRG_CPP_E!V44+NRG_NSP_E!V44</f>
        <v>111.28240728000003</v>
      </c>
      <c r="W44" s="8">
        <f>NRG_CM_E!W44+NRG_OIL_NG_E!W44+NRG_PF_E!W44+NRG_CO_E!W44+NRG_BKBPB_E!W44+NRG_GW_E!W44+NRG_BF_E!W44+NRG_PR_E!W44+NRG_NI_E!W44+NRG_CL_E!W44+NRG_LNG_E!W44+NRG_BIOG_E!W44+NRG_GTL_E!W44+NRG_CPP_E!W44+NRG_NSP_E!W44</f>
        <v>4.0124160000000009</v>
      </c>
      <c r="X44" s="8">
        <f>NRG_CM_E!X44+NRG_OIL_NG_E!X44+NRG_PF_E!X44+NRG_CO_E!X44+NRG_BKBPB_E!X44+NRG_GW_E!X44+NRG_BF_E!X44+NRG_PR_E!X44+NRG_NI_E!X44+NRG_CL_E!X44+NRG_LNG_E!X44+NRG_BIOG_E!X44+NRG_GTL_E!X44+NRG_CPP_E!X44+NRG_NSP_E!X44</f>
        <v>12.38443344</v>
      </c>
      <c r="Y44" s="8">
        <f>NRG_CM_E!Y44+NRG_OIL_NG_E!Y44+NRG_PF_E!Y44+NRG_CO_E!Y44+NRG_BKBPB_E!Y44+NRG_GW_E!Y44+NRG_BF_E!Y44+NRG_PR_E!Y44+NRG_NI_E!Y44+NRG_CL_E!Y44+NRG_LNG_E!Y44+NRG_BIOG_E!Y44+NRG_GTL_E!Y44+NRG_CPP_E!Y44+NRG_NSP_E!Y44</f>
        <v>52.633424160000018</v>
      </c>
      <c r="Z44" s="8">
        <f>NRG_CM_E!Z44+NRG_OIL_NG_E!Z44+NRG_PF_E!Z44+NRG_CO_E!Z44+NRG_BKBPB_E!Z44+NRG_GW_E!Z44+NRG_BF_E!Z44+NRG_PR_E!Z44+NRG_NI_E!Z44+NRG_CL_E!Z44+NRG_LNG_E!Z44+NRG_BIOG_E!Z44+NRG_GTL_E!Z44+NRG_CPP_E!Z44+NRG_NSP_E!Z44</f>
        <v>30.960804960000004</v>
      </c>
    </row>
    <row r="45" spans="1:26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  <c r="Y45" s="8">
        <f>NRG_CM_E!Y45+NRG_OIL_NG_E!Y45+NRG_PF_E!Y45+NRG_CO_E!Y45+NRG_BKBPB_E!Y45+NRG_GW_E!Y45+NRG_BF_E!Y45+NRG_PR_E!Y45+NRG_NI_E!Y45+NRG_CL_E!Y45+NRG_LNG_E!Y45+NRG_BIOG_E!Y45+NRG_GTL_E!Y45+NRG_CPP_E!Y45+NRG_NSP_E!Y45</f>
        <v>0</v>
      </c>
      <c r="Z45" s="8">
        <f>NRG_CM_E!Z45+NRG_OIL_NG_E!Z45+NRG_PF_E!Z45+NRG_CO_E!Z45+NRG_BKBPB_E!Z45+NRG_GW_E!Z45+NRG_BF_E!Z45+NRG_PR_E!Z45+NRG_NI_E!Z45+NRG_CL_E!Z45+NRG_LNG_E!Z45+NRG_BIOG_E!Z45+NRG_GTL_E!Z45+NRG_CPP_E!Z45+NRG_NSP_E!Z45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  <c r="Y46" s="8">
        <f>NRG_CM_E!Y46+NRG_OIL_NG_E!Y46+NRG_PF_E!Y46+NRG_CO_E!Y46+NRG_BKBPB_E!Y46+NRG_GW_E!Y46+NRG_BF_E!Y46+NRG_PR_E!Y46+NRG_NI_E!Y46+NRG_CL_E!Y46+NRG_LNG_E!Y46+NRG_BIOG_E!Y46+NRG_GTL_E!Y46+NRG_CPP_E!Y46+NRG_NSP_E!Y46</f>
        <v>0</v>
      </c>
      <c r="Z46" s="8">
        <f>NRG_CM_E!Z46+NRG_OIL_NG_E!Z46+NRG_PF_E!Z46+NRG_CO_E!Z46+NRG_BKBPB_E!Z46+NRG_GW_E!Z46+NRG_BF_E!Z46+NRG_PR_E!Z46+NRG_NI_E!Z46+NRG_CL_E!Z46+NRG_LNG_E!Z46+NRG_BIOG_E!Z46+NRG_GTL_E!Z46+NRG_CPP_E!Z46+NRG_NSP_E!Z46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  <c r="Y47" s="8">
        <f>NRG_CM_E!Y47+NRG_OIL_NG_E!Y47+NRG_PF_E!Y47+NRG_CO_E!Y47+NRG_BKBPB_E!Y47+NRG_GW_E!Y47+NRG_BF_E!Y47+NRG_PR_E!Y47+NRG_NI_E!Y47+NRG_CL_E!Y47+NRG_LNG_E!Y47+NRG_BIOG_E!Y47+NRG_GTL_E!Y47+NRG_CPP_E!Y47+NRG_NSP_E!Y47</f>
        <v>0</v>
      </c>
      <c r="Z47" s="8">
        <f>NRG_CM_E!Z47+NRG_OIL_NG_E!Z47+NRG_PF_E!Z47+NRG_CO_E!Z47+NRG_BKBPB_E!Z47+NRG_GW_E!Z47+NRG_BF_E!Z47+NRG_PR_E!Z47+NRG_NI_E!Z47+NRG_CL_E!Z47+NRG_LNG_E!Z47+NRG_BIOG_E!Z47+NRG_GTL_E!Z47+NRG_CPP_E!Z47+NRG_NSP_E!Z47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2962.7811719999995</v>
      </c>
      <c r="D48" s="8">
        <f>NRG_CM_E!D48+NRG_OIL_NG_E!D48+NRG_PF_E!D48+NRG_CO_E!D48+NRG_BKBPB_E!D48+NRG_GW_E!D48+NRG_BF_E!D48+NRG_PR_E!D48+NRG_NI_E!D48+NRG_CL_E!D48+NRG_LNG_E!D48+NRG_BIOG_E!D48+NRG_GTL_E!D48+NRG_CPP_E!D48+NRG_NSP_E!D48</f>
        <v>2950.1062110000003</v>
      </c>
      <c r="E48" s="8">
        <f>NRG_CM_E!E48+NRG_OIL_NG_E!E48+NRG_PF_E!E48+NRG_CO_E!E48+NRG_BKBPB_E!E48+NRG_GW_E!E48+NRG_BF_E!E48+NRG_PR_E!E48+NRG_NI_E!E48+NRG_CL_E!E48+NRG_LNG_E!E48+NRG_BIOG_E!E48+NRG_GTL_E!E48+NRG_CPP_E!E48+NRG_NSP_E!E48</f>
        <v>2712.4500779999998</v>
      </c>
      <c r="F48" s="8">
        <f>NRG_CM_E!F48+NRG_OIL_NG_E!F48+NRG_PF_E!F48+NRG_CO_E!F48+NRG_BKBPB_E!F48+NRG_GW_E!F48+NRG_BF_E!F48+NRG_PR_E!F48+NRG_NI_E!F48+NRG_CL_E!F48+NRG_LNG_E!F48+NRG_BIOG_E!F48+NRG_GTL_E!F48+NRG_CPP_E!F48+NRG_NSP_E!F48</f>
        <v>2598.959844</v>
      </c>
      <c r="G48" s="8">
        <f>NRG_CM_E!G48+NRG_OIL_NG_E!G48+NRG_PF_E!G48+NRG_CO_E!G48+NRG_BKBPB_E!G48+NRG_GW_E!G48+NRG_BF_E!G48+NRG_PR_E!G48+NRG_NI_E!G48+NRG_CL_E!G48+NRG_LNG_E!G48+NRG_BIOG_E!G48+NRG_GTL_E!G48+NRG_CPP_E!G48+NRG_NSP_E!G48</f>
        <v>2761.2001170000003</v>
      </c>
      <c r="H48" s="8">
        <f>NRG_CM_E!H48+NRG_OIL_NG_E!H48+NRG_PF_E!H48+NRG_CO_E!H48+NRG_BKBPB_E!H48+NRG_GW_E!H48+NRG_BF_E!H48+NRG_PR_E!H48+NRG_NI_E!H48+NRG_CL_E!H48+NRG_LNG_E!H48+NRG_BIOG_E!H48+NRG_GTL_E!H48+NRG_CPP_E!H48+NRG_NSP_E!H48</f>
        <v>2711.2798440000001</v>
      </c>
      <c r="I48" s="8">
        <f>NRG_CM_E!I48+NRG_OIL_NG_E!I48+NRG_PF_E!I48+NRG_CO_E!I48+NRG_BKBPB_E!I48+NRG_GW_E!I48+NRG_BF_E!I48+NRG_PR_E!I48+NRG_NI_E!I48+NRG_CL_E!I48+NRG_LNG_E!I48+NRG_BIOG_E!I48+NRG_GTL_E!I48+NRG_CPP_E!I48+NRG_NSP_E!I48</f>
        <v>2920.3199999999997</v>
      </c>
      <c r="J48" s="8">
        <f>NRG_CM_E!J48+NRG_OIL_NG_E!J48+NRG_PF_E!J48+NRG_CO_E!J48+NRG_BKBPB_E!J48+NRG_GW_E!J48+NRG_BF_E!J48+NRG_PR_E!J48+NRG_NI_E!J48+NRG_CL_E!J48+NRG_LNG_E!J48+NRG_BIOG_E!J48+NRG_GTL_E!J48+NRG_CPP_E!J48+NRG_NSP_E!J48</f>
        <v>2692.5599609999999</v>
      </c>
      <c r="K48" s="8">
        <f>NRG_CM_E!K48+NRG_OIL_NG_E!K48+NRG_PF_E!K48+NRG_CO_E!K48+NRG_BKBPB_E!K48+NRG_GW_E!K48+NRG_BF_E!K48+NRG_PR_E!K48+NRG_NI_E!K48+NRG_CL_E!K48+NRG_LNG_E!K48+NRG_BIOG_E!K48+NRG_GTL_E!K48+NRG_CPP_E!K48+NRG_NSP_E!K48</f>
        <v>2926.5600780000004</v>
      </c>
      <c r="L48" s="8">
        <f>NRG_CM_E!L48+NRG_OIL_NG_E!L48+NRG_PF_E!L48+NRG_CO_E!L48+NRG_BKBPB_E!L48+NRG_GW_E!L48+NRG_BF_E!L48+NRG_PR_E!L48+NRG_NI_E!L48+NRG_CL_E!L48+NRG_LNG_E!L48+NRG_BIOG_E!L48+NRG_GTL_E!L48+NRG_CPP_E!L48+NRG_NSP_E!L48</f>
        <v>2683.1998440000002</v>
      </c>
      <c r="M48" s="8">
        <f>NRG_CM_E!M48+NRG_OIL_NG_E!M48+NRG_PF_E!M48+NRG_CO_E!M48+NRG_BKBPB_E!M48+NRG_GW_E!M48+NRG_BF_E!M48+NRG_PR_E!M48+NRG_NI_E!M48+NRG_CL_E!M48+NRG_LNG_E!M48+NRG_BIOG_E!M48+NRG_GTL_E!M48+NRG_CPP_E!M48+NRG_NSP_E!M48</f>
        <v>2330.64</v>
      </c>
      <c r="N48" s="8">
        <f>NRG_CM_E!N48+NRG_OIL_NG_E!N48+NRG_PF_E!N48+NRG_CO_E!N48+NRG_BKBPB_E!N48+NRG_GW_E!N48+NRG_BF_E!N48+NRG_PR_E!N48+NRG_NI_E!N48+NRG_CL_E!N48+NRG_LNG_E!N48+NRG_BIOG_E!N48+NRG_GTL_E!N48+NRG_CPP_E!N48+NRG_NSP_E!N48</f>
        <v>2237.0398829999999</v>
      </c>
      <c r="O48" s="8">
        <f>NRG_CM_E!O48+NRG_OIL_NG_E!O48+NRG_PF_E!O48+NRG_CO_E!O48+NRG_BKBPB_E!O48+NRG_GW_E!O48+NRG_BF_E!O48+NRG_PR_E!O48+NRG_NI_E!O48+NRG_CL_E!O48+NRG_LNG_E!O48+NRG_BIOG_E!O48+NRG_GTL_E!O48+NRG_CPP_E!O48+NRG_NSP_E!O48</f>
        <v>1981.1998440000002</v>
      </c>
      <c r="P48" s="8">
        <f>NRG_CM_E!P48+NRG_OIL_NG_E!P48+NRG_PF_E!P48+NRG_CO_E!P48+NRG_BKBPB_E!P48+NRG_GW_E!P48+NRG_BF_E!P48+NRG_PR_E!P48+NRG_NI_E!P48+NRG_CL_E!P48+NRG_LNG_E!P48+NRG_BIOG_E!P48+NRG_GTL_E!P48+NRG_CPP_E!P48+NRG_NSP_E!P48</f>
        <v>1569.3599609999997</v>
      </c>
      <c r="Q48" s="8">
        <f>NRG_CM_E!Q48+NRG_OIL_NG_E!Q48+NRG_PF_E!Q48+NRG_CO_E!Q48+NRG_BKBPB_E!Q48+NRG_GW_E!Q48+NRG_BF_E!Q48+NRG_PR_E!Q48+NRG_NI_E!Q48+NRG_CL_E!Q48+NRG_LNG_E!Q48+NRG_BIOG_E!Q48+NRG_GTL_E!Q48+NRG_CPP_E!Q48+NRG_NSP_E!Q48</f>
        <v>1641.120156</v>
      </c>
      <c r="R48" s="8">
        <f>NRG_CM_E!R48+NRG_OIL_NG_E!R48+NRG_PF_E!R48+NRG_CO_E!R48+NRG_BKBPB_E!R48+NRG_GW_E!R48+NRG_BF_E!R48+NRG_PR_E!R48+NRG_NI_E!R48+NRG_CL_E!R48+NRG_LNG_E!R48+NRG_BIOG_E!R48+NRG_GTL_E!R48+NRG_CPP_E!R48+NRG_NSP_E!R48</f>
        <v>1644.2398440000002</v>
      </c>
      <c r="S48" s="8">
        <f>NRG_CM_E!S48+NRG_OIL_NG_E!S48+NRG_PF_E!S48+NRG_CO_E!S48+NRG_BKBPB_E!S48+NRG_GW_E!S48+NRG_BF_E!S48+NRG_PR_E!S48+NRG_NI_E!S48+NRG_CL_E!S48+NRG_LNG_E!S48+NRG_BIOG_E!S48+NRG_GTL_E!S48+NRG_CPP_E!S48+NRG_NSP_E!S48</f>
        <v>1691.0400780000002</v>
      </c>
      <c r="T48" s="8">
        <f>NRG_CM_E!T48+NRG_OIL_NG_E!T48+NRG_PF_E!T48+NRG_CO_E!T48+NRG_BKBPB_E!T48+NRG_GW_E!T48+NRG_BF_E!T48+NRG_PR_E!T48+NRG_NI_E!T48+NRG_CL_E!T48+NRG_LNG_E!T48+NRG_BIOG_E!T48+NRG_GTL_E!T48+NRG_CPP_E!T48+NRG_NSP_E!T48</f>
        <v>1513.199961</v>
      </c>
      <c r="U48" s="8">
        <f>NRG_CM_E!U48+NRG_OIL_NG_E!U48+NRG_PF_E!U48+NRG_CO_E!U48+NRG_BKBPB_E!U48+NRG_GW_E!U48+NRG_BF_E!U48+NRG_PR_E!U48+NRG_NI_E!U48+NRG_CL_E!U48+NRG_LNG_E!U48+NRG_BIOG_E!U48+NRG_GTL_E!U48+NRG_CPP_E!U48+NRG_NSP_E!U48</f>
        <v>1500.0336</v>
      </c>
      <c r="V48" s="8">
        <f>NRG_CM_E!V48+NRG_OIL_NG_E!V48+NRG_PF_E!V48+NRG_CO_E!V48+NRG_BKBPB_E!V48+NRG_GW_E!V48+NRG_BF_E!V48+NRG_PR_E!V48+NRG_NI_E!V48+NRG_CL_E!V48+NRG_LNG_E!V48+NRG_BIOG_E!V48+NRG_GTL_E!V48+NRG_CPP_E!V48+NRG_NSP_E!V48</f>
        <v>1208.0047590000001</v>
      </c>
      <c r="W48" s="8">
        <f>NRG_CM_E!W48+NRG_OIL_NG_E!W48+NRG_PF_E!W48+NRG_CO_E!W48+NRG_BKBPB_E!W48+NRG_GW_E!W48+NRG_BF_E!W48+NRG_PR_E!W48+NRG_NI_E!W48+NRG_CL_E!W48+NRG_LNG_E!W48+NRG_BIOG_E!W48+NRG_GTL_E!W48+NRG_CPP_E!W48+NRG_NSP_E!W48</f>
        <v>1049.430681</v>
      </c>
      <c r="X48" s="8">
        <f>NRG_CM_E!X48+NRG_OIL_NG_E!X48+NRG_PF_E!X48+NRG_CO_E!X48+NRG_BKBPB_E!X48+NRG_GW_E!X48+NRG_BF_E!X48+NRG_PR_E!X48+NRG_NI_E!X48+NRG_CL_E!X48+NRG_LNG_E!X48+NRG_BIOG_E!X48+NRG_GTL_E!X48+NRG_CPP_E!X48+NRG_NSP_E!X48</f>
        <v>879.84011699999996</v>
      </c>
      <c r="Y48" s="8">
        <f>NRG_CM_E!Y48+NRG_OIL_NG_E!Y48+NRG_PF_E!Y48+NRG_CO_E!Y48+NRG_BKBPB_E!Y48+NRG_GW_E!Y48+NRG_BF_E!Y48+NRG_PR_E!Y48+NRG_NI_E!Y48+NRG_CL_E!Y48+NRG_LNG_E!Y48+NRG_BIOG_E!Y48+NRG_GTL_E!Y48+NRG_CPP_E!Y48+NRG_NSP_E!Y48</f>
        <v>947.26932299999976</v>
      </c>
      <c r="Z48" s="8">
        <f>NRG_CM_E!Z48+NRG_OIL_NG_E!Z48+NRG_PF_E!Z48+NRG_CO_E!Z48+NRG_BKBPB_E!Z48+NRG_GW_E!Z48+NRG_BF_E!Z48+NRG_PR_E!Z48+NRG_NI_E!Z48+NRG_CL_E!Z48+NRG_LNG_E!Z48+NRG_BIOG_E!Z48+NRG_GTL_E!Z48+NRG_CPP_E!Z48+NRG_NSP_E!Z48</f>
        <v>1098.240039</v>
      </c>
    </row>
    <row r="49" spans="1:26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11.78672796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  <c r="Y49" s="8">
        <f>NRG_CM_E!Y49+NRG_OIL_NG_E!Y49+NRG_PF_E!Y49+NRG_CO_E!Y49+NRG_BKBPB_E!Y49+NRG_GW_E!Y49+NRG_BF_E!Y49+NRG_PR_E!Y49+NRG_NI_E!Y49+NRG_CL_E!Y49+NRG_LNG_E!Y49+NRG_BIOG_E!Y49+NRG_GTL_E!Y49+NRG_CPP_E!Y49+NRG_NSP_E!Y49</f>
        <v>0</v>
      </c>
      <c r="Z49" s="8">
        <f>NRG_CM_E!Z49+NRG_OIL_NG_E!Z49+NRG_PF_E!Z49+NRG_CO_E!Z49+NRG_BKBPB_E!Z49+NRG_GW_E!Z49+NRG_BF_E!Z49+NRG_PR_E!Z49+NRG_NI_E!Z49+NRG_CL_E!Z49+NRG_LNG_E!Z49+NRG_BIOG_E!Z49+NRG_GTL_E!Z49+NRG_CPP_E!Z49+NRG_NSP_E!Z49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1953.6355799999999</v>
      </c>
      <c r="D50" s="8">
        <f>NRG_CM_E!D50+NRG_OIL_NG_E!D50+NRG_PF_E!D50+NRG_CO_E!D50+NRG_BKBPB_E!D50+NRG_GW_E!D50+NRG_BF_E!D50+NRG_PR_E!D50+NRG_NI_E!D50+NRG_CL_E!D50+NRG_LNG_E!D50+NRG_BIOG_E!D50+NRG_GTL_E!D50+NRG_CPP_E!D50+NRG_NSP_E!D50</f>
        <v>2233.5681920400002</v>
      </c>
      <c r="E50" s="8">
        <f>NRG_CM_E!E50+NRG_OIL_NG_E!E50+NRG_PF_E!E50+NRG_CO_E!E50+NRG_BKBPB_E!E50+NRG_GW_E!E50+NRG_BF_E!E50+NRG_PR_E!E50+NRG_NI_E!E50+NRG_CL_E!E50+NRG_LNG_E!E50+NRG_BIOG_E!E50+NRG_GTL_E!E50+NRG_CPP_E!E50+NRG_NSP_E!E50</f>
        <v>1729.68933204</v>
      </c>
      <c r="F50" s="8">
        <f>NRG_CM_E!F50+NRG_OIL_NG_E!F50+NRG_PF_E!F50+NRG_CO_E!F50+NRG_BKBPB_E!F50+NRG_GW_E!F50+NRG_BF_E!F50+NRG_PR_E!F50+NRG_NI_E!F50+NRG_CL_E!F50+NRG_LNG_E!F50+NRG_BIOG_E!F50+NRG_GTL_E!F50+NRG_CPP_E!F50+NRG_NSP_E!F50</f>
        <v>2753.2167847199999</v>
      </c>
      <c r="G50" s="8">
        <f>NRG_CM_E!G50+NRG_OIL_NG_E!G50+NRG_PF_E!G50+NRG_CO_E!G50+NRG_BKBPB_E!G50+NRG_GW_E!G50+NRG_BF_E!G50+NRG_PR_E!G50+NRG_NI_E!G50+NRG_CL_E!G50+NRG_LNG_E!G50+NRG_BIOG_E!G50+NRG_GTL_E!G50+NRG_CPP_E!G50+NRG_NSP_E!G50</f>
        <v>2685.7790841599999</v>
      </c>
      <c r="H50" s="8">
        <f>NRG_CM_E!H50+NRG_OIL_NG_E!H50+NRG_PF_E!H50+NRG_CO_E!H50+NRG_BKBPB_E!H50+NRG_GW_E!H50+NRG_BF_E!H50+NRG_PR_E!H50+NRG_NI_E!H50+NRG_CL_E!H50+NRG_LNG_E!H50+NRG_BIOG_E!H50+NRG_GTL_E!H50+NRG_CPP_E!H50+NRG_NSP_E!H50</f>
        <v>680.2409469600002</v>
      </c>
      <c r="I50" s="8">
        <f>NRG_CM_E!I50+NRG_OIL_NG_E!I50+NRG_PF_E!I50+NRG_CO_E!I50+NRG_BKBPB_E!I50+NRG_GW_E!I50+NRG_BF_E!I50+NRG_PR_E!I50+NRG_NI_E!I50+NRG_CL_E!I50+NRG_LNG_E!I50+NRG_BIOG_E!I50+NRG_GTL_E!I50+NRG_CPP_E!I50+NRG_NSP_E!I50</f>
        <v>228.70162944</v>
      </c>
      <c r="J50" s="8">
        <f>NRG_CM_E!J50+NRG_OIL_NG_E!J50+NRG_PF_E!J50+NRG_CO_E!J50+NRG_BKBPB_E!J50+NRG_GW_E!J50+NRG_BF_E!J50+NRG_PR_E!J50+NRG_NI_E!J50+NRG_CL_E!J50+NRG_LNG_E!J50+NRG_BIOG_E!J50+NRG_GTL_E!J50+NRG_CPP_E!J50+NRG_NSP_E!J50</f>
        <v>747.67864751999991</v>
      </c>
      <c r="K50" s="8">
        <f>NRG_CM_E!K50+NRG_OIL_NG_E!K50+NRG_PF_E!K50+NRG_CO_E!K50+NRG_BKBPB_E!K50+NRG_GW_E!K50+NRG_BF_E!K50+NRG_PR_E!K50+NRG_NI_E!K50+NRG_CL_E!K50+NRG_LNG_E!K50+NRG_BIOG_E!K50+NRG_GTL_E!K50+NRG_CPP_E!K50+NRG_NSP_E!K50</f>
        <v>1164.0329974799999</v>
      </c>
      <c r="L50" s="8">
        <f>NRG_CM_E!L50+NRG_OIL_NG_E!L50+NRG_PF_E!L50+NRG_CO_E!L50+NRG_BKBPB_E!L50+NRG_GW_E!L50+NRG_BF_E!L50+NRG_PR_E!L50+NRG_NI_E!L50+NRG_CL_E!L50+NRG_LNG_E!L50+NRG_BIOG_E!L50+NRG_GTL_E!L50+NRG_CPP_E!L50+NRG_NSP_E!L50</f>
        <v>656.78438988000028</v>
      </c>
      <c r="M50" s="8">
        <f>NRG_CM_E!M50+NRG_OIL_NG_E!M50+NRG_PF_E!M50+NRG_CO_E!M50+NRG_BKBPB_E!M50+NRG_GW_E!M50+NRG_BF_E!M50+NRG_PR_E!M50+NRG_NI_E!M50+NRG_CL_E!M50+NRG_LNG_E!M50+NRG_BIOG_E!M50+NRG_GTL_E!M50+NRG_CPP_E!M50+NRG_NSP_E!M50</f>
        <v>568.82210291999991</v>
      </c>
      <c r="N50" s="8">
        <f>NRG_CM_E!N50+NRG_OIL_NG_E!N50+NRG_PF_E!N50+NRG_CO_E!N50+NRG_BKBPB_E!N50+NRG_GW_E!N50+NRG_BF_E!N50+NRG_PR_E!N50+NRG_NI_E!N50+NRG_CL_E!N50+NRG_LNG_E!N50+NRG_BIOG_E!N50+NRG_GTL_E!N50+NRG_CPP_E!N50+NRG_NSP_E!N50</f>
        <v>182.36905128000001</v>
      </c>
      <c r="O50" s="8">
        <f>NRG_CM_E!O50+NRG_OIL_NG_E!O50+NRG_PF_E!O50+NRG_CO_E!O50+NRG_BKBPB_E!O50+NRG_GW_E!O50+NRG_BF_E!O50+NRG_PR_E!O50+NRG_NI_E!O50+NRG_CL_E!O50+NRG_LNG_E!O50+NRG_BIOG_E!O50+NRG_GTL_E!O50+NRG_CPP_E!O50+NRG_NSP_E!O50</f>
        <v>164.19616344000002</v>
      </c>
      <c r="P50" s="8">
        <f>NRG_CM_E!P50+NRG_OIL_NG_E!P50+NRG_PF_E!P50+NRG_CO_E!P50+NRG_BKBPB_E!P50+NRG_GW_E!P50+NRG_BF_E!P50+NRG_PR_E!P50+NRG_NI_E!P50+NRG_CL_E!P50+NRG_LNG_E!P50+NRG_BIOG_E!P50+NRG_GTL_E!P50+NRG_CPP_E!P50+NRG_NSP_E!P50</f>
        <v>120.21501995999998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76.233876479999992</v>
      </c>
      <c r="S50" s="8">
        <f>NRG_CM_E!S50+NRG_OIL_NG_E!S50+NRG_PF_E!S50+NRG_CO_E!S50+NRG_BKBPB_E!S50+NRG_GW_E!S50+NRG_BF_E!S50+NRG_PR_E!S50+NRG_NI_E!S50+NRG_CL_E!S50+NRG_LNG_E!S50+NRG_BIOG_E!S50+NRG_GTL_E!S50+NRG_CPP_E!S50+NRG_NSP_E!S50</f>
        <v>6.1484040000000004E-2</v>
      </c>
      <c r="T50" s="8">
        <f>NRG_CM_E!T50+NRG_OIL_NG_E!T50+NRG_PF_E!T50+NRG_CO_E!T50+NRG_BKBPB_E!T50+NRG_GW_E!T50+NRG_BF_E!T50+NRG_PR_E!T50+NRG_NI_E!T50+NRG_CL_E!T50+NRG_LNG_E!T50+NRG_BIOG_E!T50+NRG_GTL_E!T50+NRG_CPP_E!T50+NRG_NSP_E!T50</f>
        <v>0.19052135999999997</v>
      </c>
      <c r="U50" s="8">
        <f>NRG_CM_E!U50+NRG_OIL_NG_E!U50+NRG_PF_E!U50+NRG_CO_E!U50+NRG_BKBPB_E!U50+NRG_GW_E!U50+NRG_BF_E!U50+NRG_PR_E!U50+NRG_NI_E!U50+NRG_CL_E!U50+NRG_LNG_E!U50+NRG_BIOG_E!U50+NRG_GTL_E!U50+NRG_CPP_E!U50+NRG_NSP_E!U50</f>
        <v>25.245135719999997</v>
      </c>
      <c r="V50" s="8">
        <f>NRG_CM_E!V50+NRG_OIL_NG_E!V50+NRG_PF_E!V50+NRG_CO_E!V50+NRG_BKBPB_E!V50+NRG_GW_E!V50+NRG_BF_E!V50+NRG_PR_E!V50+NRG_NI_E!V50+NRG_CL_E!V50+NRG_LNG_E!V50+NRG_BIOG_E!V50+NRG_GTL_E!V50+NRG_CPP_E!V50+NRG_NSP_E!V50</f>
        <v>86.367132360000028</v>
      </c>
      <c r="W50" s="8">
        <f>NRG_CM_E!W50+NRG_OIL_NG_E!W50+NRG_PF_E!W50+NRG_CO_E!W50+NRG_BKBPB_E!W50+NRG_GW_E!W50+NRG_BF_E!W50+NRG_PR_E!W50+NRG_NI_E!W50+NRG_CL_E!W50+NRG_LNG_E!W50+NRG_BIOG_E!W50+NRG_GTL_E!W50+NRG_CPP_E!W50+NRG_NSP_E!W50</f>
        <v>138.42036503999998</v>
      </c>
      <c r="X50" s="8">
        <f>NRG_CM_E!X50+NRG_OIL_NG_E!X50+NRG_PF_E!X50+NRG_CO_E!X50+NRG_BKBPB_E!X50+NRG_GW_E!X50+NRG_BF_E!X50+NRG_PR_E!X50+NRG_NI_E!X50+NRG_CL_E!X50+NRG_LNG_E!X50+NRG_BIOG_E!X50+NRG_GTL_E!X50+NRG_CPP_E!X50+NRG_NSP_E!X50</f>
        <v>82.09808172000001</v>
      </c>
      <c r="Y50" s="8">
        <f>NRG_CM_E!Y50+NRG_OIL_NG_E!Y50+NRG_PF_E!Y50+NRG_CO_E!Y50+NRG_BKBPB_E!Y50+NRG_GW_E!Y50+NRG_BF_E!Y50+NRG_PR_E!Y50+NRG_NI_E!Y50+NRG_CL_E!Y50+NRG_LNG_E!Y50+NRG_BIOG_E!Y50+NRG_GTL_E!Y50+NRG_CPP_E!Y50+NRG_NSP_E!Y50</f>
        <v>66.915745919999992</v>
      </c>
      <c r="Z50" s="8">
        <f>NRG_CM_E!Z50+NRG_OIL_NG_E!Z50+NRG_PF_E!Z50+NRG_CO_E!Z50+NRG_BKBPB_E!Z50+NRG_GW_E!Z50+NRG_BF_E!Z50+NRG_PR_E!Z50+NRG_NI_E!Z50+NRG_CL_E!Z50+NRG_LNG_E!Z50+NRG_BIOG_E!Z50+NRG_GTL_E!Z50+NRG_CPP_E!Z50+NRG_NSP_E!Z50</f>
        <v>69.319956600000012</v>
      </c>
    </row>
    <row r="51" spans="1:26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815.40481571999999</v>
      </c>
      <c r="D51" s="27">
        <f>NRG_CM_E!D51+NRG_OIL_NG_E!D51+NRG_PF_E!D51+NRG_CO_E!D51+NRG_BKBPB_E!D51+NRG_GW_E!D51+NRG_BF_E!D51+NRG_PR_E!D51+NRG_NI_E!D51+NRG_CL_E!D51+NRG_LNG_E!D51+NRG_BIOG_E!D51+NRG_GTL_E!D51+NRG_CPP_E!D51+NRG_NSP_E!D51</f>
        <v>365.19316020000002</v>
      </c>
      <c r="E51" s="27">
        <f>NRG_CM_E!E51+NRG_OIL_NG_E!E51+NRG_PF_E!E51+NRG_CO_E!E51+NRG_BKBPB_E!E51+NRG_GW_E!E51+NRG_BF_E!E51+NRG_PR_E!E51+NRG_NI_E!E51+NRG_CL_E!E51+NRG_LNG_E!E51+NRG_BIOG_E!E51+NRG_GTL_E!E51+NRG_CPP_E!E51+NRG_NSP_E!E51</f>
        <v>132.38437608000001</v>
      </c>
      <c r="F51" s="27">
        <f>NRG_CM_E!F51+NRG_OIL_NG_E!F51+NRG_PF_E!F51+NRG_CO_E!F51+NRG_BKBPB_E!F51+NRG_GW_E!F51+NRG_BF_E!F51+NRG_PR_E!F51+NRG_NI_E!F51+NRG_CL_E!F51+NRG_LNG_E!F51+NRG_BIOG_E!F51+NRG_GTL_E!F51+NRG_CPP_E!F51+NRG_NSP_E!F51</f>
        <v>63.314056080000015</v>
      </c>
      <c r="G51" s="27">
        <f>NRG_CM_E!G51+NRG_OIL_NG_E!G51+NRG_PF_E!G51+NRG_CO_E!G51+NRG_BKBPB_E!G51+NRG_GW_E!G51+NRG_BF_E!G51+NRG_PR_E!G51+NRG_NI_E!G51+NRG_CL_E!G51+NRG_LNG_E!G51+NRG_BIOG_E!G51+NRG_GTL_E!G51+NRG_CPP_E!G51+NRG_NSP_E!G51</f>
        <v>124.86277980000003</v>
      </c>
      <c r="H51" s="27">
        <f>NRG_CM_E!H51+NRG_OIL_NG_E!H51+NRG_PF_E!H51+NRG_CO_E!H51+NRG_BKBPB_E!H51+NRG_GW_E!H51+NRG_BF_E!H51+NRG_PR_E!H51+NRG_NI_E!H51+NRG_CL_E!H51+NRG_LNG_E!H51+NRG_BIOG_E!H51+NRG_GTL_E!H51+NRG_CPP_E!H51+NRG_NSP_E!H51</f>
        <v>357.21271080000002</v>
      </c>
      <c r="I51" s="27">
        <f>NRG_CM_E!I51+NRG_OIL_NG_E!I51+NRG_PF_E!I51+NRG_CO_E!I51+NRG_BKBPB_E!I51+NRG_GW_E!I51+NRG_BF_E!I51+NRG_PR_E!I51+NRG_NI_E!I51+NRG_CL_E!I51+NRG_LNG_E!I51+NRG_BIOG_E!I51+NRG_GTL_E!I51+NRG_CPP_E!I51+NRG_NSP_E!I51</f>
        <v>405.33149844000002</v>
      </c>
      <c r="J51" s="27">
        <f>NRG_CM_E!J51+NRG_OIL_NG_E!J51+NRG_PF_E!J51+NRG_CO_E!J51+NRG_BKBPB_E!J51+NRG_GW_E!J51+NRG_BF_E!J51+NRG_PR_E!J51+NRG_NI_E!J51+NRG_CL_E!J51+NRG_LNG_E!J51+NRG_BIOG_E!J51+NRG_GTL_E!J51+NRG_CPP_E!J51+NRG_NSP_E!J51</f>
        <v>603.70226531999992</v>
      </c>
      <c r="K51" s="27">
        <f>NRG_CM_E!K51+NRG_OIL_NG_E!K51+NRG_PF_E!K51+NRG_CO_E!K51+NRG_BKBPB_E!K51+NRG_GW_E!K51+NRG_BF_E!K51+NRG_PR_E!K51+NRG_NI_E!K51+NRG_CL_E!K51+NRG_LNG_E!K51+NRG_BIOG_E!K51+NRG_GTL_E!K51+NRG_CPP_E!K51+NRG_NSP_E!K51</f>
        <v>1326.8699294400001</v>
      </c>
      <c r="L51" s="27">
        <f>NRG_CM_E!L51+NRG_OIL_NG_E!L51+NRG_PF_E!L51+NRG_CO_E!L51+NRG_BKBPB_E!L51+NRG_GW_E!L51+NRG_BF_E!L51+NRG_PR_E!L51+NRG_NI_E!L51+NRG_CL_E!L51+NRG_LNG_E!L51+NRG_BIOG_E!L51+NRG_GTL_E!L51+NRG_CPP_E!L51+NRG_NSP_E!L51</f>
        <v>1714.7223957600002</v>
      </c>
      <c r="M51" s="27">
        <f>NRG_CM_E!M51+NRG_OIL_NG_E!M51+NRG_PF_E!M51+NRG_CO_E!M51+NRG_BKBPB_E!M51+NRG_GW_E!M51+NRG_BF_E!M51+NRG_PR_E!M51+NRG_NI_E!M51+NRG_CL_E!M51+NRG_LNG_E!M51+NRG_BIOG_E!M51+NRG_GTL_E!M51+NRG_CPP_E!M51+NRG_NSP_E!M51</f>
        <v>1971.0558845999999</v>
      </c>
      <c r="N51" s="27">
        <f>NRG_CM_E!N51+NRG_OIL_NG_E!N51+NRG_PF_E!N51+NRG_CO_E!N51+NRG_BKBPB_E!N51+NRG_GW_E!N51+NRG_BF_E!N51+NRG_PR_E!N51+NRG_NI_E!N51+NRG_CL_E!N51+NRG_LNG_E!N51+NRG_BIOG_E!N51+NRG_GTL_E!N51+NRG_CPP_E!N51+NRG_NSP_E!N51</f>
        <v>1276.1058697200001</v>
      </c>
      <c r="O51" s="27">
        <f>NRG_CM_E!O51+NRG_OIL_NG_E!O51+NRG_PF_E!O51+NRG_CO_E!O51+NRG_BKBPB_E!O51+NRG_GW_E!O51+NRG_BF_E!O51+NRG_PR_E!O51+NRG_NI_E!O51+NRG_CL_E!O51+NRG_LNG_E!O51+NRG_BIOG_E!O51+NRG_GTL_E!O51+NRG_CPP_E!O51+NRG_NSP_E!O51</f>
        <v>1397.1909895487543</v>
      </c>
      <c r="P51" s="27">
        <f>NRG_CM_E!P51+NRG_OIL_NG_E!P51+NRG_PF_E!P51+NRG_CO_E!P51+NRG_BKBPB_E!P51+NRG_GW_E!P51+NRG_BF_E!P51+NRG_PR_E!P51+NRG_NI_E!P51+NRG_CL_E!P51+NRG_LNG_E!P51+NRG_BIOG_E!P51+NRG_GTL_E!P51+NRG_CPP_E!P51+NRG_NSP_E!P51</f>
        <v>1388.1098400650233</v>
      </c>
      <c r="Q51" s="27">
        <f>NRG_CM_E!Q51+NRG_OIL_NG_E!Q51+NRG_PF_E!Q51+NRG_CO_E!Q51+NRG_BKBPB_E!Q51+NRG_GW_E!Q51+NRG_BF_E!Q51+NRG_PR_E!Q51+NRG_NI_E!Q51+NRG_CL_E!Q51+NRG_LNG_E!Q51+NRG_BIOG_E!Q51+NRG_GTL_E!Q51+NRG_CPP_E!Q51+NRG_NSP_E!Q51</f>
        <v>1369.736199402754</v>
      </c>
      <c r="R51" s="27">
        <f>NRG_CM_E!R51+NRG_OIL_NG_E!R51+NRG_PF_E!R51+NRG_CO_E!R51+NRG_BKBPB_E!R51+NRG_GW_E!R51+NRG_BF_E!R51+NRG_PR_E!R51+NRG_NI_E!R51+NRG_CL_E!R51+NRG_LNG_E!R51+NRG_BIOG_E!R51+NRG_GTL_E!R51+NRG_CPP_E!R51+NRG_NSP_E!R51</f>
        <v>1425.7864303135498</v>
      </c>
      <c r="S51" s="27">
        <f>NRG_CM_E!S51+NRG_OIL_NG_E!S51+NRG_PF_E!S51+NRG_CO_E!S51+NRG_BKBPB_E!S51+NRG_GW_E!S51+NRG_BF_E!S51+NRG_PR_E!S51+NRG_NI_E!S51+NRG_CL_E!S51+NRG_LNG_E!S51+NRG_BIOG_E!S51+NRG_GTL_E!S51+NRG_CPP_E!S51+NRG_NSP_E!S51</f>
        <v>1288.066413133929</v>
      </c>
      <c r="T51" s="27">
        <f>NRG_CM_E!T51+NRG_OIL_NG_E!T51+NRG_PF_E!T51+NRG_CO_E!T51+NRG_BKBPB_E!T51+NRG_GW_E!T51+NRG_BF_E!T51+NRG_PR_E!T51+NRG_NI_E!T51+NRG_CL_E!T51+NRG_LNG_E!T51+NRG_BIOG_E!T51+NRG_GTL_E!T51+NRG_CPP_E!T51+NRG_NSP_E!T51</f>
        <v>1262.582170320195</v>
      </c>
      <c r="U51" s="27">
        <f>NRG_CM_E!U51+NRG_OIL_NG_E!U51+NRG_PF_E!U51+NRG_CO_E!U51+NRG_BKBPB_E!U51+NRG_GW_E!U51+NRG_BF_E!U51+NRG_PR_E!U51+NRG_NI_E!U51+NRG_CL_E!U51+NRG_LNG_E!U51+NRG_BIOG_E!U51+NRG_GTL_E!U51+NRG_CPP_E!U51+NRG_NSP_E!U51</f>
        <v>1515.8378410596506</v>
      </c>
      <c r="V51" s="27">
        <f>NRG_CM_E!V51+NRG_OIL_NG_E!V51+NRG_PF_E!V51+NRG_CO_E!V51+NRG_BKBPB_E!V51+NRG_GW_E!V51+NRG_BF_E!V51+NRG_PR_E!V51+NRG_NI_E!V51+NRG_CL_E!V51+NRG_LNG_E!V51+NRG_BIOG_E!V51+NRG_GTL_E!V51+NRG_CPP_E!V51+NRG_NSP_E!V51</f>
        <v>1602.0734967875926</v>
      </c>
      <c r="W51" s="27">
        <f>NRG_CM_E!W51+NRG_OIL_NG_E!W51+NRG_PF_E!W51+NRG_CO_E!W51+NRG_BKBPB_E!W51+NRG_GW_E!W51+NRG_BF_E!W51+NRG_PR_E!W51+NRG_NI_E!W51+NRG_CL_E!W51+NRG_LNG_E!W51+NRG_BIOG_E!W51+NRG_GTL_E!W51+NRG_CPP_E!W51+NRG_NSP_E!W51</f>
        <v>1514.088349684409</v>
      </c>
      <c r="X51" s="27">
        <f>NRG_CM_E!X51+NRG_OIL_NG_E!X51+NRG_PF_E!X51+NRG_CO_E!X51+NRG_BKBPB_E!X51+NRG_GW_E!X51+NRG_BF_E!X51+NRG_PR_E!X51+NRG_NI_E!X51+NRG_CL_E!X51+NRG_LNG_E!X51+NRG_BIOG_E!X51+NRG_GTL_E!X51+NRG_CPP_E!X51+NRG_NSP_E!X51</f>
        <v>1485.6840442197761</v>
      </c>
      <c r="Y51" s="27">
        <f>NRG_CM_E!Y51+NRG_OIL_NG_E!Y51+NRG_PF_E!Y51+NRG_CO_E!Y51+NRG_BKBPB_E!Y51+NRG_GW_E!Y51+NRG_BF_E!Y51+NRG_PR_E!Y51+NRG_NI_E!Y51+NRG_CL_E!Y51+NRG_LNG_E!Y51+NRG_BIOG_E!Y51+NRG_GTL_E!Y51+NRG_CPP_E!Y51+NRG_NSP_E!Y51</f>
        <v>1009.1439360899519</v>
      </c>
      <c r="Z51" s="27">
        <f>NRG_CM_E!Z51+NRG_OIL_NG_E!Z51+NRG_PF_E!Z51+NRG_CO_E!Z51+NRG_BKBPB_E!Z51+NRG_GW_E!Z51+NRG_BF_E!Z51+NRG_PR_E!Z51+NRG_NI_E!Z51+NRG_CL_E!Z51+NRG_LNG_E!Z51+NRG_BIOG_E!Z51+NRG_GTL_E!Z51+NRG_CPP_E!Z51+NRG_NSP_E!Z51</f>
        <v>978.62899529043375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31.446266995854689</v>
      </c>
      <c r="I52" s="27">
        <f t="shared" si="30"/>
        <v>41.472547516693872</v>
      </c>
      <c r="J52" s="27">
        <f t="shared" si="30"/>
        <v>37.743790876365338</v>
      </c>
      <c r="K52" s="27">
        <f t="shared" si="30"/>
        <v>38.155964811621487</v>
      </c>
      <c r="L52" s="27">
        <f t="shared" si="30"/>
        <v>31.705490624486561</v>
      </c>
      <c r="M52" s="27">
        <f t="shared" si="30"/>
        <v>44.565842718630051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  <c r="Y53" s="8">
        <f>NRG_CM_E!Y53+NRG_OIL_NG_E!Y53+NRG_PF_E!Y53+NRG_CO_E!Y53+NRG_BKBPB_E!Y53+NRG_GW_E!Y53+NRG_BF_E!Y53+NRG_PR_E!Y53+NRG_NI_E!Y53+NRG_CL_E!Y53+NRG_LNG_E!Y53+NRG_BIOG_E!Y53+NRG_GTL_E!Y53+NRG_CPP_E!Y53+NRG_NSP_E!Y53</f>
        <v>0</v>
      </c>
      <c r="Z53" s="8">
        <f>NRG_CM_E!Z53+NRG_OIL_NG_E!Z53+NRG_PF_E!Z53+NRG_CO_E!Z53+NRG_BKBPB_E!Z53+NRG_GW_E!Z53+NRG_BF_E!Z53+NRG_PR_E!Z53+NRG_NI_E!Z53+NRG_CL_E!Z53+NRG_LNG_E!Z53+NRG_BIOG_E!Z53+NRG_GTL_E!Z53+NRG_CPP_E!Z53+NRG_NSP_E!Z53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31.446266995854689</v>
      </c>
      <c r="I54" s="45">
        <f>NRG_CM_E!I54+NRG_OIL_NG_E!I54+NRG_PF_E!I54+NRG_CO_E!I54+NRG_BKBPB_E!I54+NRG_GW_E!I54+NRG_BF_E!I54+NRG_PR_E!I54+NRG_NI_E!I54+NRG_CL_E!I54+NRG_LNG_E!I54+NRG_BIOG_E!I54+NRG_GTL_E!I54+NRG_CPP_E!I54+NRG_NSP_E!I54</f>
        <v>41.472547516693872</v>
      </c>
      <c r="J54" s="45">
        <f>NRG_CM_E!J54+NRG_OIL_NG_E!J54+NRG_PF_E!J54+NRG_CO_E!J54+NRG_BKBPB_E!J54+NRG_GW_E!J54+NRG_BF_E!J54+NRG_PR_E!J54+NRG_NI_E!J54+NRG_CL_E!J54+NRG_LNG_E!J54+NRG_BIOG_E!J54+NRG_GTL_E!J54+NRG_CPP_E!J54+NRG_NSP_E!J54</f>
        <v>37.743790876365338</v>
      </c>
      <c r="K54" s="45">
        <f>NRG_CM_E!K54+NRG_OIL_NG_E!K54+NRG_PF_E!K54+NRG_CO_E!K54+NRG_BKBPB_E!K54+NRG_GW_E!K54+NRG_BF_E!K54+NRG_PR_E!K54+NRG_NI_E!K54+NRG_CL_E!K54+NRG_LNG_E!K54+NRG_BIOG_E!K54+NRG_GTL_E!K54+NRG_CPP_E!K54+NRG_NSP_E!K54</f>
        <v>38.155964811621487</v>
      </c>
      <c r="L54" s="45">
        <f>NRG_CM_E!L54+NRG_OIL_NG_E!L54+NRG_PF_E!L54+NRG_CO_E!L54+NRG_BKBPB_E!L54+NRG_GW_E!L54+NRG_BF_E!L54+NRG_PR_E!L54+NRG_NI_E!L54+NRG_CL_E!L54+NRG_LNG_E!L54+NRG_BIOG_E!L54+NRG_GTL_E!L54+NRG_CPP_E!L54+NRG_NSP_E!L54</f>
        <v>31.705490624486561</v>
      </c>
      <c r="M54" s="45">
        <f>NRG_CM_E!M54+NRG_OIL_NG_E!M54+NRG_PF_E!M54+NRG_CO_E!M54+NRG_BKBPB_E!M54+NRG_GW_E!M54+NRG_BF_E!M54+NRG_PR_E!M54+NRG_NI_E!M54+NRG_CL_E!M54+NRG_LNG_E!M54+NRG_BIOG_E!M54+NRG_GTL_E!M54+NRG_CPP_E!M54+NRG_NSP_E!M54</f>
        <v>44.565842718630051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  <c r="Y54" s="45">
        <f>NRG_CM_E!Y54+NRG_OIL_NG_E!Y54+NRG_PF_E!Y54+NRG_CO_E!Y54+NRG_BKBPB_E!Y54+NRG_GW_E!Y54+NRG_BF_E!Y54+NRG_PR_E!Y54+NRG_NI_E!Y54+NRG_CL_E!Y54+NRG_LNG_E!Y54+NRG_BIOG_E!Y54+NRG_GTL_E!Y54+NRG_CPP_E!Y54+NRG_NSP_E!Y54</f>
        <v>0</v>
      </c>
      <c r="Z54" s="45">
        <f>NRG_CM_E!Z54+NRG_OIL_NG_E!Z54+NRG_PF_E!Z54+NRG_CO_E!Z54+NRG_BKBPB_E!Z54+NRG_GW_E!Z54+NRG_BF_E!Z54+NRG_PR_E!Z54+NRG_NI_E!Z54+NRG_CL_E!Z54+NRG_LNG_E!Z54+NRG_BIOG_E!Z54+NRG_GTL_E!Z54+NRG_CPP_E!Z54+NRG_NSP_E!Z54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28.699919999999992</v>
      </c>
      <c r="I61" s="49">
        <f t="shared" si="32"/>
        <v>38.199959999999997</v>
      </c>
      <c r="J61" s="49">
        <f t="shared" si="32"/>
        <v>36.96743519999999</v>
      </c>
      <c r="K61" s="49">
        <f t="shared" si="32"/>
        <v>37.379894399999991</v>
      </c>
      <c r="L61" s="49">
        <f t="shared" si="32"/>
        <v>33.726585600000007</v>
      </c>
      <c r="M61" s="49">
        <f t="shared" si="32"/>
        <v>78.340564799999981</v>
      </c>
      <c r="N61" s="49">
        <f t="shared" si="32"/>
        <v>0</v>
      </c>
      <c r="O61" s="49">
        <f t="shared" si="32"/>
        <v>1.5526460143019885E-2</v>
      </c>
      <c r="P61" s="49">
        <f t="shared" si="32"/>
        <v>3.7755340351381186E-2</v>
      </c>
      <c r="Q61" s="49">
        <f t="shared" si="32"/>
        <v>0.10156506812199426</v>
      </c>
      <c r="R61" s="49">
        <f t="shared" si="32"/>
        <v>0.2581551130156905</v>
      </c>
      <c r="S61" s="49">
        <f t="shared" si="32"/>
        <v>0.55541209211200449</v>
      </c>
      <c r="T61" s="49">
        <f t="shared" si="32"/>
        <v>1.0296337191685156</v>
      </c>
      <c r="U61" s="49">
        <f t="shared" si="32"/>
        <v>2.2753800980942906</v>
      </c>
      <c r="V61" s="49">
        <f t="shared" si="32"/>
        <v>4.078082966086269</v>
      </c>
      <c r="W61" s="49">
        <f t="shared" si="32"/>
        <v>7.4367633890780205</v>
      </c>
      <c r="X61" s="49">
        <f t="shared" si="32"/>
        <v>13.559651365565573</v>
      </c>
      <c r="Y61" s="49">
        <f t="shared" ref="Y61:Z61" si="33">SUM(Y62:Y72)</f>
        <v>16.259931534271434</v>
      </c>
      <c r="Z61" s="49">
        <f t="shared" si="33"/>
        <v>24.763506905781174</v>
      </c>
    </row>
    <row r="62" spans="1:26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1.4559552</v>
      </c>
      <c r="K62" s="52">
        <f>NRG_CM_E!K62+NRG_OIL_NG_E!K62+NRG_PF_E!K62+NRG_CO_E!K62+NRG_BKBPB_E!K62+NRG_GW_E!K62+NRG_BF_E!K62+NRG_PR_E!K62+NRG_NI_E!K62+NRG_CL_E!K62+NRG_LNG_E!K62+NRG_BIOG_E!K62+NRG_GTL_E!K62+NRG_CPP_E!K62+NRG_NSP_E!K62</f>
        <v>0.67213439999999969</v>
      </c>
      <c r="L62" s="52">
        <f>NRG_CM_E!L62+NRG_OIL_NG_E!L62+NRG_PF_E!L62+NRG_CO_E!L62+NRG_BKBPB_E!L62+NRG_GW_E!L62+NRG_BF_E!L62+NRG_PR_E!L62+NRG_NI_E!L62+NRG_CL_E!L62+NRG_LNG_E!L62+NRG_BIOG_E!L62+NRG_GTL_E!L62+NRG_CPP_E!L62+NRG_NSP_E!L62</f>
        <v>3.3598656</v>
      </c>
      <c r="M62" s="52">
        <f>NRG_CM_E!M62+NRG_OIL_NG_E!M62+NRG_PF_E!M62+NRG_CO_E!M62+NRG_BKBPB_E!M62+NRG_GW_E!M62+NRG_BF_E!M62+NRG_PR_E!M62+NRG_NI_E!M62+NRG_CL_E!M62+NRG_LNG_E!M62+NRG_BIOG_E!M62+NRG_GTL_E!M62+NRG_CPP_E!M62+NRG_NSP_E!M62</f>
        <v>35.840044799999994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  <c r="Y62" s="52">
        <f>NRG_CM_E!Y62+NRG_OIL_NG_E!Y62+NRG_PF_E!Y62+NRG_CO_E!Y62+NRG_BKBPB_E!Y62+NRG_GW_E!Y62+NRG_BF_E!Y62+NRG_PR_E!Y62+NRG_NI_E!Y62+NRG_CL_E!Y62+NRG_LNG_E!Y62+NRG_BIOG_E!Y62+NRG_GTL_E!Y62+NRG_CPP_E!Y62+NRG_NSP_E!Y62</f>
        <v>0</v>
      </c>
      <c r="Z62" s="52">
        <f>NRG_CM_E!Z62+NRG_OIL_NG_E!Z62+NRG_PF_E!Z62+NRG_CO_E!Z62+NRG_BKBPB_E!Z62+NRG_GW_E!Z62+NRG_BF_E!Z62+NRG_PR_E!Z62+NRG_NI_E!Z62+NRG_CL_E!Z62+NRG_LNG_E!Z62+NRG_BIOG_E!Z62+NRG_GTL_E!Z62+NRG_CPP_E!Z62+NRG_NSP_E!Z62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  <c r="Y63" s="52">
        <f>NRG_CM_E!Y63+NRG_OIL_NG_E!Y63+NRG_PF_E!Y63+NRG_CO_E!Y63+NRG_BKBPB_E!Y63+NRG_GW_E!Y63+NRG_BF_E!Y63+NRG_PR_E!Y63+NRG_NI_E!Y63+NRG_CL_E!Y63+NRG_LNG_E!Y63+NRG_BIOG_E!Y63+NRG_GTL_E!Y63+NRG_CPP_E!Y63+NRG_NSP_E!Y63</f>
        <v>0</v>
      </c>
      <c r="Z63" s="52">
        <f>NRG_CM_E!Z63+NRG_OIL_NG_E!Z63+NRG_PF_E!Z63+NRG_CO_E!Z63+NRG_BKBPB_E!Z63+NRG_GW_E!Z63+NRG_BF_E!Z63+NRG_PR_E!Z63+NRG_NI_E!Z63+NRG_CL_E!Z63+NRG_LNG_E!Z63+NRG_BIOG_E!Z63+NRG_GTL_E!Z63+NRG_CPP_E!Z63+NRG_NSP_E!Z63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1.5526460143019885E-2</v>
      </c>
      <c r="P64" s="52">
        <f>NRG_CM_E!P64+NRG_OIL_NG_E!P64+NRG_PF_E!P64+NRG_CO_E!P64+NRG_BKBPB_E!P64+NRG_GW_E!P64+NRG_BF_E!P64+NRG_PR_E!P64+NRG_NI_E!P64+NRG_CL_E!P64+NRG_LNG_E!P64+NRG_BIOG_E!P64+NRG_GTL_E!P64+NRG_CPP_E!P64+NRG_NSP_E!P64</f>
        <v>3.7755340351381186E-2</v>
      </c>
      <c r="Q64" s="52">
        <f>NRG_CM_E!Q64+NRG_OIL_NG_E!Q64+NRG_PF_E!Q64+NRG_CO_E!Q64+NRG_BKBPB_E!Q64+NRG_GW_E!Q64+NRG_BF_E!Q64+NRG_PR_E!Q64+NRG_NI_E!Q64+NRG_CL_E!Q64+NRG_LNG_E!Q64+NRG_BIOG_E!Q64+NRG_GTL_E!Q64+NRG_CPP_E!Q64+NRG_NSP_E!Q64</f>
        <v>0.10156506812199426</v>
      </c>
      <c r="R64" s="52">
        <f>NRG_CM_E!R64+NRG_OIL_NG_E!R64+NRG_PF_E!R64+NRG_CO_E!R64+NRG_BKBPB_E!R64+NRG_GW_E!R64+NRG_BF_E!R64+NRG_PR_E!R64+NRG_NI_E!R64+NRG_CL_E!R64+NRG_LNG_E!R64+NRG_BIOG_E!R64+NRG_GTL_E!R64+NRG_CPP_E!R64+NRG_NSP_E!R64</f>
        <v>0.2581551130156905</v>
      </c>
      <c r="S64" s="52">
        <f>NRG_CM_E!S64+NRG_OIL_NG_E!S64+NRG_PF_E!S64+NRG_CO_E!S64+NRG_BKBPB_E!S64+NRG_GW_E!S64+NRG_BF_E!S64+NRG_PR_E!S64+NRG_NI_E!S64+NRG_CL_E!S64+NRG_LNG_E!S64+NRG_BIOG_E!S64+NRG_GTL_E!S64+NRG_CPP_E!S64+NRG_NSP_E!S64</f>
        <v>0.55541209211200449</v>
      </c>
      <c r="T64" s="52">
        <f>NRG_CM_E!T64+NRG_OIL_NG_E!T64+NRG_PF_E!T64+NRG_CO_E!T64+NRG_BKBPB_E!T64+NRG_GW_E!T64+NRG_BF_E!T64+NRG_PR_E!T64+NRG_NI_E!T64+NRG_CL_E!T64+NRG_LNG_E!T64+NRG_BIOG_E!T64+NRG_GTL_E!T64+NRG_CPP_E!T64+NRG_NSP_E!T64</f>
        <v>1.0296337191685156</v>
      </c>
      <c r="U64" s="52">
        <f>NRG_CM_E!U64+NRG_OIL_NG_E!U64+NRG_PF_E!U64+NRG_CO_E!U64+NRG_BKBPB_E!U64+NRG_GW_E!U64+NRG_BF_E!U64+NRG_PR_E!U64+NRG_NI_E!U64+NRG_CL_E!U64+NRG_LNG_E!U64+NRG_BIOG_E!U64+NRG_GTL_E!U64+NRG_CPP_E!U64+NRG_NSP_E!U64</f>
        <v>2.2753800980942906</v>
      </c>
      <c r="V64" s="52">
        <f>NRG_CM_E!V64+NRG_OIL_NG_E!V64+NRG_PF_E!V64+NRG_CO_E!V64+NRG_BKBPB_E!V64+NRG_GW_E!V64+NRG_BF_E!V64+NRG_PR_E!V64+NRG_NI_E!V64+NRG_CL_E!V64+NRG_LNG_E!V64+NRG_BIOG_E!V64+NRG_GTL_E!V64+NRG_CPP_E!V64+NRG_NSP_E!V64</f>
        <v>4.078082966086269</v>
      </c>
      <c r="W64" s="52">
        <f>NRG_CM_E!W64+NRG_OIL_NG_E!W64+NRG_PF_E!W64+NRG_CO_E!W64+NRG_BKBPB_E!W64+NRG_GW_E!W64+NRG_BF_E!W64+NRG_PR_E!W64+NRG_NI_E!W64+NRG_CL_E!W64+NRG_LNG_E!W64+NRG_BIOG_E!W64+NRG_GTL_E!W64+NRG_CPP_E!W64+NRG_NSP_E!W64</f>
        <v>7.4367633890780205</v>
      </c>
      <c r="X64" s="52">
        <f>NRG_CM_E!X64+NRG_OIL_NG_E!X64+NRG_PF_E!X64+NRG_CO_E!X64+NRG_BKBPB_E!X64+NRG_GW_E!X64+NRG_BF_E!X64+NRG_PR_E!X64+NRG_NI_E!X64+NRG_CL_E!X64+NRG_LNG_E!X64+NRG_BIOG_E!X64+NRG_GTL_E!X64+NRG_CPP_E!X64+NRG_NSP_E!X64</f>
        <v>13.559651365565573</v>
      </c>
      <c r="Y64" s="52">
        <f>NRG_CM_E!Y64+NRG_OIL_NG_E!Y64+NRG_PF_E!Y64+NRG_CO_E!Y64+NRG_BKBPB_E!Y64+NRG_GW_E!Y64+NRG_BF_E!Y64+NRG_PR_E!Y64+NRG_NI_E!Y64+NRG_CL_E!Y64+NRG_LNG_E!Y64+NRG_BIOG_E!Y64+NRG_GTL_E!Y64+NRG_CPP_E!Y64+NRG_NSP_E!Y64</f>
        <v>16.259931534271434</v>
      </c>
      <c r="Z64" s="52">
        <f>NRG_CM_E!Z64+NRG_OIL_NG_E!Z64+NRG_PF_E!Z64+NRG_CO_E!Z64+NRG_BKBPB_E!Z64+NRG_GW_E!Z64+NRG_BF_E!Z64+NRG_PR_E!Z64+NRG_NI_E!Z64+NRG_CL_E!Z64+NRG_LNG_E!Z64+NRG_BIOG_E!Z64+NRG_GTL_E!Z64+NRG_CPP_E!Z64+NRG_NSP_E!Z64</f>
        <v>24.763506905781174</v>
      </c>
    </row>
    <row r="65" spans="1:26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28.699919999999992</v>
      </c>
      <c r="I65" s="52">
        <f>NRG_CM_E!I65+NRG_OIL_NG_E!I65+NRG_PF_E!I65+NRG_CO_E!I65+NRG_BKBPB_E!I65+NRG_GW_E!I65+NRG_BF_E!I65+NRG_PR_E!I65+NRG_NI_E!I65+NRG_CL_E!I65+NRG_LNG_E!I65+NRG_BIOG_E!I65+NRG_GTL_E!I65+NRG_CPP_E!I65+NRG_NSP_E!I65</f>
        <v>38.199959999999997</v>
      </c>
      <c r="J65" s="52">
        <f>NRG_CM_E!J65+NRG_OIL_NG_E!J65+NRG_PF_E!J65+NRG_CO_E!J65+NRG_BKBPB_E!J65+NRG_GW_E!J65+NRG_BF_E!J65+NRG_PR_E!J65+NRG_NI_E!J65+NRG_CL_E!J65+NRG_LNG_E!J65+NRG_BIOG_E!J65+NRG_GTL_E!J65+NRG_CPP_E!J65+NRG_NSP_E!J65</f>
        <v>35.511479999999992</v>
      </c>
      <c r="K65" s="52">
        <f>NRG_CM_E!K65+NRG_OIL_NG_E!K65+NRG_PF_E!K65+NRG_CO_E!K65+NRG_BKBPB_E!K65+NRG_GW_E!K65+NRG_BF_E!K65+NRG_PR_E!K65+NRG_NI_E!K65+NRG_CL_E!K65+NRG_LNG_E!K65+NRG_BIOG_E!K65+NRG_GTL_E!K65+NRG_CPP_E!K65+NRG_NSP_E!K65</f>
        <v>36.707759999999993</v>
      </c>
      <c r="L65" s="52">
        <f>NRG_CM_E!L65+NRG_OIL_NG_E!L65+NRG_PF_E!L65+NRG_CO_E!L65+NRG_BKBPB_E!L65+NRG_GW_E!L65+NRG_BF_E!L65+NRG_PR_E!L65+NRG_NI_E!L65+NRG_CL_E!L65+NRG_LNG_E!L65+NRG_BIOG_E!L65+NRG_GTL_E!L65+NRG_CPP_E!L65+NRG_NSP_E!L65</f>
        <v>30.366720000000004</v>
      </c>
      <c r="M65" s="52">
        <f>NRG_CM_E!M65+NRG_OIL_NG_E!M65+NRG_PF_E!M65+NRG_CO_E!M65+NRG_BKBPB_E!M65+NRG_GW_E!M65+NRG_BF_E!M65+NRG_PR_E!M65+NRG_NI_E!M65+NRG_CL_E!M65+NRG_LNG_E!M65+NRG_BIOG_E!M65+NRG_GTL_E!M65+NRG_CPP_E!M65+NRG_NSP_E!M65</f>
        <v>42.500519999999987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  <c r="Y65" s="52">
        <f>NRG_CM_E!Y65+NRG_OIL_NG_E!Y65+NRG_PF_E!Y65+NRG_CO_E!Y65+NRG_BKBPB_E!Y65+NRG_GW_E!Y65+NRG_BF_E!Y65+NRG_PR_E!Y65+NRG_NI_E!Y65+NRG_CL_E!Y65+NRG_LNG_E!Y65+NRG_BIOG_E!Y65+NRG_GTL_E!Y65+NRG_CPP_E!Y65+NRG_NSP_E!Y65</f>
        <v>0</v>
      </c>
      <c r="Z65" s="52">
        <f>NRG_CM_E!Z65+NRG_OIL_NG_E!Z65+NRG_PF_E!Z65+NRG_CO_E!Z65+NRG_BKBPB_E!Z65+NRG_GW_E!Z65+NRG_BF_E!Z65+NRG_PR_E!Z65+NRG_NI_E!Z65+NRG_CL_E!Z65+NRG_LNG_E!Z65+NRG_BIOG_E!Z65+NRG_GTL_E!Z65+NRG_CPP_E!Z65+NRG_NSP_E!Z65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  <c r="Y66" s="52">
        <f>NRG_CM_E!Y66+NRG_OIL_NG_E!Y66+NRG_PF_E!Y66+NRG_CO_E!Y66+NRG_BKBPB_E!Y66+NRG_GW_E!Y66+NRG_BF_E!Y66+NRG_PR_E!Y66+NRG_NI_E!Y66+NRG_CL_E!Y66+NRG_LNG_E!Y66+NRG_BIOG_E!Y66+NRG_GTL_E!Y66+NRG_CPP_E!Y66+NRG_NSP_E!Y66</f>
        <v>0</v>
      </c>
      <c r="Z66" s="52">
        <f>NRG_CM_E!Z66+NRG_OIL_NG_E!Z66+NRG_PF_E!Z66+NRG_CO_E!Z66+NRG_BKBPB_E!Z66+NRG_GW_E!Z66+NRG_BF_E!Z66+NRG_PR_E!Z66+NRG_NI_E!Z66+NRG_CL_E!Z66+NRG_LNG_E!Z66+NRG_BIOG_E!Z66+NRG_GTL_E!Z66+NRG_CPP_E!Z66+NRG_NSP_E!Z66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  <c r="Y67" s="52">
        <f>NRG_CM_E!Y67+NRG_OIL_NG_E!Y67+NRG_PF_E!Y67+NRG_CO_E!Y67+NRG_BKBPB_E!Y67+NRG_GW_E!Y67+NRG_BF_E!Y67+NRG_PR_E!Y67+NRG_NI_E!Y67+NRG_CL_E!Y67+NRG_LNG_E!Y67+NRG_BIOG_E!Y67+NRG_GTL_E!Y67+NRG_CPP_E!Y67+NRG_NSP_E!Y67</f>
        <v>0</v>
      </c>
      <c r="Z67" s="52">
        <f>NRG_CM_E!Z67+NRG_OIL_NG_E!Z67+NRG_PF_E!Z67+NRG_CO_E!Z67+NRG_BKBPB_E!Z67+NRG_GW_E!Z67+NRG_BF_E!Z67+NRG_PR_E!Z67+NRG_NI_E!Z67+NRG_CL_E!Z67+NRG_LNG_E!Z67+NRG_BIOG_E!Z67+NRG_GTL_E!Z67+NRG_CPP_E!Z67+NRG_NSP_E!Z67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  <c r="Y68" s="52">
        <f>NRG_CM_E!Y68+NRG_OIL_NG_E!Y68+NRG_PF_E!Y68+NRG_CO_E!Y68+NRG_BKBPB_E!Y68+NRG_GW_E!Y68+NRG_BF_E!Y68+NRG_PR_E!Y68+NRG_NI_E!Y68+NRG_CL_E!Y68+NRG_LNG_E!Y68+NRG_BIOG_E!Y68+NRG_GTL_E!Y68+NRG_CPP_E!Y68+NRG_NSP_E!Y68</f>
        <v>0</v>
      </c>
      <c r="Z68" s="52">
        <f>NRG_CM_E!Z68+NRG_OIL_NG_E!Z68+NRG_PF_E!Z68+NRG_CO_E!Z68+NRG_BKBPB_E!Z68+NRG_GW_E!Z68+NRG_BF_E!Z68+NRG_PR_E!Z68+NRG_NI_E!Z68+NRG_CL_E!Z68+NRG_LNG_E!Z68+NRG_BIOG_E!Z68+NRG_GTL_E!Z68+NRG_CPP_E!Z68+NRG_NSP_E!Z68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  <c r="Y69" s="52">
        <f>NRG_CM_E!Y69+NRG_OIL_NG_E!Y69+NRG_PF_E!Y69+NRG_CO_E!Y69+NRG_BKBPB_E!Y69+NRG_GW_E!Y69+NRG_BF_E!Y69+NRG_PR_E!Y69+NRG_NI_E!Y69+NRG_CL_E!Y69+NRG_LNG_E!Y69+NRG_BIOG_E!Y69+NRG_GTL_E!Y69+NRG_CPP_E!Y69+NRG_NSP_E!Y69</f>
        <v>0</v>
      </c>
      <c r="Z69" s="52">
        <f>NRG_CM_E!Z69+NRG_OIL_NG_E!Z69+NRG_PF_E!Z69+NRG_CO_E!Z69+NRG_BKBPB_E!Z69+NRG_GW_E!Z69+NRG_BF_E!Z69+NRG_PR_E!Z69+NRG_NI_E!Z69+NRG_CL_E!Z69+NRG_LNG_E!Z69+NRG_BIOG_E!Z69+NRG_GTL_E!Z69+NRG_CPP_E!Z69+NRG_NSP_E!Z69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  <c r="Y70" s="52">
        <f>NRG_CM_E!Y70+NRG_OIL_NG_E!Y70+NRG_PF_E!Y70+NRG_CO_E!Y70+NRG_BKBPB_E!Y70+NRG_GW_E!Y70+NRG_BF_E!Y70+NRG_PR_E!Y70+NRG_NI_E!Y70+NRG_CL_E!Y70+NRG_LNG_E!Y70+NRG_BIOG_E!Y70+NRG_GTL_E!Y70+NRG_CPP_E!Y70+NRG_NSP_E!Y70</f>
        <v>0</v>
      </c>
      <c r="Z70" s="52">
        <f>NRG_CM_E!Z70+NRG_OIL_NG_E!Z70+NRG_PF_E!Z70+NRG_CO_E!Z70+NRG_BKBPB_E!Z70+NRG_GW_E!Z70+NRG_BF_E!Z70+NRG_PR_E!Z70+NRG_NI_E!Z70+NRG_CL_E!Z70+NRG_LNG_E!Z70+NRG_BIOG_E!Z70+NRG_GTL_E!Z70+NRG_CPP_E!Z70+NRG_NSP_E!Z70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  <c r="Y71" s="52">
        <f>NRG_CM_E!Y71+NRG_OIL_NG_E!Y71+NRG_PF_E!Y71+NRG_CO_E!Y71+NRG_BKBPB_E!Y71+NRG_GW_E!Y71+NRG_BF_E!Y71+NRG_PR_E!Y71+NRG_NI_E!Y71+NRG_CL_E!Y71+NRG_LNG_E!Y71+NRG_BIOG_E!Y71+NRG_GTL_E!Y71+NRG_CPP_E!Y71+NRG_NSP_E!Y71</f>
        <v>0</v>
      </c>
      <c r="Z71" s="52">
        <f>NRG_CM_E!Z71+NRG_OIL_NG_E!Z71+NRG_PF_E!Z71+NRG_CO_E!Z71+NRG_BKBPB_E!Z71+NRG_GW_E!Z71+NRG_BF_E!Z71+NRG_PR_E!Z71+NRG_NI_E!Z71+NRG_CL_E!Z71+NRG_LNG_E!Z71+NRG_BIOG_E!Z71+NRG_GTL_E!Z71+NRG_CPP_E!Z71+NRG_NSP_E!Z71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  <c r="Y72" s="55">
        <f>NRG_CM_E!Y72+NRG_OIL_NG_E!Y72+NRG_PF_E!Y72+NRG_CO_E!Y72+NRG_BKBPB_E!Y72+NRG_GW_E!Y72+NRG_BF_E!Y72+NRG_PR_E!Y72+NRG_NI_E!Y72+NRG_CL_E!Y72+NRG_LNG_E!Y72+NRG_BIOG_E!Y72+NRG_GTL_E!Y72+NRG_CPP_E!Y72+NRG_NSP_E!Y72</f>
        <v>0</v>
      </c>
      <c r="Z72" s="55">
        <f>NRG_CM_E!Z72+NRG_OIL_NG_E!Z72+NRG_PF_E!Z72+NRG_CO_E!Z72+NRG_BKBPB_E!Z72+NRG_GW_E!Z72+NRG_BF_E!Z72+NRG_PR_E!Z72+NRG_NI_E!Z72+NRG_CL_E!Z72+NRG_LNG_E!Z72+NRG_BIOG_E!Z72+NRG_GTL_E!Z72+NRG_CPP_E!Z72+NRG_NSP_E!Z72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19.676875680000002</v>
      </c>
      <c r="D2" s="21">
        <f t="shared" ref="D2:X2" si="0">SUM(D3,D17,D22,D25,D26,D51,D52)</f>
        <v>19.676875680000002</v>
      </c>
      <c r="E2" s="21">
        <f t="shared" si="0"/>
        <v>14.757486479999999</v>
      </c>
      <c r="F2" s="21">
        <f t="shared" si="0"/>
        <v>9.838437840000001</v>
      </c>
      <c r="G2" s="21">
        <f t="shared" si="0"/>
        <v>2.4595243200000003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7.484637600000001</v>
      </c>
      <c r="O2" s="21">
        <f t="shared" si="0"/>
        <v>3.1505398229418516E-2</v>
      </c>
      <c r="P2" s="21">
        <f t="shared" si="0"/>
        <v>1.3530940018139667E-2</v>
      </c>
      <c r="Q2" s="21">
        <f t="shared" si="0"/>
        <v>0.11308898341415954</v>
      </c>
      <c r="R2" s="21">
        <f t="shared" si="0"/>
        <v>0.10338428421952674</v>
      </c>
      <c r="S2" s="21">
        <f t="shared" si="0"/>
        <v>0.15584406130196957</v>
      </c>
      <c r="T2" s="21">
        <f t="shared" si="0"/>
        <v>0.21329298087421997</v>
      </c>
      <c r="U2" s="21">
        <f t="shared" si="0"/>
        <v>0.11554422681103411</v>
      </c>
      <c r="V2" s="21">
        <f t="shared" si="0"/>
        <v>0.12166440726245148</v>
      </c>
      <c r="W2" s="21">
        <f t="shared" si="0"/>
        <v>0</v>
      </c>
      <c r="X2" s="21">
        <f t="shared" si="0"/>
        <v>0.12545053934564065</v>
      </c>
      <c r="Y2" s="21">
        <f t="shared" ref="Y2:Z2" si="1">SUM(Y3,Y17,Y22,Y25,Y26,Y51,Y52)</f>
        <v>0.11343120834871002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19.676875680000002</v>
      </c>
      <c r="D3" s="24">
        <f t="shared" si="2"/>
        <v>19.676875680000002</v>
      </c>
      <c r="E3" s="24">
        <f t="shared" si="2"/>
        <v>14.757486479999999</v>
      </c>
      <c r="F3" s="24">
        <f t="shared" si="2"/>
        <v>9.838437840000001</v>
      </c>
      <c r="G3" s="24">
        <f t="shared" si="2"/>
        <v>2.4595243200000003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19.676875680000002</v>
      </c>
      <c r="D4" s="19">
        <f t="shared" si="4"/>
        <v>19.676875680000002</v>
      </c>
      <c r="E4" s="19">
        <f t="shared" si="4"/>
        <v>14.757486479999999</v>
      </c>
      <c r="F4" s="19">
        <f t="shared" si="4"/>
        <v>9.838437840000001</v>
      </c>
      <c r="G4" s="19">
        <f t="shared" si="4"/>
        <v>2.4595243200000003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19.676875680000002</v>
      </c>
      <c r="D7" s="8">
        <v>19.676875680000002</v>
      </c>
      <c r="E7" s="8">
        <v>14.757486479999999</v>
      </c>
      <c r="F7" s="8">
        <v>9.838437840000001</v>
      </c>
      <c r="G7" s="8">
        <v>2.4595243200000003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7.484637600000001</v>
      </c>
      <c r="O51" s="27">
        <v>3.1505398229418516E-2</v>
      </c>
      <c r="P51" s="27">
        <v>1.3530940018139667E-2</v>
      </c>
      <c r="Q51" s="27">
        <v>0.11308898341415954</v>
      </c>
      <c r="R51" s="27">
        <v>0.10338428421952674</v>
      </c>
      <c r="S51" s="27">
        <v>0.15584406130196957</v>
      </c>
      <c r="T51" s="27">
        <v>0.21329298087421997</v>
      </c>
      <c r="U51" s="27">
        <v>0.11554422681103411</v>
      </c>
      <c r="V51" s="27">
        <v>0.12166440726245148</v>
      </c>
      <c r="W51" s="27">
        <v>0</v>
      </c>
      <c r="X51" s="27">
        <v>0.12545053934564065</v>
      </c>
      <c r="Y51" s="27">
        <v>0.11343120834871002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3.5209757128162015E-7</v>
      </c>
      <c r="P61" s="49">
        <f t="shared" si="22"/>
        <v>3.6982191754507473E-7</v>
      </c>
      <c r="Q61" s="49">
        <f t="shared" si="22"/>
        <v>8.3861958447272312E-6</v>
      </c>
      <c r="R61" s="49">
        <f t="shared" si="22"/>
        <v>1.8721454792172125E-5</v>
      </c>
      <c r="S61" s="49">
        <f t="shared" si="22"/>
        <v>6.7212208778297418E-5</v>
      </c>
      <c r="T61" s="49">
        <f t="shared" si="22"/>
        <v>1.7396000476987283E-4</v>
      </c>
      <c r="U61" s="49">
        <f t="shared" si="22"/>
        <v>1.7407101813790891E-4</v>
      </c>
      <c r="V61" s="49">
        <f t="shared" si="22"/>
        <v>3.108917552611282E-4</v>
      </c>
      <c r="W61" s="49">
        <f t="shared" si="22"/>
        <v>0</v>
      </c>
      <c r="X61" s="49">
        <f t="shared" si="22"/>
        <v>1.1468731502320907E-3</v>
      </c>
      <c r="Y61" s="49">
        <f t="shared" ref="Y61:Z61" si="23">SUM(Y62:Y72)</f>
        <v>1.8374716606137452E-3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3.5209757128162015E-7</v>
      </c>
      <c r="P64" s="52">
        <v>3.6982191754507473E-7</v>
      </c>
      <c r="Q64" s="52">
        <v>8.3861958447272312E-6</v>
      </c>
      <c r="R64" s="52">
        <v>1.8721454792172125E-5</v>
      </c>
      <c r="S64" s="52">
        <v>6.7212208778297418E-5</v>
      </c>
      <c r="T64" s="52">
        <v>1.7396000476987283E-4</v>
      </c>
      <c r="U64" s="52">
        <v>1.7407101813790891E-4</v>
      </c>
      <c r="V64" s="52">
        <v>3.108917552611282E-4</v>
      </c>
      <c r="W64" s="52">
        <v>0</v>
      </c>
      <c r="X64" s="52">
        <v>1.1468731502320907E-3</v>
      </c>
      <c r="Y64" s="52">
        <v>1.8374716606137452E-3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87.554818080000018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33.827896079999995</v>
      </c>
      <c r="M2" s="21">
        <f t="shared" si="0"/>
        <v>36.706835879999993</v>
      </c>
      <c r="N2" s="21">
        <f t="shared" si="0"/>
        <v>51.559984079999992</v>
      </c>
      <c r="O2" s="21">
        <f t="shared" si="0"/>
        <v>7.8962320800000008</v>
      </c>
      <c r="P2" s="21">
        <f t="shared" si="0"/>
        <v>6.7280954400000015</v>
      </c>
      <c r="Q2" s="21">
        <f t="shared" si="0"/>
        <v>0.11754072</v>
      </c>
      <c r="R2" s="21">
        <f t="shared" si="0"/>
        <v>0.19307376000000001</v>
      </c>
      <c r="S2" s="21">
        <f t="shared" si="0"/>
        <v>0.23972652000000011</v>
      </c>
      <c r="T2" s="21">
        <f t="shared" si="0"/>
        <v>0.14460336000000001</v>
      </c>
      <c r="U2" s="21">
        <f t="shared" si="0"/>
        <v>5.4943217999999989</v>
      </c>
      <c r="V2" s="21">
        <f t="shared" si="0"/>
        <v>6.1561447200000003</v>
      </c>
      <c r="W2" s="21">
        <f t="shared" si="0"/>
        <v>2.7076777200000008</v>
      </c>
      <c r="X2" s="21">
        <f t="shared" si="0"/>
        <v>2.4637100399999996</v>
      </c>
      <c r="Y2" s="21">
        <f t="shared" ref="Y2:Z2" si="1">SUM(Y3,Y17,Y22,Y25,Y26,Y51,Y52)</f>
        <v>5.3822340000000004</v>
      </c>
      <c r="Z2" s="21">
        <f t="shared" si="1"/>
        <v>4.4675571599999993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87.554818080000018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87.554818080000018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87.554818080000018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33.827896079999995</v>
      </c>
      <c r="M51" s="27">
        <v>36.706835879999993</v>
      </c>
      <c r="N51" s="27">
        <v>51.559984079999992</v>
      </c>
      <c r="O51" s="27">
        <v>7.8962320800000008</v>
      </c>
      <c r="P51" s="27">
        <v>6.7280954400000015</v>
      </c>
      <c r="Q51" s="27">
        <v>0.11754072</v>
      </c>
      <c r="R51" s="27">
        <v>0.19307376000000001</v>
      </c>
      <c r="S51" s="27">
        <v>0.23972652000000011</v>
      </c>
      <c r="T51" s="27">
        <v>0.14460336000000001</v>
      </c>
      <c r="U51" s="27">
        <v>5.4943217999999989</v>
      </c>
      <c r="V51" s="27">
        <v>6.1561447200000003</v>
      </c>
      <c r="W51" s="27">
        <v>2.7076777200000008</v>
      </c>
      <c r="X51" s="27">
        <v>2.4637100399999996</v>
      </c>
      <c r="Y51" s="27">
        <v>5.3822340000000004</v>
      </c>
      <c r="Z51" s="27">
        <v>4.4675571599999993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3672.3095676029116</v>
      </c>
      <c r="D2" s="21">
        <f t="shared" ref="D2:X2" si="0">SUM(D3,D17,D22,D25,D26,D51,D52)</f>
        <v>3892.2446469630795</v>
      </c>
      <c r="E2" s="21">
        <f t="shared" si="0"/>
        <v>3373.7027824821839</v>
      </c>
      <c r="F2" s="21">
        <f t="shared" si="0"/>
        <v>3652.3580724022954</v>
      </c>
      <c r="G2" s="21">
        <f t="shared" si="0"/>
        <v>3909.3116004014555</v>
      </c>
      <c r="H2" s="21">
        <f t="shared" si="0"/>
        <v>3676.479274800598</v>
      </c>
      <c r="I2" s="21">
        <f t="shared" si="0"/>
        <v>3803.3351604012878</v>
      </c>
      <c r="J2" s="21">
        <f t="shared" si="0"/>
        <v>3835.7715996010647</v>
      </c>
      <c r="K2" s="21">
        <f t="shared" si="0"/>
        <v>3525.1592616005219</v>
      </c>
      <c r="L2" s="21">
        <f t="shared" si="0"/>
        <v>2697.1049052000744</v>
      </c>
      <c r="M2" s="21">
        <f t="shared" si="0"/>
        <v>2966.0555339999992</v>
      </c>
      <c r="N2" s="21">
        <f t="shared" si="0"/>
        <v>2857.36590144</v>
      </c>
      <c r="O2" s="21">
        <f t="shared" si="0"/>
        <v>2550.8764079999992</v>
      </c>
      <c r="P2" s="21">
        <f t="shared" si="0"/>
        <v>2650.4188631999996</v>
      </c>
      <c r="Q2" s="21">
        <f t="shared" si="0"/>
        <v>1177.73450568</v>
      </c>
      <c r="R2" s="21">
        <f t="shared" si="0"/>
        <v>1040.9811552000001</v>
      </c>
      <c r="S2" s="21">
        <f t="shared" si="0"/>
        <v>1126.4763528000001</v>
      </c>
      <c r="T2" s="21">
        <f t="shared" si="0"/>
        <v>2435.83310592</v>
      </c>
      <c r="U2" s="21">
        <f t="shared" si="0"/>
        <v>3354.9712560000003</v>
      </c>
      <c r="V2" s="21">
        <f t="shared" si="0"/>
        <v>3262.536576</v>
      </c>
      <c r="W2" s="21">
        <f t="shared" si="0"/>
        <v>2475.9867599999998</v>
      </c>
      <c r="X2" s="21">
        <f t="shared" si="0"/>
        <v>2340.813384</v>
      </c>
      <c r="Y2" s="21">
        <f t="shared" ref="Y2:Z2" si="1">SUM(Y3,Y17,Y22,Y25,Y26,Y51,Y52)</f>
        <v>2529.7608960000007</v>
      </c>
      <c r="Z2" s="21">
        <f t="shared" si="1"/>
        <v>2249.064792000001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467.37587160291184</v>
      </c>
      <c r="D3" s="24">
        <f t="shared" ref="D3:X3" si="3">SUM(D4,D8,D11)</f>
        <v>777.19402296307987</v>
      </c>
      <c r="E3" s="24">
        <f t="shared" si="3"/>
        <v>387.42588648218401</v>
      </c>
      <c r="F3" s="24">
        <f t="shared" si="3"/>
        <v>368.50812840229599</v>
      </c>
      <c r="G3" s="24">
        <f t="shared" si="3"/>
        <v>233.688128401456</v>
      </c>
      <c r="H3" s="24">
        <f t="shared" si="3"/>
        <v>95.872042800597328</v>
      </c>
      <c r="I3" s="24">
        <f t="shared" si="3"/>
        <v>206.724128401288</v>
      </c>
      <c r="J3" s="24">
        <f t="shared" si="3"/>
        <v>170.77187160106402</v>
      </c>
      <c r="K3" s="24">
        <f t="shared" si="3"/>
        <v>83.888085600522658</v>
      </c>
      <c r="L3" s="24">
        <f t="shared" si="3"/>
        <v>11.983957200074663</v>
      </c>
      <c r="M3" s="24">
        <f t="shared" si="3"/>
        <v>0</v>
      </c>
      <c r="N3" s="24">
        <f t="shared" si="3"/>
        <v>78.139448639999983</v>
      </c>
      <c r="O3" s="24">
        <f t="shared" si="3"/>
        <v>0</v>
      </c>
      <c r="P3" s="24">
        <f t="shared" si="3"/>
        <v>0</v>
      </c>
      <c r="Q3" s="24">
        <f t="shared" si="3"/>
        <v>8.3719864799999968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282.85415136</v>
      </c>
      <c r="E4" s="19">
        <f t="shared" si="6"/>
        <v>36.893886479999999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78.139448639999983</v>
      </c>
      <c r="O4" s="19">
        <f t="shared" si="6"/>
        <v>0</v>
      </c>
      <c r="P4" s="19">
        <f t="shared" si="6"/>
        <v>0</v>
      </c>
      <c r="Q4" s="19">
        <f t="shared" si="6"/>
        <v>8.3719864799999968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78.139448639999983</v>
      </c>
      <c r="O6" s="8">
        <v>0</v>
      </c>
      <c r="P6" s="8">
        <v>0</v>
      </c>
      <c r="Q6" s="8">
        <v>8.3719864799999968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282.85415136</v>
      </c>
      <c r="E7" s="8">
        <v>36.893886479999999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467.37587160291184</v>
      </c>
      <c r="D11" s="19">
        <f t="shared" ref="D11:X11" si="12">SUM(D12:D16)</f>
        <v>494.33987160307987</v>
      </c>
      <c r="E11" s="19">
        <f t="shared" si="12"/>
        <v>350.53200000218402</v>
      </c>
      <c r="F11" s="19">
        <f t="shared" si="12"/>
        <v>368.50812840229599</v>
      </c>
      <c r="G11" s="19">
        <f t="shared" si="12"/>
        <v>233.688128401456</v>
      </c>
      <c r="H11" s="19">
        <f t="shared" si="12"/>
        <v>95.872042800597328</v>
      </c>
      <c r="I11" s="19">
        <f t="shared" si="12"/>
        <v>206.724128401288</v>
      </c>
      <c r="J11" s="19">
        <f t="shared" si="12"/>
        <v>170.77187160106402</v>
      </c>
      <c r="K11" s="19">
        <f t="shared" si="12"/>
        <v>83.888085600522658</v>
      </c>
      <c r="L11" s="19">
        <f t="shared" si="12"/>
        <v>11.983957200074663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467.37587160291184</v>
      </c>
      <c r="D13" s="8">
        <v>494.33987160307987</v>
      </c>
      <c r="E13" s="8">
        <v>350.53200000218402</v>
      </c>
      <c r="F13" s="8">
        <v>368.50812840229599</v>
      </c>
      <c r="G13" s="8">
        <v>233.688128401456</v>
      </c>
      <c r="H13" s="8">
        <v>95.872042800597328</v>
      </c>
      <c r="I13" s="8">
        <v>206.724128401288</v>
      </c>
      <c r="J13" s="8">
        <v>170.77187160106402</v>
      </c>
      <c r="K13" s="8">
        <v>83.888085600522658</v>
      </c>
      <c r="L13" s="8">
        <v>11.983957200074663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3204.9336959999996</v>
      </c>
      <c r="D17" s="27">
        <f t="shared" ref="D17:X17" si="15">SUM(D18:D21)</f>
        <v>3115.0506239999995</v>
      </c>
      <c r="E17" s="27">
        <f t="shared" si="15"/>
        <v>2986.2768959999999</v>
      </c>
      <c r="F17" s="27">
        <f t="shared" si="15"/>
        <v>3283.8499439999996</v>
      </c>
      <c r="G17" s="27">
        <f t="shared" si="15"/>
        <v>3675.6234719999993</v>
      </c>
      <c r="H17" s="27">
        <f t="shared" si="15"/>
        <v>3580.6072320000007</v>
      </c>
      <c r="I17" s="27">
        <f t="shared" si="15"/>
        <v>3596.6110319999998</v>
      </c>
      <c r="J17" s="27">
        <f t="shared" si="15"/>
        <v>3664.9997280000007</v>
      </c>
      <c r="K17" s="27">
        <f t="shared" si="15"/>
        <v>3441.2711759999993</v>
      </c>
      <c r="L17" s="27">
        <f t="shared" si="15"/>
        <v>2680.7788079999996</v>
      </c>
      <c r="M17" s="27">
        <f t="shared" si="15"/>
        <v>2961.8648639999992</v>
      </c>
      <c r="N17" s="27">
        <f t="shared" si="15"/>
        <v>2779.2264528000001</v>
      </c>
      <c r="O17" s="27">
        <f t="shared" si="15"/>
        <v>2550.8764079999992</v>
      </c>
      <c r="P17" s="27">
        <f t="shared" si="15"/>
        <v>2650.4188631999996</v>
      </c>
      <c r="Q17" s="27">
        <f t="shared" si="15"/>
        <v>1169.3625192</v>
      </c>
      <c r="R17" s="27">
        <f t="shared" si="15"/>
        <v>1040.9811552000001</v>
      </c>
      <c r="S17" s="27">
        <f t="shared" si="15"/>
        <v>1126.4763528000001</v>
      </c>
      <c r="T17" s="27">
        <f t="shared" si="15"/>
        <v>2435.83310592</v>
      </c>
      <c r="U17" s="27">
        <f t="shared" si="15"/>
        <v>3354.9712560000003</v>
      </c>
      <c r="V17" s="27">
        <f t="shared" si="15"/>
        <v>3262.536576</v>
      </c>
      <c r="W17" s="27">
        <f t="shared" si="15"/>
        <v>2475.9867599999998</v>
      </c>
      <c r="X17" s="27">
        <f t="shared" si="15"/>
        <v>2340.813384</v>
      </c>
      <c r="Y17" s="27">
        <f t="shared" ref="Y17:Z17" si="16">SUM(Y18:Y21)</f>
        <v>2529.7608960000007</v>
      </c>
      <c r="Z17" s="27">
        <f t="shared" si="16"/>
        <v>2249.064792000001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285.91379999999998</v>
      </c>
      <c r="D19" s="8">
        <v>328.63103999999998</v>
      </c>
      <c r="E19" s="8">
        <v>242.75700000000001</v>
      </c>
      <c r="F19" s="8">
        <v>249.39036000000002</v>
      </c>
      <c r="G19" s="8">
        <v>236.08367999999993</v>
      </c>
      <c r="H19" s="8">
        <v>232.84692000000001</v>
      </c>
      <c r="I19" s="8">
        <v>209.07072000000002</v>
      </c>
      <c r="J19" s="8">
        <v>220.25952000000001</v>
      </c>
      <c r="K19" s="8">
        <v>248.99075999999991</v>
      </c>
      <c r="L19" s="8">
        <v>220.65911999999994</v>
      </c>
      <c r="M19" s="8">
        <v>114.60527999999999</v>
      </c>
      <c r="N19" s="8">
        <v>116.72315999999999</v>
      </c>
      <c r="O19" s="8">
        <v>151.12871999999999</v>
      </c>
      <c r="P19" s="8">
        <v>153.32651999999999</v>
      </c>
      <c r="Q19" s="8">
        <v>139.0608</v>
      </c>
      <c r="R19" s="8">
        <v>38.681280000000008</v>
      </c>
      <c r="S19" s="8">
        <v>145.57427999999999</v>
      </c>
      <c r="T19" s="8">
        <v>310.11645312000002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2919.0198959999998</v>
      </c>
      <c r="D20" s="8">
        <v>2786.4195839999998</v>
      </c>
      <c r="E20" s="8">
        <v>2743.5198959999998</v>
      </c>
      <c r="F20" s="8">
        <v>3034.4595839999997</v>
      </c>
      <c r="G20" s="8">
        <v>3439.5397919999996</v>
      </c>
      <c r="H20" s="8">
        <v>3347.7603120000008</v>
      </c>
      <c r="I20" s="8">
        <v>3387.5403119999996</v>
      </c>
      <c r="J20" s="8">
        <v>3444.7402080000006</v>
      </c>
      <c r="K20" s="8">
        <v>3192.2804159999991</v>
      </c>
      <c r="L20" s="8">
        <v>2460.1196879999998</v>
      </c>
      <c r="M20" s="8">
        <v>2847.2595839999994</v>
      </c>
      <c r="N20" s="8">
        <v>2243.5395840000001</v>
      </c>
      <c r="O20" s="8">
        <v>1980.4196879999993</v>
      </c>
      <c r="P20" s="8">
        <v>2024.6204159999995</v>
      </c>
      <c r="Q20" s="8">
        <v>795.33979199999999</v>
      </c>
      <c r="R20" s="8">
        <v>851.23958400000004</v>
      </c>
      <c r="S20" s="8">
        <v>694.98</v>
      </c>
      <c r="T20" s="8">
        <v>1817.3376000000001</v>
      </c>
      <c r="U20" s="8">
        <v>3354.9712560000003</v>
      </c>
      <c r="V20" s="8">
        <v>3262.536576</v>
      </c>
      <c r="W20" s="8">
        <v>2475.9867599999998</v>
      </c>
      <c r="X20" s="8">
        <v>2340.813384</v>
      </c>
      <c r="Y20" s="8">
        <v>2529.7608960000007</v>
      </c>
      <c r="Z20" s="8">
        <v>2249.064792000001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418.96370880000001</v>
      </c>
      <c r="O21" s="8">
        <v>419.32799999999997</v>
      </c>
      <c r="P21" s="8">
        <v>472.47192719999998</v>
      </c>
      <c r="Q21" s="8">
        <v>234.96192719999999</v>
      </c>
      <c r="R21" s="8">
        <v>151.06029119999999</v>
      </c>
      <c r="S21" s="8">
        <v>285.92207280000008</v>
      </c>
      <c r="T21" s="8">
        <v>308.37905280000001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4.3421399999999997</v>
      </c>
      <c r="M51" s="27">
        <v>4.1906700000000017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7793.240976</v>
      </c>
      <c r="D2" s="21">
        <f t="shared" ref="D2:X2" si="0">SUM(D3,D17,D22,D25,D26,D51,D52)</f>
        <v>7015.1576399999994</v>
      </c>
      <c r="E2" s="21">
        <f t="shared" si="0"/>
        <v>7670.7652320000007</v>
      </c>
      <c r="F2" s="21">
        <f t="shared" si="0"/>
        <v>7312.6452959999997</v>
      </c>
      <c r="G2" s="21">
        <f t="shared" si="0"/>
        <v>7641.1301759999997</v>
      </c>
      <c r="H2" s="21">
        <f t="shared" si="0"/>
        <v>7386.9995519999984</v>
      </c>
      <c r="I2" s="21">
        <f t="shared" si="0"/>
        <v>7207.5330719999993</v>
      </c>
      <c r="J2" s="21">
        <f t="shared" si="0"/>
        <v>6756.447384000001</v>
      </c>
      <c r="K2" s="21">
        <f t="shared" si="0"/>
        <v>6394.0646879999995</v>
      </c>
      <c r="L2" s="21">
        <f t="shared" si="0"/>
        <v>4694.6348640000006</v>
      </c>
      <c r="M2" s="21">
        <f t="shared" si="0"/>
        <v>5442.1629119999998</v>
      </c>
      <c r="N2" s="21">
        <f t="shared" si="0"/>
        <v>5337.9643103999997</v>
      </c>
      <c r="O2" s="21">
        <f t="shared" si="0"/>
        <v>5523.6432456000002</v>
      </c>
      <c r="P2" s="21">
        <f t="shared" si="0"/>
        <v>5694.2299440000006</v>
      </c>
      <c r="Q2" s="21">
        <f t="shared" si="0"/>
        <v>5280.7557311999999</v>
      </c>
      <c r="R2" s="21">
        <f t="shared" si="0"/>
        <v>5959.5711912000006</v>
      </c>
      <c r="S2" s="21">
        <f t="shared" si="0"/>
        <v>4695.4775016000003</v>
      </c>
      <c r="T2" s="21">
        <f t="shared" si="0"/>
        <v>8101.5020366399995</v>
      </c>
      <c r="U2" s="21">
        <f t="shared" si="0"/>
        <v>13775.988095999999</v>
      </c>
      <c r="V2" s="21">
        <f t="shared" si="0"/>
        <v>12665.529864000002</v>
      </c>
      <c r="W2" s="21">
        <f t="shared" si="0"/>
        <v>9398.9684880000004</v>
      </c>
      <c r="X2" s="21">
        <f t="shared" si="0"/>
        <v>11604.516768000001</v>
      </c>
      <c r="Y2" s="21">
        <f t="shared" ref="Y2:Z2" si="1">SUM(Y3,Y17,Y22,Y25,Y26,Y51,Y52)</f>
        <v>10888.477703999999</v>
      </c>
      <c r="Z2" s="21">
        <f t="shared" si="1"/>
        <v>8926.2650879999983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7793.240976</v>
      </c>
      <c r="D17" s="27">
        <f t="shared" si="10"/>
        <v>7015.1576399999994</v>
      </c>
      <c r="E17" s="27">
        <f t="shared" si="10"/>
        <v>7670.7652320000007</v>
      </c>
      <c r="F17" s="27">
        <f t="shared" si="10"/>
        <v>7312.6452959999997</v>
      </c>
      <c r="G17" s="27">
        <f t="shared" si="10"/>
        <v>7641.1301759999997</v>
      </c>
      <c r="H17" s="27">
        <f t="shared" si="10"/>
        <v>7386.9995519999984</v>
      </c>
      <c r="I17" s="27">
        <f t="shared" si="10"/>
        <v>7207.5330719999993</v>
      </c>
      <c r="J17" s="27">
        <f t="shared" si="10"/>
        <v>6756.447384000001</v>
      </c>
      <c r="K17" s="27">
        <f t="shared" si="10"/>
        <v>6394.0646879999995</v>
      </c>
      <c r="L17" s="27">
        <f t="shared" si="10"/>
        <v>4694.6348640000006</v>
      </c>
      <c r="M17" s="27">
        <f t="shared" si="10"/>
        <v>5442.1629119999998</v>
      </c>
      <c r="N17" s="27">
        <f t="shared" si="10"/>
        <v>5337.9643103999997</v>
      </c>
      <c r="O17" s="27">
        <f t="shared" si="10"/>
        <v>5523.6432456000002</v>
      </c>
      <c r="P17" s="27">
        <f t="shared" si="10"/>
        <v>5694.2299440000006</v>
      </c>
      <c r="Q17" s="27">
        <f t="shared" si="10"/>
        <v>5280.7557311999999</v>
      </c>
      <c r="R17" s="27">
        <f t="shared" si="10"/>
        <v>5959.5711912000006</v>
      </c>
      <c r="S17" s="27">
        <f t="shared" si="10"/>
        <v>4695.4775016000003</v>
      </c>
      <c r="T17" s="27">
        <f t="shared" si="10"/>
        <v>8101.5020366399995</v>
      </c>
      <c r="U17" s="27">
        <f t="shared" si="10"/>
        <v>13775.988095999999</v>
      </c>
      <c r="V17" s="27">
        <f t="shared" si="10"/>
        <v>12665.529864000002</v>
      </c>
      <c r="W17" s="27">
        <f t="shared" si="10"/>
        <v>9398.9684880000004</v>
      </c>
      <c r="X17" s="27">
        <f t="shared" si="10"/>
        <v>11604.516768000001</v>
      </c>
      <c r="Y17" s="27">
        <f t="shared" ref="Y17:Z17" si="11">SUM(Y18:Y21)</f>
        <v>10888.477703999999</v>
      </c>
      <c r="Z17" s="27">
        <f t="shared" si="11"/>
        <v>8926.2650879999983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758.16107999999986</v>
      </c>
      <c r="D19" s="8">
        <v>741.61763999999994</v>
      </c>
      <c r="E19" s="8">
        <v>794.28491999999994</v>
      </c>
      <c r="F19" s="8">
        <v>733.86539999999991</v>
      </c>
      <c r="G19" s="8">
        <v>709.01027999999985</v>
      </c>
      <c r="H19" s="8">
        <v>699.53975999999989</v>
      </c>
      <c r="I19" s="8">
        <v>726.51275999999996</v>
      </c>
      <c r="J19" s="8">
        <v>731.98727999999994</v>
      </c>
      <c r="K19" s="8">
        <v>674.32499999999993</v>
      </c>
      <c r="L19" s="8">
        <v>504.73475999999999</v>
      </c>
      <c r="M19" s="8">
        <v>596.80259999999998</v>
      </c>
      <c r="N19" s="8">
        <v>729.23004000000003</v>
      </c>
      <c r="O19" s="8">
        <v>711.92735999999979</v>
      </c>
      <c r="P19" s="8">
        <v>601.55783999999994</v>
      </c>
      <c r="Q19" s="8">
        <v>514.04543999999999</v>
      </c>
      <c r="R19" s="8">
        <v>675.64368000000002</v>
      </c>
      <c r="S19" s="8">
        <v>551.72771999999998</v>
      </c>
      <c r="T19" s="8">
        <v>562.98621023999999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7035.0798960000002</v>
      </c>
      <c r="D20" s="8">
        <v>6273.54</v>
      </c>
      <c r="E20" s="8">
        <v>6876.4803120000006</v>
      </c>
      <c r="F20" s="8">
        <v>6578.779896</v>
      </c>
      <c r="G20" s="8">
        <v>6932.1198960000002</v>
      </c>
      <c r="H20" s="8">
        <v>6687.4597919999987</v>
      </c>
      <c r="I20" s="8">
        <v>6481.0203119999996</v>
      </c>
      <c r="J20" s="8">
        <v>6024.4601040000007</v>
      </c>
      <c r="K20" s="8">
        <v>5719.7396879999997</v>
      </c>
      <c r="L20" s="8">
        <v>4189.9001040000003</v>
      </c>
      <c r="M20" s="8">
        <v>4845.3603119999998</v>
      </c>
      <c r="N20" s="8">
        <v>4015.9604159999994</v>
      </c>
      <c r="O20" s="8">
        <v>4491.7601040000009</v>
      </c>
      <c r="P20" s="8">
        <v>4758.5201040000002</v>
      </c>
      <c r="Q20" s="8">
        <v>4312.62</v>
      </c>
      <c r="R20" s="8">
        <v>4595.2395840000008</v>
      </c>
      <c r="S20" s="8">
        <v>3736.98</v>
      </c>
      <c r="T20" s="8">
        <v>6630.7906079999993</v>
      </c>
      <c r="U20" s="8">
        <v>13775.988095999999</v>
      </c>
      <c r="V20" s="8">
        <v>12665.529864000002</v>
      </c>
      <c r="W20" s="8">
        <v>9398.9684880000004</v>
      </c>
      <c r="X20" s="8">
        <v>11604.516768000001</v>
      </c>
      <c r="Y20" s="8">
        <v>10888.477703999999</v>
      </c>
      <c r="Z20" s="8">
        <v>8926.2650879999983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592.7738544</v>
      </c>
      <c r="O21" s="8">
        <v>319.95578159999997</v>
      </c>
      <c r="P21" s="8">
        <v>334.15199999999999</v>
      </c>
      <c r="Q21" s="8">
        <v>454.09029119999991</v>
      </c>
      <c r="R21" s="8">
        <v>688.68792719999999</v>
      </c>
      <c r="S21" s="8">
        <v>406.76978159999999</v>
      </c>
      <c r="T21" s="8">
        <v>907.72521840000002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16924.087706759998</v>
      </c>
      <c r="D2" s="21">
        <f t="shared" ref="D2:X2" si="0">SUM(D3,D17,D22,D25,D26,D51,D52)</f>
        <v>16083.560402640003</v>
      </c>
      <c r="E2" s="21">
        <f t="shared" si="0"/>
        <v>14505.08185296</v>
      </c>
      <c r="F2" s="21">
        <f t="shared" si="0"/>
        <v>14560.950339360001</v>
      </c>
      <c r="G2" s="21">
        <f t="shared" si="0"/>
        <v>14259.436399079999</v>
      </c>
      <c r="H2" s="21">
        <f t="shared" si="0"/>
        <v>11250.3573648</v>
      </c>
      <c r="I2" s="21">
        <f t="shared" si="0"/>
        <v>11749.818929040001</v>
      </c>
      <c r="J2" s="21">
        <f t="shared" si="0"/>
        <v>12804.837898680003</v>
      </c>
      <c r="K2" s="21">
        <f t="shared" si="0"/>
        <v>14597.9630712</v>
      </c>
      <c r="L2" s="21">
        <f t="shared" si="0"/>
        <v>13951.809426600003</v>
      </c>
      <c r="M2" s="21">
        <f t="shared" si="0"/>
        <v>11909.808348120001</v>
      </c>
      <c r="N2" s="21">
        <f t="shared" si="0"/>
        <v>10244.072067839999</v>
      </c>
      <c r="O2" s="21">
        <f t="shared" si="0"/>
        <v>7978.3696382705248</v>
      </c>
      <c r="P2" s="21">
        <f t="shared" si="0"/>
        <v>6594.4864839250058</v>
      </c>
      <c r="Q2" s="21">
        <f t="shared" si="0"/>
        <v>6408.240805099339</v>
      </c>
      <c r="R2" s="21">
        <f t="shared" si="0"/>
        <v>6536.3906204693303</v>
      </c>
      <c r="S2" s="21">
        <f t="shared" si="0"/>
        <v>6269.3326337526269</v>
      </c>
      <c r="T2" s="21">
        <f t="shared" si="0"/>
        <v>6029.8103832593224</v>
      </c>
      <c r="U2" s="21">
        <f t="shared" si="0"/>
        <v>5880.6820445128405</v>
      </c>
      <c r="V2" s="21">
        <f t="shared" si="0"/>
        <v>5375.1367634603312</v>
      </c>
      <c r="W2" s="21">
        <f t="shared" si="0"/>
        <v>4351.4138920844089</v>
      </c>
      <c r="X2" s="21">
        <f t="shared" si="0"/>
        <v>3965.0474056004309</v>
      </c>
      <c r="Y2" s="21">
        <f t="shared" ref="Y2:Z2" si="1">SUM(Y3,Y17,Y22,Y25,Y26,Y51,Y52)</f>
        <v>4713.6543114816041</v>
      </c>
      <c r="Z2" s="21">
        <f t="shared" si="1"/>
        <v>4945.426568570434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16108.682891039998</v>
      </c>
      <c r="D26" s="27">
        <f t="shared" si="14"/>
        <v>15718.367242440003</v>
      </c>
      <c r="E26" s="27">
        <f t="shared" si="14"/>
        <v>14372.697476880001</v>
      </c>
      <c r="F26" s="27">
        <f t="shared" si="14"/>
        <v>14497.63628328</v>
      </c>
      <c r="G26" s="27">
        <f t="shared" si="14"/>
        <v>14134.57361928</v>
      </c>
      <c r="H26" s="27">
        <f t="shared" si="14"/>
        <v>10893.144654</v>
      </c>
      <c r="I26" s="27">
        <f t="shared" si="14"/>
        <v>11344.4874306</v>
      </c>
      <c r="J26" s="27">
        <f t="shared" si="14"/>
        <v>12201.135633360003</v>
      </c>
      <c r="K26" s="27">
        <f t="shared" si="14"/>
        <v>13271.09314176</v>
      </c>
      <c r="L26" s="27">
        <f t="shared" si="14"/>
        <v>12275.257066920003</v>
      </c>
      <c r="M26" s="27">
        <f t="shared" si="14"/>
        <v>9979.6499694000013</v>
      </c>
      <c r="N26" s="27">
        <f t="shared" si="14"/>
        <v>9027.0108197999998</v>
      </c>
      <c r="O26" s="27">
        <f t="shared" si="14"/>
        <v>6589.1063862000001</v>
      </c>
      <c r="P26" s="27">
        <f t="shared" si="14"/>
        <v>5213.118270240001</v>
      </c>
      <c r="Q26" s="27">
        <f t="shared" si="14"/>
        <v>5038.7352353999995</v>
      </c>
      <c r="R26" s="27">
        <f t="shared" si="14"/>
        <v>5110.9006481999995</v>
      </c>
      <c r="S26" s="27">
        <f t="shared" si="14"/>
        <v>4981.6617912000002</v>
      </c>
      <c r="T26" s="27">
        <f t="shared" si="14"/>
        <v>4767.5861092800014</v>
      </c>
      <c r="U26" s="27">
        <f t="shared" si="14"/>
        <v>4370.4540694800007</v>
      </c>
      <c r="V26" s="27">
        <f t="shared" si="14"/>
        <v>3779.3410758000009</v>
      </c>
      <c r="W26" s="27">
        <f t="shared" si="14"/>
        <v>2840.0332201200004</v>
      </c>
      <c r="X26" s="27">
        <f t="shared" si="14"/>
        <v>2481.9525219600005</v>
      </c>
      <c r="Y26" s="27">
        <f t="shared" ref="Y26:Z26" si="15">SUM(Y27,Y33)</f>
        <v>3710.0060406000007</v>
      </c>
      <c r="Z26" s="27">
        <f t="shared" si="15"/>
        <v>3971.2651304400001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16108.682891039998</v>
      </c>
      <c r="D33" s="19">
        <f t="shared" si="18"/>
        <v>15718.367242440003</v>
      </c>
      <c r="E33" s="19">
        <f t="shared" si="18"/>
        <v>14372.697476880001</v>
      </c>
      <c r="F33" s="19">
        <f t="shared" si="18"/>
        <v>14497.63628328</v>
      </c>
      <c r="G33" s="19">
        <f t="shared" si="18"/>
        <v>14134.57361928</v>
      </c>
      <c r="H33" s="19">
        <f t="shared" si="18"/>
        <v>10893.144654</v>
      </c>
      <c r="I33" s="19">
        <f t="shared" si="18"/>
        <v>11344.4874306</v>
      </c>
      <c r="J33" s="19">
        <f t="shared" si="18"/>
        <v>12201.135633360003</v>
      </c>
      <c r="K33" s="19">
        <f t="shared" si="18"/>
        <v>13271.09314176</v>
      </c>
      <c r="L33" s="19">
        <f t="shared" si="18"/>
        <v>12275.257066920003</v>
      </c>
      <c r="M33" s="19">
        <f t="shared" si="18"/>
        <v>9979.6499694000013</v>
      </c>
      <c r="N33" s="19">
        <f t="shared" si="18"/>
        <v>9027.0108197999998</v>
      </c>
      <c r="O33" s="19">
        <f t="shared" si="18"/>
        <v>6589.1063862000001</v>
      </c>
      <c r="P33" s="19">
        <f t="shared" si="18"/>
        <v>5213.118270240001</v>
      </c>
      <c r="Q33" s="19">
        <f t="shared" si="18"/>
        <v>5038.7352353999995</v>
      </c>
      <c r="R33" s="19">
        <f t="shared" si="18"/>
        <v>5110.9006481999995</v>
      </c>
      <c r="S33" s="19">
        <f t="shared" si="18"/>
        <v>4981.6617912000002</v>
      </c>
      <c r="T33" s="19">
        <f t="shared" si="18"/>
        <v>4767.5861092800014</v>
      </c>
      <c r="U33" s="19">
        <f t="shared" si="18"/>
        <v>4370.4540694800007</v>
      </c>
      <c r="V33" s="19">
        <f t="shared" si="18"/>
        <v>3779.3410758000009</v>
      </c>
      <c r="W33" s="19">
        <f t="shared" si="18"/>
        <v>2840.0332201200004</v>
      </c>
      <c r="X33" s="19">
        <f t="shared" si="18"/>
        <v>2481.9525219600005</v>
      </c>
      <c r="Y33" s="19">
        <f t="shared" ref="Y33:Z33" si="19">SUM(Y34:Y50)</f>
        <v>3710.0060406000007</v>
      </c>
      <c r="Z33" s="19">
        <f t="shared" si="19"/>
        <v>3971.2651304400001</v>
      </c>
    </row>
    <row r="34" spans="1:26" ht="11.25" customHeight="1" x14ac:dyDescent="0.2">
      <c r="A34" s="28" t="s">
        <v>54</v>
      </c>
      <c r="B34" s="7" t="s">
        <v>55</v>
      </c>
      <c r="C34" s="8">
        <v>6783.0047999999997</v>
      </c>
      <c r="D34" s="8">
        <v>6281.1936000000014</v>
      </c>
      <c r="E34" s="8">
        <v>5890.5792000000019</v>
      </c>
      <c r="F34" s="8">
        <v>6227.1466675199999</v>
      </c>
      <c r="G34" s="8">
        <v>6044.66613504</v>
      </c>
      <c r="H34" s="8">
        <v>5568.5061964799988</v>
      </c>
      <c r="I34" s="8">
        <v>5662.5976627199998</v>
      </c>
      <c r="J34" s="8">
        <v>6261.3616896000021</v>
      </c>
      <c r="K34" s="8">
        <v>6771.736857599999</v>
      </c>
      <c r="L34" s="8">
        <v>6637.7277619200013</v>
      </c>
      <c r="M34" s="8">
        <v>5314.7442124800018</v>
      </c>
      <c r="N34" s="8">
        <v>5060.9822284799984</v>
      </c>
      <c r="O34" s="8">
        <v>3532.7081318399996</v>
      </c>
      <c r="P34" s="8">
        <v>2996.6717491200011</v>
      </c>
      <c r="Q34" s="8">
        <v>2913.9852902399998</v>
      </c>
      <c r="R34" s="8">
        <v>3087.9120153599997</v>
      </c>
      <c r="S34" s="8">
        <v>3090.7632153599998</v>
      </c>
      <c r="T34" s="8">
        <v>2934.0979660800008</v>
      </c>
      <c r="U34" s="8">
        <v>2488.3467494400006</v>
      </c>
      <c r="V34" s="8">
        <v>2292.1545369600003</v>
      </c>
      <c r="W34" s="8">
        <v>1547.7510067200001</v>
      </c>
      <c r="X34" s="8">
        <v>1380.27670272</v>
      </c>
      <c r="Y34" s="8">
        <v>2402.2330444800004</v>
      </c>
      <c r="Z34" s="8">
        <v>2537.1460224000002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113.41599048000002</v>
      </c>
      <c r="D36" s="8">
        <v>122.36972904</v>
      </c>
      <c r="E36" s="8">
        <v>137.29300524000001</v>
      </c>
      <c r="F36" s="8">
        <v>165.44812428</v>
      </c>
      <c r="G36" s="8">
        <v>162.54570096000003</v>
      </c>
      <c r="H36" s="8">
        <v>136.42230096000006</v>
      </c>
      <c r="I36" s="8">
        <v>238.01325048000004</v>
      </c>
      <c r="J36" s="8">
        <v>243.81832428000004</v>
      </c>
      <c r="K36" s="8">
        <v>139.32472428</v>
      </c>
      <c r="L36" s="8">
        <v>136.42230096000006</v>
      </c>
      <c r="M36" s="8">
        <v>89.980574759999996</v>
      </c>
      <c r="N36" s="8">
        <v>101.59094952</v>
      </c>
      <c r="O36" s="8">
        <v>66.759825239999998</v>
      </c>
      <c r="P36" s="8">
        <v>8.707724279999999</v>
      </c>
      <c r="Q36" s="8">
        <v>37.733774760000003</v>
      </c>
      <c r="R36" s="8">
        <v>58.052100960000018</v>
      </c>
      <c r="S36" s="8">
        <v>23.220749519999998</v>
      </c>
      <c r="T36" s="8">
        <v>43.539075719999992</v>
      </c>
      <c r="U36" s="8">
        <v>34.87769208000001</v>
      </c>
      <c r="V36" s="8">
        <v>39.443380919999996</v>
      </c>
      <c r="W36" s="8">
        <v>59.384394360000009</v>
      </c>
      <c r="X36" s="8">
        <v>95.785875720000007</v>
      </c>
      <c r="Y36" s="8">
        <v>224.50154652000001</v>
      </c>
      <c r="Z36" s="8">
        <v>203.18189903999999</v>
      </c>
    </row>
    <row r="37" spans="1:26" ht="11.25" customHeight="1" x14ac:dyDescent="0.2">
      <c r="A37" s="28" t="s">
        <v>60</v>
      </c>
      <c r="B37" s="7" t="s">
        <v>61</v>
      </c>
      <c r="C37" s="8">
        <v>6.1399522800000002</v>
      </c>
      <c r="D37" s="8">
        <v>0</v>
      </c>
      <c r="E37" s="8">
        <v>3.0701008799999987</v>
      </c>
      <c r="F37" s="8">
        <v>6.0982891199999978</v>
      </c>
      <c r="G37" s="8">
        <v>0</v>
      </c>
      <c r="H37" s="8">
        <v>0</v>
      </c>
      <c r="I37" s="8">
        <v>12.196578239999999</v>
      </c>
      <c r="J37" s="8">
        <v>3.0491445600000002</v>
      </c>
      <c r="K37" s="8">
        <v>3.0491445600000002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12.745259279999999</v>
      </c>
      <c r="D43" s="8">
        <v>22.304070360000001</v>
      </c>
      <c r="E43" s="8">
        <v>15.931440719999999</v>
      </c>
      <c r="F43" s="8">
        <v>28.410740279999999</v>
      </c>
      <c r="G43" s="8">
        <v>22.0970646</v>
      </c>
      <c r="H43" s="8">
        <v>50.507804880000009</v>
      </c>
      <c r="I43" s="8">
        <v>44.194395960000016</v>
      </c>
      <c r="J43" s="8">
        <v>94.701934080000001</v>
      </c>
      <c r="K43" s="8">
        <v>3.1568378399999992</v>
      </c>
      <c r="L43" s="8">
        <v>3.1568378399999992</v>
      </c>
      <c r="M43" s="8">
        <v>25.253902439999997</v>
      </c>
      <c r="N43" s="8">
        <v>14.640855839999999</v>
      </c>
      <c r="O43" s="8">
        <v>5.2055546399999999</v>
      </c>
      <c r="P43" s="8">
        <v>7.3110913200000001</v>
      </c>
      <c r="Q43" s="8">
        <v>3.1568378399999992</v>
      </c>
      <c r="R43" s="8">
        <v>9.1608051600000007</v>
      </c>
      <c r="S43" s="8">
        <v>9.3880846799999986</v>
      </c>
      <c r="T43" s="8">
        <v>4.1038358399999995</v>
      </c>
      <c r="U43" s="8">
        <v>53.434162079999986</v>
      </c>
      <c r="V43" s="8">
        <v>42.088859280000001</v>
      </c>
      <c r="W43" s="8">
        <v>41.034356999999993</v>
      </c>
      <c r="X43" s="8">
        <v>31.567311360000005</v>
      </c>
      <c r="Y43" s="8">
        <v>16.452956520000001</v>
      </c>
      <c r="Z43" s="8">
        <v>32.416408439999984</v>
      </c>
    </row>
    <row r="44" spans="1:26" ht="11.25" customHeight="1" x14ac:dyDescent="0.2">
      <c r="A44" s="28" t="s">
        <v>74</v>
      </c>
      <c r="B44" s="7" t="s">
        <v>75</v>
      </c>
      <c r="C44" s="8">
        <v>4265.1734090400005</v>
      </c>
      <c r="D44" s="8">
        <v>4108.8254400000014</v>
      </c>
      <c r="E44" s="8">
        <v>3883.6843200000008</v>
      </c>
      <c r="F44" s="8">
        <v>2718.3558333600004</v>
      </c>
      <c r="G44" s="8">
        <v>2458.2855175200002</v>
      </c>
      <c r="H44" s="8">
        <v>1746.1875607200002</v>
      </c>
      <c r="I44" s="8">
        <v>2238.4639137600002</v>
      </c>
      <c r="J44" s="8">
        <v>2157.9659323200003</v>
      </c>
      <c r="K44" s="8">
        <v>2263.2325020000003</v>
      </c>
      <c r="L44" s="8">
        <v>2157.9659323200003</v>
      </c>
      <c r="M44" s="8">
        <v>1650.2091768000003</v>
      </c>
      <c r="N44" s="8">
        <v>1430.3878516800003</v>
      </c>
      <c r="O44" s="8">
        <v>839.03686704000017</v>
      </c>
      <c r="P44" s="8">
        <v>510.85272456000018</v>
      </c>
      <c r="Q44" s="8">
        <v>442.73917656000015</v>
      </c>
      <c r="R44" s="8">
        <v>235.30200624000005</v>
      </c>
      <c r="S44" s="8">
        <v>167.18817960000001</v>
      </c>
      <c r="T44" s="8">
        <v>272.45474928000004</v>
      </c>
      <c r="U44" s="8">
        <v>268.51673016000001</v>
      </c>
      <c r="V44" s="8">
        <v>111.28240728000003</v>
      </c>
      <c r="W44" s="8">
        <v>4.0124160000000009</v>
      </c>
      <c r="X44" s="8">
        <v>12.38443344</v>
      </c>
      <c r="Y44" s="8">
        <v>52.633424160000018</v>
      </c>
      <c r="Z44" s="8">
        <v>30.960804960000004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2962.7811719999995</v>
      </c>
      <c r="D48" s="8">
        <v>2950.1062110000003</v>
      </c>
      <c r="E48" s="8">
        <v>2712.4500779999998</v>
      </c>
      <c r="F48" s="8">
        <v>2598.959844</v>
      </c>
      <c r="G48" s="8">
        <v>2761.2001170000003</v>
      </c>
      <c r="H48" s="8">
        <v>2711.2798440000001</v>
      </c>
      <c r="I48" s="8">
        <v>2920.3199999999997</v>
      </c>
      <c r="J48" s="8">
        <v>2692.5599609999999</v>
      </c>
      <c r="K48" s="8">
        <v>2926.5600780000004</v>
      </c>
      <c r="L48" s="8">
        <v>2683.1998440000002</v>
      </c>
      <c r="M48" s="8">
        <v>2330.64</v>
      </c>
      <c r="N48" s="8">
        <v>2237.0398829999999</v>
      </c>
      <c r="O48" s="8">
        <v>1981.1998440000002</v>
      </c>
      <c r="P48" s="8">
        <v>1569.3599609999997</v>
      </c>
      <c r="Q48" s="8">
        <v>1641.120156</v>
      </c>
      <c r="R48" s="8">
        <v>1644.2398440000002</v>
      </c>
      <c r="S48" s="8">
        <v>1691.0400780000002</v>
      </c>
      <c r="T48" s="8">
        <v>1513.199961</v>
      </c>
      <c r="U48" s="8">
        <v>1500.0336</v>
      </c>
      <c r="V48" s="8">
        <v>1208.0047590000001</v>
      </c>
      <c r="W48" s="8">
        <v>1049.430681</v>
      </c>
      <c r="X48" s="8">
        <v>879.84011699999996</v>
      </c>
      <c r="Y48" s="8">
        <v>947.26932299999976</v>
      </c>
      <c r="Z48" s="8">
        <v>1098.240039</v>
      </c>
    </row>
    <row r="49" spans="1:26" ht="11.25" customHeight="1" x14ac:dyDescent="0.2">
      <c r="A49" s="28" t="s">
        <v>84</v>
      </c>
      <c r="B49" s="7" t="s">
        <v>85</v>
      </c>
      <c r="C49" s="8">
        <v>11.78672796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1953.6355799999999</v>
      </c>
      <c r="D50" s="8">
        <v>2233.5681920400002</v>
      </c>
      <c r="E50" s="8">
        <v>1729.68933204</v>
      </c>
      <c r="F50" s="8">
        <v>2753.2167847199999</v>
      </c>
      <c r="G50" s="8">
        <v>2685.7790841599999</v>
      </c>
      <c r="H50" s="8">
        <v>680.2409469600002</v>
      </c>
      <c r="I50" s="8">
        <v>228.70162944</v>
      </c>
      <c r="J50" s="8">
        <v>747.67864751999991</v>
      </c>
      <c r="K50" s="8">
        <v>1164.0329974799999</v>
      </c>
      <c r="L50" s="8">
        <v>656.78438988000028</v>
      </c>
      <c r="M50" s="8">
        <v>568.82210291999991</v>
      </c>
      <c r="N50" s="8">
        <v>182.36905128000001</v>
      </c>
      <c r="O50" s="8">
        <v>164.19616344000002</v>
      </c>
      <c r="P50" s="8">
        <v>120.21501995999998</v>
      </c>
      <c r="Q50" s="8">
        <v>0</v>
      </c>
      <c r="R50" s="8">
        <v>76.233876479999992</v>
      </c>
      <c r="S50" s="8">
        <v>6.1484040000000004E-2</v>
      </c>
      <c r="T50" s="8">
        <v>0.19052135999999997</v>
      </c>
      <c r="U50" s="8">
        <v>25.245135719999997</v>
      </c>
      <c r="V50" s="8">
        <v>86.367132360000028</v>
      </c>
      <c r="W50" s="8">
        <v>138.42036503999998</v>
      </c>
      <c r="X50" s="8">
        <v>82.09808172000001</v>
      </c>
      <c r="Y50" s="8">
        <v>66.915745919999992</v>
      </c>
      <c r="Z50" s="8">
        <v>69.319956600000012</v>
      </c>
    </row>
    <row r="51" spans="1:26" ht="11.25" customHeight="1" x14ac:dyDescent="0.2">
      <c r="A51" s="25" t="s">
        <v>88</v>
      </c>
      <c r="B51" s="26" t="s">
        <v>89</v>
      </c>
      <c r="C51" s="27">
        <v>815.40481571999999</v>
      </c>
      <c r="D51" s="27">
        <v>365.19316020000002</v>
      </c>
      <c r="E51" s="27">
        <v>132.38437608000001</v>
      </c>
      <c r="F51" s="27">
        <v>63.314056080000015</v>
      </c>
      <c r="G51" s="27">
        <v>124.86277980000003</v>
      </c>
      <c r="H51" s="27">
        <v>357.21271080000002</v>
      </c>
      <c r="I51" s="27">
        <v>405.33149844000002</v>
      </c>
      <c r="J51" s="27">
        <v>603.70226531999992</v>
      </c>
      <c r="K51" s="27">
        <v>1326.8699294400001</v>
      </c>
      <c r="L51" s="27">
        <v>1676.5523596800001</v>
      </c>
      <c r="M51" s="27">
        <v>1930.15837872</v>
      </c>
      <c r="N51" s="27">
        <v>1217.06124804</v>
      </c>
      <c r="O51" s="27">
        <v>1389.2632520705249</v>
      </c>
      <c r="P51" s="27">
        <v>1381.3682136850052</v>
      </c>
      <c r="Q51" s="27">
        <v>1369.5055696993397</v>
      </c>
      <c r="R51" s="27">
        <v>1425.4899722693303</v>
      </c>
      <c r="S51" s="27">
        <v>1287.6708425526269</v>
      </c>
      <c r="T51" s="27">
        <v>1262.2242739793207</v>
      </c>
      <c r="U51" s="27">
        <v>1510.2279750328396</v>
      </c>
      <c r="V51" s="27">
        <v>1595.7956876603303</v>
      </c>
      <c r="W51" s="27">
        <v>1511.380671964409</v>
      </c>
      <c r="X51" s="27">
        <v>1483.0948836404305</v>
      </c>
      <c r="Y51" s="27">
        <v>1003.6482708816033</v>
      </c>
      <c r="Z51" s="27">
        <v>974.16143813043379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1.5526108045448603E-2</v>
      </c>
      <c r="P61" s="49">
        <f t="shared" si="22"/>
        <v>3.7754970529463638E-2</v>
      </c>
      <c r="Q61" s="49">
        <f t="shared" si="22"/>
        <v>0.10155668192614953</v>
      </c>
      <c r="R61" s="49">
        <f t="shared" si="22"/>
        <v>0.25813639156089835</v>
      </c>
      <c r="S61" s="49">
        <f t="shared" si="22"/>
        <v>0.55534487990322623</v>
      </c>
      <c r="T61" s="49">
        <f t="shared" si="22"/>
        <v>1.0294597591637458</v>
      </c>
      <c r="U61" s="49">
        <f t="shared" si="22"/>
        <v>2.2752060270761527</v>
      </c>
      <c r="V61" s="49">
        <f t="shared" si="22"/>
        <v>4.0777720743310075</v>
      </c>
      <c r="W61" s="49">
        <f t="shared" si="22"/>
        <v>7.4367633890780205</v>
      </c>
      <c r="X61" s="49">
        <f t="shared" si="22"/>
        <v>13.558504492415342</v>
      </c>
      <c r="Y61" s="49">
        <f t="shared" ref="Y61:Z61" si="23">SUM(Y62:Y72)</f>
        <v>16.258094062610819</v>
      </c>
      <c r="Z61" s="49">
        <f t="shared" si="23"/>
        <v>23.631124745781175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1.5526108045448603E-2</v>
      </c>
      <c r="P64" s="52">
        <v>3.7754970529463638E-2</v>
      </c>
      <c r="Q64" s="52">
        <v>0.10155668192614953</v>
      </c>
      <c r="R64" s="52">
        <v>0.25813639156089835</v>
      </c>
      <c r="S64" s="52">
        <v>0.55534487990322623</v>
      </c>
      <c r="T64" s="52">
        <v>1.0294597591637458</v>
      </c>
      <c r="U64" s="52">
        <v>2.2752060270761527</v>
      </c>
      <c r="V64" s="52">
        <v>4.0777720743310075</v>
      </c>
      <c r="W64" s="52">
        <v>7.4367633890780205</v>
      </c>
      <c r="X64" s="52">
        <v>13.558504492415342</v>
      </c>
      <c r="Y64" s="52">
        <v>16.258094062610819</v>
      </c>
      <c r="Z64" s="52">
        <v>23.631124745781175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31.446266995854689</v>
      </c>
      <c r="I2" s="21">
        <f t="shared" si="0"/>
        <v>41.472547516693872</v>
      </c>
      <c r="J2" s="21">
        <f t="shared" si="0"/>
        <v>37.743790876365338</v>
      </c>
      <c r="K2" s="21">
        <f t="shared" si="0"/>
        <v>38.155964811621487</v>
      </c>
      <c r="L2" s="21">
        <f t="shared" si="0"/>
        <v>31.705490624486561</v>
      </c>
      <c r="M2" s="21">
        <f t="shared" si="0"/>
        <v>44.565842718630051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31.446266995854689</v>
      </c>
      <c r="I52" s="27">
        <f t="shared" si="20"/>
        <v>41.472547516693872</v>
      </c>
      <c r="J52" s="27">
        <f t="shared" si="20"/>
        <v>37.743790876365338</v>
      </c>
      <c r="K52" s="27">
        <f t="shared" si="20"/>
        <v>38.155964811621487</v>
      </c>
      <c r="L52" s="27">
        <f t="shared" si="20"/>
        <v>31.705490624486561</v>
      </c>
      <c r="M52" s="27">
        <f t="shared" si="20"/>
        <v>44.565842718630051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31.446266995854689</v>
      </c>
      <c r="I54" s="45">
        <v>41.472547516693872</v>
      </c>
      <c r="J54" s="45">
        <v>37.743790876365338</v>
      </c>
      <c r="K54" s="45">
        <v>38.155964811621487</v>
      </c>
      <c r="L54" s="45">
        <v>31.705490624486561</v>
      </c>
      <c r="M54" s="45">
        <v>44.565842718630051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28.699919999999992</v>
      </c>
      <c r="I61" s="49">
        <f t="shared" si="22"/>
        <v>38.199959999999997</v>
      </c>
      <c r="J61" s="49">
        <f t="shared" si="22"/>
        <v>36.96743519999999</v>
      </c>
      <c r="K61" s="49">
        <f t="shared" si="22"/>
        <v>37.379894399999991</v>
      </c>
      <c r="L61" s="49">
        <f t="shared" si="22"/>
        <v>33.726585600000007</v>
      </c>
      <c r="M61" s="49">
        <f t="shared" si="22"/>
        <v>78.340564799999981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1.1323821600000001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1.4559552</v>
      </c>
      <c r="K62" s="52">
        <v>0.67213439999999969</v>
      </c>
      <c r="L62" s="52">
        <v>3.3598656</v>
      </c>
      <c r="M62" s="52">
        <v>35.840044799999994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1.1323821600000001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28.699919999999992</v>
      </c>
      <c r="I65" s="52">
        <v>38.199959999999997</v>
      </c>
      <c r="J65" s="52">
        <v>35.511479999999992</v>
      </c>
      <c r="K65" s="52">
        <v>36.707759999999993</v>
      </c>
      <c r="L65" s="52">
        <v>30.366720000000004</v>
      </c>
      <c r="M65" s="52">
        <v>42.500519999999987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285935.54323769681</v>
      </c>
      <c r="D2" s="21">
        <f t="shared" ref="D2:X2" si="0">SUM(D3,D17,D22,D25,D26,D51,D52)</f>
        <v>297203.97995901003</v>
      </c>
      <c r="E2" s="21">
        <f t="shared" si="0"/>
        <v>288560.78614465514</v>
      </c>
      <c r="F2" s="21">
        <f t="shared" si="0"/>
        <v>289596.42234936194</v>
      </c>
      <c r="G2" s="21">
        <f t="shared" si="0"/>
        <v>290850.78695552889</v>
      </c>
      <c r="H2" s="21">
        <f t="shared" si="0"/>
        <v>287084.09216038947</v>
      </c>
      <c r="I2" s="21">
        <f t="shared" si="0"/>
        <v>281468.10064521123</v>
      </c>
      <c r="J2" s="21">
        <f t="shared" si="0"/>
        <v>270624.50939161424</v>
      </c>
      <c r="K2" s="21">
        <f t="shared" si="0"/>
        <v>270171.13920797687</v>
      </c>
      <c r="L2" s="21">
        <f t="shared" si="0"/>
        <v>260536.08043704092</v>
      </c>
      <c r="M2" s="21">
        <f t="shared" si="0"/>
        <v>262009.74848830319</v>
      </c>
      <c r="N2" s="21">
        <f t="shared" si="0"/>
        <v>260459.03130603736</v>
      </c>
      <c r="O2" s="21">
        <f t="shared" si="0"/>
        <v>263379.68917130376</v>
      </c>
      <c r="P2" s="21">
        <f t="shared" si="0"/>
        <v>266070.0685924663</v>
      </c>
      <c r="Q2" s="21">
        <f t="shared" si="0"/>
        <v>246584.1474527934</v>
      </c>
      <c r="R2" s="21">
        <f t="shared" si="0"/>
        <v>249981.46756803233</v>
      </c>
      <c r="S2" s="21">
        <f t="shared" si="0"/>
        <v>251021.63274303172</v>
      </c>
      <c r="T2" s="21">
        <f t="shared" si="0"/>
        <v>248681.15635374156</v>
      </c>
      <c r="U2" s="21">
        <f t="shared" si="0"/>
        <v>243573.46353556972</v>
      </c>
      <c r="V2" s="21">
        <f t="shared" si="0"/>
        <v>238937.24924874288</v>
      </c>
      <c r="W2" s="21">
        <f t="shared" si="0"/>
        <v>212962.28902475536</v>
      </c>
      <c r="X2" s="21">
        <f t="shared" si="0"/>
        <v>234034.92927451589</v>
      </c>
      <c r="Y2" s="21">
        <f t="shared" ref="Y2:Z2" si="1">SUM(Y3,Y17,Y22,Y25,Y26,Y51,Y52)</f>
        <v>223523.75487309651</v>
      </c>
      <c r="Z2" s="21">
        <f t="shared" si="1"/>
        <v>210947.11950800638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9445.4733722535566</v>
      </c>
      <c r="D3" s="24">
        <f t="shared" si="2"/>
        <v>8762.8467218536553</v>
      </c>
      <c r="E3" s="24">
        <f t="shared" si="2"/>
        <v>7072.6943793787714</v>
      </c>
      <c r="F3" s="24">
        <f t="shared" si="2"/>
        <v>7247.7887868138532</v>
      </c>
      <c r="G3" s="24">
        <f t="shared" si="2"/>
        <v>7332.7726742545565</v>
      </c>
      <c r="H3" s="24">
        <f t="shared" si="2"/>
        <v>8216.5240612955513</v>
      </c>
      <c r="I3" s="24">
        <f t="shared" si="2"/>
        <v>7911.8693755338609</v>
      </c>
      <c r="J3" s="24">
        <f t="shared" si="2"/>
        <v>8736.3442188134395</v>
      </c>
      <c r="K3" s="24">
        <f t="shared" si="2"/>
        <v>8345.8436940135543</v>
      </c>
      <c r="L3" s="24">
        <f t="shared" si="2"/>
        <v>6665.9435784104398</v>
      </c>
      <c r="M3" s="24">
        <f t="shared" si="2"/>
        <v>7154.8166620897682</v>
      </c>
      <c r="N3" s="24">
        <f t="shared" si="2"/>
        <v>4935.9100608029021</v>
      </c>
      <c r="O3" s="24">
        <f t="shared" si="2"/>
        <v>5411.0878243222178</v>
      </c>
      <c r="P3" s="24">
        <f t="shared" si="2"/>
        <v>4655.6933421610593</v>
      </c>
      <c r="Q3" s="24">
        <f t="shared" si="2"/>
        <v>4283.4966782414976</v>
      </c>
      <c r="R3" s="24">
        <f t="shared" si="2"/>
        <v>4511.921626802131</v>
      </c>
      <c r="S3" s="24">
        <f t="shared" si="2"/>
        <v>4375.1733544827066</v>
      </c>
      <c r="T3" s="24">
        <f t="shared" si="2"/>
        <v>4546.8849736835473</v>
      </c>
      <c r="U3" s="24">
        <f t="shared" si="2"/>
        <v>4689.3606199231472</v>
      </c>
      <c r="V3" s="24">
        <f t="shared" si="2"/>
        <v>3854.3720328032759</v>
      </c>
      <c r="W3" s="24">
        <f t="shared" si="2"/>
        <v>3389.6921688022567</v>
      </c>
      <c r="X3" s="24">
        <f t="shared" si="2"/>
        <v>3920.8062542433454</v>
      </c>
      <c r="Y3" s="24">
        <f t="shared" ref="Y3:Z3" si="3">SUM(Y4,Y8,Y11)</f>
        <v>2827.0096020029414</v>
      </c>
      <c r="Z3" s="24">
        <f t="shared" si="3"/>
        <v>2358.3075933626969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6712.2482486400004</v>
      </c>
      <c r="D4" s="19">
        <f t="shared" si="4"/>
        <v>5888.28205944</v>
      </c>
      <c r="E4" s="19">
        <f t="shared" si="4"/>
        <v>4169.0217729599999</v>
      </c>
      <c r="F4" s="19">
        <f t="shared" si="4"/>
        <v>4705.2144216000015</v>
      </c>
      <c r="G4" s="19">
        <f t="shared" si="4"/>
        <v>4941.3362486400001</v>
      </c>
      <c r="H4" s="19">
        <f t="shared" si="4"/>
        <v>5777.5997188800011</v>
      </c>
      <c r="I4" s="19">
        <f t="shared" si="4"/>
        <v>5455.3921567200005</v>
      </c>
      <c r="J4" s="19">
        <f t="shared" si="4"/>
        <v>6259.6818108000007</v>
      </c>
      <c r="K4" s="19">
        <f t="shared" si="4"/>
        <v>5750.5446107999996</v>
      </c>
      <c r="L4" s="19">
        <f t="shared" si="4"/>
        <v>4670.7803999999996</v>
      </c>
      <c r="M4" s="19">
        <f t="shared" si="4"/>
        <v>5261.0842864799997</v>
      </c>
      <c r="N4" s="19">
        <f t="shared" si="4"/>
        <v>3980.4533603999998</v>
      </c>
      <c r="O4" s="19">
        <f t="shared" si="4"/>
        <v>4108.0584679200001</v>
      </c>
      <c r="P4" s="19">
        <f t="shared" si="4"/>
        <v>3490.2192837599991</v>
      </c>
      <c r="Q4" s="19">
        <f t="shared" si="4"/>
        <v>3140.9028050399993</v>
      </c>
      <c r="R4" s="19">
        <f t="shared" si="4"/>
        <v>3471.2889156000001</v>
      </c>
      <c r="S4" s="19">
        <f t="shared" si="4"/>
        <v>3380.7810088800002</v>
      </c>
      <c r="T4" s="19">
        <f t="shared" si="4"/>
        <v>3703.1159404800005</v>
      </c>
      <c r="U4" s="19">
        <f t="shared" si="4"/>
        <v>3792.5687923200003</v>
      </c>
      <c r="V4" s="19">
        <f t="shared" si="4"/>
        <v>3027.4949628000004</v>
      </c>
      <c r="W4" s="19">
        <f t="shared" si="4"/>
        <v>2723.6422223999998</v>
      </c>
      <c r="X4" s="19">
        <f t="shared" si="4"/>
        <v>3178.4171918400002</v>
      </c>
      <c r="Y4" s="19">
        <f t="shared" ref="Y4:Z4" si="5">SUM(Y5:Y7)</f>
        <v>2228.1138000000001</v>
      </c>
      <c r="Z4" s="19">
        <f t="shared" si="5"/>
        <v>1814.52275136</v>
      </c>
    </row>
    <row r="5" spans="1:26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1525.7728252799996</v>
      </c>
      <c r="O5" s="8">
        <f>FC_IND_E!O5+FC_TRA_E!O5+FC_OTH_E!O5</f>
        <v>1914.0953436</v>
      </c>
      <c r="P5" s="8">
        <f>FC_IND_E!P5+FC_TRA_E!P5+FC_OTH_E!P5</f>
        <v>2112.8434351199994</v>
      </c>
      <c r="Q5" s="8">
        <f>FC_IND_E!Q5+FC_TRA_E!Q5+FC_OTH_E!Q5</f>
        <v>1005.9703077599997</v>
      </c>
      <c r="R5" s="8">
        <f>FC_IND_E!R5+FC_TRA_E!R5+FC_OTH_E!R5</f>
        <v>972.33558048000009</v>
      </c>
      <c r="S5" s="8">
        <f>FC_IND_E!S5+FC_TRA_E!S5+FC_OTH_E!S5</f>
        <v>547.32146832000001</v>
      </c>
      <c r="T5" s="8">
        <f>FC_IND_E!T5+FC_TRA_E!T5+FC_OTH_E!T5</f>
        <v>444.14370792</v>
      </c>
      <c r="U5" s="8">
        <f>FC_IND_E!U5+FC_TRA_E!U5+FC_OTH_E!U5</f>
        <v>708.71762015999991</v>
      </c>
      <c r="V5" s="8">
        <f>FC_IND_E!V5+FC_TRA_E!V5+FC_OTH_E!V5</f>
        <v>544.27584023999998</v>
      </c>
      <c r="W5" s="8">
        <f>FC_IND_E!W5+FC_TRA_E!W5+FC_OTH_E!W5</f>
        <v>354.89723543999997</v>
      </c>
      <c r="X5" s="8">
        <f>FC_IND_E!X5+FC_TRA_E!X5+FC_OTH_E!X5</f>
        <v>454.90676616000007</v>
      </c>
      <c r="Y5" s="8">
        <f>FC_IND_E!Y5+FC_TRA_E!Y5+FC_OTH_E!Y5</f>
        <v>442.37313647999991</v>
      </c>
      <c r="Z5" s="8">
        <f>FC_IND_E!Z5+FC_TRA_E!Z5+FC_OTH_E!Z5</f>
        <v>127.29621960000001</v>
      </c>
    </row>
    <row r="6" spans="1:26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  <c r="Y6" s="8">
        <f>FC_IND_E!Y6+FC_TRA_E!Y6+FC_OTH_E!Y6</f>
        <v>0</v>
      </c>
      <c r="Z6" s="8">
        <f>FC_IND_E!Z6+FC_TRA_E!Z6+FC_OTH_E!Z6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FC_IND_E!C7+FC_TRA_E!C7+FC_OTH_E!C7</f>
        <v>6712.2482486400004</v>
      </c>
      <c r="D7" s="8">
        <f>FC_IND_E!D7+FC_TRA_E!D7+FC_OTH_E!D7</f>
        <v>5888.28205944</v>
      </c>
      <c r="E7" s="8">
        <f>FC_IND_E!E7+FC_TRA_E!E7+FC_OTH_E!E7</f>
        <v>4169.0217729599999</v>
      </c>
      <c r="F7" s="8">
        <f>FC_IND_E!F7+FC_TRA_E!F7+FC_OTH_E!F7</f>
        <v>4705.2144216000015</v>
      </c>
      <c r="G7" s="8">
        <f>FC_IND_E!G7+FC_TRA_E!G7+FC_OTH_E!G7</f>
        <v>4941.3362486400001</v>
      </c>
      <c r="H7" s="8">
        <f>FC_IND_E!H7+FC_TRA_E!H7+FC_OTH_E!H7</f>
        <v>5777.5997188800011</v>
      </c>
      <c r="I7" s="8">
        <f>FC_IND_E!I7+FC_TRA_E!I7+FC_OTH_E!I7</f>
        <v>5455.3921567200005</v>
      </c>
      <c r="J7" s="8">
        <f>FC_IND_E!J7+FC_TRA_E!J7+FC_OTH_E!J7</f>
        <v>6259.6818108000007</v>
      </c>
      <c r="K7" s="8">
        <f>FC_IND_E!K7+FC_TRA_E!K7+FC_OTH_E!K7</f>
        <v>5750.5446107999996</v>
      </c>
      <c r="L7" s="8">
        <f>FC_IND_E!L7+FC_TRA_E!L7+FC_OTH_E!L7</f>
        <v>4670.7803999999996</v>
      </c>
      <c r="M7" s="8">
        <f>FC_IND_E!M7+FC_TRA_E!M7+FC_OTH_E!M7</f>
        <v>5261.0842864799997</v>
      </c>
      <c r="N7" s="8">
        <f>FC_IND_E!N7+FC_TRA_E!N7+FC_OTH_E!N7</f>
        <v>2454.6805351200001</v>
      </c>
      <c r="O7" s="8">
        <f>FC_IND_E!O7+FC_TRA_E!O7+FC_OTH_E!O7</f>
        <v>2193.9631243200001</v>
      </c>
      <c r="P7" s="8">
        <f>FC_IND_E!P7+FC_TRA_E!P7+FC_OTH_E!P7</f>
        <v>1377.3758486399997</v>
      </c>
      <c r="Q7" s="8">
        <f>FC_IND_E!Q7+FC_TRA_E!Q7+FC_OTH_E!Q7</f>
        <v>2134.9324972799996</v>
      </c>
      <c r="R7" s="8">
        <f>FC_IND_E!R7+FC_TRA_E!R7+FC_OTH_E!R7</f>
        <v>2498.9533351200002</v>
      </c>
      <c r="S7" s="8">
        <f>FC_IND_E!S7+FC_TRA_E!S7+FC_OTH_E!S7</f>
        <v>2833.4595405600003</v>
      </c>
      <c r="T7" s="8">
        <f>FC_IND_E!T7+FC_TRA_E!T7+FC_OTH_E!T7</f>
        <v>3258.9722325600005</v>
      </c>
      <c r="U7" s="8">
        <f>FC_IND_E!U7+FC_TRA_E!U7+FC_OTH_E!U7</f>
        <v>3083.8511721600003</v>
      </c>
      <c r="V7" s="8">
        <f>FC_IND_E!V7+FC_TRA_E!V7+FC_OTH_E!V7</f>
        <v>2483.2191225600004</v>
      </c>
      <c r="W7" s="8">
        <f>FC_IND_E!W7+FC_TRA_E!W7+FC_OTH_E!W7</f>
        <v>2368.74498696</v>
      </c>
      <c r="X7" s="8">
        <f>FC_IND_E!X7+FC_TRA_E!X7+FC_OTH_E!X7</f>
        <v>2723.51042568</v>
      </c>
      <c r="Y7" s="8">
        <f>FC_IND_E!Y7+FC_TRA_E!Y7+FC_OTH_E!Y7</f>
        <v>1785.7406635200002</v>
      </c>
      <c r="Z7" s="8">
        <f>FC_IND_E!Z7+FC_TRA_E!Z7+FC_OTH_E!Z7</f>
        <v>1687.2265317599999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152.81308079747831</v>
      </c>
      <c r="D8" s="19">
        <f t="shared" si="6"/>
        <v>187.15291919691168</v>
      </c>
      <c r="E8" s="19">
        <f t="shared" si="6"/>
        <v>41.207878799320007</v>
      </c>
      <c r="F8" s="19">
        <f t="shared" si="6"/>
        <v>87.566878798554995</v>
      </c>
      <c r="G8" s="19">
        <f t="shared" si="6"/>
        <v>68.680040398866666</v>
      </c>
      <c r="H8" s="19">
        <f t="shared" si="6"/>
        <v>61.811999998979999</v>
      </c>
      <c r="I8" s="19">
        <f t="shared" si="6"/>
        <v>63.528919198951648</v>
      </c>
      <c r="J8" s="19">
        <f t="shared" si="6"/>
        <v>87.566878798554995</v>
      </c>
      <c r="K8" s="19">
        <f t="shared" si="6"/>
        <v>115.03904039810165</v>
      </c>
      <c r="L8" s="19">
        <f t="shared" si="6"/>
        <v>87.566878798554995</v>
      </c>
      <c r="M8" s="19">
        <f t="shared" si="6"/>
        <v>89.284161598526666</v>
      </c>
      <c r="N8" s="19">
        <f t="shared" si="6"/>
        <v>137.36008079773336</v>
      </c>
      <c r="O8" s="19">
        <f t="shared" si="6"/>
        <v>267.85212119558003</v>
      </c>
      <c r="P8" s="19">
        <f t="shared" si="6"/>
        <v>276.43708079543825</v>
      </c>
      <c r="Q8" s="19">
        <f t="shared" si="6"/>
        <v>257.54987879574998</v>
      </c>
      <c r="R8" s="19">
        <f t="shared" si="6"/>
        <v>209.47395959654335</v>
      </c>
      <c r="S8" s="19">
        <f t="shared" si="6"/>
        <v>180.28524239702497</v>
      </c>
      <c r="T8" s="19">
        <f t="shared" si="6"/>
        <v>85.027496398596909</v>
      </c>
      <c r="U8" s="19">
        <f t="shared" si="6"/>
        <v>131.25959999783399</v>
      </c>
      <c r="V8" s="19">
        <f t="shared" si="6"/>
        <v>101.05934759833234</v>
      </c>
      <c r="W8" s="19">
        <f t="shared" si="6"/>
        <v>95.423911198425344</v>
      </c>
      <c r="X8" s="19">
        <f t="shared" ref="X8:Z8" si="7">SUM(X9:X10)</f>
        <v>78.134003998710639</v>
      </c>
      <c r="Y8" s="19">
        <f t="shared" si="7"/>
        <v>40.222522799336261</v>
      </c>
      <c r="Z8" s="19">
        <f t="shared" si="7"/>
        <v>37.557698399380229</v>
      </c>
    </row>
    <row r="9" spans="1:26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  <c r="Y9" s="8">
        <f>FC_IND_E!Y9+FC_TRA_E!Y9+FC_OTH_E!Y9</f>
        <v>0</v>
      </c>
      <c r="Z9" s="8">
        <f>FC_IND_E!Z9+FC_TRA_E!Z9+FC_OTH_E!Z9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FC_IND_E!C10+FC_TRA_E!C10+FC_OTH_E!C10</f>
        <v>152.81308079747831</v>
      </c>
      <c r="D10" s="8">
        <f>FC_IND_E!D10+FC_TRA_E!D10+FC_OTH_E!D10</f>
        <v>187.15291919691168</v>
      </c>
      <c r="E10" s="8">
        <f>FC_IND_E!E10+FC_TRA_E!E10+FC_OTH_E!E10</f>
        <v>41.207878799320007</v>
      </c>
      <c r="F10" s="8">
        <f>FC_IND_E!F10+FC_TRA_E!F10+FC_OTH_E!F10</f>
        <v>87.566878798554995</v>
      </c>
      <c r="G10" s="8">
        <f>FC_IND_E!G10+FC_TRA_E!G10+FC_OTH_E!G10</f>
        <v>68.680040398866666</v>
      </c>
      <c r="H10" s="8">
        <f>FC_IND_E!H10+FC_TRA_E!H10+FC_OTH_E!H10</f>
        <v>61.811999998979999</v>
      </c>
      <c r="I10" s="8">
        <f>FC_IND_E!I10+FC_TRA_E!I10+FC_OTH_E!I10</f>
        <v>63.528919198951648</v>
      </c>
      <c r="J10" s="8">
        <f>FC_IND_E!J10+FC_TRA_E!J10+FC_OTH_E!J10</f>
        <v>87.566878798554995</v>
      </c>
      <c r="K10" s="8">
        <f>FC_IND_E!K10+FC_TRA_E!K10+FC_OTH_E!K10</f>
        <v>115.03904039810165</v>
      </c>
      <c r="L10" s="8">
        <f>FC_IND_E!L10+FC_TRA_E!L10+FC_OTH_E!L10</f>
        <v>87.566878798554995</v>
      </c>
      <c r="M10" s="8">
        <f>FC_IND_E!M10+FC_TRA_E!M10+FC_OTH_E!M10</f>
        <v>89.284161598526666</v>
      </c>
      <c r="N10" s="8">
        <f>FC_IND_E!N10+FC_TRA_E!N10+FC_OTH_E!N10</f>
        <v>137.36008079773336</v>
      </c>
      <c r="O10" s="8">
        <f>FC_IND_E!O10+FC_TRA_E!O10+FC_OTH_E!O10</f>
        <v>267.85212119558003</v>
      </c>
      <c r="P10" s="8">
        <f>FC_IND_E!P10+FC_TRA_E!P10+FC_OTH_E!P10</f>
        <v>276.43708079543825</v>
      </c>
      <c r="Q10" s="8">
        <f>FC_IND_E!Q10+FC_TRA_E!Q10+FC_OTH_E!Q10</f>
        <v>257.54987879574998</v>
      </c>
      <c r="R10" s="8">
        <f>FC_IND_E!R10+FC_TRA_E!R10+FC_OTH_E!R10</f>
        <v>209.47395959654335</v>
      </c>
      <c r="S10" s="8">
        <f>FC_IND_E!S10+FC_TRA_E!S10+FC_OTH_E!S10</f>
        <v>180.28524239702497</v>
      </c>
      <c r="T10" s="8">
        <f>FC_IND_E!T10+FC_TRA_E!T10+FC_OTH_E!T10</f>
        <v>85.027496398596909</v>
      </c>
      <c r="U10" s="8">
        <f>FC_IND_E!U10+FC_TRA_E!U10+FC_OTH_E!U10</f>
        <v>131.25959999783399</v>
      </c>
      <c r="V10" s="8">
        <f>FC_IND_E!V10+FC_TRA_E!V10+FC_OTH_E!V10</f>
        <v>101.05934759833234</v>
      </c>
      <c r="W10" s="8">
        <f>FC_IND_E!W10+FC_TRA_E!W10+FC_OTH_E!W10</f>
        <v>95.423911198425344</v>
      </c>
      <c r="X10" s="8">
        <f>FC_IND_E!X10+FC_TRA_E!X10+FC_OTH_E!X10</f>
        <v>78.134003998710639</v>
      </c>
      <c r="Y10" s="8">
        <f>FC_IND_E!Y10+FC_TRA_E!Y10+FC_OTH_E!Y10</f>
        <v>40.222522799336261</v>
      </c>
      <c r="Z10" s="8">
        <f>FC_IND_E!Z10+FC_TRA_E!Z10+FC_OTH_E!Z10</f>
        <v>37.557698399380229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2580.4120428160768</v>
      </c>
      <c r="D11" s="19">
        <f t="shared" si="8"/>
        <v>2687.4117432167436</v>
      </c>
      <c r="E11" s="19">
        <f t="shared" si="8"/>
        <v>2862.4647276194519</v>
      </c>
      <c r="F11" s="19">
        <f t="shared" si="8"/>
        <v>2455.0074864152966</v>
      </c>
      <c r="G11" s="19">
        <f t="shared" si="8"/>
        <v>2322.7563852156904</v>
      </c>
      <c r="H11" s="19">
        <f t="shared" si="8"/>
        <v>2377.1123424165694</v>
      </c>
      <c r="I11" s="19">
        <f t="shared" si="8"/>
        <v>2392.948299614909</v>
      </c>
      <c r="J11" s="19">
        <f t="shared" si="8"/>
        <v>2389.0955292148847</v>
      </c>
      <c r="K11" s="19">
        <f t="shared" si="8"/>
        <v>2480.2600428154533</v>
      </c>
      <c r="L11" s="19">
        <f t="shared" si="8"/>
        <v>1907.5962996118851</v>
      </c>
      <c r="M11" s="19">
        <f t="shared" si="8"/>
        <v>1804.4482140112423</v>
      </c>
      <c r="N11" s="19">
        <f t="shared" si="8"/>
        <v>818.09661960516814</v>
      </c>
      <c r="O11" s="19">
        <f t="shared" si="8"/>
        <v>1035.1772352066373</v>
      </c>
      <c r="P11" s="19">
        <f t="shared" si="8"/>
        <v>889.0369776056217</v>
      </c>
      <c r="Q11" s="19">
        <f t="shared" si="8"/>
        <v>885.04399440574844</v>
      </c>
      <c r="R11" s="19">
        <f t="shared" si="8"/>
        <v>831.15875160558733</v>
      </c>
      <c r="S11" s="19">
        <f t="shared" si="8"/>
        <v>814.10710320568182</v>
      </c>
      <c r="T11" s="19">
        <f t="shared" si="8"/>
        <v>758.74153680494965</v>
      </c>
      <c r="U11" s="19">
        <f t="shared" si="8"/>
        <v>765.5322276053131</v>
      </c>
      <c r="V11" s="19">
        <f t="shared" si="8"/>
        <v>725.8177224049432</v>
      </c>
      <c r="W11" s="19">
        <f t="shared" si="8"/>
        <v>570.62603520383152</v>
      </c>
      <c r="X11" s="19">
        <f t="shared" ref="X11:Z11" si="9">SUM(X12:X16)</f>
        <v>664.25505840463461</v>
      </c>
      <c r="Y11" s="19">
        <f t="shared" si="9"/>
        <v>558.67327920360515</v>
      </c>
      <c r="Z11" s="19">
        <f t="shared" si="9"/>
        <v>506.22714360331668</v>
      </c>
    </row>
    <row r="12" spans="1:26" ht="11.25" customHeight="1" x14ac:dyDescent="0.2">
      <c r="A12" s="28" t="s">
        <v>14</v>
      </c>
      <c r="B12" s="7" t="s">
        <v>15</v>
      </c>
      <c r="C12" s="8">
        <f>FC_IND_E!C12+FC_TRA_E!C12+FC_OTH_E!C12</f>
        <v>677.95200000422392</v>
      </c>
      <c r="D12" s="8">
        <f>FC_IND_E!D12+FC_TRA_E!D12+FC_OTH_E!D12</f>
        <v>503.32774320313592</v>
      </c>
      <c r="E12" s="8">
        <f>FC_IND_E!E12+FC_TRA_E!E12+FC_OTH_E!E12</f>
        <v>489.63234240305064</v>
      </c>
      <c r="F12" s="8">
        <f>FC_IND_E!F12+FC_TRA_E!F12+FC_OTH_E!F12</f>
        <v>393.75991440245321</v>
      </c>
      <c r="G12" s="8">
        <f>FC_IND_E!G12+FC_TRA_E!G12+FC_OTH_E!G12</f>
        <v>390.33625680243199</v>
      </c>
      <c r="H12" s="8">
        <f>FC_IND_E!H12+FC_TRA_E!H12+FC_OTH_E!H12</f>
        <v>513.60025680320007</v>
      </c>
      <c r="I12" s="8">
        <f>FC_IND_E!I12+FC_TRA_E!I12+FC_OTH_E!I12</f>
        <v>496.48004280309328</v>
      </c>
      <c r="J12" s="8">
        <f>FC_IND_E!J12+FC_TRA_E!J12+FC_OTH_E!J12</f>
        <v>441.69612840275192</v>
      </c>
      <c r="K12" s="8">
        <f>FC_IND_E!K12+FC_TRA_E!K12+FC_OTH_E!K12</f>
        <v>451.96825680281597</v>
      </c>
      <c r="L12" s="8">
        <f>FC_IND_E!L12+FC_TRA_E!L12+FC_OTH_E!L12</f>
        <v>376.64008560234652</v>
      </c>
      <c r="M12" s="8">
        <f>FC_IND_E!M12+FC_TRA_E!M12+FC_OTH_E!M12</f>
        <v>342.40004280213316</v>
      </c>
      <c r="N12" s="8">
        <f>FC_IND_E!N12+FC_TRA_E!N12+FC_OTH_E!N12</f>
        <v>123.26400000076796</v>
      </c>
      <c r="O12" s="8">
        <f>FC_IND_E!O12+FC_TRA_E!O12+FC_OTH_E!O12</f>
        <v>297.88787160185598</v>
      </c>
      <c r="P12" s="8">
        <f>FC_IND_E!P12+FC_TRA_E!P12+FC_OTH_E!P12</f>
        <v>184.89600000115198</v>
      </c>
      <c r="Q12" s="8">
        <f>FC_IND_E!Q12+FC_TRA_E!Q12+FC_OTH_E!Q12</f>
        <v>92.44800000057603</v>
      </c>
      <c r="R12" s="8">
        <f>FC_IND_E!R12+FC_TRA_E!R12+FC_OTH_E!R12</f>
        <v>95.872042800597313</v>
      </c>
      <c r="S12" s="8">
        <f>FC_IND_E!S12+FC_TRA_E!S12+FC_OTH_E!S12</f>
        <v>99.296085600618653</v>
      </c>
      <c r="T12" s="8">
        <f>FC_IND_E!T12+FC_TRA_E!T12+FC_OTH_E!T12</f>
        <v>96.238368000599607</v>
      </c>
      <c r="U12" s="8">
        <f>FC_IND_E!U12+FC_TRA_E!U12+FC_OTH_E!U12</f>
        <v>41.457920400258288</v>
      </c>
      <c r="V12" s="8">
        <f>FC_IND_E!V12+FC_TRA_E!V12+FC_OTH_E!V12</f>
        <v>31.873759200198577</v>
      </c>
      <c r="W12" s="8">
        <f>FC_IND_E!W12+FC_TRA_E!W12+FC_OTH_E!W12</f>
        <v>21.838143600136057</v>
      </c>
      <c r="X12" s="8">
        <f>FC_IND_E!X12+FC_TRA_E!X12+FC_OTH_E!X12</f>
        <v>39.375914400245314</v>
      </c>
      <c r="Y12" s="8">
        <f>FC_IND_E!Y12+FC_TRA_E!Y12+FC_OTH_E!Y12</f>
        <v>60.454058400376624</v>
      </c>
      <c r="Z12" s="8">
        <f>FC_IND_E!Z12+FC_TRA_E!Z12+FC_OTH_E!Z12</f>
        <v>18.941439600118027</v>
      </c>
    </row>
    <row r="13" spans="1:26" ht="11.25" customHeight="1" x14ac:dyDescent="0.2">
      <c r="A13" s="28" t="s">
        <v>16</v>
      </c>
      <c r="B13" s="7" t="s">
        <v>17</v>
      </c>
      <c r="C13" s="8">
        <f>FC_IND_E!C13+FC_TRA_E!C13+FC_OTH_E!C13</f>
        <v>1902.4600428118529</v>
      </c>
      <c r="D13" s="8">
        <f>FC_IND_E!D13+FC_TRA_E!D13+FC_OTH_E!D13</f>
        <v>2184.0840000136077</v>
      </c>
      <c r="E13" s="8">
        <f>FC_IND_E!E13+FC_TRA_E!E13+FC_OTH_E!E13</f>
        <v>2372.8323852164012</v>
      </c>
      <c r="F13" s="8">
        <f>FC_IND_E!F13+FC_TRA_E!F13+FC_OTH_E!F13</f>
        <v>2061.2475720128432</v>
      </c>
      <c r="G13" s="8">
        <f>FC_IND_E!G13+FC_TRA_E!G13+FC_OTH_E!G13</f>
        <v>1932.4201284132585</v>
      </c>
      <c r="H13" s="8">
        <f>FC_IND_E!H13+FC_TRA_E!H13+FC_OTH_E!H13</f>
        <v>1863.5120856133694</v>
      </c>
      <c r="I13" s="8">
        <f>FC_IND_E!I13+FC_TRA_E!I13+FC_OTH_E!I13</f>
        <v>1896.4682568118155</v>
      </c>
      <c r="J13" s="8">
        <f>FC_IND_E!J13+FC_TRA_E!J13+FC_OTH_E!J13</f>
        <v>1947.3994008121329</v>
      </c>
      <c r="K13" s="8">
        <f>FC_IND_E!K13+FC_TRA_E!K13+FC_OTH_E!K13</f>
        <v>2028.2917860126372</v>
      </c>
      <c r="L13" s="8">
        <f>FC_IND_E!L13+FC_TRA_E!L13+FC_OTH_E!L13</f>
        <v>1530.9562140095386</v>
      </c>
      <c r="M13" s="8">
        <f>FC_IND_E!M13+FC_TRA_E!M13+FC_OTH_E!M13</f>
        <v>1462.0481712091091</v>
      </c>
      <c r="N13" s="8">
        <f>FC_IND_E!N13+FC_TRA_E!N13+FC_OTH_E!N13</f>
        <v>644.14029960408436</v>
      </c>
      <c r="O13" s="8">
        <f>FC_IND_E!O13+FC_TRA_E!O13+FC_OTH_E!O13</f>
        <v>614.1794436040143</v>
      </c>
      <c r="P13" s="8">
        <f>FC_IND_E!P13+FC_TRA_E!P13+FC_OTH_E!P13</f>
        <v>608.18765760387191</v>
      </c>
      <c r="Q13" s="8">
        <f>FC_IND_E!Q13+FC_TRA_E!Q13+FC_OTH_E!Q13</f>
        <v>644.13991440424741</v>
      </c>
      <c r="R13" s="8">
        <f>FC_IND_E!R13+FC_TRA_E!R13+FC_OTH_E!R13</f>
        <v>641.14382880440348</v>
      </c>
      <c r="S13" s="8">
        <f>FC_IND_E!S13+FC_TRA_E!S13+FC_OTH_E!S13</f>
        <v>635.15165760456694</v>
      </c>
      <c r="T13" s="8">
        <f>FC_IND_E!T13+FC_TRA_E!T13+FC_OTH_E!T13</f>
        <v>560.02147920371158</v>
      </c>
      <c r="U13" s="8">
        <f>FC_IND_E!U13+FC_TRA_E!U13+FC_OTH_E!U13</f>
        <v>643.18770000455083</v>
      </c>
      <c r="V13" s="8">
        <f>FC_IND_E!V13+FC_TRA_E!V13+FC_OTH_E!V13</f>
        <v>601.2586800041671</v>
      </c>
      <c r="W13" s="8">
        <f>FC_IND_E!W13+FC_TRA_E!W13+FC_OTH_E!W13</f>
        <v>517.54123800350078</v>
      </c>
      <c r="X13" s="8">
        <f>FC_IND_E!X13+FC_TRA_E!X13+FC_OTH_E!X13</f>
        <v>580.50872640411285</v>
      </c>
      <c r="Y13" s="8">
        <f>FC_IND_E!Y13+FC_TRA_E!Y13+FC_OTH_E!Y13</f>
        <v>456.81792480297054</v>
      </c>
      <c r="Z13" s="8">
        <f>FC_IND_E!Z13+FC_TRA_E!Z13+FC_OTH_E!Z13</f>
        <v>485.16017040318542</v>
      </c>
    </row>
    <row r="14" spans="1:26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  <c r="Y14" s="8">
        <f>FC_IND_E!Y14+FC_TRA_E!Y14+FC_OTH_E!Y14</f>
        <v>0</v>
      </c>
      <c r="Z14" s="8">
        <f>FC_IND_E!Z14+FC_TRA_E!Z14+FC_OTH_E!Z14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  <c r="Y15" s="8">
        <f>FC_IND_E!Y15+FC_TRA_E!Y15+FC_OTH_E!Y15</f>
        <v>0</v>
      </c>
      <c r="Z15" s="8">
        <f>FC_IND_E!Z15+FC_TRA_E!Z15+FC_OTH_E!Z15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50.692320000315839</v>
      </c>
      <c r="O16" s="8">
        <f>FC_IND_E!O16+FC_TRA_E!O16+FC_OTH_E!O16</f>
        <v>123.109920000767</v>
      </c>
      <c r="P16" s="8">
        <f>FC_IND_E!P16+FC_TRA_E!P16+FC_OTH_E!P16</f>
        <v>95.953320000597841</v>
      </c>
      <c r="Q16" s="8">
        <f>FC_IND_E!Q16+FC_TRA_E!Q16+FC_OTH_E!Q16</f>
        <v>148.45608000092494</v>
      </c>
      <c r="R16" s="8">
        <f>FC_IND_E!R16+FC_TRA_E!R16+FC_OTH_E!R16</f>
        <v>94.142880000586544</v>
      </c>
      <c r="S16" s="8">
        <f>FC_IND_E!S16+FC_TRA_E!S16+FC_OTH_E!S16</f>
        <v>79.659360000496292</v>
      </c>
      <c r="T16" s="8">
        <f>FC_IND_E!T16+FC_TRA_E!T16+FC_OTH_E!T16</f>
        <v>102.4816896006385</v>
      </c>
      <c r="U16" s="8">
        <f>FC_IND_E!U16+FC_TRA_E!U16+FC_OTH_E!U16</f>
        <v>80.886607200503974</v>
      </c>
      <c r="V16" s="8">
        <f>FC_IND_E!V16+FC_TRA_E!V16+FC_OTH_E!V16</f>
        <v>92.685283200577459</v>
      </c>
      <c r="W16" s="8">
        <f>FC_IND_E!W16+FC_TRA_E!W16+FC_OTH_E!W16</f>
        <v>31.246653600194676</v>
      </c>
      <c r="X16" s="8">
        <f>FC_IND_E!X16+FC_TRA_E!X16+FC_OTH_E!X16</f>
        <v>44.370417600276454</v>
      </c>
      <c r="Y16" s="8">
        <f>FC_IND_E!Y16+FC_TRA_E!Y16+FC_OTH_E!Y16</f>
        <v>41.40129600025795</v>
      </c>
      <c r="Z16" s="8">
        <f>FC_IND_E!Z16+FC_TRA_E!Z16+FC_OTH_E!Z16</f>
        <v>2.1255336000132434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51.228719999999996</v>
      </c>
      <c r="D17" s="27">
        <f t="shared" si="10"/>
        <v>45.31463999999999</v>
      </c>
      <c r="E17" s="27">
        <f t="shared" si="10"/>
        <v>5.5944000000000011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1.4558544000000007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  <c r="Y18" s="8">
        <f>FC_IND_E!Y18+FC_TRA_E!Y18+FC_OTH_E!Y18</f>
        <v>0</v>
      </c>
      <c r="Z18" s="8">
        <f>FC_IND_E!Z18+FC_TRA_E!Z18+FC_OTH_E!Z18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FC_IND_E!C19+FC_TRA_E!C19+FC_OTH_E!C19</f>
        <v>51.228719999999996</v>
      </c>
      <c r="D19" s="8">
        <f>FC_IND_E!D19+FC_TRA_E!D19+FC_OTH_E!D19</f>
        <v>45.31463999999999</v>
      </c>
      <c r="E19" s="8">
        <f>FC_IND_E!E19+FC_TRA_E!E19+FC_OTH_E!E19</f>
        <v>5.5944000000000011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  <c r="Y19" s="8">
        <f>FC_IND_E!Y19+FC_TRA_E!Y19+FC_OTH_E!Y19</f>
        <v>0</v>
      </c>
      <c r="Z19" s="8">
        <f>FC_IND_E!Z19+FC_TRA_E!Z19+FC_OTH_E!Z19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FC_IND_E!C20+FC_TRA_E!C20+FC_OTH_E!C20</f>
        <v>0</v>
      </c>
      <c r="D20" s="8">
        <f>FC_IND_E!D20+FC_TRA_E!D20+FC_OTH_E!D20</f>
        <v>0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  <c r="Y20" s="8">
        <f>FC_IND_E!Y20+FC_TRA_E!Y20+FC_OTH_E!Y20</f>
        <v>0</v>
      </c>
      <c r="Z20" s="8">
        <f>FC_IND_E!Z20+FC_TRA_E!Z20+FC_OTH_E!Z20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1.4558544000000007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  <c r="Y21" s="8">
        <f>FC_IND_E!Y21+FC_TRA_E!Y21+FC_OTH_E!Y21</f>
        <v>0</v>
      </c>
      <c r="Z21" s="8">
        <f>FC_IND_E!Z21+FC_TRA_E!Z21+FC_OTH_E!Z21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  <c r="Y23" s="8">
        <f>FC_IND_E!Y23+FC_TRA_E!Y23+FC_OTH_E!Y23</f>
        <v>0</v>
      </c>
      <c r="Z23" s="8">
        <f>FC_IND_E!Z23+FC_TRA_E!Z23+FC_OTH_E!Z23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  <c r="Y24" s="8">
        <f>FC_IND_E!Y24+FC_TRA_E!Y24+FC_OTH_E!Y24</f>
        <v>0</v>
      </c>
      <c r="Z24" s="8">
        <f>FC_IND_E!Z24+FC_TRA_E!Z24+FC_OTH_E!Z24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  <c r="Y25" s="27">
        <f>FC_IND_E!Y25+FC_TRA_E!Y25+FC_OTH_E!Y25</f>
        <v>0</v>
      </c>
      <c r="Z25" s="27">
        <f>FC_IND_E!Z25+FC_TRA_E!Z25+FC_OTH_E!Z25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205634.62877400001</v>
      </c>
      <c r="D26" s="27">
        <f t="shared" si="14"/>
        <v>215090.01272627999</v>
      </c>
      <c r="E26" s="27">
        <f t="shared" si="14"/>
        <v>208720.2702762</v>
      </c>
      <c r="F26" s="27">
        <f t="shared" si="14"/>
        <v>205689.13713467997</v>
      </c>
      <c r="G26" s="27">
        <f t="shared" si="14"/>
        <v>205397.71202520005</v>
      </c>
      <c r="H26" s="27">
        <f t="shared" si="14"/>
        <v>200258.28776628003</v>
      </c>
      <c r="I26" s="27">
        <f t="shared" si="14"/>
        <v>197093.47427352</v>
      </c>
      <c r="J26" s="27">
        <f t="shared" si="14"/>
        <v>188923.36314456002</v>
      </c>
      <c r="K26" s="27">
        <f t="shared" si="14"/>
        <v>186427.77517116</v>
      </c>
      <c r="L26" s="27">
        <f t="shared" si="14"/>
        <v>182629.78101179999</v>
      </c>
      <c r="M26" s="27">
        <f t="shared" si="14"/>
        <v>179060.74305875992</v>
      </c>
      <c r="N26" s="27">
        <f t="shared" si="14"/>
        <v>182398.75064891996</v>
      </c>
      <c r="O26" s="27">
        <f t="shared" si="14"/>
        <v>180414.44653967998</v>
      </c>
      <c r="P26" s="27">
        <f t="shared" si="14"/>
        <v>180797.00810111998</v>
      </c>
      <c r="Q26" s="27">
        <f t="shared" si="14"/>
        <v>174243.80965427999</v>
      </c>
      <c r="R26" s="27">
        <f t="shared" si="14"/>
        <v>175851.54637488001</v>
      </c>
      <c r="S26" s="27">
        <f t="shared" si="14"/>
        <v>173400.45718212001</v>
      </c>
      <c r="T26" s="27">
        <f t="shared" si="14"/>
        <v>173167.31548548001</v>
      </c>
      <c r="U26" s="27">
        <f t="shared" si="14"/>
        <v>168651.886581</v>
      </c>
      <c r="V26" s="27">
        <f t="shared" si="14"/>
        <v>166465.95540624001</v>
      </c>
      <c r="W26" s="27">
        <f t="shared" si="14"/>
        <v>145663.95744107998</v>
      </c>
      <c r="X26" s="27">
        <f t="shared" si="14"/>
        <v>160397.16941664001</v>
      </c>
      <c r="Y26" s="27">
        <f t="shared" ref="Y26:Z26" si="15">SUM(Y27,Y33)</f>
        <v>160887.30238223998</v>
      </c>
      <c r="Z26" s="27">
        <f t="shared" si="15"/>
        <v>154194.89123159999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64.716604559999979</v>
      </c>
      <c r="Y27" s="19">
        <f t="shared" si="17"/>
        <v>16.17909336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  <c r="Y28" s="8">
        <f>FC_IND_E!Y28+FC_TRA_E!Y28+FC_OTH_E!Y28</f>
        <v>0</v>
      </c>
      <c r="Z28" s="8">
        <f>FC_IND_E!Z28+FC_TRA_E!Z28+FC_OTH_E!Z28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64.716604559999979</v>
      </c>
      <c r="Y29" s="8">
        <f>FC_IND_E!Y29+FC_TRA_E!Y29+FC_OTH_E!Y29</f>
        <v>16.17909336</v>
      </c>
      <c r="Z29" s="8">
        <f>FC_IND_E!Z29+FC_TRA_E!Z29+FC_OTH_E!Z29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  <c r="Y30" s="8">
        <f>FC_IND_E!Y30+FC_TRA_E!Y30+FC_OTH_E!Y30</f>
        <v>0</v>
      </c>
      <c r="Z30" s="8">
        <f>FC_IND_E!Z30+FC_TRA_E!Z30+FC_OTH_E!Z30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  <c r="Y31" s="8">
        <f>FC_IND_E!Y31+FC_TRA_E!Y31+FC_OTH_E!Y31</f>
        <v>0</v>
      </c>
      <c r="Z31" s="8">
        <f>FC_IND_E!Z31+FC_TRA_E!Z31+FC_OTH_E!Z31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  <c r="Y32" s="8">
        <f>FC_IND_E!Y32+FC_TRA_E!Y32+FC_OTH_E!Y32</f>
        <v>0</v>
      </c>
      <c r="Z32" s="8">
        <f>FC_IND_E!Z32+FC_TRA_E!Z32+FC_OTH_E!Z32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205634.62877400001</v>
      </c>
      <c r="D33" s="19">
        <f t="shared" si="18"/>
        <v>215090.01272627999</v>
      </c>
      <c r="E33" s="19">
        <f t="shared" si="18"/>
        <v>208720.2702762</v>
      </c>
      <c r="F33" s="19">
        <f t="shared" si="18"/>
        <v>205689.13713467997</v>
      </c>
      <c r="G33" s="19">
        <f t="shared" si="18"/>
        <v>205397.71202520005</v>
      </c>
      <c r="H33" s="19">
        <f t="shared" si="18"/>
        <v>200258.28776628003</v>
      </c>
      <c r="I33" s="19">
        <f t="shared" si="18"/>
        <v>197093.47427352</v>
      </c>
      <c r="J33" s="19">
        <f t="shared" si="18"/>
        <v>188923.36314456002</v>
      </c>
      <c r="K33" s="19">
        <f t="shared" si="18"/>
        <v>186427.77517116</v>
      </c>
      <c r="L33" s="19">
        <f t="shared" si="18"/>
        <v>182629.78101179999</v>
      </c>
      <c r="M33" s="19">
        <f t="shared" si="18"/>
        <v>179060.74305875992</v>
      </c>
      <c r="N33" s="19">
        <f t="shared" si="18"/>
        <v>182398.75064891996</v>
      </c>
      <c r="O33" s="19">
        <f t="shared" si="18"/>
        <v>180414.44653967998</v>
      </c>
      <c r="P33" s="19">
        <f t="shared" si="18"/>
        <v>180797.00810111998</v>
      </c>
      <c r="Q33" s="19">
        <f t="shared" si="18"/>
        <v>174243.80965427999</v>
      </c>
      <c r="R33" s="19">
        <f t="shared" si="18"/>
        <v>175851.54637488001</v>
      </c>
      <c r="S33" s="19">
        <f t="shared" si="18"/>
        <v>173400.45718212001</v>
      </c>
      <c r="T33" s="19">
        <f t="shared" si="18"/>
        <v>173167.31548548001</v>
      </c>
      <c r="U33" s="19">
        <f t="shared" si="18"/>
        <v>168651.886581</v>
      </c>
      <c r="V33" s="19">
        <f t="shared" si="18"/>
        <v>166465.95540624001</v>
      </c>
      <c r="W33" s="19">
        <f t="shared" si="18"/>
        <v>145663.95744107998</v>
      </c>
      <c r="X33" s="19">
        <f t="shared" ref="X33:Z33" si="19">SUM(X34:X50)</f>
        <v>160332.45281208001</v>
      </c>
      <c r="Y33" s="19">
        <f t="shared" si="19"/>
        <v>160871.12328887999</v>
      </c>
      <c r="Z33" s="19">
        <f t="shared" si="19"/>
        <v>154194.89123159999</v>
      </c>
    </row>
    <row r="34" spans="1:26" ht="11.25" customHeight="1" x14ac:dyDescent="0.2">
      <c r="A34" s="28" t="s">
        <v>54</v>
      </c>
      <c r="B34" s="7" t="s">
        <v>55</v>
      </c>
      <c r="C34" s="8">
        <f>FC_IND_E!C34+FC_TRA_E!C34+FC_OTH_E!C34</f>
        <v>459.04320000000001</v>
      </c>
      <c r="D34" s="8">
        <f>FC_IND_E!D34+FC_TRA_E!D34+FC_OTH_E!D34</f>
        <v>732.75840000000028</v>
      </c>
      <c r="E34" s="8">
        <f>FC_IND_E!E34+FC_TRA_E!E34+FC_OTH_E!E34</f>
        <v>504.6624000000001</v>
      </c>
      <c r="F34" s="8">
        <f>FC_IND_E!F34+FC_TRA_E!F34+FC_OTH_E!F34</f>
        <v>176.77792512000005</v>
      </c>
      <c r="G34" s="8">
        <f>FC_IND_E!G34+FC_TRA_E!G34+FC_OTH_E!G34</f>
        <v>116.90148095999999</v>
      </c>
      <c r="H34" s="8">
        <f>FC_IND_E!H34+FC_TRA_E!H34+FC_OTH_E!H34</f>
        <v>85.537658880000009</v>
      </c>
      <c r="I34" s="8">
        <f>FC_IND_E!I34+FC_TRA_E!I34+FC_OTH_E!I34</f>
        <v>62.727644159999997</v>
      </c>
      <c r="J34" s="8">
        <f>FC_IND_E!J34+FC_TRA_E!J34+FC_OTH_E!J34</f>
        <v>68.430251520000027</v>
      </c>
      <c r="K34" s="8">
        <f>FC_IND_E!K34+FC_TRA_E!K34+FC_OTH_E!K34</f>
        <v>68.430251520000013</v>
      </c>
      <c r="L34" s="8">
        <f>FC_IND_E!L34+FC_TRA_E!L34+FC_OTH_E!L34</f>
        <v>96.942666240000008</v>
      </c>
      <c r="M34" s="8">
        <f>FC_IND_E!M34+FC_TRA_E!M34+FC_OTH_E!M34</f>
        <v>62.727644159999997</v>
      </c>
      <c r="N34" s="8">
        <f>FC_IND_E!N34+FC_TRA_E!N34+FC_OTH_E!N34</f>
        <v>82.686458880000018</v>
      </c>
      <c r="O34" s="8">
        <f>FC_IND_E!O34+FC_TRA_E!O34+FC_OTH_E!O34</f>
        <v>76.984058880000021</v>
      </c>
      <c r="P34" s="8">
        <f>FC_IND_E!P34+FC_TRA_E!P34+FC_OTH_E!P34</f>
        <v>88.38906624000002</v>
      </c>
      <c r="Q34" s="8">
        <f>FC_IND_E!Q34+FC_TRA_E!Q34+FC_OTH_E!Q34</f>
        <v>270.86939136000007</v>
      </c>
      <c r="R34" s="8">
        <f>FC_IND_E!R34+FC_TRA_E!R34+FC_OTH_E!R34</f>
        <v>270.86939136000007</v>
      </c>
      <c r="S34" s="8">
        <f>FC_IND_E!S34+FC_TRA_E!S34+FC_OTH_E!S34</f>
        <v>94.091466240000017</v>
      </c>
      <c r="T34" s="8">
        <f>FC_IND_E!T34+FC_TRA_E!T34+FC_OTH_E!T34</f>
        <v>125.45528832000001</v>
      </c>
      <c r="U34" s="8">
        <f>FC_IND_E!U34+FC_TRA_E!U34+FC_OTH_E!U34</f>
        <v>148.92678143999998</v>
      </c>
      <c r="V34" s="8">
        <f>FC_IND_E!V34+FC_TRA_E!V34+FC_OTH_E!V34</f>
        <v>280.8830131200001</v>
      </c>
      <c r="W34" s="8">
        <f>FC_IND_E!W34+FC_TRA_E!W34+FC_OTH_E!W34</f>
        <v>298.06486271999984</v>
      </c>
      <c r="X34" s="8">
        <f>FC_IND_E!X34+FC_TRA_E!X34+FC_OTH_E!X34</f>
        <v>81.76826880000003</v>
      </c>
      <c r="Y34" s="8">
        <f>FC_IND_E!Y34+FC_TRA_E!Y34+FC_OTH_E!Y34</f>
        <v>86.05108224</v>
      </c>
      <c r="Z34" s="8">
        <f>FC_IND_E!Z34+FC_TRA_E!Z34+FC_OTH_E!Z34</f>
        <v>151.76968704000001</v>
      </c>
    </row>
    <row r="35" spans="1:26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  <c r="Y35" s="8">
        <f>FC_IND_E!Y35+FC_TRA_E!Y35+FC_OTH_E!Y35</f>
        <v>0</v>
      </c>
      <c r="Z35" s="8">
        <f>FC_IND_E!Z35+FC_TRA_E!Z35+FC_OTH_E!Z35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FC_IND_E!C36+FC_TRA_E!C36+FC_OTH_E!C36</f>
        <v>10079.095333320001</v>
      </c>
      <c r="D36" s="8">
        <f>FC_IND_E!D36+FC_TRA_E!D36+FC_OTH_E!D36</f>
        <v>9643.3399843200004</v>
      </c>
      <c r="E36" s="8">
        <f>FC_IND_E!E36+FC_TRA_E!E36+FC_OTH_E!E36</f>
        <v>8909.1204742800001</v>
      </c>
      <c r="F36" s="8">
        <f>FC_IND_E!F36+FC_TRA_E!F36+FC_OTH_E!F36</f>
        <v>8194.0401028800025</v>
      </c>
      <c r="G36" s="8">
        <f>FC_IND_E!G36+FC_TRA_E!G36+FC_OTH_E!G36</f>
        <v>8356.5851223600002</v>
      </c>
      <c r="H36" s="8">
        <f>FC_IND_E!H36+FC_TRA_E!H36+FC_OTH_E!H36</f>
        <v>7903.7791437599999</v>
      </c>
      <c r="I36" s="8">
        <f>FC_IND_E!I36+FC_TRA_E!I36+FC_OTH_E!I36</f>
        <v>7442.2665766800001</v>
      </c>
      <c r="J36" s="8">
        <f>FC_IND_E!J36+FC_TRA_E!J36+FC_OTH_E!J36</f>
        <v>7117.1758562400028</v>
      </c>
      <c r="K36" s="8">
        <f>FC_IND_E!K36+FC_TRA_E!K36+FC_OTH_E!K36</f>
        <v>7146.200770919997</v>
      </c>
      <c r="L36" s="8">
        <f>FC_IND_E!L36+FC_TRA_E!L36+FC_OTH_E!L36</f>
        <v>6722.4215242800001</v>
      </c>
      <c r="M36" s="8">
        <f>FC_IND_E!M36+FC_TRA_E!M36+FC_OTH_E!M36</f>
        <v>6986.558174759999</v>
      </c>
      <c r="N36" s="8">
        <f>FC_IND_E!N36+FC_TRA_E!N36+FC_OTH_E!N36</f>
        <v>6218.12359836</v>
      </c>
      <c r="O36" s="8">
        <f>FC_IND_E!O36+FC_TRA_E!O36+FC_OTH_E!O36</f>
        <v>6281.6909169600003</v>
      </c>
      <c r="P36" s="8">
        <f>FC_IND_E!P36+FC_TRA_E!P36+FC_OTH_E!P36</f>
        <v>6191.2401210000007</v>
      </c>
      <c r="Q36" s="8">
        <f>FC_IND_E!Q36+FC_TRA_E!Q36+FC_OTH_E!Q36</f>
        <v>5400.6358644000011</v>
      </c>
      <c r="R36" s="8">
        <f>FC_IND_E!R36+FC_TRA_E!R36+FC_OTH_E!R36</f>
        <v>5404.42057716</v>
      </c>
      <c r="S36" s="8">
        <f>FC_IND_E!S36+FC_TRA_E!S36+FC_OTH_E!S36</f>
        <v>5337.4749350400007</v>
      </c>
      <c r="T36" s="8">
        <f>FC_IND_E!T36+FC_TRA_E!T36+FC_OTH_E!T36</f>
        <v>5308.7044395600005</v>
      </c>
      <c r="U36" s="8">
        <f>FC_IND_E!U36+FC_TRA_E!U36+FC_OTH_E!U36</f>
        <v>5105.1536326799987</v>
      </c>
      <c r="V36" s="8">
        <f>FC_IND_E!V36+FC_TRA_E!V36+FC_OTH_E!V36</f>
        <v>5032.5071832000012</v>
      </c>
      <c r="W36" s="8">
        <f>FC_IND_E!W36+FC_TRA_E!W36+FC_OTH_E!W36</f>
        <v>4706.0814434399999</v>
      </c>
      <c r="X36" s="8">
        <f>FC_IND_E!X36+FC_TRA_E!X36+FC_OTH_E!X36</f>
        <v>5129.5992289200003</v>
      </c>
      <c r="Y36" s="8">
        <f>FC_IND_E!Y36+FC_TRA_E!Y36+FC_OTH_E!Y36</f>
        <v>4623.6275881200008</v>
      </c>
      <c r="Z36" s="8">
        <f>FC_IND_E!Z36+FC_TRA_E!Z36+FC_OTH_E!Z36</f>
        <v>4484.8594058400004</v>
      </c>
    </row>
    <row r="37" spans="1:26" ht="11.25" customHeight="1" x14ac:dyDescent="0.2">
      <c r="A37" s="28" t="s">
        <v>60</v>
      </c>
      <c r="B37" s="7" t="s">
        <v>61</v>
      </c>
      <c r="C37" s="8">
        <f>FC_IND_E!C37+FC_TRA_E!C37+FC_OTH_E!C37</f>
        <v>42052.722770520013</v>
      </c>
      <c r="D37" s="8">
        <f>FC_IND_E!D37+FC_TRA_E!D37+FC_OTH_E!D37</f>
        <v>40876.916545079985</v>
      </c>
      <c r="E37" s="8">
        <f>FC_IND_E!E37+FC_TRA_E!E37+FC_OTH_E!E37</f>
        <v>39430.951421399979</v>
      </c>
      <c r="F37" s="8">
        <f>FC_IND_E!F37+FC_TRA_E!F37+FC_OTH_E!F37</f>
        <v>36717.6318894</v>
      </c>
      <c r="G37" s="8">
        <f>FC_IND_E!G37+FC_TRA_E!G37+FC_OTH_E!G37</f>
        <v>34903.399358520008</v>
      </c>
      <c r="H37" s="8">
        <f>FC_IND_E!H37+FC_TRA_E!H37+FC_OTH_E!H37</f>
        <v>32583.010826520014</v>
      </c>
      <c r="I37" s="8">
        <f>FC_IND_E!I37+FC_TRA_E!I37+FC_OTH_E!I37</f>
        <v>30451.66825931998</v>
      </c>
      <c r="J37" s="8">
        <f>FC_IND_E!J37+FC_TRA_E!J37+FC_OTH_E!J37</f>
        <v>28308.129612839995</v>
      </c>
      <c r="K37" s="8">
        <f>FC_IND_E!K37+FC_TRA_E!K37+FC_OTH_E!K37</f>
        <v>25262.048168280009</v>
      </c>
      <c r="L37" s="8">
        <f>FC_IND_E!L37+FC_TRA_E!L37+FC_OTH_E!L37</f>
        <v>24335.111964240001</v>
      </c>
      <c r="M37" s="8">
        <f>FC_IND_E!M37+FC_TRA_E!M37+FC_OTH_E!M37</f>
        <v>22469.043975840003</v>
      </c>
      <c r="N37" s="8">
        <f>FC_IND_E!N37+FC_TRA_E!N37+FC_OTH_E!N37</f>
        <v>22951.953929519994</v>
      </c>
      <c r="O37" s="8">
        <f>FC_IND_E!O37+FC_TRA_E!O37+FC_OTH_E!O37</f>
        <v>21343.207347</v>
      </c>
      <c r="P37" s="8">
        <f>FC_IND_E!P37+FC_TRA_E!P37+FC_OTH_E!P37</f>
        <v>20651.048538119998</v>
      </c>
      <c r="Q37" s="8">
        <f>FC_IND_E!Q37+FC_TRA_E!Q37+FC_OTH_E!Q37</f>
        <v>20556.124890840001</v>
      </c>
      <c r="R37" s="8">
        <f>FC_IND_E!R37+FC_TRA_E!R37+FC_OTH_E!R37</f>
        <v>20850.368338800003</v>
      </c>
      <c r="S37" s="8">
        <f>FC_IND_E!S37+FC_TRA_E!S37+FC_OTH_E!S37</f>
        <v>21364.373729160001</v>
      </c>
      <c r="T37" s="8">
        <f>FC_IND_E!T37+FC_TRA_E!T37+FC_OTH_E!T37</f>
        <v>21936.006504720001</v>
      </c>
      <c r="U37" s="8">
        <f>FC_IND_E!U37+FC_TRA_E!U37+FC_OTH_E!U37</f>
        <v>22656.628985759999</v>
      </c>
      <c r="V37" s="8">
        <f>FC_IND_E!V37+FC_TRA_E!V37+FC_OTH_E!V37</f>
        <v>24138.470830319999</v>
      </c>
      <c r="W37" s="8">
        <f>FC_IND_E!W37+FC_TRA_E!W37+FC_OTH_E!W37</f>
        <v>20812.767461639996</v>
      </c>
      <c r="X37" s="8">
        <f>FC_IND_E!X37+FC_TRA_E!X37+FC_OTH_E!X37</f>
        <v>24988.804200360006</v>
      </c>
      <c r="Y37" s="8">
        <f>FC_IND_E!Y37+FC_TRA_E!Y37+FC_OTH_E!Y37</f>
        <v>27371.878574039984</v>
      </c>
      <c r="Z37" s="8">
        <f>FC_IND_E!Z37+FC_TRA_E!Z37+FC_OTH_E!Z37</f>
        <v>29081.805512759998</v>
      </c>
    </row>
    <row r="38" spans="1:26" ht="11.25" customHeight="1" x14ac:dyDescent="0.2">
      <c r="A38" s="28" t="s">
        <v>62</v>
      </c>
      <c r="B38" s="7" t="s">
        <v>63</v>
      </c>
      <c r="C38" s="8">
        <f>FC_IND_E!C38+FC_TRA_E!C38+FC_OTH_E!C38</f>
        <v>89.928971999999987</v>
      </c>
      <c r="D38" s="8">
        <f>FC_IND_E!D38+FC_TRA_E!D38+FC_OTH_E!D38</f>
        <v>86.82811199999999</v>
      </c>
      <c r="E38" s="8">
        <f>FC_IND_E!E38+FC_TRA_E!E38+FC_OTH_E!E38</f>
        <v>83.727000000000032</v>
      </c>
      <c r="F38" s="8">
        <f>FC_IND_E!F38+FC_TRA_E!F38+FC_OTH_E!F38</f>
        <v>67.758515999999986</v>
      </c>
      <c r="G38" s="8">
        <f>FC_IND_E!G38+FC_TRA_E!G38+FC_OTH_E!G38</f>
        <v>70.838459999999969</v>
      </c>
      <c r="H38" s="8">
        <f>FC_IND_E!H38+FC_TRA_E!H38+FC_OTH_E!H38</f>
        <v>70.838459999999984</v>
      </c>
      <c r="I38" s="8">
        <f>FC_IND_E!I38+FC_TRA_E!I38+FC_OTH_E!I38</f>
        <v>70.838459999999984</v>
      </c>
      <c r="J38" s="8">
        <f>FC_IND_E!J38+FC_TRA_E!J38+FC_OTH_E!J38</f>
        <v>70.838459999999984</v>
      </c>
      <c r="K38" s="8">
        <f>FC_IND_E!K38+FC_TRA_E!K38+FC_OTH_E!K38</f>
        <v>64.678572000000003</v>
      </c>
      <c r="L38" s="8">
        <f>FC_IND_E!L38+FC_TRA_E!L38+FC_OTH_E!L38</f>
        <v>83.158235999999988</v>
      </c>
      <c r="M38" s="8">
        <f>FC_IND_E!M38+FC_TRA_E!M38+FC_OTH_E!M38</f>
        <v>70.838459999999984</v>
      </c>
      <c r="N38" s="8">
        <f>FC_IND_E!N38+FC_TRA_E!N38+FC_OTH_E!N38</f>
        <v>79.526915999999986</v>
      </c>
      <c r="O38" s="8">
        <f>FC_IND_E!O38+FC_TRA_E!O38+FC_OTH_E!O38</f>
        <v>72.55080000000001</v>
      </c>
      <c r="P38" s="8">
        <f>FC_IND_E!P38+FC_TRA_E!P38+FC_OTH_E!P38</f>
        <v>69.039683999999994</v>
      </c>
      <c r="Q38" s="8">
        <f>FC_IND_E!Q38+FC_TRA_E!Q38+FC_OTH_E!Q38</f>
        <v>59.371703999999987</v>
      </c>
      <c r="R38" s="8">
        <f>FC_IND_E!R38+FC_TRA_E!R38+FC_OTH_E!R38</f>
        <v>59.224032000000001</v>
      </c>
      <c r="S38" s="8">
        <f>FC_IND_E!S38+FC_TRA_E!S38+FC_OTH_E!S38</f>
        <v>55.950047999999981</v>
      </c>
      <c r="T38" s="8">
        <f>FC_IND_E!T38+FC_TRA_E!T38+FC_OTH_E!T38</f>
        <v>53.908092000000011</v>
      </c>
      <c r="U38" s="8">
        <f>FC_IND_E!U38+FC_TRA_E!U38+FC_OTH_E!U38</f>
        <v>54.345311999999979</v>
      </c>
      <c r="V38" s="8">
        <f>FC_IND_E!V38+FC_TRA_E!V38+FC_OTH_E!V38</f>
        <v>53.612244000000004</v>
      </c>
      <c r="W38" s="8">
        <f>FC_IND_E!W38+FC_TRA_E!W38+FC_OTH_E!W38</f>
        <v>42.342804000000008</v>
      </c>
      <c r="X38" s="8">
        <f>FC_IND_E!X38+FC_TRA_E!X38+FC_OTH_E!X38</f>
        <v>62.146980000000006</v>
      </c>
      <c r="Y38" s="8">
        <f>FC_IND_E!Y38+FC_TRA_E!Y38+FC_OTH_E!Y38</f>
        <v>54.111204000000015</v>
      </c>
      <c r="Z38" s="8">
        <f>FC_IND_E!Z38+FC_TRA_E!Z38+FC_OTH_E!Z38</f>
        <v>66.563280000000006</v>
      </c>
    </row>
    <row r="39" spans="1:26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  <c r="Y39" s="8">
        <f>FC_IND_E!Y39+FC_TRA_E!Y39+FC_OTH_E!Y39</f>
        <v>0</v>
      </c>
      <c r="Z39" s="8">
        <f>FC_IND_E!Z39+FC_TRA_E!Z39+FC_OTH_E!Z39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FC_IND_E!C40+FC_TRA_E!C40+FC_OTH_E!C40</f>
        <v>4930.5784500000009</v>
      </c>
      <c r="D40" s="8">
        <f>FC_IND_E!D40+FC_TRA_E!D40+FC_OTH_E!D40</f>
        <v>4889.3581799999993</v>
      </c>
      <c r="E40" s="8">
        <f>FC_IND_E!E40+FC_TRA_E!E40+FC_OTH_E!E40</f>
        <v>4493.0094300000001</v>
      </c>
      <c r="F40" s="8">
        <f>FC_IND_E!F40+FC_TRA_E!F40+FC_OTH_E!F40</f>
        <v>4417.8337522800011</v>
      </c>
      <c r="G40" s="8">
        <f>FC_IND_E!G40+FC_TRA_E!G40+FC_OTH_E!G40</f>
        <v>4260.1642135200009</v>
      </c>
      <c r="H40" s="8">
        <f>FC_IND_E!H40+FC_TRA_E!H40+FC_OTH_E!H40</f>
        <v>4093.2204375600008</v>
      </c>
      <c r="I40" s="8">
        <f>FC_IND_E!I40+FC_TRA_E!I40+FC_OTH_E!I40</f>
        <v>4105.5867774000017</v>
      </c>
      <c r="J40" s="8">
        <f>FC_IND_E!J40+FC_TRA_E!J40+FC_OTH_E!J40</f>
        <v>4053.0303507600001</v>
      </c>
      <c r="K40" s="8">
        <f>FC_IND_E!K40+FC_TRA_E!K40+FC_OTH_E!K40</f>
        <v>4102.4949336</v>
      </c>
      <c r="L40" s="8">
        <f>FC_IND_E!L40+FC_TRA_E!L40+FC_OTH_E!L40</f>
        <v>3861.3538951199998</v>
      </c>
      <c r="M40" s="8">
        <f>FC_IND_E!M40+FC_TRA_E!M40+FC_OTH_E!M40</f>
        <v>3774.7900339199996</v>
      </c>
      <c r="N40" s="8">
        <f>FC_IND_E!N40+FC_TRA_E!N40+FC_OTH_E!N40</f>
        <v>6140.6683919999987</v>
      </c>
      <c r="O40" s="8">
        <f>FC_IND_E!O40+FC_TRA_E!O40+FC_OTH_E!O40</f>
        <v>5909.4109000799999</v>
      </c>
      <c r="P40" s="8">
        <f>FC_IND_E!P40+FC_TRA_E!P40+FC_OTH_E!P40</f>
        <v>5846.7265819199984</v>
      </c>
      <c r="Q40" s="8">
        <f>FC_IND_E!Q40+FC_TRA_E!Q40+FC_OTH_E!Q40</f>
        <v>5598.2580418800007</v>
      </c>
      <c r="R40" s="8">
        <f>FC_IND_E!R40+FC_TRA_E!R40+FC_OTH_E!R40</f>
        <v>5517.8900337600007</v>
      </c>
      <c r="S40" s="8">
        <f>FC_IND_E!S40+FC_TRA_E!S40+FC_OTH_E!S40</f>
        <v>5239.1615446800006</v>
      </c>
      <c r="T40" s="8">
        <f>FC_IND_E!T40+FC_TRA_E!T40+FC_OTH_E!T40</f>
        <v>5411.6703806400001</v>
      </c>
      <c r="U40" s="8">
        <f>FC_IND_E!U40+FC_TRA_E!U40+FC_OTH_E!U40</f>
        <v>5705.6957960400023</v>
      </c>
      <c r="V40" s="8">
        <f>FC_IND_E!V40+FC_TRA_E!V40+FC_OTH_E!V40</f>
        <v>5763.46163652</v>
      </c>
      <c r="W40" s="8">
        <f>FC_IND_E!W40+FC_TRA_E!W40+FC_OTH_E!W40</f>
        <v>3758.2532639999999</v>
      </c>
      <c r="X40" s="8">
        <f>FC_IND_E!X40+FC_TRA_E!X40+FC_OTH_E!X40</f>
        <v>4876.6022859599998</v>
      </c>
      <c r="Y40" s="8">
        <f>FC_IND_E!Y40+FC_TRA_E!Y40+FC_OTH_E!Y40</f>
        <v>6002.7139195200007</v>
      </c>
      <c r="Z40" s="8">
        <f>FC_IND_E!Z40+FC_TRA_E!Z40+FC_OTH_E!Z40</f>
        <v>5519.7016549200007</v>
      </c>
    </row>
    <row r="41" spans="1:26" ht="11.25" customHeight="1" x14ac:dyDescent="0.2">
      <c r="A41" s="28" t="s">
        <v>68</v>
      </c>
      <c r="B41" s="7" t="s">
        <v>69</v>
      </c>
      <c r="C41" s="8">
        <f>FC_IND_E!C41+FC_TRA_E!C41+FC_OTH_E!C41</f>
        <v>352.71272628000008</v>
      </c>
      <c r="D41" s="8">
        <f>FC_IND_E!D41+FC_TRA_E!D41+FC_OTH_E!D41</f>
        <v>308.62347372000011</v>
      </c>
      <c r="E41" s="8">
        <f>FC_IND_E!E41+FC_TRA_E!E41+FC_OTH_E!E41</f>
        <v>333.81740627999994</v>
      </c>
      <c r="F41" s="8">
        <f>FC_IND_E!F41+FC_TRA_E!F41+FC_OTH_E!F41</f>
        <v>383.35291128000006</v>
      </c>
      <c r="G41" s="8">
        <f>FC_IND_E!G41+FC_TRA_E!G41+FC_OTH_E!G41</f>
        <v>404.99374715999988</v>
      </c>
      <c r="H41" s="8">
        <f>FC_IND_E!H41+FC_TRA_E!H41+FC_OTH_E!H41</f>
        <v>463.73334372000022</v>
      </c>
      <c r="I41" s="8">
        <f>FC_IND_E!I41+FC_TRA_E!I41+FC_OTH_E!I41</f>
        <v>565.75487088000023</v>
      </c>
      <c r="J41" s="8">
        <f>FC_IND_E!J41+FC_TRA_E!J41+FC_OTH_E!J41</f>
        <v>510.10685928000038</v>
      </c>
      <c r="K41" s="8">
        <f>FC_IND_E!K41+FC_TRA_E!K41+FC_OTH_E!K41</f>
        <v>550.29694608</v>
      </c>
      <c r="L41" s="8">
        <f>FC_IND_E!L41+FC_TRA_E!L41+FC_OTH_E!L41</f>
        <v>717.24098088000017</v>
      </c>
      <c r="M41" s="8">
        <f>FC_IND_E!M41+FC_TRA_E!M41+FC_OTH_E!M41</f>
        <v>723.42415080000001</v>
      </c>
      <c r="N41" s="8">
        <f>FC_IND_E!N41+FC_TRA_E!N41+FC_OTH_E!N41</f>
        <v>636.01647119999973</v>
      </c>
      <c r="O41" s="8">
        <f>FC_IND_E!O41+FC_TRA_E!O41+FC_OTH_E!O41</f>
        <v>619.17685847999962</v>
      </c>
      <c r="P41" s="8">
        <f>FC_IND_E!P41+FC_TRA_E!P41+FC_OTH_E!P41</f>
        <v>564.06982247999963</v>
      </c>
      <c r="Q41" s="8">
        <f>FC_IND_E!Q41+FC_TRA_E!Q41+FC_OTH_E!Q41</f>
        <v>426.56055479999941</v>
      </c>
      <c r="R41" s="8">
        <f>FC_IND_E!R41+FC_TRA_E!R41+FC_OTH_E!R41</f>
        <v>485.0125801199996</v>
      </c>
      <c r="S41" s="8">
        <f>FC_IND_E!S41+FC_TRA_E!S41+FC_OTH_E!S41</f>
        <v>530.2112209200003</v>
      </c>
      <c r="T41" s="8">
        <f>FC_IND_E!T41+FC_TRA_E!T41+FC_OTH_E!T41</f>
        <v>557.59623408000084</v>
      </c>
      <c r="U41" s="8">
        <f>FC_IND_E!U41+FC_TRA_E!U41+FC_OTH_E!U41</f>
        <v>509.59668564000009</v>
      </c>
      <c r="V41" s="8">
        <f>FC_IND_E!V41+FC_TRA_E!V41+FC_OTH_E!V41</f>
        <v>533.75396399999977</v>
      </c>
      <c r="W41" s="8">
        <f>FC_IND_E!W41+FC_TRA_E!W41+FC_OTH_E!W41</f>
        <v>484.35098507999999</v>
      </c>
      <c r="X41" s="8">
        <f>FC_IND_E!X41+FC_TRA_E!X41+FC_OTH_E!X41</f>
        <v>531.93923676000065</v>
      </c>
      <c r="Y41" s="8">
        <f>FC_IND_E!Y41+FC_TRA_E!Y41+FC_OTH_E!Y41</f>
        <v>532.6937553600003</v>
      </c>
      <c r="Z41" s="8">
        <f>FC_IND_E!Z41+FC_TRA_E!Z41+FC_OTH_E!Z41</f>
        <v>367.80232176000021</v>
      </c>
    </row>
    <row r="42" spans="1:26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  <c r="Y42" s="8">
        <f>FC_IND_E!Y42+FC_TRA_E!Y42+FC_OTH_E!Y42</f>
        <v>0</v>
      </c>
      <c r="Z42" s="8">
        <f>FC_IND_E!Z42+FC_TRA_E!Z42+FC_OTH_E!Z42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FC_IND_E!C43+FC_TRA_E!C43+FC_OTH_E!C43</f>
        <v>135398.63187396</v>
      </c>
      <c r="D43" s="8">
        <f>FC_IND_E!D43+FC_TRA_E!D43+FC_OTH_E!D43</f>
        <v>144724.93253712001</v>
      </c>
      <c r="E43" s="8">
        <f>FC_IND_E!E43+FC_TRA_E!E43+FC_OTH_E!E43</f>
        <v>143154.08666676001</v>
      </c>
      <c r="F43" s="8">
        <f>FC_IND_E!F43+FC_TRA_E!F43+FC_OTH_E!F43</f>
        <v>144575.26470503997</v>
      </c>
      <c r="G43" s="8">
        <f>FC_IND_E!G43+FC_TRA_E!G43+FC_OTH_E!G43</f>
        <v>146426.18456700005</v>
      </c>
      <c r="H43" s="8">
        <f>FC_IND_E!H43+FC_TRA_E!H43+FC_OTH_E!H43</f>
        <v>145432.21786703999</v>
      </c>
      <c r="I43" s="8">
        <f>FC_IND_E!I43+FC_TRA_E!I43+FC_OTH_E!I43</f>
        <v>144234.11654496001</v>
      </c>
      <c r="J43" s="8">
        <f>FC_IND_E!J43+FC_TRA_E!J43+FC_OTH_E!J43</f>
        <v>140196.17816100002</v>
      </c>
      <c r="K43" s="8">
        <f>FC_IND_E!K43+FC_TRA_E!K43+FC_OTH_E!K43</f>
        <v>141323.705991</v>
      </c>
      <c r="L43" s="8">
        <f>FC_IND_E!L43+FC_TRA_E!L43+FC_OTH_E!L43</f>
        <v>139505.19080004</v>
      </c>
      <c r="M43" s="8">
        <f>FC_IND_E!M43+FC_TRA_E!M43+FC_OTH_E!M43</f>
        <v>138692.38508423994</v>
      </c>
      <c r="N43" s="8">
        <f>FC_IND_E!N43+FC_TRA_E!N43+FC_OTH_E!N43</f>
        <v>140340.91386743999</v>
      </c>
      <c r="O43" s="8">
        <f>FC_IND_E!O43+FC_TRA_E!O43+FC_OTH_E!O43</f>
        <v>141054.73935227998</v>
      </c>
      <c r="P43" s="8">
        <f>FC_IND_E!P43+FC_TRA_E!P43+FC_OTH_E!P43</f>
        <v>142305.92084591999</v>
      </c>
      <c r="Q43" s="8">
        <f>FC_IND_E!Q43+FC_TRA_E!Q43+FC_OTH_E!Q43</f>
        <v>137452.19863751996</v>
      </c>
      <c r="R43" s="8">
        <f>FC_IND_E!R43+FC_TRA_E!R43+FC_OTH_E!R43</f>
        <v>139146.22894068001</v>
      </c>
      <c r="S43" s="8">
        <f>FC_IND_E!S43+FC_TRA_E!S43+FC_OTH_E!S43</f>
        <v>137134.2241854</v>
      </c>
      <c r="T43" s="8">
        <f>FC_IND_E!T43+FC_TRA_E!T43+FC_OTH_E!T43</f>
        <v>136893.5746542</v>
      </c>
      <c r="U43" s="8">
        <f>FC_IND_E!U43+FC_TRA_E!U43+FC_OTH_E!U43</f>
        <v>131808.5515188</v>
      </c>
      <c r="V43" s="8">
        <f>FC_IND_E!V43+FC_TRA_E!V43+FC_OTH_E!V43</f>
        <v>128038.10405724001</v>
      </c>
      <c r="W43" s="8">
        <f>FC_IND_E!W43+FC_TRA_E!W43+FC_OTH_E!W43</f>
        <v>113162.56263935998</v>
      </c>
      <c r="X43" s="8">
        <f>FC_IND_E!X43+FC_TRA_E!X43+FC_OTH_E!X43</f>
        <v>122472.86090364</v>
      </c>
      <c r="Y43" s="8">
        <f>FC_IND_E!Y43+FC_TRA_E!Y43+FC_OTH_E!Y43</f>
        <v>119706.52342427999</v>
      </c>
      <c r="Z43" s="8">
        <f>FC_IND_E!Z43+FC_TRA_E!Z43+FC_OTH_E!Z43</f>
        <v>112192.23647736</v>
      </c>
    </row>
    <row r="44" spans="1:26" ht="11.25" customHeight="1" x14ac:dyDescent="0.2">
      <c r="A44" s="28" t="s">
        <v>74</v>
      </c>
      <c r="B44" s="7" t="s">
        <v>75</v>
      </c>
      <c r="C44" s="8">
        <f>FC_IND_E!C44+FC_TRA_E!C44+FC_OTH_E!C44</f>
        <v>9058.8031819200005</v>
      </c>
      <c r="D44" s="8">
        <f>FC_IND_E!D44+FC_TRA_E!D44+FC_OTH_E!D44</f>
        <v>9036.9143380800015</v>
      </c>
      <c r="E44" s="8">
        <f>FC_IND_E!E44+FC_TRA_E!E44+FC_OTH_E!E44</f>
        <v>7523.4652955999991</v>
      </c>
      <c r="F44" s="8">
        <f>FC_IND_E!F44+FC_TRA_E!F44+FC_OTH_E!F44</f>
        <v>7473.9311841600002</v>
      </c>
      <c r="G44" s="8">
        <f>FC_IND_E!G44+FC_TRA_E!G44+FC_OTH_E!G44</f>
        <v>6885.6761685600004</v>
      </c>
      <c r="H44" s="8">
        <f>FC_IND_E!H44+FC_TRA_E!H44+FC_OTH_E!H44</f>
        <v>6028.0629300000001</v>
      </c>
      <c r="I44" s="8">
        <f>FC_IND_E!I44+FC_TRA_E!I44+FC_OTH_E!I44</f>
        <v>6145.7136544800014</v>
      </c>
      <c r="J44" s="8">
        <f>FC_IND_E!J44+FC_TRA_E!J44+FC_OTH_E!J44</f>
        <v>5151.8733199200024</v>
      </c>
      <c r="K44" s="8">
        <f>FC_IND_E!K44+FC_TRA_E!K44+FC_OTH_E!K44</f>
        <v>4752.4793817600012</v>
      </c>
      <c r="L44" s="8">
        <f>FC_IND_E!L44+FC_TRA_E!L44+FC_OTH_E!L44</f>
        <v>3867.0007500000015</v>
      </c>
      <c r="M44" s="8">
        <f>FC_IND_E!M44+FC_TRA_E!M44+FC_OTH_E!M44</f>
        <v>3176.5756910400014</v>
      </c>
      <c r="N44" s="8">
        <f>FC_IND_E!N44+FC_TRA_E!N44+FC_OTH_E!N44</f>
        <v>3477.8083795199996</v>
      </c>
      <c r="O44" s="8">
        <f>FC_IND_E!O44+FC_TRA_E!O44+FC_OTH_E!O44</f>
        <v>2746.6380719999997</v>
      </c>
      <c r="P44" s="8">
        <f>FC_IND_E!P44+FC_TRA_E!P44+FC_OTH_E!P44</f>
        <v>2500.6953614399995</v>
      </c>
      <c r="Q44" s="8">
        <f>FC_IND_E!Q44+FC_TRA_E!Q44+FC_OTH_E!Q44</f>
        <v>1894.4056504800005</v>
      </c>
      <c r="R44" s="8">
        <f>FC_IND_E!R44+FC_TRA_E!R44+FC_OTH_E!R44</f>
        <v>1891.7217899999998</v>
      </c>
      <c r="S44" s="8">
        <f>FC_IND_E!S44+FC_TRA_E!S44+FC_OTH_E!S44</f>
        <v>1484.9037676800006</v>
      </c>
      <c r="T44" s="8">
        <f>FC_IND_E!T44+FC_TRA_E!T44+FC_OTH_E!T44</f>
        <v>1133.81792496</v>
      </c>
      <c r="U44" s="8">
        <f>FC_IND_E!U44+FC_TRA_E!U44+FC_OTH_E!U44</f>
        <v>914.67090864000011</v>
      </c>
      <c r="V44" s="8">
        <f>FC_IND_E!V44+FC_TRA_E!V44+FC_OTH_E!V44</f>
        <v>719.45711784000014</v>
      </c>
      <c r="W44" s="8">
        <f>FC_IND_E!W44+FC_TRA_E!W44+FC_OTH_E!W44</f>
        <v>579.23850384000002</v>
      </c>
      <c r="X44" s="8">
        <f>FC_IND_E!X44+FC_TRA_E!X44+FC_OTH_E!X44</f>
        <v>482.35398264000008</v>
      </c>
      <c r="Y44" s="8">
        <f>FC_IND_E!Y44+FC_TRA_E!Y44+FC_OTH_E!Y44</f>
        <v>563.23258632000011</v>
      </c>
      <c r="Z44" s="8">
        <f>FC_IND_E!Z44+FC_TRA_E!Z44+FC_OTH_E!Z44</f>
        <v>573.51161592000005</v>
      </c>
    </row>
    <row r="45" spans="1:26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  <c r="Y45" s="8">
        <f>FC_IND_E!Y45+FC_TRA_E!Y45+FC_OTH_E!Y45</f>
        <v>0</v>
      </c>
      <c r="Z45" s="8">
        <f>FC_IND_E!Z45+FC_TRA_E!Z45+FC_OTH_E!Z45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  <c r="Y46" s="8">
        <f>FC_IND_E!Y46+FC_TRA_E!Y46+FC_OTH_E!Y46</f>
        <v>0</v>
      </c>
      <c r="Z46" s="8">
        <f>FC_IND_E!Z46+FC_TRA_E!Z46+FC_OTH_E!Z46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  <c r="Y47" s="8">
        <f>FC_IND_E!Y47+FC_TRA_E!Y47+FC_OTH_E!Y47</f>
        <v>0</v>
      </c>
      <c r="Z47" s="8">
        <f>FC_IND_E!Z47+FC_TRA_E!Z47+FC_OTH_E!Z47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FC_IND_E!C48+FC_TRA_E!C48+FC_OTH_E!C48</f>
        <v>3213.1122660000001</v>
      </c>
      <c r="D48" s="8">
        <f>FC_IND_E!D48+FC_TRA_E!D48+FC_OTH_E!D48</f>
        <v>3938.7563279999995</v>
      </c>
      <c r="E48" s="8">
        <f>FC_IND_E!E48+FC_TRA_E!E48+FC_OTH_E!E48</f>
        <v>3111.7125780000001</v>
      </c>
      <c r="F48" s="8">
        <f>FC_IND_E!F48+FC_TRA_E!F48+FC_OTH_E!F48</f>
        <v>2967.1202339999995</v>
      </c>
      <c r="G48" s="8">
        <f>FC_IND_E!G48+FC_TRA_E!G48+FC_OTH_E!G48</f>
        <v>3310.3203119999994</v>
      </c>
      <c r="H48" s="8">
        <f>FC_IND_E!H48+FC_TRA_E!H48+FC_OTH_E!H48</f>
        <v>3460.0797269999998</v>
      </c>
      <c r="I48" s="8">
        <f>FC_IND_E!I48+FC_TRA_E!I48+FC_OTH_E!I48</f>
        <v>3956.1599609999998</v>
      </c>
      <c r="J48" s="8">
        <f>FC_IND_E!J48+FC_TRA_E!J48+FC_OTH_E!J48</f>
        <v>3447.6002729999996</v>
      </c>
      <c r="K48" s="8">
        <f>FC_IND_E!K48+FC_TRA_E!K48+FC_OTH_E!K48</f>
        <v>3157.4401560000006</v>
      </c>
      <c r="L48" s="8">
        <f>FC_IND_E!L48+FC_TRA_E!L48+FC_OTH_E!L48</f>
        <v>3441.3601949999997</v>
      </c>
      <c r="M48" s="8">
        <f>FC_IND_E!M48+FC_TRA_E!M48+FC_OTH_E!M48</f>
        <v>3104.3998440000005</v>
      </c>
      <c r="N48" s="8">
        <f>FC_IND_E!N48+FC_TRA_E!N48+FC_OTH_E!N48</f>
        <v>2471.0526359999999</v>
      </c>
      <c r="O48" s="8">
        <f>FC_IND_E!O48+FC_TRA_E!O48+FC_OTH_E!O48</f>
        <v>2310.0482340000003</v>
      </c>
      <c r="P48" s="8">
        <f>FC_IND_E!P48+FC_TRA_E!P48+FC_OTH_E!P48</f>
        <v>2579.87808</v>
      </c>
      <c r="Q48" s="8">
        <f>FC_IND_E!Q48+FC_TRA_E!Q48+FC_OTH_E!Q48</f>
        <v>2585.3849189999996</v>
      </c>
      <c r="R48" s="8">
        <f>FC_IND_E!R48+FC_TRA_E!R48+FC_OTH_E!R48</f>
        <v>2225.8106910000001</v>
      </c>
      <c r="S48" s="8">
        <f>FC_IND_E!S48+FC_TRA_E!S48+FC_OTH_E!S48</f>
        <v>2160.0662849999999</v>
      </c>
      <c r="T48" s="8">
        <f>FC_IND_E!T48+FC_TRA_E!T48+FC_OTH_E!T48</f>
        <v>1746.5819669999998</v>
      </c>
      <c r="U48" s="8">
        <f>FC_IND_E!U48+FC_TRA_E!U48+FC_OTH_E!U48</f>
        <v>1748.3169599999997</v>
      </c>
      <c r="V48" s="8">
        <f>FC_IND_E!V48+FC_TRA_E!V48+FC_OTH_E!V48</f>
        <v>1905.7053599999999</v>
      </c>
      <c r="W48" s="8">
        <f>FC_IND_E!W48+FC_TRA_E!W48+FC_OTH_E!W48</f>
        <v>1820.2954769999999</v>
      </c>
      <c r="X48" s="8">
        <f>FC_IND_E!X48+FC_TRA_E!X48+FC_OTH_E!X48</f>
        <v>1706.3777249999998</v>
      </c>
      <c r="Y48" s="8">
        <f>FC_IND_E!Y48+FC_TRA_E!Y48+FC_OTH_E!Y48</f>
        <v>1930.2911549999994</v>
      </c>
      <c r="Z48" s="8">
        <f>FC_IND_E!Z48+FC_TRA_E!Z48+FC_OTH_E!Z48</f>
        <v>1756.6412760000003</v>
      </c>
    </row>
    <row r="49" spans="1:26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  <c r="Y49" s="8">
        <f>FC_IND_E!Y49+FC_TRA_E!Y49+FC_OTH_E!Y49</f>
        <v>0</v>
      </c>
      <c r="Z49" s="8">
        <f>FC_IND_E!Z49+FC_TRA_E!Z49+FC_OTH_E!Z49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851.5848279600001</v>
      </c>
      <c r="E50" s="8">
        <f>FC_IND_E!E50+FC_TRA_E!E50+FC_OTH_E!E50</f>
        <v>1175.7176038800003</v>
      </c>
      <c r="F50" s="8">
        <f>FC_IND_E!F50+FC_TRA_E!F50+FC_OTH_E!F50</f>
        <v>715.42591451999988</v>
      </c>
      <c r="G50" s="8">
        <f>FC_IND_E!G50+FC_TRA_E!G50+FC_OTH_E!G50</f>
        <v>662.64859511999998</v>
      </c>
      <c r="H50" s="8">
        <f>FC_IND_E!H50+FC_TRA_E!H50+FC_OTH_E!H50</f>
        <v>137.80737179999994</v>
      </c>
      <c r="I50" s="8">
        <f>FC_IND_E!I50+FC_TRA_E!I50+FC_OTH_E!I50</f>
        <v>58.641524640000007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  <c r="Y50" s="8">
        <f>FC_IND_E!Y50+FC_TRA_E!Y50+FC_OTH_E!Y50</f>
        <v>0</v>
      </c>
      <c r="Z50" s="8">
        <f>FC_IND_E!Z50+FC_TRA_E!Z50+FC_OTH_E!Z50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FC_IND_E!C51+FC_TRA_E!C51+FC_OTH_E!C51</f>
        <v>70053.273659159997</v>
      </c>
      <c r="D51" s="27">
        <f>FC_IND_E!D51+FC_TRA_E!D51+FC_OTH_E!D51</f>
        <v>72442.455410159993</v>
      </c>
      <c r="E51" s="27">
        <f>FC_IND_E!E51+FC_TRA_E!E51+FC_OTH_E!E51</f>
        <v>71769.524286240005</v>
      </c>
      <c r="F51" s="27">
        <f>FC_IND_E!F51+FC_TRA_E!F51+FC_OTH_E!F51</f>
        <v>75537.074151000008</v>
      </c>
      <c r="G51" s="27">
        <f>FC_IND_E!G51+FC_TRA_E!G51+FC_OTH_E!G51</f>
        <v>76942.53843012001</v>
      </c>
      <c r="H51" s="27">
        <f>FC_IND_E!H51+FC_TRA_E!H51+FC_OTH_E!H51</f>
        <v>78318.264503159997</v>
      </c>
      <c r="I51" s="27">
        <f>FC_IND_E!I51+FC_TRA_E!I51+FC_OTH_E!I51</f>
        <v>76211.967114360014</v>
      </c>
      <c r="J51" s="27">
        <f>FC_IND_E!J51+FC_TRA_E!J51+FC_OTH_E!J51</f>
        <v>72517.734788400005</v>
      </c>
      <c r="K51" s="27">
        <f>FC_IND_E!K51+FC_TRA_E!K51+FC_OTH_E!K51</f>
        <v>74888.372976119994</v>
      </c>
      <c r="L51" s="27">
        <f>FC_IND_E!L51+FC_TRA_E!L51+FC_OTH_E!L51</f>
        <v>70535.465882640012</v>
      </c>
      <c r="M51" s="27">
        <f>FC_IND_E!M51+FC_TRA_E!M51+FC_OTH_E!M51</f>
        <v>75176.812652040011</v>
      </c>
      <c r="N51" s="27">
        <f>FC_IND_E!N51+FC_TRA_E!N51+FC_OTH_E!N51</f>
        <v>70680.898692360002</v>
      </c>
      <c r="O51" s="27">
        <f>FC_IND_E!O51+FC_TRA_E!O51+FC_OTH_E!O51</f>
        <v>75186.888256537612</v>
      </c>
      <c r="P51" s="27">
        <f>FC_IND_E!P51+FC_TRA_E!P51+FC_OTH_E!P51</f>
        <v>78114.016353418949</v>
      </c>
      <c r="Q51" s="27">
        <f>FC_IND_E!Q51+FC_TRA_E!Q51+FC_OTH_E!Q51</f>
        <v>65595.204994328175</v>
      </c>
      <c r="R51" s="27">
        <f>FC_IND_E!R51+FC_TRA_E!R51+FC_OTH_E!R51</f>
        <v>67296.658038152818</v>
      </c>
      <c r="S51" s="27">
        <f>FC_IND_E!S51+FC_TRA_E!S51+FC_OTH_E!S51</f>
        <v>70578.91849169886</v>
      </c>
      <c r="T51" s="27">
        <f>FC_IND_E!T51+FC_TRA_E!T51+FC_OTH_E!T51</f>
        <v>68674.344028499108</v>
      </c>
      <c r="U51" s="27">
        <f>FC_IND_E!U51+FC_TRA_E!U51+FC_OTH_E!U51</f>
        <v>67770.75848024094</v>
      </c>
      <c r="V51" s="27">
        <f>FC_IND_E!V51+FC_TRA_E!V51+FC_OTH_E!V51</f>
        <v>66009.385124842112</v>
      </c>
      <c r="W51" s="27">
        <f>FC_IND_E!W51+FC_TRA_E!W51+FC_OTH_E!W51</f>
        <v>61736.785786221051</v>
      </c>
      <c r="X51" s="27">
        <f>FC_IND_E!X51+FC_TRA_E!X51+FC_OTH_E!X51</f>
        <v>67000.563229215826</v>
      </c>
      <c r="Y51" s="27">
        <f>FC_IND_E!Y51+FC_TRA_E!Y51+FC_OTH_E!Y51</f>
        <v>56873.095957637044</v>
      </c>
      <c r="Z51" s="27">
        <f>FC_IND_E!Z51+FC_TRA_E!Z51+FC_OTH_E!Z51</f>
        <v>51658.875270632714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750.93871228324701</v>
      </c>
      <c r="D52" s="27">
        <f t="shared" si="20"/>
        <v>863.35046071638055</v>
      </c>
      <c r="E52" s="27">
        <f t="shared" si="20"/>
        <v>992.70280283639306</v>
      </c>
      <c r="F52" s="27">
        <f t="shared" si="20"/>
        <v>1122.4222768681439</v>
      </c>
      <c r="G52" s="27">
        <f t="shared" si="20"/>
        <v>1177.7638259542896</v>
      </c>
      <c r="H52" s="27">
        <f t="shared" si="20"/>
        <v>291.01582965389326</v>
      </c>
      <c r="I52" s="27">
        <f t="shared" si="20"/>
        <v>250.78988179731047</v>
      </c>
      <c r="J52" s="27">
        <f t="shared" si="20"/>
        <v>447.06723984073091</v>
      </c>
      <c r="K52" s="27">
        <f t="shared" si="20"/>
        <v>509.14736668332347</v>
      </c>
      <c r="L52" s="27">
        <f t="shared" si="20"/>
        <v>704.88996419048669</v>
      </c>
      <c r="M52" s="27">
        <f t="shared" si="20"/>
        <v>617.37611541348929</v>
      </c>
      <c r="N52" s="27">
        <f t="shared" si="20"/>
        <v>2443.471903954478</v>
      </c>
      <c r="O52" s="27">
        <f t="shared" si="20"/>
        <v>2365.8106963639684</v>
      </c>
      <c r="P52" s="27">
        <f t="shared" si="20"/>
        <v>2503.350795766361</v>
      </c>
      <c r="Q52" s="27">
        <f t="shared" si="20"/>
        <v>2461.636125943729</v>
      </c>
      <c r="R52" s="27">
        <f t="shared" si="20"/>
        <v>2321.3415281973853</v>
      </c>
      <c r="S52" s="27">
        <f t="shared" si="20"/>
        <v>2667.0837147301245</v>
      </c>
      <c r="T52" s="27">
        <f t="shared" si="20"/>
        <v>2292.6118660788875</v>
      </c>
      <c r="U52" s="27">
        <f t="shared" si="20"/>
        <v>2461.4578544056258</v>
      </c>
      <c r="V52" s="27">
        <f t="shared" si="20"/>
        <v>2607.5366848574795</v>
      </c>
      <c r="W52" s="27">
        <f t="shared" si="20"/>
        <v>2171.8536286520439</v>
      </c>
      <c r="X52" s="27">
        <f t="shared" ref="X52:Z52" si="21">SUM(X53:X54)</f>
        <v>2716.3903744167092</v>
      </c>
      <c r="Y52" s="27">
        <f t="shared" si="21"/>
        <v>2936.3469312165503</v>
      </c>
      <c r="Z52" s="27">
        <f t="shared" si="21"/>
        <v>2735.0454124109865</v>
      </c>
    </row>
    <row r="53" spans="1:26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0</v>
      </c>
      <c r="G53" s="8">
        <f>FC_IND_E!G53+FC_TRA_E!G53+FC_OTH_E!G53</f>
        <v>0</v>
      </c>
      <c r="H53" s="8">
        <f>FC_IND_E!H53+FC_TRA_E!H53+FC_OTH_E!H53</f>
        <v>0</v>
      </c>
      <c r="I53" s="8">
        <f>FC_IND_E!I53+FC_TRA_E!I53+FC_OTH_E!I53</f>
        <v>0</v>
      </c>
      <c r="J53" s="8">
        <f>FC_IND_E!J53+FC_TRA_E!J53+FC_OTH_E!J53</f>
        <v>22.403581200000016</v>
      </c>
      <c r="K53" s="8">
        <f>FC_IND_E!K53+FC_TRA_E!K53+FC_OTH_E!K53</f>
        <v>27.430088400000006</v>
      </c>
      <c r="L53" s="8">
        <f>FC_IND_E!L53+FC_TRA_E!L53+FC_OTH_E!L53</f>
        <v>38.887477200000035</v>
      </c>
      <c r="M53" s="8">
        <f>FC_IND_E!M53+FC_TRA_E!M53+FC_OTH_E!M53</f>
        <v>32.741280000000003</v>
      </c>
      <c r="N53" s="8">
        <f>FC_IND_E!N53+FC_TRA_E!N53+FC_OTH_E!N53</f>
        <v>2135.1360888000004</v>
      </c>
      <c r="O53" s="8">
        <f>FC_IND_E!O53+FC_TRA_E!O53+FC_OTH_E!O53</f>
        <v>2042.1565164000001</v>
      </c>
      <c r="P53" s="8">
        <f>FC_IND_E!P53+FC_TRA_E!P53+FC_OTH_E!P53</f>
        <v>2101.7353499999999</v>
      </c>
      <c r="Q53" s="8">
        <f>FC_IND_E!Q53+FC_TRA_E!Q53+FC_OTH_E!Q53</f>
        <v>2127.2117724000009</v>
      </c>
      <c r="R53" s="8">
        <f>FC_IND_E!R53+FC_TRA_E!R53+FC_OTH_E!R53</f>
        <v>2087.2782216000005</v>
      </c>
      <c r="S53" s="8">
        <f>FC_IND_E!S53+FC_TRA_E!S53+FC_OTH_E!S53</f>
        <v>2391.3556524000001</v>
      </c>
      <c r="T53" s="8">
        <f>FC_IND_E!T53+FC_TRA_E!T53+FC_OTH_E!T53</f>
        <v>1966.4726796000007</v>
      </c>
      <c r="U53" s="8">
        <f>FC_IND_E!U53+FC_TRA_E!U53+FC_OTH_E!U53</f>
        <v>2208.3684480000006</v>
      </c>
      <c r="V53" s="8">
        <f>FC_IND_E!V53+FC_TRA_E!V53+FC_OTH_E!V53</f>
        <v>2353.6995768000002</v>
      </c>
      <c r="W53" s="8">
        <f>FC_IND_E!W53+FC_TRA_E!W53+FC_OTH_E!W53</f>
        <v>1853.4931272000006</v>
      </c>
      <c r="X53" s="8">
        <f>FC_IND_E!X53+FC_TRA_E!X53+FC_OTH_E!X53</f>
        <v>2330.1639504000004</v>
      </c>
      <c r="Y53" s="8">
        <f>FC_IND_E!Y53+FC_TRA_E!Y53+FC_OTH_E!Y53</f>
        <v>2280.0620699999995</v>
      </c>
      <c r="Z53" s="8">
        <f>FC_IND_E!Z53+FC_TRA_E!Z53+FC_OTH_E!Z53</f>
        <v>2216.8889027999994</v>
      </c>
    </row>
    <row r="54" spans="1:26" ht="11.25" customHeight="1" x14ac:dyDescent="0.2">
      <c r="A54" s="43" t="s">
        <v>118</v>
      </c>
      <c r="B54" s="44" t="s">
        <v>119</v>
      </c>
      <c r="C54" s="45">
        <f>FC_IND_E!C54+FC_TRA_E!C54+FC_OTH_E!C54</f>
        <v>750.93871228324701</v>
      </c>
      <c r="D54" s="45">
        <f>FC_IND_E!D54+FC_TRA_E!D54+FC_OTH_E!D54</f>
        <v>863.35046071638055</v>
      </c>
      <c r="E54" s="45">
        <f>FC_IND_E!E54+FC_TRA_E!E54+FC_OTH_E!E54</f>
        <v>992.70280283639306</v>
      </c>
      <c r="F54" s="45">
        <f>FC_IND_E!F54+FC_TRA_E!F54+FC_OTH_E!F54</f>
        <v>1122.4222768681439</v>
      </c>
      <c r="G54" s="45">
        <f>FC_IND_E!G54+FC_TRA_E!G54+FC_OTH_E!G54</f>
        <v>1177.7638259542896</v>
      </c>
      <c r="H54" s="45">
        <f>FC_IND_E!H54+FC_TRA_E!H54+FC_OTH_E!H54</f>
        <v>291.01582965389326</v>
      </c>
      <c r="I54" s="45">
        <f>FC_IND_E!I54+FC_TRA_E!I54+FC_OTH_E!I54</f>
        <v>250.78988179731047</v>
      </c>
      <c r="J54" s="45">
        <f>FC_IND_E!J54+FC_TRA_E!J54+FC_OTH_E!J54</f>
        <v>424.66365864073089</v>
      </c>
      <c r="K54" s="45">
        <f>FC_IND_E!K54+FC_TRA_E!K54+FC_OTH_E!K54</f>
        <v>481.71727828332348</v>
      </c>
      <c r="L54" s="45">
        <f>FC_IND_E!L54+FC_TRA_E!L54+FC_OTH_E!L54</f>
        <v>666.00248699048666</v>
      </c>
      <c r="M54" s="45">
        <f>FC_IND_E!M54+FC_TRA_E!M54+FC_OTH_E!M54</f>
        <v>584.63483541348933</v>
      </c>
      <c r="N54" s="45">
        <f>FC_IND_E!N54+FC_TRA_E!N54+FC_OTH_E!N54</f>
        <v>308.33581515447759</v>
      </c>
      <c r="O54" s="45">
        <f>FC_IND_E!O54+FC_TRA_E!O54+FC_OTH_E!O54</f>
        <v>323.65417996396809</v>
      </c>
      <c r="P54" s="45">
        <f>FC_IND_E!P54+FC_TRA_E!P54+FC_OTH_E!P54</f>
        <v>401.61544576636089</v>
      </c>
      <c r="Q54" s="45">
        <f>FC_IND_E!Q54+FC_TRA_E!Q54+FC_OTH_E!Q54</f>
        <v>334.4243535437281</v>
      </c>
      <c r="R54" s="45">
        <f>FC_IND_E!R54+FC_TRA_E!R54+FC_OTH_E!R54</f>
        <v>234.0633065973847</v>
      </c>
      <c r="S54" s="45">
        <f>FC_IND_E!S54+FC_TRA_E!S54+FC_OTH_E!S54</f>
        <v>275.72806233012454</v>
      </c>
      <c r="T54" s="45">
        <f>FC_IND_E!T54+FC_TRA_E!T54+FC_OTH_E!T54</f>
        <v>326.13918647888676</v>
      </c>
      <c r="U54" s="45">
        <f>FC_IND_E!U54+FC_TRA_E!U54+FC_OTH_E!U54</f>
        <v>253.08940640562491</v>
      </c>
      <c r="V54" s="45">
        <f>FC_IND_E!V54+FC_TRA_E!V54+FC_OTH_E!V54</f>
        <v>253.83710805747944</v>
      </c>
      <c r="W54" s="45">
        <f>FC_IND_E!W54+FC_TRA_E!W54+FC_OTH_E!W54</f>
        <v>318.36050145204314</v>
      </c>
      <c r="X54" s="45">
        <f>FC_IND_E!X54+FC_TRA_E!X54+FC_OTH_E!X54</f>
        <v>386.22642401670879</v>
      </c>
      <c r="Y54" s="45">
        <f>FC_IND_E!Y54+FC_TRA_E!Y54+FC_OTH_E!Y54</f>
        <v>656.28486121655067</v>
      </c>
      <c r="Z54" s="45">
        <f>FC_IND_E!Z54+FC_TRA_E!Z54+FC_OTH_E!Z54</f>
        <v>518.15650961098697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40549.962734640016</v>
      </c>
      <c r="D61" s="49">
        <f t="shared" si="22"/>
        <v>41211.457174800002</v>
      </c>
      <c r="E61" s="49">
        <f t="shared" si="22"/>
        <v>38994.724554480003</v>
      </c>
      <c r="F61" s="49">
        <f t="shared" si="22"/>
        <v>41495.130293760005</v>
      </c>
      <c r="G61" s="49">
        <f t="shared" si="22"/>
        <v>41935.004367840003</v>
      </c>
      <c r="H61" s="49">
        <f t="shared" si="22"/>
        <v>41699.863535759985</v>
      </c>
      <c r="I61" s="49">
        <f t="shared" si="22"/>
        <v>37522.712076479991</v>
      </c>
      <c r="J61" s="49">
        <f t="shared" si="22"/>
        <v>39079.446065280012</v>
      </c>
      <c r="K61" s="49">
        <f t="shared" si="22"/>
        <v>43382.84835528001</v>
      </c>
      <c r="L61" s="49">
        <f t="shared" si="22"/>
        <v>45647.595892799982</v>
      </c>
      <c r="M61" s="49">
        <f t="shared" si="22"/>
        <v>49737.75568848</v>
      </c>
      <c r="N61" s="49">
        <f t="shared" si="22"/>
        <v>42445.902517200011</v>
      </c>
      <c r="O61" s="49">
        <f t="shared" si="22"/>
        <v>48293.24543869216</v>
      </c>
      <c r="P61" s="49">
        <f t="shared" si="22"/>
        <v>51816.543929906693</v>
      </c>
      <c r="Q61" s="49">
        <f t="shared" si="22"/>
        <v>45547.440244471174</v>
      </c>
      <c r="R61" s="49">
        <f t="shared" si="22"/>
        <v>48077.30015266026</v>
      </c>
      <c r="S61" s="49">
        <f t="shared" si="22"/>
        <v>51061.518023807941</v>
      </c>
      <c r="T61" s="49">
        <f t="shared" si="22"/>
        <v>49903.344503320019</v>
      </c>
      <c r="U61" s="49">
        <f t="shared" si="22"/>
        <v>50138.345444500934</v>
      </c>
      <c r="V61" s="49">
        <f t="shared" si="22"/>
        <v>50494.952634837762</v>
      </c>
      <c r="W61" s="49">
        <f t="shared" si="22"/>
        <v>45822.711543991478</v>
      </c>
      <c r="X61" s="49">
        <f t="shared" si="22"/>
        <v>50894.226391296259</v>
      </c>
      <c r="Y61" s="49">
        <f t="shared" ref="Y61:Z61" si="23">SUM(Y62:Y72)</f>
        <v>49943.289509993054</v>
      </c>
      <c r="Z61" s="49">
        <f t="shared" si="23"/>
        <v>51194.670170369493</v>
      </c>
    </row>
    <row r="62" spans="1:26" ht="11.25" customHeight="1" x14ac:dyDescent="0.2">
      <c r="A62" s="50" t="s">
        <v>92</v>
      </c>
      <c r="B62" s="51" t="s">
        <v>93</v>
      </c>
      <c r="C62" s="52">
        <f>FC_IND_E!C62+FC_TRA_E!C62+FC_OTH_E!C62</f>
        <v>38760.063955200007</v>
      </c>
      <c r="D62" s="52">
        <f>FC_IND_E!D62+FC_TRA_E!D62+FC_OTH_E!D62</f>
        <v>39310.7674176</v>
      </c>
      <c r="E62" s="52">
        <f>FC_IND_E!E62+FC_TRA_E!E62+FC_OTH_E!E62</f>
        <v>36911.279865599994</v>
      </c>
      <c r="F62" s="52">
        <f>FC_IND_E!F62+FC_TRA_E!F62+FC_OTH_E!F62</f>
        <v>39359.040134400006</v>
      </c>
      <c r="G62" s="52">
        <f>FC_IND_E!G62+FC_TRA_E!G62+FC_OTH_E!G62</f>
        <v>39646.431820800004</v>
      </c>
      <c r="H62" s="52">
        <f>FC_IND_E!H62+FC_TRA_E!H62+FC_OTH_E!H62</f>
        <v>39584.160403199989</v>
      </c>
      <c r="I62" s="52">
        <f>FC_IND_E!I62+FC_TRA_E!I62+FC_OTH_E!I62</f>
        <v>35061.935731199999</v>
      </c>
      <c r="J62" s="52">
        <f>FC_IND_E!J62+FC_TRA_E!J62+FC_OTH_E!J62</f>
        <v>34317.360000000008</v>
      </c>
      <c r="K62" s="52">
        <f>FC_IND_E!K62+FC_TRA_E!K62+FC_OTH_E!K62</f>
        <v>35987.168044800004</v>
      </c>
      <c r="L62" s="52">
        <f>FC_IND_E!L62+FC_TRA_E!L62+FC_OTH_E!L62</f>
        <v>37580.368492799986</v>
      </c>
      <c r="M62" s="52">
        <f>FC_IND_E!M62+FC_TRA_E!M62+FC_OTH_E!M62</f>
        <v>41869.296000000009</v>
      </c>
      <c r="N62" s="52">
        <f>FC_IND_E!N62+FC_TRA_E!N62+FC_OTH_E!N62</f>
        <v>34479.335520000001</v>
      </c>
      <c r="O62" s="52">
        <f>FC_IND_E!O62+FC_TRA_E!O62+FC_OTH_E!O62</f>
        <v>39532.726598399982</v>
      </c>
      <c r="P62" s="52">
        <f>FC_IND_E!P62+FC_TRA_E!P62+FC_OTH_E!P62</f>
        <v>42932.40497280001</v>
      </c>
      <c r="Q62" s="52">
        <f>FC_IND_E!Q62+FC_TRA_E!Q62+FC_OTH_E!Q62</f>
        <v>35766.027360000007</v>
      </c>
      <c r="R62" s="52">
        <f>FC_IND_E!R62+FC_TRA_E!R62+FC_OTH_E!R62</f>
        <v>38194.398547199984</v>
      </c>
      <c r="S62" s="52">
        <f>FC_IND_E!S62+FC_TRA_E!S62+FC_OTH_E!S62</f>
        <v>40675.125254400002</v>
      </c>
      <c r="T62" s="52">
        <f>FC_IND_E!T62+FC_TRA_E!T62+FC_OTH_E!T62</f>
        <v>38824.579584000006</v>
      </c>
      <c r="U62" s="52">
        <f>FC_IND_E!U62+FC_TRA_E!U62+FC_OTH_E!U62</f>
        <v>38749.819046400022</v>
      </c>
      <c r="V62" s="52">
        <f>FC_IND_E!V62+FC_TRA_E!V62+FC_OTH_E!V62</f>
        <v>38900.894457599999</v>
      </c>
      <c r="W62" s="52">
        <f>FC_IND_E!W62+FC_TRA_E!W62+FC_OTH_E!W62</f>
        <v>35525.620569599996</v>
      </c>
      <c r="X62" s="52">
        <f>FC_IND_E!X62+FC_TRA_E!X62+FC_OTH_E!X62</f>
        <v>39661.595366400019</v>
      </c>
      <c r="Y62" s="52">
        <f>FC_IND_E!Y62+FC_TRA_E!Y62+FC_OTH_E!Y62</f>
        <v>37523.439475199993</v>
      </c>
      <c r="Z62" s="52">
        <f>FC_IND_E!Z62+FC_TRA_E!Z62+FC_OTH_E!Z62</f>
        <v>38019.797625600026</v>
      </c>
    </row>
    <row r="63" spans="1:26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356.69007360000001</v>
      </c>
      <c r="O63" s="52">
        <f>FC_IND_E!O63+FC_TRA_E!O63+FC_OTH_E!O63</f>
        <v>361.86393599999974</v>
      </c>
      <c r="P63" s="52">
        <f>FC_IND_E!P63+FC_TRA_E!P63+FC_OTH_E!P63</f>
        <v>357.83637120000014</v>
      </c>
      <c r="Q63" s="52">
        <f>FC_IND_E!Q63+FC_TRA_E!Q63+FC_OTH_E!Q63</f>
        <v>403.54715520000008</v>
      </c>
      <c r="R63" s="52">
        <f>FC_IND_E!R63+FC_TRA_E!R63+FC_OTH_E!R63</f>
        <v>471.21983999999958</v>
      </c>
      <c r="S63" s="52">
        <f>FC_IND_E!S63+FC_TRA_E!S63+FC_OTH_E!S63</f>
        <v>460.48826880000007</v>
      </c>
      <c r="T63" s="52">
        <f>FC_IND_E!T63+FC_TRA_E!T63+FC_OTH_E!T63</f>
        <v>382.88396160000013</v>
      </c>
      <c r="U63" s="52">
        <f>FC_IND_E!U63+FC_TRA_E!U63+FC_OTH_E!U63</f>
        <v>488.41390080000053</v>
      </c>
      <c r="V63" s="52">
        <f>FC_IND_E!V63+FC_TRA_E!V63+FC_OTH_E!V63</f>
        <v>360.2979072</v>
      </c>
      <c r="W63" s="52">
        <f>FC_IND_E!W63+FC_TRA_E!W63+FC_OTH_E!W63</f>
        <v>411.23577599999987</v>
      </c>
      <c r="X63" s="52">
        <f>FC_IND_E!X63+FC_TRA_E!X63+FC_OTH_E!X63</f>
        <v>326.40209280000022</v>
      </c>
      <c r="Y63" s="52">
        <f>FC_IND_E!Y63+FC_TRA_E!Y63+FC_OTH_E!Y63</f>
        <v>392.77607039999992</v>
      </c>
      <c r="Z63" s="52">
        <f>FC_IND_E!Z63+FC_TRA_E!Z63+FC_OTH_E!Z63</f>
        <v>350.65013760000033</v>
      </c>
    </row>
    <row r="64" spans="1:26" ht="11.25" customHeight="1" x14ac:dyDescent="0.2">
      <c r="A64" s="50" t="s">
        <v>96</v>
      </c>
      <c r="B64" s="51" t="s">
        <v>97</v>
      </c>
      <c r="C64" s="52">
        <f>FC_IND_E!C64+FC_TRA_E!C64+FC_OTH_E!C64</f>
        <v>186.40433448000002</v>
      </c>
      <c r="D64" s="52">
        <f>FC_IND_E!D64+FC_TRA_E!D64+FC_OTH_E!D64</f>
        <v>187.55106552000001</v>
      </c>
      <c r="E64" s="52">
        <f>FC_IND_E!E64+FC_TRA_E!E64+FC_OTH_E!E64</f>
        <v>202.29306552000003</v>
      </c>
      <c r="F64" s="52">
        <f>FC_IND_E!F64+FC_TRA_E!F64+FC_OTH_E!F64</f>
        <v>200.87331263999999</v>
      </c>
      <c r="G64" s="52">
        <f>FC_IND_E!G64+FC_TRA_E!G64+FC_OTH_E!G64</f>
        <v>201.03724367999996</v>
      </c>
      <c r="H64" s="52">
        <f>FC_IND_E!H64+FC_TRA_E!H64+FC_OTH_E!H64</f>
        <v>116.35270920000002</v>
      </c>
      <c r="I64" s="52">
        <f>FC_IND_E!I64+FC_TRA_E!I64+FC_OTH_E!I64</f>
        <v>131.47662528000001</v>
      </c>
      <c r="J64" s="52">
        <f>FC_IND_E!J64+FC_TRA_E!J64+FC_OTH_E!J64</f>
        <v>133.44222528000006</v>
      </c>
      <c r="K64" s="52">
        <f>FC_IND_E!K64+FC_TRA_E!K64+FC_OTH_E!K64</f>
        <v>129.07446551999999</v>
      </c>
      <c r="L64" s="52">
        <f>FC_IND_E!L64+FC_TRA_E!L64+FC_OTH_E!L64</f>
        <v>130.221</v>
      </c>
      <c r="M64" s="52">
        <f>FC_IND_E!M64+FC_TRA_E!M64+FC_OTH_E!M64</f>
        <v>138.73873103999995</v>
      </c>
      <c r="N64" s="52">
        <f>FC_IND_E!N64+FC_TRA_E!N64+FC_OTH_E!N64</f>
        <v>112.62475223999996</v>
      </c>
      <c r="O64" s="52">
        <f>FC_IND_E!O64+FC_TRA_E!O64+FC_OTH_E!O64</f>
        <v>154.98203485217289</v>
      </c>
      <c r="P64" s="52">
        <f>FC_IND_E!P64+FC_TRA_E!P64+FC_OTH_E!P64</f>
        <v>181.23101630668197</v>
      </c>
      <c r="Q64" s="52">
        <f>FC_IND_E!Q64+FC_TRA_E!Q64+FC_OTH_E!Q64</f>
        <v>252.10725615116667</v>
      </c>
      <c r="R64" s="52">
        <f>FC_IND_E!R64+FC_TRA_E!R64+FC_OTH_E!R64</f>
        <v>285.42533026027093</v>
      </c>
      <c r="S64" s="52">
        <f>FC_IND_E!S64+FC_TRA_E!S64+FC_OTH_E!S64</f>
        <v>384.91390876794674</v>
      </c>
      <c r="T64" s="52">
        <f>FC_IND_E!T64+FC_TRA_E!T64+FC_OTH_E!T64</f>
        <v>485.24243116002214</v>
      </c>
      <c r="U64" s="52">
        <f>FC_IND_E!U64+FC_TRA_E!U64+FC_OTH_E!U64</f>
        <v>556.83719794091496</v>
      </c>
      <c r="V64" s="52">
        <f>FC_IND_E!V64+FC_TRA_E!V64+FC_OTH_E!V64</f>
        <v>660.61833947776245</v>
      </c>
      <c r="W64" s="52">
        <f>FC_IND_E!W64+FC_TRA_E!W64+FC_OTH_E!W64</f>
        <v>835.68708159147729</v>
      </c>
      <c r="X64" s="52">
        <f>FC_IND_E!X64+FC_TRA_E!X64+FC_OTH_E!X64</f>
        <v>1214.6883231362458</v>
      </c>
      <c r="Y64" s="52">
        <f>FC_IND_E!Y64+FC_TRA_E!Y64+FC_OTH_E!Y64</f>
        <v>1508.1882703130516</v>
      </c>
      <c r="Z64" s="52">
        <f>FC_IND_E!Z64+FC_TRA_E!Z64+FC_OTH_E!Z64</f>
        <v>2015.9438687694583</v>
      </c>
    </row>
    <row r="65" spans="1:26" ht="11.25" customHeight="1" x14ac:dyDescent="0.2">
      <c r="A65" s="50" t="s">
        <v>98</v>
      </c>
      <c r="B65" s="51" t="s">
        <v>99</v>
      </c>
      <c r="C65" s="52">
        <f>FC_IND_E!C65+FC_TRA_E!C65+FC_OTH_E!C65</f>
        <v>635.79996000000028</v>
      </c>
      <c r="D65" s="52">
        <f>FC_IND_E!D65+FC_TRA_E!D65+FC_OTH_E!D65</f>
        <v>742.39991999999995</v>
      </c>
      <c r="E65" s="52">
        <f>FC_IND_E!E65+FC_TRA_E!E65+FC_OTH_E!E65</f>
        <v>866.80007999999998</v>
      </c>
      <c r="F65" s="52">
        <f>FC_IND_E!F65+FC_TRA_E!F65+FC_OTH_E!F65</f>
        <v>997.40016000000003</v>
      </c>
      <c r="G65" s="52">
        <f>FC_IND_E!G65+FC_TRA_E!G65+FC_OTH_E!G65</f>
        <v>1064.9001599999997</v>
      </c>
      <c r="H65" s="52">
        <f>FC_IND_E!H65+FC_TRA_E!H65+FC_OTH_E!H65</f>
        <v>265.60007999999993</v>
      </c>
      <c r="I65" s="52">
        <f>FC_IND_E!I65+FC_TRA_E!I65+FC_OTH_E!I65</f>
        <v>231.00012000000007</v>
      </c>
      <c r="J65" s="52">
        <f>FC_IND_E!J65+FC_TRA_E!J65+FC_OTH_E!J65</f>
        <v>399.54744000000028</v>
      </c>
      <c r="K65" s="52">
        <f>FC_IND_E!K65+FC_TRA_E!K65+FC_OTH_E!K65</f>
        <v>463.43376000000018</v>
      </c>
      <c r="L65" s="52">
        <f>FC_IND_E!L65+FC_TRA_E!L65+FC_OTH_E!L65</f>
        <v>637.88040000000046</v>
      </c>
      <c r="M65" s="52">
        <f>FC_IND_E!M65+FC_TRA_E!M65+FC_OTH_E!M65</f>
        <v>557.5409999999996</v>
      </c>
      <c r="N65" s="52">
        <f>FC_IND_E!N65+FC_TRA_E!N65+FC_OTH_E!N65</f>
        <v>292.3178400000001</v>
      </c>
      <c r="O65" s="52">
        <f>FC_IND_E!O65+FC_TRA_E!O65+FC_OTH_E!O65</f>
        <v>305.09424000000007</v>
      </c>
      <c r="P65" s="52">
        <f>FC_IND_E!P65+FC_TRA_E!P65+FC_OTH_E!P65</f>
        <v>379.45475999999996</v>
      </c>
      <c r="Q65" s="52">
        <f>FC_IND_E!Q65+FC_TRA_E!Q65+FC_OTH_E!Q65</f>
        <v>316.68011999999993</v>
      </c>
      <c r="R65" s="52">
        <f>FC_IND_E!R65+FC_TRA_E!R65+FC_OTH_E!R65</f>
        <v>222.80040000000017</v>
      </c>
      <c r="S65" s="52">
        <f>FC_IND_E!S65+FC_TRA_E!S65+FC_OTH_E!S65</f>
        <v>263.80187999999987</v>
      </c>
      <c r="T65" s="52">
        <f>FC_IND_E!T65+FC_TRA_E!T65+FC_OTH_E!T65</f>
        <v>317.07719999999966</v>
      </c>
      <c r="U65" s="52">
        <f>FC_IND_E!U65+FC_TRA_E!U65+FC_OTH_E!U65</f>
        <v>246.93408000000005</v>
      </c>
      <c r="V65" s="52">
        <f>FC_IND_E!V65+FC_TRA_E!V65+FC_OTH_E!V65</f>
        <v>247.72571999999977</v>
      </c>
      <c r="W65" s="52">
        <f>FC_IND_E!W65+FC_TRA_E!W65+FC_OTH_E!W65</f>
        <v>310.7736000000001</v>
      </c>
      <c r="X65" s="52">
        <f>FC_IND_E!X65+FC_TRA_E!X65+FC_OTH_E!X65</f>
        <v>377.65979999999985</v>
      </c>
      <c r="Y65" s="52">
        <f>FC_IND_E!Y65+FC_TRA_E!Y65+FC_OTH_E!Y65</f>
        <v>642.81852000000038</v>
      </c>
      <c r="Z65" s="52">
        <f>FC_IND_E!Z65+FC_TRA_E!Z65+FC_OTH_E!Z65</f>
        <v>508.64507999999978</v>
      </c>
    </row>
    <row r="66" spans="1:26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  <c r="Y66" s="52">
        <f>FC_IND_E!Y66+FC_TRA_E!Y66+FC_OTH_E!Y66</f>
        <v>0</v>
      </c>
      <c r="Z66" s="52">
        <f>FC_IND_E!Z66+FC_TRA_E!Z66+FC_OTH_E!Z66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FC_IND_E!C67+FC_TRA_E!C67+FC_OTH_E!C67</f>
        <v>173.95560000000003</v>
      </c>
      <c r="D67" s="52">
        <f>FC_IND_E!D67+FC_TRA_E!D67+FC_OTH_E!D67</f>
        <v>158.6628</v>
      </c>
      <c r="E67" s="52">
        <f>FC_IND_E!E67+FC_TRA_E!E67+FC_OTH_E!E67</f>
        <v>168.22079999999997</v>
      </c>
      <c r="F67" s="52">
        <f>FC_IND_E!F67+FC_TRA_E!F67+FC_OTH_E!F67</f>
        <v>141.45840000000007</v>
      </c>
      <c r="G67" s="52">
        <f>FC_IND_E!G67+FC_TRA_E!G67+FC_OTH_E!G67</f>
        <v>152.92799999999997</v>
      </c>
      <c r="H67" s="52">
        <f>FC_IND_E!H67+FC_TRA_E!H67+FC_OTH_E!H67</f>
        <v>298.20960000000008</v>
      </c>
      <c r="I67" s="52">
        <f>FC_IND_E!I67+FC_TRA_E!I67+FC_OTH_E!I67</f>
        <v>424.37520000000006</v>
      </c>
      <c r="J67" s="52">
        <f>FC_IND_E!J67+FC_TRA_E!J67+FC_OTH_E!J67</f>
        <v>810.51840000000004</v>
      </c>
      <c r="K67" s="52">
        <f>FC_IND_E!K67+FC_TRA_E!K67+FC_OTH_E!K67</f>
        <v>1294.1532000000002</v>
      </c>
      <c r="L67" s="52">
        <f>FC_IND_E!L67+FC_TRA_E!L67+FC_OTH_E!L67</f>
        <v>1192.8383999999999</v>
      </c>
      <c r="M67" s="52">
        <f>FC_IND_E!M67+FC_TRA_E!M67+FC_OTH_E!M67</f>
        <v>1181.3688</v>
      </c>
      <c r="N67" s="52">
        <f>FC_IND_E!N67+FC_TRA_E!N67+FC_OTH_E!N67</f>
        <v>1159.5671294399999</v>
      </c>
      <c r="O67" s="52">
        <f>FC_IND_E!O67+FC_TRA_E!O67+FC_OTH_E!O67</f>
        <v>1193.4654048</v>
      </c>
      <c r="P67" s="52">
        <f>FC_IND_E!P67+FC_TRA_E!P67+FC_OTH_E!P67</f>
        <v>1166.5712318400003</v>
      </c>
      <c r="Q67" s="52">
        <f>FC_IND_E!Q67+FC_TRA_E!Q67+FC_OTH_E!Q67</f>
        <v>1227.5505071999999</v>
      </c>
      <c r="R67" s="52">
        <f>FC_IND_E!R67+FC_TRA_E!R67+FC_OTH_E!R67</f>
        <v>1286.0240572800001</v>
      </c>
      <c r="S67" s="52">
        <f>FC_IND_E!S67+FC_TRA_E!S67+FC_OTH_E!S67</f>
        <v>1405.0028059199999</v>
      </c>
      <c r="T67" s="52">
        <f>FC_IND_E!T67+FC_TRA_E!T67+FC_OTH_E!T67</f>
        <v>1598.9305478399999</v>
      </c>
      <c r="U67" s="52">
        <f>FC_IND_E!U67+FC_TRA_E!U67+FC_OTH_E!U67</f>
        <v>1737.0000633599993</v>
      </c>
      <c r="V67" s="52">
        <f>FC_IND_E!V67+FC_TRA_E!V67+FC_OTH_E!V67</f>
        <v>1936.9587758400003</v>
      </c>
      <c r="W67" s="52">
        <f>FC_IND_E!W67+FC_TRA_E!W67+FC_OTH_E!W67</f>
        <v>1675.4111150399999</v>
      </c>
      <c r="X67" s="52">
        <f>FC_IND_E!X67+FC_TRA_E!X67+FC_OTH_E!X67</f>
        <v>2123.5418956799995</v>
      </c>
      <c r="Y67" s="52">
        <f>FC_IND_E!Y67+FC_TRA_E!Y67+FC_OTH_E!Y67</f>
        <v>2518.2791395200006</v>
      </c>
      <c r="Z67" s="52">
        <f>FC_IND_E!Z67+FC_TRA_E!Z67+FC_OTH_E!Z67</f>
        <v>2503.8404424</v>
      </c>
    </row>
    <row r="68" spans="1:26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  <c r="Y68" s="52">
        <f>FC_IND_E!Y68+FC_TRA_E!Y68+FC_OTH_E!Y68</f>
        <v>298.69514640000006</v>
      </c>
      <c r="Z68" s="52">
        <f>FC_IND_E!Z68+FC_TRA_E!Z68+FC_OTH_E!Z68</f>
        <v>496.31711904000002</v>
      </c>
    </row>
    <row r="69" spans="1:26" ht="11.25" customHeight="1" x14ac:dyDescent="0.2">
      <c r="A69" s="50" t="s">
        <v>106</v>
      </c>
      <c r="B69" s="51" t="s">
        <v>107</v>
      </c>
      <c r="C69" s="52">
        <f>FC_IND_E!C69+FC_TRA_E!C69+FC_OTH_E!C69</f>
        <v>793.73888496000018</v>
      </c>
      <c r="D69" s="52">
        <f>FC_IND_E!D69+FC_TRA_E!D69+FC_OTH_E!D69</f>
        <v>812.07597168000007</v>
      </c>
      <c r="E69" s="52">
        <f>FC_IND_E!E69+FC_TRA_E!E69+FC_OTH_E!E69</f>
        <v>846.13074336000011</v>
      </c>
      <c r="F69" s="52">
        <f>FC_IND_E!F69+FC_TRA_E!F69+FC_OTH_E!F69</f>
        <v>796.35828672000014</v>
      </c>
      <c r="G69" s="52">
        <f>FC_IND_E!G69+FC_TRA_E!G69+FC_OTH_E!G69</f>
        <v>869.70714336000015</v>
      </c>
      <c r="H69" s="52">
        <f>FC_IND_E!H69+FC_TRA_E!H69+FC_OTH_E!H69</f>
        <v>1435.5407433600003</v>
      </c>
      <c r="I69" s="52">
        <f>FC_IND_E!I69+FC_TRA_E!I69+FC_OTH_E!I69</f>
        <v>1673.9243999999999</v>
      </c>
      <c r="J69" s="52">
        <f>FC_IND_E!J69+FC_TRA_E!J69+FC_OTH_E!J69</f>
        <v>3418.5780000000004</v>
      </c>
      <c r="K69" s="52">
        <f>FC_IND_E!K69+FC_TRA_E!K69+FC_OTH_E!K69</f>
        <v>5509.0188849599999</v>
      </c>
      <c r="L69" s="52">
        <f>FC_IND_E!L69+FC_TRA_E!L69+FC_OTH_E!L69</f>
        <v>6106.2875999999987</v>
      </c>
      <c r="M69" s="52">
        <f>FC_IND_E!M69+FC_TRA_E!M69+FC_OTH_E!M69</f>
        <v>5990.8111574399991</v>
      </c>
      <c r="N69" s="52">
        <f>FC_IND_E!N69+FC_TRA_E!N69+FC_OTH_E!N69</f>
        <v>6045.3672019200003</v>
      </c>
      <c r="O69" s="52">
        <f>FC_IND_E!O69+FC_TRA_E!O69+FC_OTH_E!O69</f>
        <v>6745.113224640002</v>
      </c>
      <c r="P69" s="52">
        <f>FC_IND_E!P69+FC_TRA_E!P69+FC_OTH_E!P69</f>
        <v>6799.0455777599991</v>
      </c>
      <c r="Q69" s="52">
        <f>FC_IND_E!Q69+FC_TRA_E!Q69+FC_OTH_E!Q69</f>
        <v>7532.834137920001</v>
      </c>
      <c r="R69" s="52">
        <f>FC_IND_E!R69+FC_TRA_E!R69+FC_OTH_E!R69</f>
        <v>7595.6946825600007</v>
      </c>
      <c r="S69" s="52">
        <f>FC_IND_E!S69+FC_TRA_E!S69+FC_OTH_E!S69</f>
        <v>7829.3961935999987</v>
      </c>
      <c r="T69" s="52">
        <f>FC_IND_E!T69+FC_TRA_E!T69+FC_OTH_E!T69</f>
        <v>8289.4357324800021</v>
      </c>
      <c r="U69" s="52">
        <f>FC_IND_E!U69+FC_TRA_E!U69+FC_OTH_E!U69</f>
        <v>8334.5316508799988</v>
      </c>
      <c r="V69" s="52">
        <f>FC_IND_E!V69+FC_TRA_E!V69+FC_OTH_E!V69</f>
        <v>8311.2501470399984</v>
      </c>
      <c r="W69" s="52">
        <f>FC_IND_E!W69+FC_TRA_E!W69+FC_OTH_E!W69</f>
        <v>6985.5754276799998</v>
      </c>
      <c r="X69" s="52">
        <f>FC_IND_E!X69+FC_TRA_E!X69+FC_OTH_E!X69</f>
        <v>7184.1483575999991</v>
      </c>
      <c r="Y69" s="52">
        <f>FC_IND_E!Y69+FC_TRA_E!Y69+FC_OTH_E!Y69</f>
        <v>7029.6095159999977</v>
      </c>
      <c r="Z69" s="52">
        <f>FC_IND_E!Z69+FC_TRA_E!Z69+FC_OTH_E!Z69</f>
        <v>7261.9729070399999</v>
      </c>
    </row>
    <row r="70" spans="1:26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  <c r="Y70" s="52">
        <f>FC_IND_E!Y70+FC_TRA_E!Y70+FC_OTH_E!Y70</f>
        <v>0</v>
      </c>
      <c r="Z70" s="52">
        <f>FC_IND_E!Z70+FC_TRA_E!Z70+FC_OTH_E!Z70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  <c r="Y71" s="52">
        <f>FC_IND_E!Y71+FC_TRA_E!Y71+FC_OTH_E!Y71</f>
        <v>18.680919840000001</v>
      </c>
      <c r="Z71" s="52">
        <f>FC_IND_E!Z71+FC_TRA_E!Z71+FC_OTH_E!Z71</f>
        <v>26.005916160000002</v>
      </c>
    </row>
    <row r="72" spans="1:26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48.693707999999994</v>
      </c>
      <c r="R72" s="55">
        <f>FC_IND_E!R72+FC_TRA_E!R72+FC_OTH_E!R72</f>
        <v>21.737295359999994</v>
      </c>
      <c r="S72" s="55">
        <f>FC_IND_E!S72+FC_TRA_E!S72+FC_OTH_E!S72</f>
        <v>42.789712319999992</v>
      </c>
      <c r="T72" s="55">
        <f>FC_IND_E!T72+FC_TRA_E!T72+FC_OTH_E!T72</f>
        <v>5.1950462400000008</v>
      </c>
      <c r="U72" s="55">
        <f>FC_IND_E!U72+FC_TRA_E!U72+FC_OTH_E!U72</f>
        <v>24.80950511999999</v>
      </c>
      <c r="V72" s="55">
        <f>FC_IND_E!V72+FC_TRA_E!V72+FC_OTH_E!V72</f>
        <v>77.207287679999993</v>
      </c>
      <c r="W72" s="55">
        <f>FC_IND_E!W72+FC_TRA_E!W72+FC_OTH_E!W72</f>
        <v>78.407974080000017</v>
      </c>
      <c r="X72" s="55">
        <f>FC_IND_E!X72+FC_TRA_E!X72+FC_OTH_E!X72</f>
        <v>6.1905556799999992</v>
      </c>
      <c r="Y72" s="55">
        <f>FC_IND_E!Y72+FC_TRA_E!Y72+FC_OTH_E!Y72</f>
        <v>10.80245232</v>
      </c>
      <c r="Z72" s="55">
        <f>FC_IND_E!Z72+FC_TRA_E!Z72+FC_OTH_E!Z72</f>
        <v>11.497073759999997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51829.502511969426</v>
      </c>
      <c r="D2" s="21">
        <f t="shared" ref="D2:X2" si="0">SUM(D3,D17,D22,D25,D26,D51,D52)</f>
        <v>56048.374506251115</v>
      </c>
      <c r="E2" s="21">
        <f t="shared" si="0"/>
        <v>53671.065773415015</v>
      </c>
      <c r="F2" s="21">
        <f t="shared" si="0"/>
        <v>52944.511125250858</v>
      </c>
      <c r="G2" s="21">
        <f t="shared" si="0"/>
        <v>49727.367789491735</v>
      </c>
      <c r="H2" s="21">
        <f t="shared" si="0"/>
        <v>51291.00766945209</v>
      </c>
      <c r="I2" s="21">
        <f t="shared" si="0"/>
        <v>50514.233607010698</v>
      </c>
      <c r="J2" s="21">
        <f t="shared" si="0"/>
        <v>49412.250137170697</v>
      </c>
      <c r="K2" s="21">
        <f t="shared" si="0"/>
        <v>48199.808891890738</v>
      </c>
      <c r="L2" s="21">
        <f t="shared" si="0"/>
        <v>38187.098991368097</v>
      </c>
      <c r="M2" s="21">
        <f t="shared" si="0"/>
        <v>41326.402386777612</v>
      </c>
      <c r="N2" s="21">
        <f t="shared" si="0"/>
        <v>46207.199253315121</v>
      </c>
      <c r="O2" s="21">
        <f t="shared" si="0"/>
        <v>44811.468153826267</v>
      </c>
      <c r="P2" s="21">
        <f t="shared" si="0"/>
        <v>45081.303270462762</v>
      </c>
      <c r="Q2" s="21">
        <f t="shared" si="0"/>
        <v>42383.993786476662</v>
      </c>
      <c r="R2" s="21">
        <f t="shared" si="0"/>
        <v>41099.503397869245</v>
      </c>
      <c r="S2" s="21">
        <f t="shared" si="0"/>
        <v>41477.396997780066</v>
      </c>
      <c r="T2" s="21">
        <f t="shared" si="0"/>
        <v>38932.145449782904</v>
      </c>
      <c r="U2" s="21">
        <f t="shared" si="0"/>
        <v>39726.815528240237</v>
      </c>
      <c r="V2" s="21">
        <f t="shared" si="0"/>
        <v>38335.984374932515</v>
      </c>
      <c r="W2" s="21">
        <f t="shared" si="0"/>
        <v>34591.127561325891</v>
      </c>
      <c r="X2" s="21">
        <f t="shared" si="0"/>
        <v>37804.285519069606</v>
      </c>
      <c r="Y2" s="21">
        <f t="shared" ref="Y2:Z2" si="1">SUM(Y3,Y17,Y22,Y25,Y26,Y51,Y52)</f>
        <v>34124.638531383331</v>
      </c>
      <c r="Z2" s="21">
        <f t="shared" si="1"/>
        <v>31445.415798553739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6839.1085672894187</v>
      </c>
      <c r="D3" s="24">
        <f t="shared" si="2"/>
        <v>6241.4181316911145</v>
      </c>
      <c r="E3" s="24">
        <f t="shared" si="2"/>
        <v>5308.4893975350205</v>
      </c>
      <c r="F3" s="24">
        <f t="shared" si="2"/>
        <v>5426.6631242508574</v>
      </c>
      <c r="G3" s="24">
        <f t="shared" si="2"/>
        <v>5553.7960701717329</v>
      </c>
      <c r="H3" s="24">
        <f t="shared" si="2"/>
        <v>6480.3719887320894</v>
      </c>
      <c r="I3" s="24">
        <f t="shared" si="2"/>
        <v>6222.797217370693</v>
      </c>
      <c r="J3" s="24">
        <f t="shared" si="2"/>
        <v>7114.0403174506882</v>
      </c>
      <c r="K3" s="24">
        <f t="shared" si="2"/>
        <v>6713.2676642507386</v>
      </c>
      <c r="L3" s="24">
        <f t="shared" si="2"/>
        <v>5231.6756820080936</v>
      </c>
      <c r="M3" s="24">
        <f t="shared" si="2"/>
        <v>5555.5608679276356</v>
      </c>
      <c r="N3" s="24">
        <f t="shared" si="2"/>
        <v>4571.8823311222613</v>
      </c>
      <c r="O3" s="24">
        <f t="shared" si="2"/>
        <v>5006.2118529615136</v>
      </c>
      <c r="P3" s="24">
        <f t="shared" si="2"/>
        <v>4225.304738160341</v>
      </c>
      <c r="Q3" s="24">
        <f t="shared" si="2"/>
        <v>3960.9162799209216</v>
      </c>
      <c r="R3" s="24">
        <f t="shared" si="2"/>
        <v>4179.7343188815339</v>
      </c>
      <c r="S3" s="24">
        <f t="shared" si="2"/>
        <v>4031.3827742420885</v>
      </c>
      <c r="T3" s="24">
        <f t="shared" si="2"/>
        <v>4223.2680360029499</v>
      </c>
      <c r="U3" s="24">
        <f t="shared" si="2"/>
        <v>4430.2846154428926</v>
      </c>
      <c r="V3" s="24">
        <f t="shared" si="2"/>
        <v>3609.9751975230806</v>
      </c>
      <c r="W3" s="24">
        <f t="shared" si="2"/>
        <v>3178.3258749621236</v>
      </c>
      <c r="X3" s="24">
        <f t="shared" ref="X3:Z3" si="3">SUM(X4,X8,X11)</f>
        <v>3662.7625404031028</v>
      </c>
      <c r="Y3" s="24">
        <f t="shared" si="3"/>
        <v>2577.8487333625662</v>
      </c>
      <c r="Z3" s="24">
        <f t="shared" si="3"/>
        <v>2160.3467520025847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4995.4474864800004</v>
      </c>
      <c r="D4" s="19">
        <f t="shared" si="4"/>
        <v>4087.85508648</v>
      </c>
      <c r="E4" s="19">
        <f t="shared" si="4"/>
        <v>3013.0099243199998</v>
      </c>
      <c r="F4" s="19">
        <f t="shared" si="4"/>
        <v>3364.7324594400011</v>
      </c>
      <c r="G4" s="19">
        <f t="shared" si="4"/>
        <v>3615.6117729600001</v>
      </c>
      <c r="H4" s="19">
        <f t="shared" si="4"/>
        <v>4596.9919459200009</v>
      </c>
      <c r="I4" s="19">
        <f t="shared" si="4"/>
        <v>4274.7843837600003</v>
      </c>
      <c r="J4" s="19">
        <f t="shared" si="4"/>
        <v>5079.0740378400005</v>
      </c>
      <c r="K4" s="19">
        <f t="shared" si="4"/>
        <v>4569.9368378399995</v>
      </c>
      <c r="L4" s="19">
        <f t="shared" si="4"/>
        <v>3613.1525892</v>
      </c>
      <c r="M4" s="19">
        <f t="shared" si="4"/>
        <v>4004.2285351200003</v>
      </c>
      <c r="N4" s="19">
        <f t="shared" si="4"/>
        <v>3719.1457591199996</v>
      </c>
      <c r="O4" s="19">
        <f t="shared" si="4"/>
        <v>3816.1743681600001</v>
      </c>
      <c r="P4" s="19">
        <f t="shared" si="4"/>
        <v>3181.3875561599993</v>
      </c>
      <c r="Q4" s="19">
        <f t="shared" si="4"/>
        <v>2910.7704067199993</v>
      </c>
      <c r="R4" s="19">
        <f t="shared" si="4"/>
        <v>3234.9736504800003</v>
      </c>
      <c r="S4" s="19">
        <f t="shared" si="4"/>
        <v>3136.2865142400005</v>
      </c>
      <c r="T4" s="19">
        <f t="shared" si="4"/>
        <v>3476.5778124000008</v>
      </c>
      <c r="U4" s="19">
        <f t="shared" si="4"/>
        <v>3575.6446730400003</v>
      </c>
      <c r="V4" s="19">
        <f t="shared" si="4"/>
        <v>2815.8495235200003</v>
      </c>
      <c r="W4" s="19">
        <f t="shared" si="4"/>
        <v>2534.6164377599998</v>
      </c>
      <c r="X4" s="19">
        <f t="shared" ref="X4:Z4" si="5">SUM(X5:X7)</f>
        <v>2960.3212056000002</v>
      </c>
      <c r="Y4" s="19">
        <f t="shared" si="5"/>
        <v>2039.9973105600002</v>
      </c>
      <c r="Z4" s="19">
        <f t="shared" si="5"/>
        <v>1636.05024</v>
      </c>
    </row>
    <row r="5" spans="1:26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1409.5815861599997</v>
      </c>
      <c r="O5" s="8">
        <f>FC_IND_IS_E!O5+FC_IND_NFM_E!O5+FC_IND_CPC_E!O5+FC_IND_NMM_E!O5+FC_IND_PPP_E!O5+FC_IND_FBT_E!O5+FC_IND_TE_E!O5+FC_IND_MAC_E!O5+FC_IND_TL_E!O5+FC_IND_WP_E!O5+FC_IND_MQ_E!O5+FC_IND_CON_E!O5+FC_IND_NSP_E!O5</f>
        <v>1767.3276060000001</v>
      </c>
      <c r="P5" s="8">
        <f>FC_IND_IS_E!P5+FC_IND_NFM_E!P5+FC_IND_CPC_E!P5+FC_IND_NMM_E!P5+FC_IND_PPP_E!P5+FC_IND_FBT_E!P5+FC_IND_TE_E!P5+FC_IND_MAC_E!P5+FC_IND_TL_E!P5+FC_IND_WP_E!P5+FC_IND_MQ_E!P5+FC_IND_CON_E!P5+FC_IND_NSP_E!P5</f>
        <v>1917.1532318399995</v>
      </c>
      <c r="Q5" s="8">
        <f>FC_IND_IS_E!Q5+FC_IND_NFM_E!Q5+FC_IND_CPC_E!Q5+FC_IND_NMM_E!Q5+FC_IND_PPP_E!Q5+FC_IND_FBT_E!Q5+FC_IND_TE_E!Q5+FC_IND_MAC_E!Q5+FC_IND_TL_E!Q5+FC_IND_WP_E!Q5+FC_IND_MQ_E!Q5+FC_IND_CON_E!Q5+FC_IND_NSP_E!Q5</f>
        <v>923.41379591999976</v>
      </c>
      <c r="R5" s="8">
        <f>FC_IND_IS_E!R5+FC_IND_NFM_E!R5+FC_IND_CPC_E!R5+FC_IND_NMM_E!R5+FC_IND_PPP_E!R5+FC_IND_FBT_E!R5+FC_IND_TE_E!R5+FC_IND_MAC_E!R5+FC_IND_TL_E!R5+FC_IND_WP_E!R5+FC_IND_MQ_E!R5+FC_IND_CON_E!R5+FC_IND_NSP_E!R5</f>
        <v>895.89416400000005</v>
      </c>
      <c r="S5" s="8">
        <f>FC_IND_IS_E!S5+FC_IND_NFM_E!S5+FC_IND_CPC_E!S5+FC_IND_NMM_E!S5+FC_IND_PPP_E!S5+FC_IND_FBT_E!S5+FC_IND_TE_E!S5+FC_IND_MAC_E!S5+FC_IND_TL_E!S5+FC_IND_WP_E!S5+FC_IND_MQ_E!S5+FC_IND_CON_E!S5+FC_IND_NSP_E!S5</f>
        <v>504.51409800000005</v>
      </c>
      <c r="T5" s="8">
        <f>FC_IND_IS_E!T5+FC_IND_NFM_E!T5+FC_IND_CPC_E!T5+FC_IND_NMM_E!T5+FC_IND_PPP_E!T5+FC_IND_FBT_E!T5+FC_IND_TE_E!T5+FC_IND_MAC_E!T5+FC_IND_TL_E!T5+FC_IND_WP_E!T5+FC_IND_MQ_E!T5+FC_IND_CON_E!T5+FC_IND_NSP_E!T5</f>
        <v>414.72272951999997</v>
      </c>
      <c r="U5" s="8">
        <f>FC_IND_IS_E!U5+FC_IND_NFM_E!U5+FC_IND_CPC_E!U5+FC_IND_NMM_E!U5+FC_IND_PPP_E!U5+FC_IND_FBT_E!U5+FC_IND_TE_E!U5+FC_IND_MAC_E!U5+FC_IND_TL_E!U5+FC_IND_WP_E!U5+FC_IND_MQ_E!U5+FC_IND_CON_E!U5+FC_IND_NSP_E!U5</f>
        <v>662.58331919999989</v>
      </c>
      <c r="V5" s="8">
        <f>FC_IND_IS_E!V5+FC_IND_NFM_E!V5+FC_IND_CPC_E!V5+FC_IND_NMM_E!V5+FC_IND_PPP_E!V5+FC_IND_FBT_E!V5+FC_IND_TE_E!V5+FC_IND_MAC_E!V5+FC_IND_TL_E!V5+FC_IND_WP_E!V5+FC_IND_MQ_E!V5+FC_IND_CON_E!V5+FC_IND_NSP_E!V5</f>
        <v>503.30919671999999</v>
      </c>
      <c r="W5" s="8">
        <f>FC_IND_IS_E!W5+FC_IND_NFM_E!W5+FC_IND_CPC_E!W5+FC_IND_NMM_E!W5+FC_IND_PPP_E!W5+FC_IND_FBT_E!W5+FC_IND_TE_E!W5+FC_IND_MAC_E!W5+FC_IND_TL_E!W5+FC_IND_WP_E!W5+FC_IND_MQ_E!W5+FC_IND_CON_E!W5+FC_IND_NSP_E!W5</f>
        <v>327.89763863999997</v>
      </c>
      <c r="X5" s="8">
        <f>FC_IND_IS_E!X5+FC_IND_NFM_E!X5+FC_IND_CPC_E!X5+FC_IND_NMM_E!X5+FC_IND_PPP_E!X5+FC_IND_FBT_E!X5+FC_IND_TE_E!X5+FC_IND_MAC_E!X5+FC_IND_TL_E!X5+FC_IND_WP_E!X5+FC_IND_MQ_E!X5+FC_IND_CON_E!X5+FC_IND_NSP_E!X5</f>
        <v>420.49896768000008</v>
      </c>
      <c r="Y5" s="8">
        <f>FC_IND_IS_E!Y5+FC_IND_NFM_E!Y5+FC_IND_CPC_E!Y5+FC_IND_NMM_E!Y5+FC_IND_PPP_E!Y5+FC_IND_FBT_E!Y5+FC_IND_TE_E!Y5+FC_IND_MAC_E!Y5+FC_IND_TL_E!Y5+FC_IND_WP_E!Y5+FC_IND_MQ_E!Y5+FC_IND_CON_E!Y5+FC_IND_NSP_E!Y5</f>
        <v>402.31476647999995</v>
      </c>
      <c r="Z5" s="8">
        <f>FC_IND_IS_E!Z5+FC_IND_NFM_E!Z5+FC_IND_CPC_E!Z5+FC_IND_NMM_E!Z5+FC_IND_PPP_E!Z5+FC_IND_FBT_E!Z5+FC_IND_TE_E!Z5+FC_IND_MAC_E!Z5+FC_IND_TL_E!Z5+FC_IND_WP_E!Z5+FC_IND_MQ_E!Z5+FC_IND_CON_E!Z5+FC_IND_NSP_E!Z5</f>
        <v>114.39921240000001</v>
      </c>
    </row>
    <row r="6" spans="1:26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  <c r="Y6" s="8">
        <f>FC_IND_IS_E!Y6+FC_IND_NFM_E!Y6+FC_IND_CPC_E!Y6+FC_IND_NMM_E!Y6+FC_IND_PPP_E!Y6+FC_IND_FBT_E!Y6+FC_IND_TE_E!Y6+FC_IND_MAC_E!Y6+FC_IND_TL_E!Y6+FC_IND_WP_E!Y6+FC_IND_MQ_E!Y6+FC_IND_CON_E!Y6+FC_IND_NSP_E!Y6</f>
        <v>0</v>
      </c>
      <c r="Z6" s="8">
        <f>FC_IND_IS_E!Z6+FC_IND_NFM_E!Z6+FC_IND_CPC_E!Z6+FC_IND_NMM_E!Z6+FC_IND_PPP_E!Z6+FC_IND_FBT_E!Z6+FC_IND_TE_E!Z6+FC_IND_MAC_E!Z6+FC_IND_TL_E!Z6+FC_IND_WP_E!Z6+FC_IND_MQ_E!Z6+FC_IND_CON_E!Z6+FC_IND_NSP_E!Z6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4995.4474864800004</v>
      </c>
      <c r="D7" s="8">
        <f>FC_IND_IS_E!D7+FC_IND_NFM_E!D7+FC_IND_CPC_E!D7+FC_IND_NMM_E!D7+FC_IND_PPP_E!D7+FC_IND_FBT_E!D7+FC_IND_TE_E!D7+FC_IND_MAC_E!D7+FC_IND_TL_E!D7+FC_IND_WP_E!D7+FC_IND_MQ_E!D7+FC_IND_CON_E!D7+FC_IND_NSP_E!D7</f>
        <v>4087.85508648</v>
      </c>
      <c r="E7" s="8">
        <f>FC_IND_IS_E!E7+FC_IND_NFM_E!E7+FC_IND_CPC_E!E7+FC_IND_NMM_E!E7+FC_IND_PPP_E!E7+FC_IND_FBT_E!E7+FC_IND_TE_E!E7+FC_IND_MAC_E!E7+FC_IND_TL_E!E7+FC_IND_WP_E!E7+FC_IND_MQ_E!E7+FC_IND_CON_E!E7+FC_IND_NSP_E!E7</f>
        <v>3013.0099243199998</v>
      </c>
      <c r="F7" s="8">
        <f>FC_IND_IS_E!F7+FC_IND_NFM_E!F7+FC_IND_CPC_E!F7+FC_IND_NMM_E!F7+FC_IND_PPP_E!F7+FC_IND_FBT_E!F7+FC_IND_TE_E!F7+FC_IND_MAC_E!F7+FC_IND_TL_E!F7+FC_IND_WP_E!F7+FC_IND_MQ_E!F7+FC_IND_CON_E!F7+FC_IND_NSP_E!F7</f>
        <v>3364.7324594400011</v>
      </c>
      <c r="G7" s="8">
        <f>FC_IND_IS_E!G7+FC_IND_NFM_E!G7+FC_IND_CPC_E!G7+FC_IND_NMM_E!G7+FC_IND_PPP_E!G7+FC_IND_FBT_E!G7+FC_IND_TE_E!G7+FC_IND_MAC_E!G7+FC_IND_TL_E!G7+FC_IND_WP_E!G7+FC_IND_MQ_E!G7+FC_IND_CON_E!G7+FC_IND_NSP_E!G7</f>
        <v>3615.6117729600001</v>
      </c>
      <c r="H7" s="8">
        <f>FC_IND_IS_E!H7+FC_IND_NFM_E!H7+FC_IND_CPC_E!H7+FC_IND_NMM_E!H7+FC_IND_PPP_E!H7+FC_IND_FBT_E!H7+FC_IND_TE_E!H7+FC_IND_MAC_E!H7+FC_IND_TL_E!H7+FC_IND_WP_E!H7+FC_IND_MQ_E!H7+FC_IND_CON_E!H7+FC_IND_NSP_E!H7</f>
        <v>4596.9919459200009</v>
      </c>
      <c r="I7" s="8">
        <f>FC_IND_IS_E!I7+FC_IND_NFM_E!I7+FC_IND_CPC_E!I7+FC_IND_NMM_E!I7+FC_IND_PPP_E!I7+FC_IND_FBT_E!I7+FC_IND_TE_E!I7+FC_IND_MAC_E!I7+FC_IND_TL_E!I7+FC_IND_WP_E!I7+FC_IND_MQ_E!I7+FC_IND_CON_E!I7+FC_IND_NSP_E!I7</f>
        <v>4274.7843837600003</v>
      </c>
      <c r="J7" s="8">
        <f>FC_IND_IS_E!J7+FC_IND_NFM_E!J7+FC_IND_CPC_E!J7+FC_IND_NMM_E!J7+FC_IND_PPP_E!J7+FC_IND_FBT_E!J7+FC_IND_TE_E!J7+FC_IND_MAC_E!J7+FC_IND_TL_E!J7+FC_IND_WP_E!J7+FC_IND_MQ_E!J7+FC_IND_CON_E!J7+FC_IND_NSP_E!J7</f>
        <v>5079.0740378400005</v>
      </c>
      <c r="K7" s="8">
        <f>FC_IND_IS_E!K7+FC_IND_NFM_E!K7+FC_IND_CPC_E!K7+FC_IND_NMM_E!K7+FC_IND_PPP_E!K7+FC_IND_FBT_E!K7+FC_IND_TE_E!K7+FC_IND_MAC_E!K7+FC_IND_TL_E!K7+FC_IND_WP_E!K7+FC_IND_MQ_E!K7+FC_IND_CON_E!K7+FC_IND_NSP_E!K7</f>
        <v>4569.9368378399995</v>
      </c>
      <c r="L7" s="8">
        <f>FC_IND_IS_E!L7+FC_IND_NFM_E!L7+FC_IND_CPC_E!L7+FC_IND_NMM_E!L7+FC_IND_PPP_E!L7+FC_IND_FBT_E!L7+FC_IND_TE_E!L7+FC_IND_MAC_E!L7+FC_IND_TL_E!L7+FC_IND_WP_E!L7+FC_IND_MQ_E!L7+FC_IND_CON_E!L7+FC_IND_NSP_E!L7</f>
        <v>3613.1525892</v>
      </c>
      <c r="M7" s="8">
        <f>FC_IND_IS_E!M7+FC_IND_NFM_E!M7+FC_IND_CPC_E!M7+FC_IND_NMM_E!M7+FC_IND_PPP_E!M7+FC_IND_FBT_E!M7+FC_IND_TE_E!M7+FC_IND_MAC_E!M7+FC_IND_TL_E!M7+FC_IND_WP_E!M7+FC_IND_MQ_E!M7+FC_IND_CON_E!M7+FC_IND_NSP_E!M7</f>
        <v>4004.2285351200003</v>
      </c>
      <c r="N7" s="8">
        <f>FC_IND_IS_E!N7+FC_IND_NFM_E!N7+FC_IND_CPC_E!N7+FC_IND_NMM_E!N7+FC_IND_PPP_E!N7+FC_IND_FBT_E!N7+FC_IND_TE_E!N7+FC_IND_MAC_E!N7+FC_IND_TL_E!N7+FC_IND_WP_E!N7+FC_IND_MQ_E!N7+FC_IND_CON_E!N7+FC_IND_NSP_E!N7</f>
        <v>2309.5641729600002</v>
      </c>
      <c r="O7" s="8">
        <f>FC_IND_IS_E!O7+FC_IND_NFM_E!O7+FC_IND_CPC_E!O7+FC_IND_NMM_E!O7+FC_IND_PPP_E!O7+FC_IND_FBT_E!O7+FC_IND_TE_E!O7+FC_IND_MAC_E!O7+FC_IND_TL_E!O7+FC_IND_WP_E!O7+FC_IND_MQ_E!O7+FC_IND_CON_E!O7+FC_IND_NSP_E!O7</f>
        <v>2048.8467621600003</v>
      </c>
      <c r="P7" s="8">
        <f>FC_IND_IS_E!P7+FC_IND_NFM_E!P7+FC_IND_CPC_E!P7+FC_IND_NMM_E!P7+FC_IND_PPP_E!P7+FC_IND_FBT_E!P7+FC_IND_TE_E!P7+FC_IND_MAC_E!P7+FC_IND_TL_E!P7+FC_IND_WP_E!P7+FC_IND_MQ_E!P7+FC_IND_CON_E!P7+FC_IND_NSP_E!P7</f>
        <v>1264.2343243199998</v>
      </c>
      <c r="Q7" s="8">
        <f>FC_IND_IS_E!Q7+FC_IND_NFM_E!Q7+FC_IND_CPC_E!Q7+FC_IND_NMM_E!Q7+FC_IND_PPP_E!Q7+FC_IND_FBT_E!Q7+FC_IND_TE_E!Q7+FC_IND_MAC_E!Q7+FC_IND_TL_E!Q7+FC_IND_WP_E!Q7+FC_IND_MQ_E!Q7+FC_IND_CON_E!Q7+FC_IND_NSP_E!Q7</f>
        <v>1987.3566107999995</v>
      </c>
      <c r="R7" s="8">
        <f>FC_IND_IS_E!R7+FC_IND_NFM_E!R7+FC_IND_CPC_E!R7+FC_IND_NMM_E!R7+FC_IND_PPP_E!R7+FC_IND_FBT_E!R7+FC_IND_TE_E!R7+FC_IND_MAC_E!R7+FC_IND_TL_E!R7+FC_IND_WP_E!R7+FC_IND_MQ_E!R7+FC_IND_CON_E!R7+FC_IND_NSP_E!R7</f>
        <v>2339.0794864800005</v>
      </c>
      <c r="S7" s="8">
        <f>FC_IND_IS_E!S7+FC_IND_NFM_E!S7+FC_IND_CPC_E!S7+FC_IND_NMM_E!S7+FC_IND_PPP_E!S7+FC_IND_FBT_E!S7+FC_IND_TE_E!S7+FC_IND_MAC_E!S7+FC_IND_TL_E!S7+FC_IND_WP_E!S7+FC_IND_MQ_E!S7+FC_IND_CON_E!S7+FC_IND_NSP_E!S7</f>
        <v>2631.7724162400004</v>
      </c>
      <c r="T7" s="8">
        <f>FC_IND_IS_E!T7+FC_IND_NFM_E!T7+FC_IND_CPC_E!T7+FC_IND_NMM_E!T7+FC_IND_PPP_E!T7+FC_IND_FBT_E!T7+FC_IND_TE_E!T7+FC_IND_MAC_E!T7+FC_IND_TL_E!T7+FC_IND_WP_E!T7+FC_IND_MQ_E!T7+FC_IND_CON_E!T7+FC_IND_NSP_E!T7</f>
        <v>3061.8550828800007</v>
      </c>
      <c r="U7" s="8">
        <f>FC_IND_IS_E!U7+FC_IND_NFM_E!U7+FC_IND_CPC_E!U7+FC_IND_NMM_E!U7+FC_IND_PPP_E!U7+FC_IND_FBT_E!U7+FC_IND_TE_E!U7+FC_IND_MAC_E!U7+FC_IND_TL_E!U7+FC_IND_WP_E!U7+FC_IND_MQ_E!U7+FC_IND_CON_E!U7+FC_IND_NSP_E!U7</f>
        <v>2913.0613538400003</v>
      </c>
      <c r="V7" s="8">
        <f>FC_IND_IS_E!V7+FC_IND_NFM_E!V7+FC_IND_CPC_E!V7+FC_IND_NMM_E!V7+FC_IND_PPP_E!V7+FC_IND_FBT_E!V7+FC_IND_TE_E!V7+FC_IND_MAC_E!V7+FC_IND_TL_E!V7+FC_IND_WP_E!V7+FC_IND_MQ_E!V7+FC_IND_CON_E!V7+FC_IND_NSP_E!V7</f>
        <v>2312.5403268000005</v>
      </c>
      <c r="W7" s="8">
        <f>FC_IND_IS_E!W7+FC_IND_NFM_E!W7+FC_IND_CPC_E!W7+FC_IND_NMM_E!W7+FC_IND_PPP_E!W7+FC_IND_FBT_E!W7+FC_IND_TE_E!W7+FC_IND_MAC_E!W7+FC_IND_TL_E!W7+FC_IND_WP_E!W7+FC_IND_MQ_E!W7+FC_IND_CON_E!W7+FC_IND_NSP_E!W7</f>
        <v>2206.7187991199999</v>
      </c>
      <c r="X7" s="8">
        <f>FC_IND_IS_E!X7+FC_IND_NFM_E!X7+FC_IND_CPC_E!X7+FC_IND_NMM_E!X7+FC_IND_PPP_E!X7+FC_IND_FBT_E!X7+FC_IND_TE_E!X7+FC_IND_MAC_E!X7+FC_IND_TL_E!X7+FC_IND_WP_E!X7+FC_IND_MQ_E!X7+FC_IND_CON_E!X7+FC_IND_NSP_E!X7</f>
        <v>2539.8222379200001</v>
      </c>
      <c r="Y7" s="8">
        <f>FC_IND_IS_E!Y7+FC_IND_NFM_E!Y7+FC_IND_CPC_E!Y7+FC_IND_NMM_E!Y7+FC_IND_PPP_E!Y7+FC_IND_FBT_E!Y7+FC_IND_TE_E!Y7+FC_IND_MAC_E!Y7+FC_IND_TL_E!Y7+FC_IND_WP_E!Y7+FC_IND_MQ_E!Y7+FC_IND_CON_E!Y7+FC_IND_NSP_E!Y7</f>
        <v>1637.6825440800003</v>
      </c>
      <c r="Z7" s="8">
        <f>FC_IND_IS_E!Z7+FC_IND_NFM_E!Z7+FC_IND_CPC_E!Z7+FC_IND_NMM_E!Z7+FC_IND_PPP_E!Z7+FC_IND_FBT_E!Z7+FC_IND_TE_E!Z7+FC_IND_MAC_E!Z7+FC_IND_TL_E!Z7+FC_IND_WP_E!Z7+FC_IND_MQ_E!Z7+FC_IND_CON_E!Z7+FC_IND_NSP_E!Z7</f>
        <v>1521.6510275999999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91.001080798498307</v>
      </c>
      <c r="D8" s="19">
        <f t="shared" si="6"/>
        <v>101.30295959832834</v>
      </c>
      <c r="E8" s="19">
        <f t="shared" si="6"/>
        <v>39.490959599348336</v>
      </c>
      <c r="F8" s="19">
        <f t="shared" si="6"/>
        <v>87.566878798554995</v>
      </c>
      <c r="G8" s="19">
        <f t="shared" si="6"/>
        <v>68.680040398866666</v>
      </c>
      <c r="H8" s="19">
        <f t="shared" si="6"/>
        <v>61.811999998979999</v>
      </c>
      <c r="I8" s="19">
        <f t="shared" si="6"/>
        <v>63.528919198951648</v>
      </c>
      <c r="J8" s="19">
        <f t="shared" si="6"/>
        <v>87.566878798554995</v>
      </c>
      <c r="K8" s="19">
        <f t="shared" si="6"/>
        <v>115.03904039810165</v>
      </c>
      <c r="L8" s="19">
        <f t="shared" si="6"/>
        <v>87.566878798554995</v>
      </c>
      <c r="M8" s="19">
        <f t="shared" si="6"/>
        <v>89.284161598526666</v>
      </c>
      <c r="N8" s="19">
        <f t="shared" si="6"/>
        <v>137.36008079773336</v>
      </c>
      <c r="O8" s="19">
        <f t="shared" si="6"/>
        <v>267.85212119558003</v>
      </c>
      <c r="P8" s="19">
        <f t="shared" si="6"/>
        <v>274.72016159546661</v>
      </c>
      <c r="Q8" s="19">
        <f t="shared" si="6"/>
        <v>257.54987879574998</v>
      </c>
      <c r="R8" s="19">
        <f t="shared" si="6"/>
        <v>209.47395959654335</v>
      </c>
      <c r="S8" s="19">
        <f t="shared" si="6"/>
        <v>180.28524239702497</v>
      </c>
      <c r="T8" s="19">
        <f t="shared" si="6"/>
        <v>84.715163998602065</v>
      </c>
      <c r="U8" s="19">
        <f t="shared" si="6"/>
        <v>130.91963399783961</v>
      </c>
      <c r="V8" s="19">
        <f t="shared" si="6"/>
        <v>100.67284079833871</v>
      </c>
      <c r="W8" s="19">
        <f t="shared" si="6"/>
        <v>95.15266559842982</v>
      </c>
      <c r="X8" s="19">
        <f t="shared" ref="X8:Z8" si="7">SUM(X9:X10)</f>
        <v>77.871121198714974</v>
      </c>
      <c r="Y8" s="19">
        <f t="shared" si="7"/>
        <v>39.992363999340057</v>
      </c>
      <c r="Z8" s="19">
        <f t="shared" si="7"/>
        <v>37.154102399386886</v>
      </c>
    </row>
    <row r="9" spans="1:26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  <c r="Y9" s="8">
        <f>FC_IND_IS_E!Y9+FC_IND_NFM_E!Y9+FC_IND_CPC_E!Y9+FC_IND_NMM_E!Y9+FC_IND_PPP_E!Y9+FC_IND_FBT_E!Y9+FC_IND_TE_E!Y9+FC_IND_MAC_E!Y9+FC_IND_TL_E!Y9+FC_IND_WP_E!Y9+FC_IND_MQ_E!Y9+FC_IND_CON_E!Y9+FC_IND_NSP_E!Y9</f>
        <v>0</v>
      </c>
      <c r="Z9" s="8">
        <f>FC_IND_IS_E!Z9+FC_IND_NFM_E!Z9+FC_IND_CPC_E!Z9+FC_IND_NMM_E!Z9+FC_IND_PPP_E!Z9+FC_IND_FBT_E!Z9+FC_IND_TE_E!Z9+FC_IND_MAC_E!Z9+FC_IND_TL_E!Z9+FC_IND_WP_E!Z9+FC_IND_MQ_E!Z9+FC_IND_CON_E!Z9+FC_IND_NSP_E!Z9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91.001080798498307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101.30295959832834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39.490959599348336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87.566878798554995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68.680040398866666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61.811999998979999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63.528919198951648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87.566878798554995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115.03904039810165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87.566878798554995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89.284161598526666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137.36008079773336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267.85212119558003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274.72016159546661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257.54987879574998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209.47395959654335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180.28524239702497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84.715163998602065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130.91963399783961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100.67284079833871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95.15266559842982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77.871121198714974</v>
      </c>
      <c r="Y10" s="8">
        <f>FC_IND_IS_E!Y10+FC_IND_NFM_E!Y10+FC_IND_CPC_E!Y10+FC_IND_NMM_E!Y10+FC_IND_PPP_E!Y10+FC_IND_FBT_E!Y10+FC_IND_TE_E!Y10+FC_IND_MAC_E!Y10+FC_IND_TL_E!Y10+FC_IND_WP_E!Y10+FC_IND_MQ_E!Y10+FC_IND_CON_E!Y10+FC_IND_NSP_E!Y10</f>
        <v>39.992363999340057</v>
      </c>
      <c r="Z10" s="8">
        <f>FC_IND_IS_E!Z10+FC_IND_NFM_E!Z10+FC_IND_CPC_E!Z10+FC_IND_NMM_E!Z10+FC_IND_PPP_E!Z10+FC_IND_FBT_E!Z10+FC_IND_TE_E!Z10+FC_IND_MAC_E!Z10+FC_IND_TL_E!Z10+FC_IND_WP_E!Z10+FC_IND_MQ_E!Z10+FC_IND_CON_E!Z10+FC_IND_NSP_E!Z10</f>
        <v>37.154102399386886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1752.6600000109197</v>
      </c>
      <c r="D11" s="19">
        <f t="shared" si="8"/>
        <v>2052.2600856127865</v>
      </c>
      <c r="E11" s="19">
        <f t="shared" si="8"/>
        <v>2255.9885136156731</v>
      </c>
      <c r="F11" s="19">
        <f t="shared" si="8"/>
        <v>1974.3637860123017</v>
      </c>
      <c r="G11" s="19">
        <f t="shared" si="8"/>
        <v>1869.5042568128665</v>
      </c>
      <c r="H11" s="19">
        <f t="shared" si="8"/>
        <v>1821.5680428131081</v>
      </c>
      <c r="I11" s="19">
        <f t="shared" si="8"/>
        <v>1884.4839144117409</v>
      </c>
      <c r="J11" s="19">
        <f t="shared" si="8"/>
        <v>1947.3994008121329</v>
      </c>
      <c r="K11" s="19">
        <f t="shared" si="8"/>
        <v>2028.2917860126372</v>
      </c>
      <c r="L11" s="19">
        <f t="shared" si="8"/>
        <v>1530.9562140095386</v>
      </c>
      <c r="M11" s="19">
        <f t="shared" si="8"/>
        <v>1462.0481712091091</v>
      </c>
      <c r="N11" s="19">
        <f t="shared" si="8"/>
        <v>715.37649120452818</v>
      </c>
      <c r="O11" s="19">
        <f t="shared" si="8"/>
        <v>922.18536360593328</v>
      </c>
      <c r="P11" s="19">
        <f t="shared" si="8"/>
        <v>769.19702040487505</v>
      </c>
      <c r="Q11" s="19">
        <f t="shared" si="8"/>
        <v>792.59599440517241</v>
      </c>
      <c r="R11" s="19">
        <f t="shared" si="8"/>
        <v>735.28670880498998</v>
      </c>
      <c r="S11" s="19">
        <f t="shared" si="8"/>
        <v>714.81101760506317</v>
      </c>
      <c r="T11" s="19">
        <f t="shared" si="8"/>
        <v>661.97505960434682</v>
      </c>
      <c r="U11" s="19">
        <f t="shared" si="8"/>
        <v>723.72030840505261</v>
      </c>
      <c r="V11" s="19">
        <f t="shared" si="8"/>
        <v>693.45283320474152</v>
      </c>
      <c r="W11" s="19">
        <f t="shared" si="8"/>
        <v>548.55677160369407</v>
      </c>
      <c r="X11" s="19">
        <f t="shared" ref="X11:Z11" si="9">SUM(X12:X16)</f>
        <v>624.57021360438739</v>
      </c>
      <c r="Y11" s="19">
        <f t="shared" si="9"/>
        <v>497.85905880322628</v>
      </c>
      <c r="Z11" s="19">
        <f t="shared" si="9"/>
        <v>487.14240960319779</v>
      </c>
    </row>
    <row r="12" spans="1:26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20.543871600128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184.89600000115195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65.056042800405322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  <c r="Y12" s="8">
        <f>FC_IND_IS_E!Y12+FC_IND_NFM_E!Y12+FC_IND_CPC_E!Y12+FC_IND_NMM_E!Y12+FC_IND_PPP_E!Y12+FC_IND_FBT_E!Y12+FC_IND_TE_E!Y12+FC_IND_MAC_E!Y12+FC_IND_TL_E!Y12+FC_IND_WP_E!Y12+FC_IND_MQ_E!Y12+FC_IND_CON_E!Y12+FC_IND_NSP_E!Y12</f>
        <v>0</v>
      </c>
      <c r="Z12" s="8">
        <f>FC_IND_IS_E!Z12+FC_IND_NFM_E!Z12+FC_IND_CPC_E!Z12+FC_IND_NMM_E!Z12+FC_IND_PPP_E!Z12+FC_IND_FBT_E!Z12+FC_IND_TE_E!Z12+FC_IND_MAC_E!Z12+FC_IND_TL_E!Z12+FC_IND_WP_E!Z12+FC_IND_MQ_E!Z12+FC_IND_CON_E!Z12+FC_IND_NSP_E!Z12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1752.6600000109197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2052.2600856127865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2255.9885136156731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1974.3637860123017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1869.5042568128665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1821.5680428131081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1884.4839144117409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1947.3994008121329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2028.2917860126372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1530.9562140095386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1462.0481712091091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644.14029960408436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614.1794436040143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608.18765760387191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644.13991440424741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641.14382880440348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635.15165760456694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559.87163640371068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643.0436352045499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601.12077840416623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517.41527760350004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580.36466160411192</v>
      </c>
      <c r="Y13" s="8">
        <f>FC_IND_IS_E!Y13+FC_IND_NFM_E!Y13+FC_IND_CPC_E!Y13+FC_IND_NMM_E!Y13+FC_IND_PPP_E!Y13+FC_IND_FBT_E!Y13+FC_IND_TE_E!Y13+FC_IND_MAC_E!Y13+FC_IND_TL_E!Y13+FC_IND_WP_E!Y13+FC_IND_MQ_E!Y13+FC_IND_CON_E!Y13+FC_IND_NSP_E!Y13</f>
        <v>456.69504600296978</v>
      </c>
      <c r="Z13" s="8">
        <f>FC_IND_IS_E!Z13+FC_IND_NFM_E!Z13+FC_IND_CPC_E!Z13+FC_IND_NMM_E!Z13+FC_IND_PPP_E!Z13+FC_IND_FBT_E!Z13+FC_IND_TE_E!Z13+FC_IND_MAC_E!Z13+FC_IND_TL_E!Z13+FC_IND_WP_E!Z13+FC_IND_MQ_E!Z13+FC_IND_CON_E!Z13+FC_IND_NSP_E!Z13</f>
        <v>485.04037320318469</v>
      </c>
    </row>
    <row r="14" spans="1:26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  <c r="Y14" s="8">
        <f>FC_IND_IS_E!Y14+FC_IND_NFM_E!Y14+FC_IND_CPC_E!Y14+FC_IND_NMM_E!Y14+FC_IND_PPP_E!Y14+FC_IND_FBT_E!Y14+FC_IND_TE_E!Y14+FC_IND_MAC_E!Y14+FC_IND_TL_E!Y14+FC_IND_WP_E!Y14+FC_IND_MQ_E!Y14+FC_IND_CON_E!Y14+FC_IND_NSP_E!Y14</f>
        <v>0</v>
      </c>
      <c r="Z14" s="8">
        <f>FC_IND_IS_E!Z14+FC_IND_NFM_E!Z14+FC_IND_CPC_E!Z14+FC_IND_NMM_E!Z14+FC_IND_PPP_E!Z14+FC_IND_FBT_E!Z14+FC_IND_TE_E!Z14+FC_IND_MAC_E!Z14+FC_IND_TL_E!Z14+FC_IND_WP_E!Z14+FC_IND_MQ_E!Z14+FC_IND_CON_E!Z14+FC_IND_NSP_E!Z14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  <c r="Y15" s="8">
        <f>FC_IND_IS_E!Y15+FC_IND_NFM_E!Y15+FC_IND_CPC_E!Y15+FC_IND_NMM_E!Y15+FC_IND_PPP_E!Y15+FC_IND_FBT_E!Y15+FC_IND_TE_E!Y15+FC_IND_MAC_E!Y15+FC_IND_TL_E!Y15+FC_IND_WP_E!Y15+FC_IND_MQ_E!Y15+FC_IND_CON_E!Y15+FC_IND_NSP_E!Y15</f>
        <v>0</v>
      </c>
      <c r="Z15" s="8">
        <f>FC_IND_IS_E!Z15+FC_IND_NFM_E!Z15+FC_IND_CPC_E!Z15+FC_IND_NMM_E!Z15+FC_IND_PPP_E!Z15+FC_IND_FBT_E!Z15+FC_IND_TE_E!Z15+FC_IND_MAC_E!Z15+FC_IND_TL_E!Z15+FC_IND_WP_E!Z15+FC_IND_MQ_E!Z15+FC_IND_CON_E!Z15+FC_IND_NSP_E!Z15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50.692320000315839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123.109920000767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95.953320000597841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148.45608000092494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94.142880000586544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79.659360000496292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102.10342320063614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80.676673200502663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92.332054800575264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31.141494000194022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44.205552000275425</v>
      </c>
      <c r="Y16" s="8">
        <f>FC_IND_IS_E!Y16+FC_IND_NFM_E!Y16+FC_IND_CPC_E!Y16+FC_IND_NMM_E!Y16+FC_IND_PPP_E!Y16+FC_IND_FBT_E!Y16+FC_IND_TE_E!Y16+FC_IND_MAC_E!Y16+FC_IND_TL_E!Y16+FC_IND_WP_E!Y16+FC_IND_MQ_E!Y16+FC_IND_CON_E!Y16+FC_IND_NSP_E!Y16</f>
        <v>41.164012800256472</v>
      </c>
      <c r="Z16" s="8">
        <f>FC_IND_IS_E!Z16+FC_IND_NFM_E!Z16+FC_IND_CPC_E!Z16+FC_IND_NMM_E!Z16+FC_IND_PPP_E!Z16+FC_IND_FBT_E!Z16+FC_IND_TE_E!Z16+FC_IND_MAC_E!Z16+FC_IND_TL_E!Z16+FC_IND_WP_E!Z16+FC_IND_MQ_E!Z16+FC_IND_CON_E!Z16+FC_IND_NSP_E!Z16</f>
        <v>2.1020364000130969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51.228719999999996</v>
      </c>
      <c r="D17" s="27">
        <f t="shared" si="10"/>
        <v>45.31463999999999</v>
      </c>
      <c r="E17" s="27">
        <f t="shared" si="10"/>
        <v>5.5944000000000011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1.4558544000000007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  <c r="Y18" s="8">
        <f>FC_IND_IS_E!Y18+FC_IND_NFM_E!Y18+FC_IND_CPC_E!Y18+FC_IND_NMM_E!Y18+FC_IND_PPP_E!Y18+FC_IND_FBT_E!Y18+FC_IND_TE_E!Y18+FC_IND_MAC_E!Y18+FC_IND_TL_E!Y18+FC_IND_WP_E!Y18+FC_IND_MQ_E!Y18+FC_IND_CON_E!Y18+FC_IND_NSP_E!Y18</f>
        <v>0</v>
      </c>
      <c r="Z18" s="8">
        <f>FC_IND_IS_E!Z18+FC_IND_NFM_E!Z18+FC_IND_CPC_E!Z18+FC_IND_NMM_E!Z18+FC_IND_PPP_E!Z18+FC_IND_FBT_E!Z18+FC_IND_TE_E!Z18+FC_IND_MAC_E!Z18+FC_IND_TL_E!Z18+FC_IND_WP_E!Z18+FC_IND_MQ_E!Z18+FC_IND_CON_E!Z18+FC_IND_NSP_E!Z18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51.228719999999996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45.31463999999999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5.5944000000000011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  <c r="Y19" s="8">
        <f>FC_IND_IS_E!Y19+FC_IND_NFM_E!Y19+FC_IND_CPC_E!Y19+FC_IND_NMM_E!Y19+FC_IND_PPP_E!Y19+FC_IND_FBT_E!Y19+FC_IND_TE_E!Y19+FC_IND_MAC_E!Y19+FC_IND_TL_E!Y19+FC_IND_WP_E!Y19+FC_IND_MQ_E!Y19+FC_IND_CON_E!Y19+FC_IND_NSP_E!Y19</f>
        <v>0</v>
      </c>
      <c r="Z19" s="8">
        <f>FC_IND_IS_E!Z19+FC_IND_NFM_E!Z19+FC_IND_CPC_E!Z19+FC_IND_NMM_E!Z19+FC_IND_PPP_E!Z19+FC_IND_FBT_E!Z19+FC_IND_TE_E!Z19+FC_IND_MAC_E!Z19+FC_IND_TL_E!Z19+FC_IND_WP_E!Z19+FC_IND_MQ_E!Z19+FC_IND_CON_E!Z19+FC_IND_NSP_E!Z19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  <c r="Y20" s="8">
        <f>FC_IND_IS_E!Y20+FC_IND_NFM_E!Y20+FC_IND_CPC_E!Y20+FC_IND_NMM_E!Y20+FC_IND_PPP_E!Y20+FC_IND_FBT_E!Y20+FC_IND_TE_E!Y20+FC_IND_MAC_E!Y20+FC_IND_TL_E!Y20+FC_IND_WP_E!Y20+FC_IND_MQ_E!Y20+FC_IND_CON_E!Y20+FC_IND_NSP_E!Y20</f>
        <v>0</v>
      </c>
      <c r="Z20" s="8">
        <f>FC_IND_IS_E!Z20+FC_IND_NFM_E!Z20+FC_IND_CPC_E!Z20+FC_IND_NMM_E!Z20+FC_IND_PPP_E!Z20+FC_IND_FBT_E!Z20+FC_IND_TE_E!Z20+FC_IND_MAC_E!Z20+FC_IND_TL_E!Z20+FC_IND_WP_E!Z20+FC_IND_MQ_E!Z20+FC_IND_CON_E!Z20+FC_IND_NSP_E!Z20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1.4558544000000007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  <c r="Y21" s="8">
        <f>FC_IND_IS_E!Y21+FC_IND_NFM_E!Y21+FC_IND_CPC_E!Y21+FC_IND_NMM_E!Y21+FC_IND_PPP_E!Y21+FC_IND_FBT_E!Y21+FC_IND_TE_E!Y21+FC_IND_MAC_E!Y21+FC_IND_TL_E!Y21+FC_IND_WP_E!Y21+FC_IND_MQ_E!Y21+FC_IND_CON_E!Y21+FC_IND_NSP_E!Y21</f>
        <v>0</v>
      </c>
      <c r="Z21" s="8">
        <f>FC_IND_IS_E!Z21+FC_IND_NFM_E!Z21+FC_IND_CPC_E!Z21+FC_IND_NMM_E!Z21+FC_IND_PPP_E!Z21+FC_IND_FBT_E!Z21+FC_IND_TE_E!Z21+FC_IND_MAC_E!Z21+FC_IND_TL_E!Z21+FC_IND_WP_E!Z21+FC_IND_MQ_E!Z21+FC_IND_CON_E!Z21+FC_IND_NSP_E!Z21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  <c r="Y23" s="8">
        <f>FC_IND_IS_E!Y23+FC_IND_NFM_E!Y23+FC_IND_CPC_E!Y23+FC_IND_NMM_E!Y23+FC_IND_PPP_E!Y23+FC_IND_FBT_E!Y23+FC_IND_TE_E!Y23+FC_IND_MAC_E!Y23+FC_IND_TL_E!Y23+FC_IND_WP_E!Y23+FC_IND_MQ_E!Y23+FC_IND_CON_E!Y23+FC_IND_NSP_E!Y23</f>
        <v>0</v>
      </c>
      <c r="Z23" s="8">
        <f>FC_IND_IS_E!Z23+FC_IND_NFM_E!Z23+FC_IND_CPC_E!Z23+FC_IND_NMM_E!Z23+FC_IND_PPP_E!Z23+FC_IND_FBT_E!Z23+FC_IND_TE_E!Z23+FC_IND_MAC_E!Z23+FC_IND_TL_E!Z23+FC_IND_WP_E!Z23+FC_IND_MQ_E!Z23+FC_IND_CON_E!Z23+FC_IND_NSP_E!Z23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  <c r="Y24" s="8">
        <f>FC_IND_IS_E!Y24+FC_IND_NFM_E!Y24+FC_IND_CPC_E!Y24+FC_IND_NMM_E!Y24+FC_IND_PPP_E!Y24+FC_IND_FBT_E!Y24+FC_IND_TE_E!Y24+FC_IND_MAC_E!Y24+FC_IND_TL_E!Y24+FC_IND_WP_E!Y24+FC_IND_MQ_E!Y24+FC_IND_CON_E!Y24+FC_IND_NSP_E!Y24</f>
        <v>0</v>
      </c>
      <c r="Z24" s="8">
        <f>FC_IND_IS_E!Z24+FC_IND_NFM_E!Z24+FC_IND_CPC_E!Z24+FC_IND_NMM_E!Z24+FC_IND_PPP_E!Z24+FC_IND_FBT_E!Z24+FC_IND_TE_E!Z24+FC_IND_MAC_E!Z24+FC_IND_TL_E!Z24+FC_IND_WP_E!Z24+FC_IND_MQ_E!Z24+FC_IND_CON_E!Z24+FC_IND_NSP_E!Z24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  <c r="Y25" s="27">
        <f>FC_IND_IS_E!Y25+FC_IND_NFM_E!Y25+FC_IND_CPC_E!Y25+FC_IND_NMM_E!Y25+FC_IND_PPP_E!Y25+FC_IND_FBT_E!Y25+FC_IND_TE_E!Y25+FC_IND_MAC_E!Y25+FC_IND_TL_E!Y25+FC_IND_WP_E!Y25+FC_IND_MQ_E!Y25+FC_IND_CON_E!Y25+FC_IND_NSP_E!Y25</f>
        <v>0</v>
      </c>
      <c r="Z25" s="27">
        <f>FC_IND_IS_E!Z25+FC_IND_NFM_E!Z25+FC_IND_CPC_E!Z25+FC_IND_NMM_E!Z25+FC_IND_PPP_E!Z25+FC_IND_FBT_E!Z25+FC_IND_TE_E!Z25+FC_IND_MAC_E!Z25+FC_IND_TL_E!Z25+FC_IND_WP_E!Z25+FC_IND_MQ_E!Z25+FC_IND_CON_E!Z25+FC_IND_NSP_E!Z25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15936.3504378</v>
      </c>
      <c r="D26" s="27">
        <f t="shared" si="14"/>
        <v>19335.489612480003</v>
      </c>
      <c r="E26" s="27">
        <f t="shared" si="14"/>
        <v>18144.857367719997</v>
      </c>
      <c r="F26" s="27">
        <f t="shared" si="14"/>
        <v>16076.279371319997</v>
      </c>
      <c r="G26" s="27">
        <f t="shared" si="14"/>
        <v>15637.70440728</v>
      </c>
      <c r="H26" s="27">
        <f t="shared" si="14"/>
        <v>14339.651064120002</v>
      </c>
      <c r="I26" s="27">
        <f t="shared" si="14"/>
        <v>14784.988901760002</v>
      </c>
      <c r="J26" s="27">
        <f t="shared" si="14"/>
        <v>13066.690277880003</v>
      </c>
      <c r="K26" s="27">
        <f t="shared" si="14"/>
        <v>11422.083914640001</v>
      </c>
      <c r="L26" s="27">
        <f t="shared" si="14"/>
        <v>10377.151215840002</v>
      </c>
      <c r="M26" s="27">
        <f t="shared" si="14"/>
        <v>9573.9175864800018</v>
      </c>
      <c r="N26" s="27">
        <f t="shared" si="14"/>
        <v>11467.24410564</v>
      </c>
      <c r="O26" s="27">
        <f t="shared" si="14"/>
        <v>10269.59429268</v>
      </c>
      <c r="P26" s="27">
        <f t="shared" si="14"/>
        <v>10406.79629316</v>
      </c>
      <c r="Q26" s="27">
        <f t="shared" si="14"/>
        <v>9775.9598439599995</v>
      </c>
      <c r="R26" s="27">
        <f t="shared" si="14"/>
        <v>9343.5889935600007</v>
      </c>
      <c r="S26" s="27">
        <f t="shared" si="14"/>
        <v>8785.0251507600005</v>
      </c>
      <c r="T26" s="27">
        <f t="shared" si="14"/>
        <v>8041.7106892799993</v>
      </c>
      <c r="U26" s="27">
        <f t="shared" si="14"/>
        <v>7865.5445614799992</v>
      </c>
      <c r="V26" s="27">
        <f t="shared" si="14"/>
        <v>7987.9947307200009</v>
      </c>
      <c r="W26" s="27">
        <f t="shared" si="14"/>
        <v>7722.0761875199996</v>
      </c>
      <c r="X26" s="27">
        <f t="shared" ref="X26:Z26" si="15">SUM(X27,X33)</f>
        <v>7661.3862466799992</v>
      </c>
      <c r="Y26" s="27">
        <f t="shared" si="15"/>
        <v>7784.991975599999</v>
      </c>
      <c r="Z26" s="27">
        <f t="shared" si="15"/>
        <v>7800.1528672799996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64.716604559999979</v>
      </c>
      <c r="Y27" s="19">
        <f t="shared" si="17"/>
        <v>16.17909336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  <c r="Y28" s="8">
        <f>FC_IND_IS_E!Y28+FC_IND_NFM_E!Y28+FC_IND_CPC_E!Y28+FC_IND_NMM_E!Y28+FC_IND_PPP_E!Y28+FC_IND_FBT_E!Y28+FC_IND_TE_E!Y28+FC_IND_MAC_E!Y28+FC_IND_TL_E!Y28+FC_IND_WP_E!Y28+FC_IND_MQ_E!Y28+FC_IND_CON_E!Y28+FC_IND_NSP_E!Y28</f>
        <v>0</v>
      </c>
      <c r="Z28" s="8">
        <f>FC_IND_IS_E!Z28+FC_IND_NFM_E!Z28+FC_IND_CPC_E!Z28+FC_IND_NMM_E!Z28+FC_IND_PPP_E!Z28+FC_IND_FBT_E!Z28+FC_IND_TE_E!Z28+FC_IND_MAC_E!Z28+FC_IND_TL_E!Z28+FC_IND_WP_E!Z28+FC_IND_MQ_E!Z28+FC_IND_CON_E!Z28+FC_IND_NSP_E!Z28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64.716604559999979</v>
      </c>
      <c r="Y29" s="8">
        <f>FC_IND_IS_E!Y29+FC_IND_NFM_E!Y29+FC_IND_CPC_E!Y29+FC_IND_NMM_E!Y29+FC_IND_PPP_E!Y29+FC_IND_FBT_E!Y29+FC_IND_TE_E!Y29+FC_IND_MAC_E!Y29+FC_IND_TL_E!Y29+FC_IND_WP_E!Y29+FC_IND_MQ_E!Y29+FC_IND_CON_E!Y29+FC_IND_NSP_E!Y29</f>
        <v>16.17909336</v>
      </c>
      <c r="Z29" s="8">
        <f>FC_IND_IS_E!Z29+FC_IND_NFM_E!Z29+FC_IND_CPC_E!Z29+FC_IND_NMM_E!Z29+FC_IND_PPP_E!Z29+FC_IND_FBT_E!Z29+FC_IND_TE_E!Z29+FC_IND_MAC_E!Z29+FC_IND_TL_E!Z29+FC_IND_WP_E!Z29+FC_IND_MQ_E!Z29+FC_IND_CON_E!Z29+FC_IND_NSP_E!Z29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  <c r="Y30" s="8">
        <f>FC_IND_IS_E!Y30+FC_IND_NFM_E!Y30+FC_IND_CPC_E!Y30+FC_IND_NMM_E!Y30+FC_IND_PPP_E!Y30+FC_IND_FBT_E!Y30+FC_IND_TE_E!Y30+FC_IND_MAC_E!Y30+FC_IND_TL_E!Y30+FC_IND_WP_E!Y30+FC_IND_MQ_E!Y30+FC_IND_CON_E!Y30+FC_IND_NSP_E!Y30</f>
        <v>0</v>
      </c>
      <c r="Z30" s="8">
        <f>FC_IND_IS_E!Z30+FC_IND_NFM_E!Z30+FC_IND_CPC_E!Z30+FC_IND_NMM_E!Z30+FC_IND_PPP_E!Z30+FC_IND_FBT_E!Z30+FC_IND_TE_E!Z30+FC_IND_MAC_E!Z30+FC_IND_TL_E!Z30+FC_IND_WP_E!Z30+FC_IND_MQ_E!Z30+FC_IND_CON_E!Z30+FC_IND_NSP_E!Z30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  <c r="Y31" s="8">
        <f>FC_IND_IS_E!Y31+FC_IND_NFM_E!Y31+FC_IND_CPC_E!Y31+FC_IND_NMM_E!Y31+FC_IND_PPP_E!Y31+FC_IND_FBT_E!Y31+FC_IND_TE_E!Y31+FC_IND_MAC_E!Y31+FC_IND_TL_E!Y31+FC_IND_WP_E!Y31+FC_IND_MQ_E!Y31+FC_IND_CON_E!Y31+FC_IND_NSP_E!Y31</f>
        <v>0</v>
      </c>
      <c r="Z31" s="8">
        <f>FC_IND_IS_E!Z31+FC_IND_NFM_E!Z31+FC_IND_CPC_E!Z31+FC_IND_NMM_E!Z31+FC_IND_PPP_E!Z31+FC_IND_FBT_E!Z31+FC_IND_TE_E!Z31+FC_IND_MAC_E!Z31+FC_IND_TL_E!Z31+FC_IND_WP_E!Z31+FC_IND_MQ_E!Z31+FC_IND_CON_E!Z31+FC_IND_NSP_E!Z31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  <c r="Y32" s="8">
        <f>FC_IND_IS_E!Y32+FC_IND_NFM_E!Y32+FC_IND_CPC_E!Y32+FC_IND_NMM_E!Y32+FC_IND_PPP_E!Y32+FC_IND_FBT_E!Y32+FC_IND_TE_E!Y32+FC_IND_MAC_E!Y32+FC_IND_TL_E!Y32+FC_IND_WP_E!Y32+FC_IND_MQ_E!Y32+FC_IND_CON_E!Y32+FC_IND_NSP_E!Y32</f>
        <v>0</v>
      </c>
      <c r="Z32" s="8">
        <f>FC_IND_IS_E!Z32+FC_IND_NFM_E!Z32+FC_IND_CPC_E!Z32+FC_IND_NMM_E!Z32+FC_IND_PPP_E!Z32+FC_IND_FBT_E!Z32+FC_IND_TE_E!Z32+FC_IND_MAC_E!Z32+FC_IND_TL_E!Z32+FC_IND_WP_E!Z32+FC_IND_MQ_E!Z32+FC_IND_CON_E!Z32+FC_IND_NSP_E!Z32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15936.3504378</v>
      </c>
      <c r="D33" s="19">
        <f t="shared" si="18"/>
        <v>19335.489612480003</v>
      </c>
      <c r="E33" s="19">
        <f t="shared" si="18"/>
        <v>18144.857367719997</v>
      </c>
      <c r="F33" s="19">
        <f t="shared" si="18"/>
        <v>16076.279371319997</v>
      </c>
      <c r="G33" s="19">
        <f t="shared" si="18"/>
        <v>15637.70440728</v>
      </c>
      <c r="H33" s="19">
        <f t="shared" si="18"/>
        <v>14339.651064120002</v>
      </c>
      <c r="I33" s="19">
        <f t="shared" si="18"/>
        <v>14784.988901760002</v>
      </c>
      <c r="J33" s="19">
        <f t="shared" si="18"/>
        <v>13066.690277880003</v>
      </c>
      <c r="K33" s="19">
        <f t="shared" si="18"/>
        <v>11422.083914640001</v>
      </c>
      <c r="L33" s="19">
        <f t="shared" si="18"/>
        <v>10377.151215840002</v>
      </c>
      <c r="M33" s="19">
        <f t="shared" si="18"/>
        <v>9573.9175864800018</v>
      </c>
      <c r="N33" s="19">
        <f t="shared" si="18"/>
        <v>11467.24410564</v>
      </c>
      <c r="O33" s="19">
        <f t="shared" si="18"/>
        <v>10269.59429268</v>
      </c>
      <c r="P33" s="19">
        <f t="shared" si="18"/>
        <v>10406.79629316</v>
      </c>
      <c r="Q33" s="19">
        <f t="shared" si="18"/>
        <v>9775.9598439599995</v>
      </c>
      <c r="R33" s="19">
        <f t="shared" si="18"/>
        <v>9343.5889935600007</v>
      </c>
      <c r="S33" s="19">
        <f t="shared" si="18"/>
        <v>8785.0251507600005</v>
      </c>
      <c r="T33" s="19">
        <f t="shared" si="18"/>
        <v>8041.7106892799993</v>
      </c>
      <c r="U33" s="19">
        <f t="shared" si="18"/>
        <v>7865.5445614799992</v>
      </c>
      <c r="V33" s="19">
        <f t="shared" si="18"/>
        <v>7987.9947307200009</v>
      </c>
      <c r="W33" s="19">
        <f t="shared" si="18"/>
        <v>7722.0761875199996</v>
      </c>
      <c r="X33" s="19">
        <f t="shared" ref="X33:Z33" si="19">SUM(X34:X50)</f>
        <v>7596.6696421199995</v>
      </c>
      <c r="Y33" s="19">
        <f t="shared" si="19"/>
        <v>7768.8128822399995</v>
      </c>
      <c r="Z33" s="19">
        <f t="shared" si="19"/>
        <v>7800.1528672799996</v>
      </c>
    </row>
    <row r="34" spans="1:26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459.04320000000001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732.75840000000028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504.6624000000001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176.77792512000005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116.90148095999999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85.537658880000009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62.727644159999997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68.430251520000027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68.430251520000013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96.942666240000008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62.727644159999997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82.686458880000018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76.984058880000021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88.38906624000002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270.86939136000007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270.86939136000007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94.091466240000017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125.45528832000001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147.90325247999999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279.79105536000009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296.91857663999986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80.319859200000025</v>
      </c>
      <c r="Y34" s="8">
        <f>FC_IND_IS_E!Y34+FC_IND_NFM_E!Y34+FC_IND_CPC_E!Y34+FC_IND_NMM_E!Y34+FC_IND_PPP_E!Y34+FC_IND_FBT_E!Y34+FC_IND_TE_E!Y34+FC_IND_MAC_E!Y34+FC_IND_TL_E!Y34+FC_IND_WP_E!Y34+FC_IND_MQ_E!Y34+FC_IND_CON_E!Y34+FC_IND_NSP_E!Y34</f>
        <v>84.904796160000004</v>
      </c>
      <c r="Z34" s="8">
        <f>FC_IND_IS_E!Z34+FC_IND_NFM_E!Z34+FC_IND_CPC_E!Z34+FC_IND_NMM_E!Z34+FC_IND_PPP_E!Z34+FC_IND_FBT_E!Z34+FC_IND_TE_E!Z34+FC_IND_MAC_E!Z34+FC_IND_TL_E!Z34+FC_IND_WP_E!Z34+FC_IND_MQ_E!Z34+FC_IND_CON_E!Z34+FC_IND_NSP_E!Z34</f>
        <v>150.23563776</v>
      </c>
    </row>
    <row r="35" spans="1:26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  <c r="Y35" s="8">
        <f>FC_IND_IS_E!Y35+FC_IND_NFM_E!Y35+FC_IND_CPC_E!Y35+FC_IND_NMM_E!Y35+FC_IND_PPP_E!Y35+FC_IND_FBT_E!Y35+FC_IND_TE_E!Y35+FC_IND_MAC_E!Y35+FC_IND_TL_E!Y35+FC_IND_WP_E!Y35+FC_IND_MQ_E!Y35+FC_IND_CON_E!Y35+FC_IND_NSP_E!Y35</f>
        <v>0</v>
      </c>
      <c r="Z35" s="8">
        <f>FC_IND_IS_E!Z35+FC_IND_NFM_E!Z35+FC_IND_CPC_E!Z35+FC_IND_NMM_E!Z35+FC_IND_PPP_E!Z35+FC_IND_FBT_E!Z35+FC_IND_TE_E!Z35+FC_IND_MAC_E!Z35+FC_IND_TL_E!Z35+FC_IND_WP_E!Z35+FC_IND_MQ_E!Z35+FC_IND_CON_E!Z35+FC_IND_NSP_E!Z35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2739.8903399999999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2907.0296704800003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1966.8712204799999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1509.3521261999999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1387.4426233199999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1372.9291437600002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1451.3000252400002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1195.8715533600002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1245.2150214000001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986.88389904000007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1050.74130096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1277.89857504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1118.0090559600001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1211.38567272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1110.7063162800002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985.54024764000019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1084.66946424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1065.71000916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1049.5568887200002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1038.6050508000003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966.07831464000014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1182.5220416400005</v>
      </c>
      <c r="Y36" s="8">
        <f>FC_IND_IS_E!Y36+FC_IND_NFM_E!Y36+FC_IND_CPC_E!Y36+FC_IND_NMM_E!Y36+FC_IND_PPP_E!Y36+FC_IND_FBT_E!Y36+FC_IND_TE_E!Y36+FC_IND_MAC_E!Y36+FC_IND_TL_E!Y36+FC_IND_WP_E!Y36+FC_IND_MQ_E!Y36+FC_IND_CON_E!Y36+FC_IND_NSP_E!Y36</f>
        <v>1116.1227193200002</v>
      </c>
      <c r="Z36" s="8">
        <f>FC_IND_IS_E!Z36+FC_IND_NFM_E!Z36+FC_IND_CPC_E!Z36+FC_IND_NMM_E!Z36+FC_IND_PPP_E!Z36+FC_IND_FBT_E!Z36+FC_IND_TE_E!Z36+FC_IND_MAC_E!Z36+FC_IND_TL_E!Z36+FC_IND_WP_E!Z36+FC_IND_MQ_E!Z36+FC_IND_CON_E!Z36+FC_IND_NSP_E!Z36</f>
        <v>1169.6779609199998</v>
      </c>
    </row>
    <row r="37" spans="1:26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0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0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0</v>
      </c>
      <c r="Y37" s="8">
        <f>FC_IND_IS_E!Y37+FC_IND_NFM_E!Y37+FC_IND_CPC_E!Y37+FC_IND_NMM_E!Y37+FC_IND_PPP_E!Y37+FC_IND_FBT_E!Y37+FC_IND_TE_E!Y37+FC_IND_MAC_E!Y37+FC_IND_TL_E!Y37+FC_IND_WP_E!Y37+FC_IND_MQ_E!Y37+FC_IND_CON_E!Y37+FC_IND_NSP_E!Y37</f>
        <v>0</v>
      </c>
      <c r="Z37" s="8">
        <f>FC_IND_IS_E!Z37+FC_IND_NFM_E!Z37+FC_IND_CPC_E!Z37+FC_IND_NMM_E!Z37+FC_IND_PPP_E!Z37+FC_IND_FBT_E!Z37+FC_IND_TE_E!Z37+FC_IND_MAC_E!Z37+FC_IND_TL_E!Z37+FC_IND_WP_E!Z37+FC_IND_MQ_E!Z37+FC_IND_CON_E!Z37+FC_IND_NSP_E!Z37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  <c r="Y38" s="8">
        <f>FC_IND_IS_E!Y38+FC_IND_NFM_E!Y38+FC_IND_CPC_E!Y38+FC_IND_NMM_E!Y38+FC_IND_PPP_E!Y38+FC_IND_FBT_E!Y38+FC_IND_TE_E!Y38+FC_IND_MAC_E!Y38+FC_IND_TL_E!Y38+FC_IND_WP_E!Y38+FC_IND_MQ_E!Y38+FC_IND_CON_E!Y38+FC_IND_NSP_E!Y38</f>
        <v>0</v>
      </c>
      <c r="Z38" s="8">
        <f>FC_IND_IS_E!Z38+FC_IND_NFM_E!Z38+FC_IND_CPC_E!Z38+FC_IND_NMM_E!Z38+FC_IND_PPP_E!Z38+FC_IND_FBT_E!Z38+FC_IND_TE_E!Z38+FC_IND_MAC_E!Z38+FC_IND_TL_E!Z38+FC_IND_WP_E!Z38+FC_IND_MQ_E!Z38+FC_IND_CON_E!Z38+FC_IND_NSP_E!Z38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  <c r="Y39" s="8">
        <f>FC_IND_IS_E!Y39+FC_IND_NFM_E!Y39+FC_IND_CPC_E!Y39+FC_IND_NMM_E!Y39+FC_IND_PPP_E!Y39+FC_IND_FBT_E!Y39+FC_IND_TE_E!Y39+FC_IND_MAC_E!Y39+FC_IND_TL_E!Y39+FC_IND_WP_E!Y39+FC_IND_MQ_E!Y39+FC_IND_CON_E!Y39+FC_IND_NSP_E!Y39</f>
        <v>0</v>
      </c>
      <c r="Z39" s="8">
        <f>FC_IND_IS_E!Z39+FC_IND_NFM_E!Z39+FC_IND_CPC_E!Z39+FC_IND_NMM_E!Z39+FC_IND_PPP_E!Z39+FC_IND_FBT_E!Z39+FC_IND_TE_E!Z39+FC_IND_MAC_E!Z39+FC_IND_TL_E!Z39+FC_IND_WP_E!Z39+FC_IND_MQ_E!Z39+FC_IND_CON_E!Z39+FC_IND_NSP_E!Z39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  <c r="Y40" s="8">
        <f>FC_IND_IS_E!Y40+FC_IND_NFM_E!Y40+FC_IND_CPC_E!Y40+FC_IND_NMM_E!Y40+FC_IND_PPP_E!Y40+FC_IND_FBT_E!Y40+FC_IND_TE_E!Y40+FC_IND_MAC_E!Y40+FC_IND_TL_E!Y40+FC_IND_WP_E!Y40+FC_IND_MQ_E!Y40+FC_IND_CON_E!Y40+FC_IND_NSP_E!Y40</f>
        <v>0</v>
      </c>
      <c r="Z40" s="8">
        <f>FC_IND_IS_E!Z40+FC_IND_NFM_E!Z40+FC_IND_CPC_E!Z40+FC_IND_NMM_E!Z40+FC_IND_PPP_E!Z40+FC_IND_FBT_E!Z40+FC_IND_TE_E!Z40+FC_IND_MAC_E!Z40+FC_IND_TL_E!Z40+FC_IND_WP_E!Z40+FC_IND_MQ_E!Z40+FC_IND_CON_E!Z40+FC_IND_NSP_E!Z40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  <c r="Y41" s="8">
        <f>FC_IND_IS_E!Y41+FC_IND_NFM_E!Y41+FC_IND_CPC_E!Y41+FC_IND_NMM_E!Y41+FC_IND_PPP_E!Y41+FC_IND_FBT_E!Y41+FC_IND_TE_E!Y41+FC_IND_MAC_E!Y41+FC_IND_TL_E!Y41+FC_IND_WP_E!Y41+FC_IND_MQ_E!Y41+FC_IND_CON_E!Y41+FC_IND_NSP_E!Y41</f>
        <v>0</v>
      </c>
      <c r="Z41" s="8">
        <f>FC_IND_IS_E!Z41+FC_IND_NFM_E!Z41+FC_IND_CPC_E!Z41+FC_IND_NMM_E!Z41+FC_IND_PPP_E!Z41+FC_IND_FBT_E!Z41+FC_IND_TE_E!Z41+FC_IND_MAC_E!Z41+FC_IND_TL_E!Z41+FC_IND_WP_E!Z41+FC_IND_MQ_E!Z41+FC_IND_CON_E!Z41+FC_IND_NSP_E!Z41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  <c r="Y42" s="8">
        <f>FC_IND_IS_E!Y42+FC_IND_NFM_E!Y42+FC_IND_CPC_E!Y42+FC_IND_NMM_E!Y42+FC_IND_PPP_E!Y42+FC_IND_FBT_E!Y42+FC_IND_TE_E!Y42+FC_IND_MAC_E!Y42+FC_IND_TL_E!Y42+FC_IND_WP_E!Y42+FC_IND_MQ_E!Y42+FC_IND_CON_E!Y42+FC_IND_NSP_E!Y42</f>
        <v>0</v>
      </c>
      <c r="Z42" s="8">
        <f>FC_IND_IS_E!Z42+FC_IND_NFM_E!Z42+FC_IND_CPC_E!Z42+FC_IND_NMM_E!Z42+FC_IND_PPP_E!Z42+FC_IND_FBT_E!Z42+FC_IND_TE_E!Z42+FC_IND_MAC_E!Z42+FC_IND_TL_E!Z42+FC_IND_WP_E!Z42+FC_IND_MQ_E!Z42+FC_IND_CON_E!Z42+FC_IND_NSP_E!Z42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3839.4913517999994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4957.8826518000005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5910.5869149599985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5549.5381921199987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5268.589227720001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4899.2514714000008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4937.1321916800025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4271.0618152799998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3721.7893705199999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2919.9792351600004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2730.5751002399998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4471.8453982800002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4331.7145029600006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4350.7374253199996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4222.1948511599994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4190.3879893200001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4152.2325062399996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4160.4151024799994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4200.2239640399994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4209.7635684000006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4174.82787852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4266.6669442799994</v>
      </c>
      <c r="Y43" s="8">
        <f>FC_IND_IS_E!Y43+FC_IND_NFM_E!Y43+FC_IND_CPC_E!Y43+FC_IND_NMM_E!Y43+FC_IND_PPP_E!Y43+FC_IND_FBT_E!Y43+FC_IND_TE_E!Y43+FC_IND_MAC_E!Y43+FC_IND_TL_E!Y43+FC_IND_WP_E!Y43+FC_IND_MQ_E!Y43+FC_IND_CON_E!Y43+FC_IND_NSP_E!Y43</f>
        <v>4204.1733458400004</v>
      </c>
      <c r="Z43" s="8">
        <f>FC_IND_IS_E!Z43+FC_IND_NFM_E!Z43+FC_IND_CPC_E!Z43+FC_IND_NMM_E!Z43+FC_IND_PPP_E!Z43+FC_IND_FBT_E!Z43+FC_IND_TE_E!Z43+FC_IND_MAC_E!Z43+FC_IND_TL_E!Z43+FC_IND_WP_E!Z43+FC_IND_MQ_E!Z43+FC_IND_CON_E!Z43+FC_IND_NSP_E!Z43</f>
        <v>4276.2857763599995</v>
      </c>
    </row>
    <row r="44" spans="1:26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5684.8132800000012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5947.4777342400012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5475.3066503999999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5158.0649793599996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4891.8021681600003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4384.04569128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4319.0275550400011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4083.726384720002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3229.2091152000012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2931.9852204000013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2625.4736971200014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3163.7610374399997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2432.8384408799998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2176.4060488799992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1586.8043661600004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1670.9806742399999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1293.9654290400006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943.54832232000012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719.54349624000008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554.12969616000009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463.95594072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360.78307200000006</v>
      </c>
      <c r="Y44" s="8">
        <f>FC_IND_IS_E!Y44+FC_IND_NFM_E!Y44+FC_IND_CPC_E!Y44+FC_IND_NMM_E!Y44+FC_IND_PPP_E!Y44+FC_IND_FBT_E!Y44+FC_IND_TE_E!Y44+FC_IND_MAC_E!Y44+FC_IND_TL_E!Y44+FC_IND_WP_E!Y44+FC_IND_MQ_E!Y44+FC_IND_CON_E!Y44+FC_IND_NSP_E!Y44</f>
        <v>433.32086592000007</v>
      </c>
      <c r="Z44" s="8">
        <f>FC_IND_IS_E!Z44+FC_IND_NFM_E!Z44+FC_IND_CPC_E!Z44+FC_IND_NMM_E!Z44+FC_IND_PPP_E!Z44+FC_IND_FBT_E!Z44+FC_IND_TE_E!Z44+FC_IND_MAC_E!Z44+FC_IND_TL_E!Z44+FC_IND_WP_E!Z44+FC_IND_MQ_E!Z44+FC_IND_CON_E!Z44+FC_IND_NSP_E!Z44</f>
        <v>447.31221624</v>
      </c>
    </row>
    <row r="45" spans="1:26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  <c r="Y45" s="8">
        <f>FC_IND_IS_E!Y45+FC_IND_NFM_E!Y45+FC_IND_CPC_E!Y45+FC_IND_NMM_E!Y45+FC_IND_PPP_E!Y45+FC_IND_FBT_E!Y45+FC_IND_TE_E!Y45+FC_IND_MAC_E!Y45+FC_IND_TL_E!Y45+FC_IND_WP_E!Y45+FC_IND_MQ_E!Y45+FC_IND_CON_E!Y45+FC_IND_NSP_E!Y45</f>
        <v>0</v>
      </c>
      <c r="Z45" s="8">
        <f>FC_IND_IS_E!Z45+FC_IND_NFM_E!Z45+FC_IND_CPC_E!Z45+FC_IND_NMM_E!Z45+FC_IND_PPP_E!Z45+FC_IND_FBT_E!Z45+FC_IND_TE_E!Z45+FC_IND_MAC_E!Z45+FC_IND_TL_E!Z45+FC_IND_WP_E!Z45+FC_IND_MQ_E!Z45+FC_IND_CON_E!Z45+FC_IND_NSP_E!Z45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  <c r="Y46" s="8">
        <f>FC_IND_IS_E!Y46+FC_IND_NFM_E!Y46+FC_IND_CPC_E!Y46+FC_IND_NMM_E!Y46+FC_IND_PPP_E!Y46+FC_IND_FBT_E!Y46+FC_IND_TE_E!Y46+FC_IND_MAC_E!Y46+FC_IND_TL_E!Y46+FC_IND_WP_E!Y46+FC_IND_MQ_E!Y46+FC_IND_CON_E!Y46+FC_IND_NSP_E!Y46</f>
        <v>0</v>
      </c>
      <c r="Z46" s="8">
        <f>FC_IND_IS_E!Z46+FC_IND_NFM_E!Z46+FC_IND_CPC_E!Z46+FC_IND_NMM_E!Z46+FC_IND_PPP_E!Z46+FC_IND_FBT_E!Z46+FC_IND_TE_E!Z46+FC_IND_MAC_E!Z46+FC_IND_TL_E!Z46+FC_IND_WP_E!Z46+FC_IND_MQ_E!Z46+FC_IND_CON_E!Z46+FC_IND_NSP_E!Z46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  <c r="Y47" s="8">
        <f>FC_IND_IS_E!Y47+FC_IND_NFM_E!Y47+FC_IND_CPC_E!Y47+FC_IND_NMM_E!Y47+FC_IND_PPP_E!Y47+FC_IND_FBT_E!Y47+FC_IND_TE_E!Y47+FC_IND_MAC_E!Y47+FC_IND_TL_E!Y47+FC_IND_WP_E!Y47+FC_IND_MQ_E!Y47+FC_IND_CON_E!Y47+FC_IND_NSP_E!Y47</f>
        <v>0</v>
      </c>
      <c r="Z47" s="8">
        <f>FC_IND_IS_E!Z47+FC_IND_NFM_E!Z47+FC_IND_CPC_E!Z47+FC_IND_NMM_E!Z47+FC_IND_PPP_E!Z47+FC_IND_FBT_E!Z47+FC_IND_TE_E!Z47+FC_IND_MAC_E!Z47+FC_IND_TL_E!Z47+FC_IND_WP_E!Z47+FC_IND_MQ_E!Z47+FC_IND_CON_E!Z47+FC_IND_NSP_E!Z47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3213.1122660000001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3938.7563279999995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3111.7125780000001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2967.1202339999995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3310.3203119999994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3460.0797269999998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3956.1599609999998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3447.6002729999996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3157.4401560000006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3441.3601949999997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3104.3998440000005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2471.0526359999999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2310.0482340000003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2579.87808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2585.3849189999996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2225.8106910000001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2160.0662849999999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1746.5819669999998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1748.3169599999997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1905.7053599999999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1820.2954769999999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1706.3777249999998</v>
      </c>
      <c r="Y48" s="8">
        <f>FC_IND_IS_E!Y48+FC_IND_NFM_E!Y48+FC_IND_CPC_E!Y48+FC_IND_NMM_E!Y48+FC_IND_PPP_E!Y48+FC_IND_FBT_E!Y48+FC_IND_TE_E!Y48+FC_IND_MAC_E!Y48+FC_IND_TL_E!Y48+FC_IND_WP_E!Y48+FC_IND_MQ_E!Y48+FC_IND_CON_E!Y48+FC_IND_NSP_E!Y48</f>
        <v>1930.2911549999994</v>
      </c>
      <c r="Z48" s="8">
        <f>FC_IND_IS_E!Z48+FC_IND_NFM_E!Z48+FC_IND_CPC_E!Z48+FC_IND_NMM_E!Z48+FC_IND_PPP_E!Z48+FC_IND_FBT_E!Z48+FC_IND_TE_E!Z48+FC_IND_MAC_E!Z48+FC_IND_TL_E!Z48+FC_IND_WP_E!Z48+FC_IND_MQ_E!Z48+FC_IND_CON_E!Z48+FC_IND_NSP_E!Z48</f>
        <v>1756.6412760000003</v>
      </c>
    </row>
    <row r="49" spans="1:26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  <c r="Y49" s="8">
        <f>FC_IND_IS_E!Y49+FC_IND_NFM_E!Y49+FC_IND_CPC_E!Y49+FC_IND_NMM_E!Y49+FC_IND_PPP_E!Y49+FC_IND_FBT_E!Y49+FC_IND_TE_E!Y49+FC_IND_MAC_E!Y49+FC_IND_TL_E!Y49+FC_IND_WP_E!Y49+FC_IND_MQ_E!Y49+FC_IND_CON_E!Y49+FC_IND_NSP_E!Y49</f>
        <v>0</v>
      </c>
      <c r="Z49" s="8">
        <f>FC_IND_IS_E!Z49+FC_IND_NFM_E!Z49+FC_IND_CPC_E!Z49+FC_IND_NMM_E!Z49+FC_IND_PPP_E!Z49+FC_IND_FBT_E!Z49+FC_IND_TE_E!Z49+FC_IND_MAC_E!Z49+FC_IND_TL_E!Z49+FC_IND_WP_E!Z49+FC_IND_MQ_E!Z49+FC_IND_CON_E!Z49+FC_IND_NSP_E!Z49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851.5848279600001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1175.7176038800003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715.42591451999988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662.64859511999998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137.80737179999994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58.641524640000007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  <c r="Y50" s="8">
        <f>FC_IND_IS_E!Y50+FC_IND_NFM_E!Y50+FC_IND_CPC_E!Y50+FC_IND_NMM_E!Y50+FC_IND_PPP_E!Y50+FC_IND_FBT_E!Y50+FC_IND_TE_E!Y50+FC_IND_MAC_E!Y50+FC_IND_TL_E!Y50+FC_IND_WP_E!Y50+FC_IND_MQ_E!Y50+FC_IND_CON_E!Y50+FC_IND_NSP_E!Y50</f>
        <v>0</v>
      </c>
      <c r="Z50" s="8">
        <f>FC_IND_IS_E!Z50+FC_IND_NFM_E!Z50+FC_IND_CPC_E!Z50+FC_IND_NMM_E!Z50+FC_IND_PPP_E!Z50+FC_IND_FBT_E!Z50+FC_IND_TE_E!Z50+FC_IND_MAC_E!Z50+FC_IND_TL_E!Z50+FC_IND_WP_E!Z50+FC_IND_MQ_E!Z50+FC_IND_CON_E!Z50+FC_IND_NSP_E!Z50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29002.814786880008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30426.152122079995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30212.12460816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31441.568629680005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28535.867312040005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30470.984616599999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29506.447487880003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29231.519541840004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30064.457312999999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22578.272093519998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26184.425826240007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28043.446824360006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27503.043319309621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28367.620796888019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26530.902494707108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25502.355261656467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26284.889511612313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24714.33437443772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25235.837732620115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24399.34849077179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21859.459004221568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24168.442364454997</v>
      </c>
      <c r="Y51" s="27">
        <f>FC_IND_IS_E!Y51+FC_IND_NFM_E!Y51+FC_IND_CPC_E!Y51+FC_IND_NMM_E!Y51+FC_IND_PPP_E!Y51+FC_IND_FBT_E!Y51+FC_IND_TE_E!Y51+FC_IND_MAC_E!Y51+FC_IND_TL_E!Y51+FC_IND_WP_E!Y51+FC_IND_MQ_E!Y51+FC_IND_CON_E!Y51+FC_IND_NSP_E!Y51</f>
        <v>21513.154985092107</v>
      </c>
      <c r="Z51" s="27">
        <f>FC_IND_IS_E!Z51+FC_IND_NFM_E!Z51+FC_IND_CPC_E!Z51+FC_IND_NMM_E!Z51+FC_IND_PPP_E!Z51+FC_IND_FBT_E!Z51+FC_IND_TE_E!Z51+FC_IND_MAC_E!Z51+FC_IND_TL_E!Z51+FC_IND_WP_E!Z51+FC_IND_MQ_E!Z51+FC_IND_CON_E!Z51+FC_IND_NSP_E!Z51</f>
        <v>19302.645656996992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12.498106129968269</v>
      </c>
      <c r="N52" s="27">
        <f t="shared" si="20"/>
        <v>2124.6259921928608</v>
      </c>
      <c r="O52" s="27">
        <f t="shared" si="20"/>
        <v>2031.1628344751282</v>
      </c>
      <c r="P52" s="27">
        <f t="shared" si="20"/>
        <v>2081.5814422543981</v>
      </c>
      <c r="Q52" s="27">
        <f t="shared" si="20"/>
        <v>2116.2151678886344</v>
      </c>
      <c r="R52" s="27">
        <f t="shared" si="20"/>
        <v>2073.8248237712496</v>
      </c>
      <c r="S52" s="27">
        <f t="shared" si="20"/>
        <v>2376.0995611656617</v>
      </c>
      <c r="T52" s="27">
        <f t="shared" si="20"/>
        <v>1952.832350062238</v>
      </c>
      <c r="U52" s="27">
        <f t="shared" si="20"/>
        <v>2195.1486186972224</v>
      </c>
      <c r="V52" s="27">
        <f t="shared" si="20"/>
        <v>2338.6659559176401</v>
      </c>
      <c r="W52" s="27">
        <f t="shared" si="20"/>
        <v>1831.2664946222008</v>
      </c>
      <c r="X52" s="27">
        <f t="shared" ref="X52:Z52" si="21">SUM(X53:X54)</f>
        <v>2311.6943675315065</v>
      </c>
      <c r="Y52" s="27">
        <f t="shared" si="21"/>
        <v>2248.6428373286585</v>
      </c>
      <c r="Z52" s="27">
        <f t="shared" si="21"/>
        <v>2182.2705222741661</v>
      </c>
    </row>
    <row r="53" spans="1:26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0.87618960000000035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2121.0485868000005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2029.7585880000001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2081.1078287999999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2111.2987896000009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2069.0383428000005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2373.0931224000001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1950.6698640000006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2192.5805616000007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2338.2210852000003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1828.0336932000005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2309.6208564000003</v>
      </c>
      <c r="Y53" s="8">
        <f>FC_IND_IS_E!Y53+FC_IND_NFM_E!Y53+FC_IND_CPC_E!Y53+FC_IND_NMM_E!Y53+FC_IND_PPP_E!Y53+FC_IND_FBT_E!Y53+FC_IND_TE_E!Y53+FC_IND_MAC_E!Y53+FC_IND_TL_E!Y53+FC_IND_WP_E!Y53+FC_IND_MQ_E!Y53+FC_IND_CON_E!Y53+FC_IND_NSP_E!Y53</f>
        <v>2246.4059903999996</v>
      </c>
      <c r="Z53" s="8">
        <f>FC_IND_IS_E!Z53+FC_IND_NFM_E!Z53+FC_IND_CPC_E!Z53+FC_IND_NMM_E!Z53+FC_IND_PPP_E!Z53+FC_IND_FBT_E!Z53+FC_IND_TE_E!Z53+FC_IND_MAC_E!Z53+FC_IND_TL_E!Z53+FC_IND_WP_E!Z53+FC_IND_MQ_E!Z53+FC_IND_CON_E!Z53+FC_IND_NSP_E!Z53</f>
        <v>2178.7319267999997</v>
      </c>
    </row>
    <row r="54" spans="1:26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11.621916529968269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3.577405392860455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1.404246475128156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0.47361345439844049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4.9163782886336458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4.7864809712493308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3.0064387656614513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2.1624860622372482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2.5680570972217911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0.44487071763979685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3.232801422200275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2.0735111315060735</v>
      </c>
      <c r="Y54" s="45">
        <f>FC_IND_IS_E!Y54+FC_IND_NFM_E!Y54+FC_IND_CPC_E!Y54+FC_IND_NMM_E!Y54+FC_IND_PPP_E!Y54+FC_IND_FBT_E!Y54+FC_IND_TE_E!Y54+FC_IND_MAC_E!Y54+FC_IND_TL_E!Y54+FC_IND_WP_E!Y54+FC_IND_MQ_E!Y54+FC_IND_CON_E!Y54+FC_IND_NSP_E!Y54</f>
        <v>2.2368469286587516</v>
      </c>
      <c r="Z54" s="45">
        <f>FC_IND_IS_E!Z54+FC_IND_NFM_E!Z54+FC_IND_CPC_E!Z54+FC_IND_NMM_E!Z54+FC_IND_PPP_E!Z54+FC_IND_FBT_E!Z54+FC_IND_TE_E!Z54+FC_IND_MAC_E!Z54+FC_IND_TL_E!Z54+FC_IND_WP_E!Z54+FC_IND_MQ_E!Z54+FC_IND_CON_E!Z54+FC_IND_NSP_E!Z54</f>
        <v>3.5385954741666019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7286.6947103999992</v>
      </c>
      <c r="D61" s="49">
        <f t="shared" si="22"/>
        <v>7161.8003956799994</v>
      </c>
      <c r="E61" s="49">
        <f t="shared" si="22"/>
        <v>7245.1398196799992</v>
      </c>
      <c r="F61" s="49">
        <f t="shared" si="22"/>
        <v>7418.9208239999998</v>
      </c>
      <c r="G61" s="49">
        <f t="shared" si="22"/>
        <v>7560.2394000000004</v>
      </c>
      <c r="H61" s="49">
        <f t="shared" si="22"/>
        <v>7374.5981769599994</v>
      </c>
      <c r="I61" s="49">
        <f t="shared" si="22"/>
        <v>5527.0262678399995</v>
      </c>
      <c r="J61" s="49">
        <f t="shared" si="22"/>
        <v>5922.1971093599986</v>
      </c>
      <c r="K61" s="49">
        <f t="shared" si="22"/>
        <v>5702.142443759999</v>
      </c>
      <c r="L61" s="49">
        <f t="shared" si="22"/>
        <v>6324.0706468799999</v>
      </c>
      <c r="M61" s="49">
        <f t="shared" si="22"/>
        <v>6820.9032751199984</v>
      </c>
      <c r="N61" s="49">
        <f t="shared" si="22"/>
        <v>5860.6043558399979</v>
      </c>
      <c r="O61" s="49">
        <f t="shared" si="22"/>
        <v>6273.3199213114922</v>
      </c>
      <c r="P61" s="49">
        <f t="shared" si="22"/>
        <v>6127.1804935481241</v>
      </c>
      <c r="Q61" s="49">
        <f t="shared" si="22"/>
        <v>5630.2105863774659</v>
      </c>
      <c r="R61" s="49">
        <f t="shared" si="22"/>
        <v>6151.9163153123172</v>
      </c>
      <c r="S61" s="49">
        <f t="shared" si="22"/>
        <v>6459.5546825437377</v>
      </c>
      <c r="T61" s="49">
        <f t="shared" si="22"/>
        <v>5804.6765825327066</v>
      </c>
      <c r="U61" s="49">
        <f t="shared" si="22"/>
        <v>6739.2216228886682</v>
      </c>
      <c r="V61" s="49">
        <f t="shared" si="22"/>
        <v>6544.6184479076728</v>
      </c>
      <c r="W61" s="49">
        <f t="shared" si="22"/>
        <v>6873.445310540289</v>
      </c>
      <c r="X61" s="49">
        <f t="shared" si="22"/>
        <v>6812.145489787752</v>
      </c>
      <c r="Y61" s="49">
        <f t="shared" ref="Y61:Z61" si="23">SUM(Y62:Y72)</f>
        <v>8552.5695003176261</v>
      </c>
      <c r="Z61" s="49">
        <f t="shared" si="23"/>
        <v>9022.2315260435735</v>
      </c>
    </row>
    <row r="62" spans="1:26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7246.3999103999995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7120.9595519999993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7200.3677759999991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7370.2722239999994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7510.6080000000002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7329.280089599999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5480.9439551999994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5875.295731199999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5656.223865599999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6277.8244032000002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6763.7920895999987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5811.1304831999978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6222.5222975999995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6077.4219071999978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5503.4542080000001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6045.7307904000008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6178.4751168000003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5498.5069440000007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6350.7036095999993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6078.7774655999992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6352.6950144000002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6241.2755327999994</v>
      </c>
      <c r="Y62" s="52">
        <f>FC_IND_IS_E!Y62+FC_IND_NFM_E!Y62+FC_IND_CPC_E!Y62+FC_IND_NMM_E!Y62+FC_IND_PPP_E!Y62+FC_IND_FBT_E!Y62+FC_IND_TE_E!Y62+FC_IND_MAC_E!Y62+FC_IND_TL_E!Y62+FC_IND_WP_E!Y62+FC_IND_MQ_E!Y62+FC_IND_CON_E!Y62+FC_IND_NSP_E!Y62</f>
        <v>7809.8098175999994</v>
      </c>
      <c r="Z62" s="52">
        <f>FC_IND_IS_E!Z62+FC_IND_NFM_E!Z62+FC_IND_CPC_E!Z62+FC_IND_NMM_E!Z62+FC_IND_PPP_E!Z62+FC_IND_FBT_E!Z62+FC_IND_TE_E!Z62+FC_IND_MAC_E!Z62+FC_IND_TL_E!Z62+FC_IND_WP_E!Z62+FC_IND_MQ_E!Z62+FC_IND_CON_E!Z62+FC_IND_NSP_E!Z62</f>
        <v>8058.8462975999992</v>
      </c>
    </row>
    <row r="63" spans="1:26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  <c r="Y63" s="52">
        <f>FC_IND_IS_E!Y63+FC_IND_NFM_E!Y63+FC_IND_CPC_E!Y63+FC_IND_NMM_E!Y63+FC_IND_PPP_E!Y63+FC_IND_FBT_E!Y63+FC_IND_TE_E!Y63+FC_IND_MAC_E!Y63+FC_IND_TL_E!Y63+FC_IND_WP_E!Y63+FC_IND_MQ_E!Y63+FC_IND_CON_E!Y63+FC_IND_NSP_E!Y63</f>
        <v>0</v>
      </c>
      <c r="Z63" s="52">
        <f>FC_IND_IS_E!Z63+FC_IND_NFM_E!Z63+FC_IND_CPC_E!Z63+FC_IND_NMM_E!Z63+FC_IND_PPP_E!Z63+FC_IND_FBT_E!Z63+FC_IND_TE_E!Z63+FC_IND_MAC_E!Z63+FC_IND_TL_E!Z63+FC_IND_WP_E!Z63+FC_IND_MQ_E!Z63+FC_IND_CON_E!Z63+FC_IND_NSP_E!Z63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40.294800000000002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40.840843679999992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44.77204368000001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48.648600000000016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49.631399999999999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45.318087360000014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46.082312640000012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46.901378160000014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45.91857816000001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46.246243680000006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46.027865519999992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46.082312639999991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49.473903711492085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49.311106348126529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73.407150377466095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79.950527792316535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136.45598526373678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141.10528685270586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150.51144512866841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179.37412294767358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228.40614590028872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362.83655106775336</v>
      </c>
      <c r="Y64" s="52">
        <f>FC_IND_IS_E!Y64+FC_IND_NFM_E!Y64+FC_IND_CPC_E!Y64+FC_IND_NMM_E!Y64+FC_IND_PPP_E!Y64+FC_IND_FBT_E!Y64+FC_IND_TE_E!Y64+FC_IND_MAC_E!Y64+FC_IND_TL_E!Y64+FC_IND_WP_E!Y64+FC_IND_MQ_E!Y64+FC_IND_CON_E!Y64+FC_IND_NSP_E!Y64</f>
        <v>532.249946237627</v>
      </c>
      <c r="Z64" s="52">
        <f>FC_IND_IS_E!Z64+FC_IND_NFM_E!Z64+FC_IND_CPC_E!Z64+FC_IND_NMM_E!Z64+FC_IND_PPP_E!Z64+FC_IND_FBT_E!Z64+FC_IND_TE_E!Z64+FC_IND_MAC_E!Z64+FC_IND_TL_E!Z64+FC_IND_WP_E!Z64+FC_IND_MQ_E!Z64+FC_IND_CON_E!Z64+FC_IND_NSP_E!Z64</f>
        <v>729.8286908435723</v>
      </c>
    </row>
    <row r="65" spans="1:26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11.083320000000001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3.3915599999999992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1.3237199999999998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0.44748000000000004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4.6555199999999992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4.5561599999999993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2.8763999999999994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2.1023999999999998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2.5055999999999994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0.43415999999999999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3.1557599999999995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2.0275199999999991</v>
      </c>
      <c r="Y65" s="52">
        <f>FC_IND_IS_E!Y65+FC_IND_NFM_E!Y65+FC_IND_CPC_E!Y65+FC_IND_NMM_E!Y65+FC_IND_PPP_E!Y65+FC_IND_FBT_E!Y65+FC_IND_TE_E!Y65+FC_IND_MAC_E!Y65+FC_IND_TL_E!Y65+FC_IND_WP_E!Y65+FC_IND_MQ_E!Y65+FC_IND_CON_E!Y65+FC_IND_NSP_E!Y65</f>
        <v>2.19096</v>
      </c>
      <c r="Z65" s="52">
        <f>FC_IND_IS_E!Z65+FC_IND_NFM_E!Z65+FC_IND_CPC_E!Z65+FC_IND_NMM_E!Z65+FC_IND_PPP_E!Z65+FC_IND_FBT_E!Z65+FC_IND_TE_E!Z65+FC_IND_MAC_E!Z65+FC_IND_TL_E!Z65+FC_IND_WP_E!Z65+FC_IND_MQ_E!Z65+FC_IND_CON_E!Z65+FC_IND_NSP_E!Z65</f>
        <v>3.4736399999999992</v>
      </c>
    </row>
    <row r="66" spans="1:26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  <c r="Y66" s="52">
        <f>FC_IND_IS_E!Y66+FC_IND_NFM_E!Y66+FC_IND_CPC_E!Y66+FC_IND_NMM_E!Y66+FC_IND_PPP_E!Y66+FC_IND_FBT_E!Y66+FC_IND_TE_E!Y66+FC_IND_MAC_E!Y66+FC_IND_TL_E!Y66+FC_IND_WP_E!Y66+FC_IND_MQ_E!Y66+FC_IND_CON_E!Y66+FC_IND_NSP_E!Y66</f>
        <v>0</v>
      </c>
      <c r="Z66" s="52">
        <f>FC_IND_IS_E!Z66+FC_IND_NFM_E!Z66+FC_IND_CPC_E!Z66+FC_IND_NMM_E!Z66+FC_IND_PPP_E!Z66+FC_IND_FBT_E!Z66+FC_IND_TE_E!Z66+FC_IND_MAC_E!Z66+FC_IND_TL_E!Z66+FC_IND_WP_E!Z66+FC_IND_MQ_E!Z66+FC_IND_CON_E!Z66+FC_IND_NSP_E!Z66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  <c r="Y67" s="52">
        <f>FC_IND_IS_E!Y67+FC_IND_NFM_E!Y67+FC_IND_CPC_E!Y67+FC_IND_NMM_E!Y67+FC_IND_PPP_E!Y67+FC_IND_FBT_E!Y67+FC_IND_TE_E!Y67+FC_IND_MAC_E!Y67+FC_IND_TL_E!Y67+FC_IND_WP_E!Y67+FC_IND_MQ_E!Y67+FC_IND_CON_E!Y67+FC_IND_NSP_E!Y67</f>
        <v>0</v>
      </c>
      <c r="Z67" s="52">
        <f>FC_IND_IS_E!Z67+FC_IND_NFM_E!Z67+FC_IND_CPC_E!Z67+FC_IND_NMM_E!Z67+FC_IND_PPP_E!Z67+FC_IND_FBT_E!Z67+FC_IND_TE_E!Z67+FC_IND_MAC_E!Z67+FC_IND_TL_E!Z67+FC_IND_WP_E!Z67+FC_IND_MQ_E!Z67+FC_IND_CON_E!Z67+FC_IND_NSP_E!Z67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  <c r="Y68" s="52">
        <f>FC_IND_IS_E!Y68+FC_IND_NFM_E!Y68+FC_IND_CPC_E!Y68+FC_IND_NMM_E!Y68+FC_IND_PPP_E!Y68+FC_IND_FBT_E!Y68+FC_IND_TE_E!Y68+FC_IND_MAC_E!Y68+FC_IND_TL_E!Y68+FC_IND_WP_E!Y68+FC_IND_MQ_E!Y68+FC_IND_CON_E!Y68+FC_IND_NSP_E!Y68</f>
        <v>0</v>
      </c>
      <c r="Z68" s="52">
        <f>FC_IND_IS_E!Z68+FC_IND_NFM_E!Z68+FC_IND_CPC_E!Z68+FC_IND_NMM_E!Z68+FC_IND_PPP_E!Z68+FC_IND_FBT_E!Z68+FC_IND_TE_E!Z68+FC_IND_MAC_E!Z68+FC_IND_TL_E!Z68+FC_IND_WP_E!Z68+FC_IND_MQ_E!Z68+FC_IND_CON_E!Z68+FC_IND_NSP_E!Z68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99.042289920000016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157.83138143999997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210.75593904000002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208.87212096000002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210.84489216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199.89728639999998</v>
      </c>
      <c r="Y69" s="52">
        <f>FC_IND_IS_E!Y69+FC_IND_NFM_E!Y69+FC_IND_CPC_E!Y69+FC_IND_NMM_E!Y69+FC_IND_PPP_E!Y69+FC_IND_FBT_E!Y69+FC_IND_TE_E!Y69+FC_IND_MAC_E!Y69+FC_IND_TL_E!Y69+FC_IND_WP_E!Y69+FC_IND_MQ_E!Y69+FC_IND_CON_E!Y69+FC_IND_NSP_E!Y69</f>
        <v>197.56589903999998</v>
      </c>
      <c r="Z69" s="52">
        <f>FC_IND_IS_E!Z69+FC_IND_NFM_E!Z69+FC_IND_CPC_E!Z69+FC_IND_NMM_E!Z69+FC_IND_PPP_E!Z69+FC_IND_FBT_E!Z69+FC_IND_TE_E!Z69+FC_IND_MAC_E!Z69+FC_IND_TL_E!Z69+FC_IND_WP_E!Z69+FC_IND_MQ_E!Z69+FC_IND_CON_E!Z69+FC_IND_NSP_E!Z69</f>
        <v>218.64141648</v>
      </c>
    </row>
    <row r="70" spans="1:26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  <c r="Y70" s="52">
        <f>FC_IND_IS_E!Y70+FC_IND_NFM_E!Y70+FC_IND_CPC_E!Y70+FC_IND_NMM_E!Y70+FC_IND_PPP_E!Y70+FC_IND_FBT_E!Y70+FC_IND_TE_E!Y70+FC_IND_MAC_E!Y70+FC_IND_TL_E!Y70+FC_IND_WP_E!Y70+FC_IND_MQ_E!Y70+FC_IND_CON_E!Y70+FC_IND_NSP_E!Y70</f>
        <v>0</v>
      </c>
      <c r="Z70" s="52">
        <f>FC_IND_IS_E!Z70+FC_IND_NFM_E!Z70+FC_IND_CPC_E!Z70+FC_IND_NMM_E!Z70+FC_IND_PPP_E!Z70+FC_IND_FBT_E!Z70+FC_IND_TE_E!Z70+FC_IND_MAC_E!Z70+FC_IND_TL_E!Z70+FC_IND_WP_E!Z70+FC_IND_MQ_E!Z70+FC_IND_CON_E!Z70+FC_IND_NSP_E!Z70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  <c r="Y71" s="52">
        <f>FC_IND_IS_E!Y71+FC_IND_NFM_E!Y71+FC_IND_CPC_E!Y71+FC_IND_NMM_E!Y71+FC_IND_PPP_E!Y71+FC_IND_FBT_E!Y71+FC_IND_TE_E!Y71+FC_IND_MAC_E!Y71+FC_IND_TL_E!Y71+FC_IND_WP_E!Y71+FC_IND_MQ_E!Y71+FC_IND_CON_E!Y71+FC_IND_NSP_E!Y71</f>
        <v>0</v>
      </c>
      <c r="Z71" s="52">
        <f>FC_IND_IS_E!Z71+FC_IND_NFM_E!Z71+FC_IND_CPC_E!Z71+FC_IND_NMM_E!Z71+FC_IND_PPP_E!Z71+FC_IND_FBT_E!Z71+FC_IND_TE_E!Z71+FC_IND_MAC_E!Z71+FC_IND_TL_E!Z71+FC_IND_WP_E!Z71+FC_IND_MQ_E!Z71+FC_IND_CON_E!Z71+FC_IND_NSP_E!Z71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48.693707999999994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21.678837119999994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42.704890559999996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5.1305702400000008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24.745029119999991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77.160578399999991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78.343498080000018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6.1085995199999994</v>
      </c>
      <c r="Y72" s="55">
        <f>FC_IND_IS_E!Y72+FC_IND_NFM_E!Y72+FC_IND_CPC_E!Y72+FC_IND_NMM_E!Y72+FC_IND_PPP_E!Y72+FC_IND_FBT_E!Y72+FC_IND_TE_E!Y72+FC_IND_MAC_E!Y72+FC_IND_TL_E!Y72+FC_IND_WP_E!Y72+FC_IND_MQ_E!Y72+FC_IND_CON_E!Y72+FC_IND_NSP_E!Y72</f>
        <v>10.752877440000001</v>
      </c>
      <c r="Z72" s="55">
        <f>FC_IND_IS_E!Z72+FC_IND_NFM_E!Z72+FC_IND_CPC_E!Z72+FC_IND_NMM_E!Z72+FC_IND_PPP_E!Z72+FC_IND_FBT_E!Z72+FC_IND_TE_E!Z72+FC_IND_MAC_E!Z72+FC_IND_TL_E!Z72+FC_IND_WP_E!Z72+FC_IND_MQ_E!Z72+FC_IND_CON_E!Z72+FC_IND_NSP_E!Z72</f>
        <v>11.441481119999997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1826.0776889999997</v>
      </c>
      <c r="D2" s="21">
        <f t="shared" ref="D2:X2" si="0">SUM(D3,D17,D22,D25,D26,D51,D52)</f>
        <v>1973.2909636800002</v>
      </c>
      <c r="E2" s="21">
        <f t="shared" si="0"/>
        <v>2757.8420910078521</v>
      </c>
      <c r="F2" s="21">
        <f t="shared" si="0"/>
        <v>2623.7229699671871</v>
      </c>
      <c r="G2" s="21">
        <f t="shared" si="0"/>
        <v>2408.5344970868182</v>
      </c>
      <c r="H2" s="21">
        <f t="shared" si="0"/>
        <v>2962.6876047678816</v>
      </c>
      <c r="I2" s="21">
        <f t="shared" si="0"/>
        <v>3255.4130364067196</v>
      </c>
      <c r="J2" s="21">
        <f t="shared" si="0"/>
        <v>3202.8803337670188</v>
      </c>
      <c r="K2" s="21">
        <f t="shared" si="0"/>
        <v>2817.5248677668883</v>
      </c>
      <c r="L2" s="21">
        <f t="shared" si="0"/>
        <v>2483.9073295256003</v>
      </c>
      <c r="M2" s="21">
        <f t="shared" si="0"/>
        <v>2811.0114061254881</v>
      </c>
      <c r="N2" s="21">
        <f t="shared" si="0"/>
        <v>1817.6156010008178</v>
      </c>
      <c r="O2" s="21">
        <f t="shared" si="0"/>
        <v>1745.1240509467252</v>
      </c>
      <c r="P2" s="21">
        <f t="shared" si="0"/>
        <v>1745.3658053143702</v>
      </c>
      <c r="Q2" s="21">
        <f t="shared" si="0"/>
        <v>1975.5030384139764</v>
      </c>
      <c r="R2" s="21">
        <f t="shared" si="0"/>
        <v>1955.7718699328093</v>
      </c>
      <c r="S2" s="21">
        <f t="shared" si="0"/>
        <v>2041.5592932041077</v>
      </c>
      <c r="T2" s="21">
        <f t="shared" si="0"/>
        <v>2249.565157968806</v>
      </c>
      <c r="U2" s="21">
        <f t="shared" si="0"/>
        <v>2371.3432069422147</v>
      </c>
      <c r="V2" s="21">
        <f t="shared" si="0"/>
        <v>2383.7183213542112</v>
      </c>
      <c r="W2" s="21">
        <f t="shared" si="0"/>
        <v>2202.6037222316418</v>
      </c>
      <c r="X2" s="21">
        <f t="shared" si="0"/>
        <v>2413.9933936859716</v>
      </c>
      <c r="Y2" s="21">
        <f t="shared" ref="Y2:Z2" si="1">SUM(Y3,Y17,Y22,Y25,Y26,Y51,Y52)</f>
        <v>1788.4874352258626</v>
      </c>
      <c r="Z2" s="21">
        <f t="shared" si="1"/>
        <v>1643.5396316025392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1000.6640856078517</v>
      </c>
      <c r="F3" s="24">
        <f t="shared" si="3"/>
        <v>1153.459828807187</v>
      </c>
      <c r="G3" s="24">
        <f t="shared" si="3"/>
        <v>898.79987160681844</v>
      </c>
      <c r="H3" s="24">
        <f t="shared" si="3"/>
        <v>1046.6376328878814</v>
      </c>
      <c r="I3" s="24">
        <f t="shared" si="3"/>
        <v>1147.4287243267197</v>
      </c>
      <c r="J3" s="24">
        <f t="shared" si="3"/>
        <v>1210.1223801670185</v>
      </c>
      <c r="K3" s="24">
        <f t="shared" si="3"/>
        <v>1184.2311621668882</v>
      </c>
      <c r="L3" s="24">
        <f t="shared" si="3"/>
        <v>962.74954728559987</v>
      </c>
      <c r="M3" s="24">
        <f t="shared" si="3"/>
        <v>939.85441488548781</v>
      </c>
      <c r="N3" s="24">
        <f t="shared" si="3"/>
        <v>124.75900584081775</v>
      </c>
      <c r="O3" s="24">
        <f t="shared" si="3"/>
        <v>130.07003400092475</v>
      </c>
      <c r="P3" s="24">
        <f t="shared" si="3"/>
        <v>109.09782000068901</v>
      </c>
      <c r="Q3" s="24">
        <f t="shared" si="3"/>
        <v>298.22201280192309</v>
      </c>
      <c r="R3" s="24">
        <f t="shared" si="3"/>
        <v>304.07706288185534</v>
      </c>
      <c r="S3" s="24">
        <f t="shared" si="3"/>
        <v>419.71031280218665</v>
      </c>
      <c r="T3" s="24">
        <f t="shared" si="3"/>
        <v>524.08857960169348</v>
      </c>
      <c r="U3" s="24">
        <f t="shared" si="3"/>
        <v>273.2264280021426</v>
      </c>
      <c r="V3" s="24">
        <f t="shared" si="3"/>
        <v>421.72926840193679</v>
      </c>
      <c r="W3" s="24">
        <f t="shared" si="3"/>
        <v>442.90086120134731</v>
      </c>
      <c r="X3" s="24">
        <f t="shared" ref="X3:Z3" si="4">SUM(X4,X8,X11)</f>
        <v>474.07097304219405</v>
      </c>
      <c r="Y3" s="24">
        <f t="shared" si="4"/>
        <v>189.85220640104495</v>
      </c>
      <c r="Z3" s="24">
        <f t="shared" si="4"/>
        <v>144.87757200106535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63.949675679999984</v>
      </c>
      <c r="I4" s="19">
        <f t="shared" si="6"/>
        <v>68.868724319999998</v>
      </c>
      <c r="J4" s="19">
        <f t="shared" si="6"/>
        <v>83.626551360000008</v>
      </c>
      <c r="K4" s="19">
        <f t="shared" si="6"/>
        <v>78.70716216000001</v>
      </c>
      <c r="L4" s="19">
        <f t="shared" si="6"/>
        <v>63.949675679999984</v>
      </c>
      <c r="M4" s="19">
        <f t="shared" si="6"/>
        <v>59.030286480000008</v>
      </c>
      <c r="N4" s="19">
        <f t="shared" si="6"/>
        <v>4.9190486399999989</v>
      </c>
      <c r="O4" s="19">
        <f t="shared" si="6"/>
        <v>5.5170720000000006</v>
      </c>
      <c r="P4" s="19">
        <f t="shared" si="6"/>
        <v>5.5170720000000006</v>
      </c>
      <c r="Q4" s="19">
        <f t="shared" si="6"/>
        <v>20.8729224</v>
      </c>
      <c r="R4" s="19">
        <f t="shared" si="6"/>
        <v>65.676314880000007</v>
      </c>
      <c r="S4" s="19">
        <f t="shared" si="6"/>
        <v>160.33735080000002</v>
      </c>
      <c r="T4" s="19">
        <f t="shared" si="6"/>
        <v>284.56171920000003</v>
      </c>
      <c r="U4" s="19">
        <f t="shared" si="6"/>
        <v>16.290687600000002</v>
      </c>
      <c r="V4" s="19">
        <f t="shared" si="6"/>
        <v>178.1060688</v>
      </c>
      <c r="W4" s="19">
        <f t="shared" si="6"/>
        <v>271.026162</v>
      </c>
      <c r="X4" s="19">
        <f t="shared" ref="X4:Z4" si="7">SUM(X5:X7)</f>
        <v>201.53966184000001</v>
      </c>
      <c r="Y4" s="19">
        <f t="shared" si="7"/>
        <v>42.086404799999997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3.0575476800000003</v>
      </c>
      <c r="P5" s="8">
        <f>FC_IND_IS_BF_E!P5+FC_IND_IS_EA_E!P5</f>
        <v>3.0575476800000003</v>
      </c>
      <c r="Q5" s="8">
        <f>FC_IND_IS_BF_E!Q5+FC_IND_IS_EA_E!Q5</f>
        <v>6.1154359200000004</v>
      </c>
      <c r="R5" s="8">
        <f>FC_IND_IS_BF_E!R5+FC_IND_IS_EA_E!R5</f>
        <v>21.403514880000003</v>
      </c>
      <c r="S5" s="8">
        <f>FC_IND_IS_BF_E!S5+FC_IND_IS_EA_E!S5</f>
        <v>27.518950800000006</v>
      </c>
      <c r="T5" s="8">
        <f>FC_IND_IS_BF_E!T5+FC_IND_IS_EA_E!T5</f>
        <v>36.710324640000003</v>
      </c>
      <c r="U5" s="8">
        <f>FC_IND_IS_BF_E!U5+FC_IND_IS_EA_E!U5</f>
        <v>3.4246713600000001</v>
      </c>
      <c r="V5" s="8">
        <f>FC_IND_IS_BF_E!V5+FC_IND_IS_EA_E!V5</f>
        <v>34.57603512</v>
      </c>
      <c r="W5" s="8">
        <f>FC_IND_IS_BF_E!W5+FC_IND_IS_EA_E!W5</f>
        <v>38.896379280000005</v>
      </c>
      <c r="X5" s="8">
        <f>FC_IND_IS_BF_E!X5+FC_IND_IS_EA_E!X5</f>
        <v>31.952701439999998</v>
      </c>
      <c r="Y5" s="8">
        <f>FC_IND_IS_BF_E!Y5+FC_IND_IS_EA_E!Y5</f>
        <v>9.0047469600000003</v>
      </c>
      <c r="Z5" s="8">
        <f>FC_IND_IS_BF_E!Z5+FC_IND_IS_EA_E!Z5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  <c r="Y6" s="8">
        <f>FC_IND_IS_BF_E!Y6+FC_IND_IS_EA_E!Y6</f>
        <v>0</v>
      </c>
      <c r="Z6" s="8">
        <f>FC_IND_IS_BF_E!Z6+FC_IND_IS_EA_E!Z6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63.949675679999984</v>
      </c>
      <c r="I7" s="8">
        <f>FC_IND_IS_BF_E!I7+FC_IND_IS_EA_E!I7</f>
        <v>68.868724319999998</v>
      </c>
      <c r="J7" s="8">
        <f>FC_IND_IS_BF_E!J7+FC_IND_IS_EA_E!J7</f>
        <v>83.626551360000008</v>
      </c>
      <c r="K7" s="8">
        <f>FC_IND_IS_BF_E!K7+FC_IND_IS_EA_E!K7</f>
        <v>78.70716216000001</v>
      </c>
      <c r="L7" s="8">
        <f>FC_IND_IS_BF_E!L7+FC_IND_IS_EA_E!L7</f>
        <v>63.949675679999984</v>
      </c>
      <c r="M7" s="8">
        <f>FC_IND_IS_BF_E!M7+FC_IND_IS_EA_E!M7</f>
        <v>59.030286480000008</v>
      </c>
      <c r="N7" s="8">
        <f>FC_IND_IS_BF_E!N7+FC_IND_IS_EA_E!N7</f>
        <v>4.9190486399999989</v>
      </c>
      <c r="O7" s="8">
        <f>FC_IND_IS_BF_E!O7+FC_IND_IS_EA_E!O7</f>
        <v>2.4595243200000003</v>
      </c>
      <c r="P7" s="8">
        <f>FC_IND_IS_BF_E!P7+FC_IND_IS_EA_E!P7</f>
        <v>2.4595243200000003</v>
      </c>
      <c r="Q7" s="8">
        <f>FC_IND_IS_BF_E!Q7+FC_IND_IS_EA_E!Q7</f>
        <v>14.757486479999999</v>
      </c>
      <c r="R7" s="8">
        <f>FC_IND_IS_BF_E!R7+FC_IND_IS_EA_E!R7</f>
        <v>44.272800000000011</v>
      </c>
      <c r="S7" s="8">
        <f>FC_IND_IS_BF_E!S7+FC_IND_IS_EA_E!S7</f>
        <v>132.81840000000003</v>
      </c>
      <c r="T7" s="8">
        <f>FC_IND_IS_BF_E!T7+FC_IND_IS_EA_E!T7</f>
        <v>247.85139456000005</v>
      </c>
      <c r="U7" s="8">
        <f>FC_IND_IS_BF_E!U7+FC_IND_IS_EA_E!U7</f>
        <v>12.866016240000002</v>
      </c>
      <c r="V7" s="8">
        <f>FC_IND_IS_BF_E!V7+FC_IND_IS_EA_E!V7</f>
        <v>143.53003368</v>
      </c>
      <c r="W7" s="8">
        <f>FC_IND_IS_BF_E!W7+FC_IND_IS_EA_E!W7</f>
        <v>232.12978272000001</v>
      </c>
      <c r="X7" s="8">
        <f>FC_IND_IS_BF_E!X7+FC_IND_IS_EA_E!X7</f>
        <v>169.58696040000001</v>
      </c>
      <c r="Y7" s="8">
        <f>FC_IND_IS_BF_E!Y7+FC_IND_IS_EA_E!Y7</f>
        <v>33.081657839999998</v>
      </c>
      <c r="Z7" s="8">
        <f>FC_IND_IS_BF_E!Z7+FC_IND_IS_EA_E!Z7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1.716919199971668</v>
      </c>
      <c r="P8" s="19">
        <f t="shared" si="9"/>
        <v>1.716919199971668</v>
      </c>
      <c r="Q8" s="19">
        <f t="shared" si="9"/>
        <v>1.716919199971668</v>
      </c>
      <c r="R8" s="19">
        <f t="shared" si="9"/>
        <v>1.716919199971668</v>
      </c>
      <c r="S8" s="19">
        <f t="shared" si="9"/>
        <v>1.716919199971668</v>
      </c>
      <c r="T8" s="19">
        <f t="shared" si="9"/>
        <v>0.93590639998455583</v>
      </c>
      <c r="U8" s="19">
        <f t="shared" si="9"/>
        <v>7.7446799998722005E-2</v>
      </c>
      <c r="V8" s="19">
        <f t="shared" si="9"/>
        <v>9.0899999998499986E-2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  <c r="Y9" s="8">
        <f>FC_IND_IS_BF_E!Y9+FC_IND_IS_EA_E!Y9</f>
        <v>0</v>
      </c>
      <c r="Z9" s="8">
        <f>FC_IND_IS_BF_E!Z9+FC_IND_IS_EA_E!Z9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1.716919199971668</v>
      </c>
      <c r="P10" s="8">
        <f>FC_IND_IS_BF_E!P10+FC_IND_IS_EA_E!P10</f>
        <v>1.716919199971668</v>
      </c>
      <c r="Q10" s="8">
        <f>FC_IND_IS_BF_E!Q10+FC_IND_IS_EA_E!Q10</f>
        <v>1.716919199971668</v>
      </c>
      <c r="R10" s="8">
        <f>FC_IND_IS_BF_E!R10+FC_IND_IS_EA_E!R10</f>
        <v>1.716919199971668</v>
      </c>
      <c r="S10" s="8">
        <f>FC_IND_IS_BF_E!S10+FC_IND_IS_EA_E!S10</f>
        <v>1.716919199971668</v>
      </c>
      <c r="T10" s="8">
        <f>FC_IND_IS_BF_E!T10+FC_IND_IS_EA_E!T10</f>
        <v>0.93590639998455583</v>
      </c>
      <c r="U10" s="8">
        <f>FC_IND_IS_BF_E!U10+FC_IND_IS_EA_E!U10</f>
        <v>7.7446799998722005E-2</v>
      </c>
      <c r="V10" s="8">
        <f>FC_IND_IS_BF_E!V10+FC_IND_IS_EA_E!V10</f>
        <v>9.0899999998499986E-2</v>
      </c>
      <c r="W10" s="8">
        <f>FC_IND_IS_BF_E!W10+FC_IND_IS_EA_E!W10</f>
        <v>0</v>
      </c>
      <c r="X10" s="8">
        <f>FC_IND_IS_BF_E!X10+FC_IND_IS_EA_E!X10</f>
        <v>0</v>
      </c>
      <c r="Y10" s="8">
        <f>FC_IND_IS_BF_E!Y10+FC_IND_IS_EA_E!Y10</f>
        <v>0</v>
      </c>
      <c r="Z10" s="8">
        <f>FC_IND_IS_BF_E!Z10+FC_IND_IS_EA_E!Z10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1000.6640856078517</v>
      </c>
      <c r="F11" s="19">
        <f t="shared" si="12"/>
        <v>1153.459828807187</v>
      </c>
      <c r="G11" s="19">
        <f t="shared" si="12"/>
        <v>898.79987160681844</v>
      </c>
      <c r="H11" s="19">
        <f t="shared" si="12"/>
        <v>982.68795720788148</v>
      </c>
      <c r="I11" s="19">
        <f t="shared" si="12"/>
        <v>1078.5600000067197</v>
      </c>
      <c r="J11" s="19">
        <f t="shared" si="12"/>
        <v>1126.4958288070184</v>
      </c>
      <c r="K11" s="19">
        <f t="shared" si="12"/>
        <v>1105.5240000068882</v>
      </c>
      <c r="L11" s="19">
        <f t="shared" si="12"/>
        <v>898.79987160559995</v>
      </c>
      <c r="M11" s="19">
        <f t="shared" si="12"/>
        <v>880.82412840548784</v>
      </c>
      <c r="N11" s="19">
        <f t="shared" si="12"/>
        <v>119.83995720081775</v>
      </c>
      <c r="O11" s="19">
        <f t="shared" si="12"/>
        <v>122.83604280095308</v>
      </c>
      <c r="P11" s="19">
        <f t="shared" si="12"/>
        <v>101.86382880071734</v>
      </c>
      <c r="Q11" s="19">
        <f t="shared" si="12"/>
        <v>275.63217120195139</v>
      </c>
      <c r="R11" s="19">
        <f t="shared" si="12"/>
        <v>236.68382880188366</v>
      </c>
      <c r="S11" s="19">
        <f t="shared" si="12"/>
        <v>257.65604280221493</v>
      </c>
      <c r="T11" s="19">
        <f t="shared" si="12"/>
        <v>238.59095400170895</v>
      </c>
      <c r="U11" s="19">
        <f t="shared" si="12"/>
        <v>256.85829360214387</v>
      </c>
      <c r="V11" s="19">
        <f t="shared" si="12"/>
        <v>243.53229960193832</v>
      </c>
      <c r="W11" s="19">
        <f t="shared" si="12"/>
        <v>171.87469920134728</v>
      </c>
      <c r="X11" s="19">
        <f t="shared" ref="X11:Z11" si="13">SUM(X12:X16)</f>
        <v>272.53131120219405</v>
      </c>
      <c r="Y11" s="19">
        <f t="shared" si="13"/>
        <v>147.76580160104496</v>
      </c>
      <c r="Z11" s="19">
        <f t="shared" si="13"/>
        <v>144.87757200106535</v>
      </c>
    </row>
    <row r="12" spans="1:26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  <c r="Y12" s="8">
        <f>FC_IND_IS_BF_E!Y12+FC_IND_IS_EA_E!Y12</f>
        <v>0</v>
      </c>
      <c r="Z12" s="8">
        <f>FC_IND_IS_BF_E!Z12+FC_IND_IS_EA_E!Z12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FC_IND_IS_BF_E!C13+FC_IND_IS_EA_E!C13</f>
        <v>0</v>
      </c>
      <c r="D13" s="8">
        <f>FC_IND_IS_BF_E!D13+FC_IND_IS_EA_E!D13</f>
        <v>0</v>
      </c>
      <c r="E13" s="8">
        <f>FC_IND_IS_BF_E!E13+FC_IND_IS_EA_E!E13</f>
        <v>1000.6640856078517</v>
      </c>
      <c r="F13" s="8">
        <f>FC_IND_IS_BF_E!F13+FC_IND_IS_EA_E!F13</f>
        <v>1153.459828807187</v>
      </c>
      <c r="G13" s="8">
        <f>FC_IND_IS_BF_E!G13+FC_IND_IS_EA_E!G13</f>
        <v>898.79987160681844</v>
      </c>
      <c r="H13" s="8">
        <f>FC_IND_IS_BF_E!H13+FC_IND_IS_EA_E!H13</f>
        <v>982.68795720788148</v>
      </c>
      <c r="I13" s="8">
        <f>FC_IND_IS_BF_E!I13+FC_IND_IS_EA_E!I13</f>
        <v>1078.5600000067197</v>
      </c>
      <c r="J13" s="8">
        <f>FC_IND_IS_BF_E!J13+FC_IND_IS_EA_E!J13</f>
        <v>1126.4958288070184</v>
      </c>
      <c r="K13" s="8">
        <f>FC_IND_IS_BF_E!K13+FC_IND_IS_EA_E!K13</f>
        <v>1105.5240000068882</v>
      </c>
      <c r="L13" s="8">
        <f>FC_IND_IS_BF_E!L13+FC_IND_IS_EA_E!L13</f>
        <v>898.79987160559995</v>
      </c>
      <c r="M13" s="8">
        <f>FC_IND_IS_BF_E!M13+FC_IND_IS_EA_E!M13</f>
        <v>880.82412840548784</v>
      </c>
      <c r="N13" s="8">
        <f>FC_IND_IS_BF_E!N13+FC_IND_IS_EA_E!N13</f>
        <v>119.83995720081775</v>
      </c>
      <c r="O13" s="8">
        <f>FC_IND_IS_BF_E!O13+FC_IND_IS_EA_E!O13</f>
        <v>122.83604280095308</v>
      </c>
      <c r="P13" s="8">
        <f>FC_IND_IS_BF_E!P13+FC_IND_IS_EA_E!P13</f>
        <v>101.86382880071734</v>
      </c>
      <c r="Q13" s="8">
        <f>FC_IND_IS_BF_E!Q13+FC_IND_IS_EA_E!Q13</f>
        <v>275.63217120195139</v>
      </c>
      <c r="R13" s="8">
        <f>FC_IND_IS_BF_E!R13+FC_IND_IS_EA_E!R13</f>
        <v>236.68382880188366</v>
      </c>
      <c r="S13" s="8">
        <f>FC_IND_IS_BF_E!S13+FC_IND_IS_EA_E!S13</f>
        <v>257.65604280221493</v>
      </c>
      <c r="T13" s="8">
        <f>FC_IND_IS_BF_E!T13+FC_IND_IS_EA_E!T13</f>
        <v>237.46308840170192</v>
      </c>
      <c r="U13" s="8">
        <f>FC_IND_IS_BF_E!U13+FC_IND_IS_EA_E!U13</f>
        <v>256.81129920214357</v>
      </c>
      <c r="V13" s="8">
        <f>FC_IND_IS_BF_E!V13+FC_IND_IS_EA_E!V13</f>
        <v>243.44909640193779</v>
      </c>
      <c r="W13" s="8">
        <f>FC_IND_IS_BF_E!W13+FC_IND_IS_EA_E!W13</f>
        <v>171.87469920134728</v>
      </c>
      <c r="X13" s="8">
        <f>FC_IND_IS_BF_E!X13+FC_IND_IS_EA_E!X13</f>
        <v>272.53131120219405</v>
      </c>
      <c r="Y13" s="8">
        <f>FC_IND_IS_BF_E!Y13+FC_IND_IS_EA_E!Y13</f>
        <v>147.76580160104496</v>
      </c>
      <c r="Z13" s="8">
        <f>FC_IND_IS_BF_E!Z13+FC_IND_IS_EA_E!Z13</f>
        <v>144.87757200106535</v>
      </c>
    </row>
    <row r="14" spans="1:26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  <c r="Y14" s="8">
        <f>FC_IND_IS_BF_E!Y14+FC_IND_IS_EA_E!Y14</f>
        <v>0</v>
      </c>
      <c r="Z14" s="8">
        <f>FC_IND_IS_BF_E!Z14+FC_IND_IS_EA_E!Z14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  <c r="Y15" s="8">
        <f>FC_IND_IS_BF_E!Y15+FC_IND_IS_EA_E!Y15</f>
        <v>0</v>
      </c>
      <c r="Z15" s="8">
        <f>FC_IND_IS_BF_E!Z15+FC_IND_IS_EA_E!Z15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1.1278656000070271</v>
      </c>
      <c r="U16" s="8">
        <f>FC_IND_IS_BF_E!U16+FC_IND_IS_EA_E!U16</f>
        <v>4.6994400000292792E-2</v>
      </c>
      <c r="V16" s="8">
        <f>FC_IND_IS_BF_E!V16+FC_IND_IS_EA_E!V16</f>
        <v>8.3203200000518368E-2</v>
      </c>
      <c r="W16" s="8">
        <f>FC_IND_IS_BF_E!W16+FC_IND_IS_EA_E!W16</f>
        <v>0</v>
      </c>
      <c r="X16" s="8">
        <f>FC_IND_IS_BF_E!X16+FC_IND_IS_EA_E!X16</f>
        <v>0</v>
      </c>
      <c r="Y16" s="8">
        <f>FC_IND_IS_BF_E!Y16+FC_IND_IS_EA_E!Y16</f>
        <v>0</v>
      </c>
      <c r="Z16" s="8">
        <f>FC_IND_IS_BF_E!Z16+FC_IND_IS_EA_E!Z16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1.4558544000000007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  <c r="Y18" s="8">
        <f>FC_IND_IS_BF_E!Y18+FC_IND_IS_EA_E!Y18</f>
        <v>0</v>
      </c>
      <c r="Z18" s="8">
        <f>FC_IND_IS_BF_E!Z18+FC_IND_IS_EA_E!Z18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FC_IND_IS_BF_E!C19+FC_IND_IS_EA_E!C19</f>
        <v>0</v>
      </c>
      <c r="D19" s="8">
        <f>FC_IND_IS_BF_E!D19+FC_IND_IS_EA_E!D19</f>
        <v>0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  <c r="Y19" s="8">
        <f>FC_IND_IS_BF_E!Y19+FC_IND_IS_EA_E!Y19</f>
        <v>0</v>
      </c>
      <c r="Z19" s="8">
        <f>FC_IND_IS_BF_E!Z19+FC_IND_IS_EA_E!Z19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FC_IND_IS_BF_E!C20+FC_IND_IS_EA_E!C20</f>
        <v>0</v>
      </c>
      <c r="D20" s="8">
        <f>FC_IND_IS_BF_E!D20+FC_IND_IS_EA_E!D20</f>
        <v>0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  <c r="Y20" s="8">
        <f>FC_IND_IS_BF_E!Y20+FC_IND_IS_EA_E!Y20</f>
        <v>0</v>
      </c>
      <c r="Z20" s="8">
        <f>FC_IND_IS_BF_E!Z20+FC_IND_IS_EA_E!Z20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1.4558544000000007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  <c r="Y21" s="8">
        <f>FC_IND_IS_BF_E!Y21+FC_IND_IS_EA_E!Y21</f>
        <v>0</v>
      </c>
      <c r="Z21" s="8">
        <f>FC_IND_IS_BF_E!Z21+FC_IND_IS_EA_E!Z21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  <c r="Y23" s="8">
        <f>FC_IND_IS_BF_E!Y23+FC_IND_IS_EA_E!Y23</f>
        <v>0</v>
      </c>
      <c r="Z23" s="8">
        <f>FC_IND_IS_BF_E!Z23+FC_IND_IS_EA_E!Z23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  <c r="Y24" s="8">
        <f>FC_IND_IS_BF_E!Y24+FC_IND_IS_EA_E!Y24</f>
        <v>0</v>
      </c>
      <c r="Z24" s="8">
        <f>FC_IND_IS_BF_E!Z24+FC_IND_IS_EA_E!Z24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  <c r="Y25" s="27">
        <f>FC_IND_IS_BF_E!Y25+FC_IND_IS_EA_E!Y25</f>
        <v>0</v>
      </c>
      <c r="Z25" s="27">
        <f>FC_IND_IS_BF_E!Z25+FC_IND_IS_EA_E!Z25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382.53344795999999</v>
      </c>
      <c r="D26" s="27">
        <f t="shared" ref="D26:W26" si="21">SUM(D27,D33)</f>
        <v>599.86561896000012</v>
      </c>
      <c r="E26" s="27">
        <f t="shared" si="21"/>
        <v>397.03153068000006</v>
      </c>
      <c r="F26" s="27">
        <f t="shared" si="21"/>
        <v>84.320113680000006</v>
      </c>
      <c r="G26" s="27">
        <f t="shared" si="21"/>
        <v>49.95582984</v>
      </c>
      <c r="H26" s="27">
        <f t="shared" si="21"/>
        <v>42.083731799999995</v>
      </c>
      <c r="I26" s="27">
        <f t="shared" si="21"/>
        <v>142.16686596</v>
      </c>
      <c r="J26" s="27">
        <f t="shared" si="21"/>
        <v>104.60422547999998</v>
      </c>
      <c r="K26" s="27">
        <f t="shared" si="21"/>
        <v>80.028029879999991</v>
      </c>
      <c r="L26" s="27">
        <f t="shared" si="21"/>
        <v>54.641399040000003</v>
      </c>
      <c r="M26" s="27">
        <f t="shared" si="21"/>
        <v>45.716286240000002</v>
      </c>
      <c r="N26" s="27">
        <f t="shared" si="21"/>
        <v>158.06844180000002</v>
      </c>
      <c r="O26" s="27">
        <f t="shared" si="21"/>
        <v>131.91463260000003</v>
      </c>
      <c r="P26" s="27">
        <f t="shared" si="21"/>
        <v>117.05523876000001</v>
      </c>
      <c r="Q26" s="27">
        <f t="shared" si="21"/>
        <v>105.76460484</v>
      </c>
      <c r="R26" s="27">
        <f t="shared" si="21"/>
        <v>99.205722359999982</v>
      </c>
      <c r="S26" s="27">
        <f t="shared" si="21"/>
        <v>131.84470296000001</v>
      </c>
      <c r="T26" s="27">
        <f t="shared" si="21"/>
        <v>150.61334543999999</v>
      </c>
      <c r="U26" s="27">
        <f t="shared" si="21"/>
        <v>94.356253439999975</v>
      </c>
      <c r="V26" s="27">
        <f t="shared" si="21"/>
        <v>96.162234840000011</v>
      </c>
      <c r="W26" s="27">
        <f t="shared" si="21"/>
        <v>46.162977480000002</v>
      </c>
      <c r="X26" s="27">
        <f t="shared" ref="X26:Z26" si="22">SUM(X27,X33)</f>
        <v>65.207023919999997</v>
      </c>
      <c r="Y26" s="27">
        <f t="shared" si="22"/>
        <v>75.196595520000017</v>
      </c>
      <c r="Z26" s="27">
        <f t="shared" si="22"/>
        <v>116.79430392000003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  <c r="Y28" s="8">
        <f>FC_IND_IS_BF_E!Y28+FC_IND_IS_EA_E!Y28</f>
        <v>0</v>
      </c>
      <c r="Z28" s="8">
        <f>FC_IND_IS_BF_E!Z28+FC_IND_IS_EA_E!Z28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  <c r="Y29" s="8">
        <f>FC_IND_IS_BF_E!Y29+FC_IND_IS_EA_E!Y29</f>
        <v>0</v>
      </c>
      <c r="Z29" s="8">
        <f>FC_IND_IS_BF_E!Z29+FC_IND_IS_EA_E!Z29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  <c r="Y30" s="8">
        <f>FC_IND_IS_BF_E!Y30+FC_IND_IS_EA_E!Y30</f>
        <v>0</v>
      </c>
      <c r="Z30" s="8">
        <f>FC_IND_IS_BF_E!Z30+FC_IND_IS_EA_E!Z30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  <c r="Y31" s="8">
        <f>FC_IND_IS_BF_E!Y31+FC_IND_IS_EA_E!Y31</f>
        <v>0</v>
      </c>
      <c r="Z31" s="8">
        <f>FC_IND_IS_BF_E!Z31+FC_IND_IS_EA_E!Z31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  <c r="Y32" s="8">
        <f>FC_IND_IS_BF_E!Y32+FC_IND_IS_EA_E!Y32</f>
        <v>0</v>
      </c>
      <c r="Z32" s="8">
        <f>FC_IND_IS_BF_E!Z32+FC_IND_IS_EA_E!Z32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382.53344795999999</v>
      </c>
      <c r="D33" s="19">
        <f t="shared" ref="D33:W33" si="27">SUM(D34:D50)</f>
        <v>599.86561896000012</v>
      </c>
      <c r="E33" s="19">
        <f t="shared" si="27"/>
        <v>397.03153068000006</v>
      </c>
      <c r="F33" s="19">
        <f t="shared" si="27"/>
        <v>84.320113680000006</v>
      </c>
      <c r="G33" s="19">
        <f t="shared" si="27"/>
        <v>49.95582984</v>
      </c>
      <c r="H33" s="19">
        <f t="shared" si="27"/>
        <v>42.083731799999995</v>
      </c>
      <c r="I33" s="19">
        <f t="shared" si="27"/>
        <v>142.16686596</v>
      </c>
      <c r="J33" s="19">
        <f t="shared" si="27"/>
        <v>104.60422547999998</v>
      </c>
      <c r="K33" s="19">
        <f t="shared" si="27"/>
        <v>80.028029879999991</v>
      </c>
      <c r="L33" s="19">
        <f t="shared" si="27"/>
        <v>54.641399040000003</v>
      </c>
      <c r="M33" s="19">
        <f t="shared" si="27"/>
        <v>45.716286240000002</v>
      </c>
      <c r="N33" s="19">
        <f t="shared" si="27"/>
        <v>158.06844180000002</v>
      </c>
      <c r="O33" s="19">
        <f t="shared" si="27"/>
        <v>131.91463260000003</v>
      </c>
      <c r="P33" s="19">
        <f t="shared" si="27"/>
        <v>117.05523876000001</v>
      </c>
      <c r="Q33" s="19">
        <f t="shared" si="27"/>
        <v>105.76460484</v>
      </c>
      <c r="R33" s="19">
        <f t="shared" si="27"/>
        <v>99.205722359999982</v>
      </c>
      <c r="S33" s="19">
        <f t="shared" si="27"/>
        <v>131.84470296000001</v>
      </c>
      <c r="T33" s="19">
        <f t="shared" si="27"/>
        <v>150.61334543999999</v>
      </c>
      <c r="U33" s="19">
        <f t="shared" si="27"/>
        <v>94.356253439999975</v>
      </c>
      <c r="V33" s="19">
        <f t="shared" si="27"/>
        <v>96.162234840000011</v>
      </c>
      <c r="W33" s="19">
        <f t="shared" si="27"/>
        <v>46.162977480000002</v>
      </c>
      <c r="X33" s="19">
        <f t="shared" ref="X33:Z33" si="28">SUM(X34:X50)</f>
        <v>65.207023919999997</v>
      </c>
      <c r="Y33" s="19">
        <f t="shared" si="28"/>
        <v>75.196595520000017</v>
      </c>
      <c r="Z33" s="19">
        <f t="shared" si="28"/>
        <v>116.79430392000003</v>
      </c>
    </row>
    <row r="34" spans="1:26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  <c r="Y34" s="8">
        <f>FC_IND_IS_BF_E!Y34+FC_IND_IS_EA_E!Y34</f>
        <v>0</v>
      </c>
      <c r="Z34" s="8">
        <f>FC_IND_IS_BF_E!Z34+FC_IND_IS_EA_E!Z34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  <c r="Y35" s="8">
        <f>FC_IND_IS_BF_E!Y35+FC_IND_IS_EA_E!Y35</f>
        <v>0</v>
      </c>
      <c r="Z35" s="8">
        <f>FC_IND_IS_BF_E!Z35+FC_IND_IS_EA_E!Z35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FC_IND_IS_BF_E!C36+FC_IND_IS_EA_E!C36</f>
        <v>0</v>
      </c>
      <c r="D36" s="8">
        <f>FC_IND_IS_BF_E!D36+FC_IND_IS_EA_E!D36</f>
        <v>196.98565572000007</v>
      </c>
      <c r="E36" s="8">
        <f>FC_IND_IS_BF_E!E36+FC_IND_IS_EA_E!E36</f>
        <v>137.29300523999999</v>
      </c>
      <c r="F36" s="8">
        <f>FC_IND_IS_BF_E!F36+FC_IND_IS_EA_E!F36</f>
        <v>26.123400000000004</v>
      </c>
      <c r="G36" s="8">
        <f>FC_IND_IS_BF_E!G36+FC_IND_IS_EA_E!G36</f>
        <v>26.123400000000004</v>
      </c>
      <c r="H36" s="8">
        <f>FC_IND_IS_BF_E!H36+FC_IND_IS_EA_E!H36</f>
        <v>8.707724279999999</v>
      </c>
      <c r="I36" s="8">
        <f>FC_IND_IS_BF_E!I36+FC_IND_IS_EA_E!I36</f>
        <v>20.31809904</v>
      </c>
      <c r="J36" s="8">
        <f>FC_IND_IS_BF_E!J36+FC_IND_IS_EA_E!J36</f>
        <v>26.123400000000004</v>
      </c>
      <c r="K36" s="8">
        <f>FC_IND_IS_BF_E!K36+FC_IND_IS_EA_E!K36</f>
        <v>20.318099040000007</v>
      </c>
      <c r="L36" s="8">
        <f>FC_IND_IS_BF_E!L36+FC_IND_IS_EA_E!L36</f>
        <v>23.220749519999998</v>
      </c>
      <c r="M36" s="8">
        <f>FC_IND_IS_BF_E!M36+FC_IND_IS_EA_E!M36</f>
        <v>17.415675720000003</v>
      </c>
      <c r="N36" s="8">
        <f>FC_IND_IS_BF_E!N36+FC_IND_IS_EA_E!N36</f>
        <v>32.268305159999997</v>
      </c>
      <c r="O36" s="8">
        <f>FC_IND_IS_BF_E!O36+FC_IND_IS_EA_E!O36</f>
        <v>31.060722600000013</v>
      </c>
      <c r="P36" s="8">
        <f>FC_IND_IS_BF_E!P36+FC_IND_IS_EA_E!P36</f>
        <v>26.828731800000014</v>
      </c>
      <c r="Q36" s="8">
        <f>FC_IND_IS_BF_E!Q36+FC_IND_IS_EA_E!Q36</f>
        <v>19.218190320000005</v>
      </c>
      <c r="R36" s="8">
        <f>FC_IND_IS_BF_E!R36+FC_IND_IS_EA_E!R36</f>
        <v>17.177612040000003</v>
      </c>
      <c r="S36" s="8">
        <f>FC_IND_IS_BF_E!S36+FC_IND_IS_EA_E!S36</f>
        <v>16.846639920000001</v>
      </c>
      <c r="T36" s="8">
        <f>FC_IND_IS_BF_E!T36+FC_IND_IS_EA_E!T36</f>
        <v>22.016120040000004</v>
      </c>
      <c r="U36" s="8">
        <f>FC_IND_IS_BF_E!U36+FC_IND_IS_EA_E!U36</f>
        <v>20.202020280000003</v>
      </c>
      <c r="V36" s="8">
        <f>FC_IND_IS_BF_E!V36+FC_IND_IS_EA_E!V36</f>
        <v>18.152809920000006</v>
      </c>
      <c r="W36" s="8">
        <f>FC_IND_IS_BF_E!W36+FC_IND_IS_EA_E!W36</f>
        <v>13.331566080000002</v>
      </c>
      <c r="X36" s="8">
        <f>FC_IND_IS_BF_E!X36+FC_IND_IS_EA_E!X36</f>
        <v>16.614482400000004</v>
      </c>
      <c r="Y36" s="8">
        <f>FC_IND_IS_BF_E!Y36+FC_IND_IS_EA_E!Y36</f>
        <v>13.000821120000001</v>
      </c>
      <c r="Z36" s="8">
        <f>FC_IND_IS_BF_E!Z36+FC_IND_IS_EA_E!Z36</f>
        <v>14.28654672</v>
      </c>
    </row>
    <row r="37" spans="1:26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  <c r="Y37" s="8">
        <f>FC_IND_IS_BF_E!Y37+FC_IND_IS_EA_E!Y37</f>
        <v>0</v>
      </c>
      <c r="Z37" s="8">
        <f>FC_IND_IS_BF_E!Z37+FC_IND_IS_EA_E!Z37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  <c r="Y38" s="8">
        <f>FC_IND_IS_BF_E!Y38+FC_IND_IS_EA_E!Y38</f>
        <v>0</v>
      </c>
      <c r="Z38" s="8">
        <f>FC_IND_IS_BF_E!Z38+FC_IND_IS_EA_E!Z38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  <c r="Y39" s="8">
        <f>FC_IND_IS_BF_E!Y39+FC_IND_IS_EA_E!Y39</f>
        <v>0</v>
      </c>
      <c r="Z39" s="8">
        <f>FC_IND_IS_BF_E!Z39+FC_IND_IS_EA_E!Z39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  <c r="Y40" s="8">
        <f>FC_IND_IS_BF_E!Y40+FC_IND_IS_EA_E!Y40</f>
        <v>0</v>
      </c>
      <c r="Z40" s="8">
        <f>FC_IND_IS_BF_E!Z40+FC_IND_IS_EA_E!Z40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  <c r="Y41" s="8">
        <f>FC_IND_IS_BF_E!Y41+FC_IND_IS_EA_E!Y41</f>
        <v>0</v>
      </c>
      <c r="Z41" s="8">
        <f>FC_IND_IS_BF_E!Z41+FC_IND_IS_EA_E!Z41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  <c r="Y42" s="8">
        <f>FC_IND_IS_BF_E!Y42+FC_IND_IS_EA_E!Y42</f>
        <v>0</v>
      </c>
      <c r="Z42" s="8">
        <f>FC_IND_IS_BF_E!Z42+FC_IND_IS_EA_E!Z42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FC_IND_IS_BF_E!C43+FC_IND_IS_EA_E!C43</f>
        <v>66.912211080000006</v>
      </c>
      <c r="D43" s="8">
        <f>FC_IND_IS_BF_E!D43+FC_IND_IS_EA_E!D43</f>
        <v>309.07107036000002</v>
      </c>
      <c r="E43" s="8">
        <f>FC_IND_IS_BF_E!E43+FC_IND_IS_EA_E!E43</f>
        <v>165.68757036000005</v>
      </c>
      <c r="F43" s="8">
        <f>FC_IND_IS_BF_E!F43+FC_IND_IS_EA_E!F43</f>
        <v>0</v>
      </c>
      <c r="G43" s="8">
        <f>FC_IND_IS_BF_E!G43+FC_IND_IS_EA_E!G43</f>
        <v>0</v>
      </c>
      <c r="H43" s="8">
        <f>FC_IND_IS_BF_E!H43+FC_IND_IS_EA_E!H43</f>
        <v>15.783655679999999</v>
      </c>
      <c r="I43" s="8">
        <f>FC_IND_IS_BF_E!I43+FC_IND_IS_EA_E!I43</f>
        <v>47.350967039999986</v>
      </c>
      <c r="J43" s="8">
        <f>FC_IND_IS_BF_E!J43+FC_IND_IS_EA_E!J43</f>
        <v>53.664375959999987</v>
      </c>
      <c r="K43" s="8">
        <f>FC_IND_IS_BF_E!K43+FC_IND_IS_EA_E!K43</f>
        <v>41.037558119999993</v>
      </c>
      <c r="L43" s="8">
        <f>FC_IND_IS_BF_E!L43+FC_IND_IS_EA_E!L43</f>
        <v>18.94049352</v>
      </c>
      <c r="M43" s="8">
        <f>FC_IND_IS_BF_E!M43+FC_IND_IS_EA_E!M43</f>
        <v>18.940493519999997</v>
      </c>
      <c r="N43" s="8">
        <f>FC_IND_IS_BF_E!N43+FC_IND_IS_EA_E!N43</f>
        <v>68.949457200000012</v>
      </c>
      <c r="O43" s="8">
        <f>FC_IND_IS_BF_E!O43+FC_IND_IS_EA_E!O43</f>
        <v>64.574059680000005</v>
      </c>
      <c r="P43" s="8">
        <f>FC_IND_IS_BF_E!P43+FC_IND_IS_EA_E!P43</f>
        <v>57.370472639999988</v>
      </c>
      <c r="Q43" s="8">
        <f>FC_IND_IS_BF_E!Q43+FC_IND_IS_EA_E!Q43</f>
        <v>54.911478960000004</v>
      </c>
      <c r="R43" s="8">
        <f>FC_IND_IS_BF_E!R43+FC_IND_IS_EA_E!R43</f>
        <v>56.833751519999979</v>
      </c>
      <c r="S43" s="8">
        <f>FC_IND_IS_BF_E!S43+FC_IND_IS_EA_E!S43</f>
        <v>92.476622159999991</v>
      </c>
      <c r="T43" s="8">
        <f>FC_IND_IS_BF_E!T43+FC_IND_IS_EA_E!T43</f>
        <v>107.84039759999999</v>
      </c>
      <c r="U43" s="8">
        <f>FC_IND_IS_BF_E!U43+FC_IND_IS_EA_E!U43</f>
        <v>43.881753239999981</v>
      </c>
      <c r="V43" s="8">
        <f>FC_IND_IS_BF_E!V43+FC_IND_IS_EA_E!V43</f>
        <v>32.801609879999994</v>
      </c>
      <c r="W43" s="8">
        <f>FC_IND_IS_BF_E!W43+FC_IND_IS_EA_E!W43</f>
        <v>28.865299319999998</v>
      </c>
      <c r="X43" s="8">
        <f>FC_IND_IS_BF_E!X43+FC_IND_IS_EA_E!X43</f>
        <v>37.830302639999992</v>
      </c>
      <c r="Y43" s="8">
        <f>FC_IND_IS_BF_E!Y43+FC_IND_IS_EA_E!Y43</f>
        <v>46.170287280000011</v>
      </c>
      <c r="Z43" s="8">
        <f>FC_IND_IS_BF_E!Z43+FC_IND_IS_EA_E!Z43</f>
        <v>51.113883600000023</v>
      </c>
    </row>
    <row r="44" spans="1:26" ht="11.25" customHeight="1" x14ac:dyDescent="0.2">
      <c r="A44" s="28" t="s">
        <v>74</v>
      </c>
      <c r="B44" s="7" t="s">
        <v>75</v>
      </c>
      <c r="C44" s="8">
        <f>FC_IND_IS_BF_E!C44+FC_IND_IS_EA_E!C44</f>
        <v>93.808892880000016</v>
      </c>
      <c r="D44" s="8">
        <f>FC_IND_IS_BF_E!D44+FC_IND_IS_EA_E!D44</f>
        <v>93.808892880000016</v>
      </c>
      <c r="E44" s="8">
        <f>FC_IND_IS_BF_E!E44+FC_IND_IS_EA_E!E44</f>
        <v>46.904307120000013</v>
      </c>
      <c r="F44" s="8">
        <f>FC_IND_IS_BF_E!F44+FC_IND_IS_EA_E!F44</f>
        <v>18.576371520000002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15.480402480000002</v>
      </c>
      <c r="J44" s="8">
        <f>FC_IND_IS_BF_E!J44+FC_IND_IS_EA_E!J44</f>
        <v>18.576371520000002</v>
      </c>
      <c r="K44" s="8">
        <f>FC_IND_IS_BF_E!K44+FC_IND_IS_EA_E!K44</f>
        <v>6.1922167200000002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43.877719440000021</v>
      </c>
      <c r="O44" s="8">
        <f>FC_IND_IS_BF_E!O44+FC_IND_IS_EA_E!O44</f>
        <v>20.149294320000003</v>
      </c>
      <c r="P44" s="8">
        <f>FC_IND_IS_BF_E!P44+FC_IND_IS_EA_E!P44</f>
        <v>16.638430319999998</v>
      </c>
      <c r="Q44" s="8">
        <f>FC_IND_IS_BF_E!Q44+FC_IND_IS_EA_E!Q44</f>
        <v>10.331692560000002</v>
      </c>
      <c r="R44" s="8">
        <f>FC_IND_IS_BF_E!R44+FC_IND_IS_EA_E!R44</f>
        <v>6.3933948000000012</v>
      </c>
      <c r="S44" s="8">
        <f>FC_IND_IS_BF_E!S44+FC_IND_IS_EA_E!S44</f>
        <v>4.2539968800000008</v>
      </c>
      <c r="T44" s="8">
        <f>FC_IND_IS_BF_E!T44+FC_IND_IS_EA_E!T44</f>
        <v>4.1085468000000009</v>
      </c>
      <c r="U44" s="8">
        <f>FC_IND_IS_BF_E!U44+FC_IND_IS_EA_E!U44</f>
        <v>1.7214379200000003</v>
      </c>
      <c r="V44" s="8">
        <f>FC_IND_IS_BF_E!V44+FC_IND_IS_EA_E!V44</f>
        <v>1.3405370399999998</v>
      </c>
      <c r="W44" s="8">
        <f>FC_IND_IS_BF_E!W44+FC_IND_IS_EA_E!W44</f>
        <v>0.73059407999999992</v>
      </c>
      <c r="X44" s="8">
        <f>FC_IND_IS_BF_E!X44+FC_IND_IS_EA_E!X44</f>
        <v>0.63167688000000011</v>
      </c>
      <c r="Y44" s="8">
        <f>FC_IND_IS_BF_E!Y44+FC_IND_IS_EA_E!Y44</f>
        <v>0.25997112000000006</v>
      </c>
      <c r="Z44" s="8">
        <f>FC_IND_IS_BF_E!Z44+FC_IND_IS_EA_E!Z44</f>
        <v>14.792997600000003</v>
      </c>
    </row>
    <row r="45" spans="1:26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  <c r="Y45" s="8">
        <f>FC_IND_IS_BF_E!Y45+FC_IND_IS_EA_E!Y45</f>
        <v>0</v>
      </c>
      <c r="Z45" s="8">
        <f>FC_IND_IS_BF_E!Z45+FC_IND_IS_EA_E!Z45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  <c r="Y46" s="8">
        <f>FC_IND_IS_BF_E!Y46+FC_IND_IS_EA_E!Y46</f>
        <v>0</v>
      </c>
      <c r="Z46" s="8">
        <f>FC_IND_IS_BF_E!Z46+FC_IND_IS_EA_E!Z46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  <c r="Y47" s="8">
        <f>FC_IND_IS_BF_E!Y47+FC_IND_IS_EA_E!Y47</f>
        <v>0</v>
      </c>
      <c r="Z47" s="8">
        <f>FC_IND_IS_BF_E!Z47+FC_IND_IS_EA_E!Z47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FC_IND_IS_BF_E!C48+FC_IND_IS_EA_E!C48</f>
        <v>221.812344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24.959961</v>
      </c>
      <c r="G48" s="8">
        <f>FC_IND_IS_BF_E!G48+FC_IND_IS_EA_E!G48</f>
        <v>6.2400779999999987</v>
      </c>
      <c r="H48" s="8">
        <f>FC_IND_IS_BF_E!H48+FC_IND_IS_EA_E!H48</f>
        <v>0</v>
      </c>
      <c r="I48" s="8">
        <f>FC_IND_IS_BF_E!I48+FC_IND_IS_EA_E!I48</f>
        <v>6.2400779999999987</v>
      </c>
      <c r="J48" s="8">
        <f>FC_IND_IS_BF_E!J48+FC_IND_IS_EA_E!J48</f>
        <v>6.2400779999999996</v>
      </c>
      <c r="K48" s="8">
        <f>FC_IND_IS_BF_E!K48+FC_IND_IS_EA_E!K48</f>
        <v>12.480155999999997</v>
      </c>
      <c r="L48" s="8">
        <f>FC_IND_IS_BF_E!L48+FC_IND_IS_EA_E!L48</f>
        <v>12.480155999999999</v>
      </c>
      <c r="M48" s="8">
        <f>FC_IND_IS_BF_E!M48+FC_IND_IS_EA_E!M48</f>
        <v>9.3601169999999989</v>
      </c>
      <c r="N48" s="8">
        <f>FC_IND_IS_BF_E!N48+FC_IND_IS_EA_E!N48</f>
        <v>12.97296</v>
      </c>
      <c r="O48" s="8">
        <f>FC_IND_IS_BF_E!O48+FC_IND_IS_EA_E!O48</f>
        <v>16.130556000000002</v>
      </c>
      <c r="P48" s="8">
        <f>FC_IND_IS_BF_E!P48+FC_IND_IS_EA_E!P48</f>
        <v>16.217604000000001</v>
      </c>
      <c r="Q48" s="8">
        <f>FC_IND_IS_BF_E!Q48+FC_IND_IS_EA_E!Q48</f>
        <v>21.303242999999998</v>
      </c>
      <c r="R48" s="8">
        <f>FC_IND_IS_BF_E!R48+FC_IND_IS_EA_E!R48</f>
        <v>18.800964</v>
      </c>
      <c r="S48" s="8">
        <f>FC_IND_IS_BF_E!S48+FC_IND_IS_EA_E!S48</f>
        <v>18.267443999999998</v>
      </c>
      <c r="T48" s="8">
        <f>FC_IND_IS_BF_E!T48+FC_IND_IS_EA_E!T48</f>
        <v>16.648281000000001</v>
      </c>
      <c r="U48" s="8">
        <f>FC_IND_IS_BF_E!U48+FC_IND_IS_EA_E!U48</f>
        <v>28.551041999999999</v>
      </c>
      <c r="V48" s="8">
        <f>FC_IND_IS_BF_E!V48+FC_IND_IS_EA_E!V48</f>
        <v>43.867278000000013</v>
      </c>
      <c r="W48" s="8">
        <f>FC_IND_IS_BF_E!W48+FC_IND_IS_EA_E!W48</f>
        <v>3.2355179999999999</v>
      </c>
      <c r="X48" s="8">
        <f>FC_IND_IS_BF_E!X48+FC_IND_IS_EA_E!X48</f>
        <v>10.130561999999998</v>
      </c>
      <c r="Y48" s="8">
        <f>FC_IND_IS_BF_E!Y48+FC_IND_IS_EA_E!Y48</f>
        <v>15.765516</v>
      </c>
      <c r="Z48" s="8">
        <f>FC_IND_IS_BF_E!Z48+FC_IND_IS_EA_E!Z48</f>
        <v>36.600876</v>
      </c>
    </row>
    <row r="49" spans="1:26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  <c r="Y49" s="8">
        <f>FC_IND_IS_BF_E!Y49+FC_IND_IS_EA_E!Y49</f>
        <v>0</v>
      </c>
      <c r="Z49" s="8">
        <f>FC_IND_IS_BF_E!Z49+FC_IND_IS_EA_E!Z49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47.146647959999996</v>
      </c>
      <c r="F50" s="8">
        <f>FC_IND_IS_BF_E!F50+FC_IND_IS_EA_E!F50</f>
        <v>14.66038116</v>
      </c>
      <c r="G50" s="8">
        <f>FC_IND_IS_BF_E!G50+FC_IND_IS_EA_E!G50</f>
        <v>17.592351839999999</v>
      </c>
      <c r="H50" s="8">
        <f>FC_IND_IS_BF_E!H50+FC_IND_IS_EA_E!H50</f>
        <v>17.592351840000003</v>
      </c>
      <c r="I50" s="8">
        <f>FC_IND_IS_BF_E!I50+FC_IND_IS_EA_E!I50</f>
        <v>52.77731940000001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  <c r="Y50" s="8">
        <f>FC_IND_IS_BF_E!Y50+FC_IND_IS_EA_E!Y50</f>
        <v>0</v>
      </c>
      <c r="Z50" s="8">
        <f>FC_IND_IS_BF_E!Z50+FC_IND_IS_EA_E!Z50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FC_IND_IS_BF_E!C51+FC_IND_IS_EA_E!C51</f>
        <v>1443.5442410399999</v>
      </c>
      <c r="D51" s="27">
        <f>FC_IND_IS_BF_E!D51+FC_IND_IS_EA_E!D51</f>
        <v>1373.4253447200001</v>
      </c>
      <c r="E51" s="27">
        <f>FC_IND_IS_BF_E!E51+FC_IND_IS_EA_E!E51</f>
        <v>1360.1464747200002</v>
      </c>
      <c r="F51" s="27">
        <f>FC_IND_IS_BF_E!F51+FC_IND_IS_EA_E!F51</f>
        <v>1385.9430274799997</v>
      </c>
      <c r="G51" s="27">
        <f>FC_IND_IS_BF_E!G51+FC_IND_IS_EA_E!G51</f>
        <v>1459.7787956399998</v>
      </c>
      <c r="H51" s="27">
        <f>FC_IND_IS_BF_E!H51+FC_IND_IS_EA_E!H51</f>
        <v>1873.96624008</v>
      </c>
      <c r="I51" s="27">
        <f>FC_IND_IS_BF_E!I51+FC_IND_IS_EA_E!I51</f>
        <v>1965.8174461200001</v>
      </c>
      <c r="J51" s="27">
        <f>FC_IND_IS_BF_E!J51+FC_IND_IS_EA_E!J51</f>
        <v>1888.1537281200003</v>
      </c>
      <c r="K51" s="27">
        <f>FC_IND_IS_BF_E!K51+FC_IND_IS_EA_E!K51</f>
        <v>1553.26567572</v>
      </c>
      <c r="L51" s="27">
        <f>FC_IND_IS_BF_E!L51+FC_IND_IS_EA_E!L51</f>
        <v>1466.5163832000003</v>
      </c>
      <c r="M51" s="27">
        <f>FC_IND_IS_BF_E!M51+FC_IND_IS_EA_E!M51</f>
        <v>1825.440705</v>
      </c>
      <c r="N51" s="27">
        <f>FC_IND_IS_BF_E!N51+FC_IND_IS_EA_E!N51</f>
        <v>1534.78815336</v>
      </c>
      <c r="O51" s="27">
        <f>FC_IND_IS_BF_E!O51+FC_IND_IS_EA_E!O51</f>
        <v>1481.6835299458005</v>
      </c>
      <c r="P51" s="27">
        <f>FC_IND_IS_BF_E!P51+FC_IND_IS_EA_E!P51</f>
        <v>1519.2127465536812</v>
      </c>
      <c r="Q51" s="27">
        <f>FC_IND_IS_BF_E!Q51+FC_IND_IS_EA_E!Q51</f>
        <v>1571.5164207720532</v>
      </c>
      <c r="R51" s="27">
        <f>FC_IND_IS_BF_E!R51+FC_IND_IS_EA_E!R51</f>
        <v>1552.4890846909541</v>
      </c>
      <c r="S51" s="27">
        <f>FC_IND_IS_BF_E!S51+FC_IND_IS_EA_E!S51</f>
        <v>1490.004277441921</v>
      </c>
      <c r="T51" s="27">
        <f>FC_IND_IS_BF_E!T51+FC_IND_IS_EA_E!T51</f>
        <v>1574.8189601271129</v>
      </c>
      <c r="U51" s="27">
        <f>FC_IND_IS_BF_E!U51+FC_IND_IS_EA_E!U51</f>
        <v>2003.7214007000721</v>
      </c>
      <c r="V51" s="27">
        <f>FC_IND_IS_BF_E!V51+FC_IND_IS_EA_E!V51</f>
        <v>1865.8268181122742</v>
      </c>
      <c r="W51" s="27">
        <f>FC_IND_IS_BF_E!W51+FC_IND_IS_EA_E!W51</f>
        <v>1697.9805683502941</v>
      </c>
      <c r="X51" s="27">
        <f>FC_IND_IS_BF_E!X51+FC_IND_IS_EA_E!X51</f>
        <v>1874.7138523237772</v>
      </c>
      <c r="Y51" s="27">
        <f>FC_IND_IS_BF_E!Y51+FC_IND_IS_EA_E!Y51</f>
        <v>1523.4363538253142</v>
      </c>
      <c r="Z51" s="27">
        <f>FC_IND_IS_BF_E!Z51+FC_IND_IS_EA_E!Z51</f>
        <v>1362.9398854178044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4.4272799999999994E-2</v>
      </c>
      <c r="U52" s="27">
        <f t="shared" si="30"/>
        <v>3.9124800000000001E-2</v>
      </c>
      <c r="V52" s="27">
        <f t="shared" si="30"/>
        <v>0</v>
      </c>
      <c r="W52" s="27">
        <f t="shared" si="30"/>
        <v>15.559315199999999</v>
      </c>
      <c r="X52" s="27">
        <f t="shared" ref="X52:Z52" si="31">SUM(X53:X54)</f>
        <v>1.5443999999999998E-3</v>
      </c>
      <c r="Y52" s="27">
        <f t="shared" si="31"/>
        <v>2.2794795033384001E-3</v>
      </c>
      <c r="Z52" s="27">
        <f t="shared" si="31"/>
        <v>18.927870263669632</v>
      </c>
    </row>
    <row r="53" spans="1:26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4.4272799999999994E-2</v>
      </c>
      <c r="U53" s="8">
        <f>FC_IND_IS_BF_E!U53+FC_IND_IS_EA_E!U53</f>
        <v>3.9124800000000001E-2</v>
      </c>
      <c r="V53" s="8">
        <f>FC_IND_IS_BF_E!V53+FC_IND_IS_EA_E!V53</f>
        <v>0</v>
      </c>
      <c r="W53" s="8">
        <f>FC_IND_IS_BF_E!W53+FC_IND_IS_EA_E!W53</f>
        <v>15.559315199999999</v>
      </c>
      <c r="X53" s="8">
        <f>FC_IND_IS_BF_E!X53+FC_IND_IS_EA_E!X53</f>
        <v>1.5443999999999998E-3</v>
      </c>
      <c r="Y53" s="8">
        <f>FC_IND_IS_BF_E!Y53+FC_IND_IS_EA_E!Y53</f>
        <v>1.5444E-3</v>
      </c>
      <c r="Z53" s="8">
        <f>FC_IND_IS_BF_E!Z53+FC_IND_IS_EA_E!Z53</f>
        <v>18.927136799999996</v>
      </c>
    </row>
    <row r="54" spans="1:26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  <c r="Y54" s="45">
        <f>FC_IND_IS_BF_E!Y54+FC_IND_IS_EA_E!Y54</f>
        <v>7.3507950333840018E-4</v>
      </c>
      <c r="Z54" s="45">
        <f>FC_IND_IS_BF_E!Z54+FC_IND_IS_EA_E!Z54</f>
        <v>7.3346366963760031E-4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61.488000000000007</v>
      </c>
      <c r="I61" s="49">
        <f t="shared" si="32"/>
        <v>171.02413440000001</v>
      </c>
      <c r="J61" s="49">
        <f t="shared" si="32"/>
        <v>110.99208960000001</v>
      </c>
      <c r="K61" s="49">
        <f t="shared" si="32"/>
        <v>126.5600448</v>
      </c>
      <c r="L61" s="49">
        <f t="shared" si="32"/>
        <v>208.88017919999996</v>
      </c>
      <c r="M61" s="49">
        <f t="shared" si="32"/>
        <v>247.63213440000001</v>
      </c>
      <c r="N61" s="49">
        <f t="shared" si="32"/>
        <v>189.80962559999995</v>
      </c>
      <c r="O61" s="49">
        <f t="shared" si="32"/>
        <v>190.83337817724271</v>
      </c>
      <c r="P61" s="49">
        <f t="shared" si="32"/>
        <v>183.04150327887703</v>
      </c>
      <c r="Q61" s="49">
        <f t="shared" si="32"/>
        <v>132.63386174356353</v>
      </c>
      <c r="R61" s="49">
        <f t="shared" si="32"/>
        <v>79.202292563028706</v>
      </c>
      <c r="S61" s="49">
        <f t="shared" si="32"/>
        <v>2.7420808806973018</v>
      </c>
      <c r="T61" s="49">
        <f t="shared" si="32"/>
        <v>4.3545182198156089</v>
      </c>
      <c r="U61" s="49">
        <f t="shared" si="32"/>
        <v>5.9109799813204091</v>
      </c>
      <c r="V61" s="49">
        <f t="shared" si="32"/>
        <v>7.2757847643113456</v>
      </c>
      <c r="W61" s="49">
        <f t="shared" si="32"/>
        <v>36.478593685596053</v>
      </c>
      <c r="X61" s="49">
        <f t="shared" si="32"/>
        <v>28.107286588409238</v>
      </c>
      <c r="Y61" s="49">
        <f t="shared" ref="Y61:Z61" si="33">SUM(Y62:Y72)</f>
        <v>26.883005082956181</v>
      </c>
      <c r="Z61" s="49">
        <f t="shared" si="33"/>
        <v>102.10118270780525</v>
      </c>
    </row>
    <row r="62" spans="1:26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61.488000000000007</v>
      </c>
      <c r="I62" s="52">
        <f>FC_IND_IS_BF_E!I62+FC_IND_IS_EA_E!I62</f>
        <v>171.02413440000001</v>
      </c>
      <c r="J62" s="52">
        <f>FC_IND_IS_BF_E!J62+FC_IND_IS_EA_E!J62</f>
        <v>110.99208960000001</v>
      </c>
      <c r="K62" s="52">
        <f>FC_IND_IS_BF_E!K62+FC_IND_IS_EA_E!K62</f>
        <v>126.5600448</v>
      </c>
      <c r="L62" s="52">
        <f>FC_IND_IS_BF_E!L62+FC_IND_IS_EA_E!L62</f>
        <v>208.88017919999996</v>
      </c>
      <c r="M62" s="52">
        <f>FC_IND_IS_BF_E!M62+FC_IND_IS_EA_E!M62</f>
        <v>247.63213440000001</v>
      </c>
      <c r="N62" s="52">
        <f>FC_IND_IS_BF_E!N62+FC_IND_IS_EA_E!N62</f>
        <v>189.80962559999995</v>
      </c>
      <c r="O62" s="52">
        <f>FC_IND_IS_BF_E!O62+FC_IND_IS_EA_E!O62</f>
        <v>190.81681920000005</v>
      </c>
      <c r="P62" s="52">
        <f>FC_IND_IS_BF_E!P62+FC_IND_IS_EA_E!P62</f>
        <v>182.9999808</v>
      </c>
      <c r="Q62" s="52">
        <f>FC_IND_IS_BF_E!Q62+FC_IND_IS_EA_E!Q62</f>
        <v>132.51732479999995</v>
      </c>
      <c r="R62" s="52">
        <f>FC_IND_IS_BF_E!R62+FC_IND_IS_EA_E!R62</f>
        <v>78.921158399999968</v>
      </c>
      <c r="S62" s="52">
        <f>FC_IND_IS_BF_E!S62+FC_IND_IS_EA_E!S62</f>
        <v>0.7781760000000002</v>
      </c>
      <c r="T62" s="52">
        <f>FC_IND_IS_BF_E!T62+FC_IND_IS_EA_E!T62</f>
        <v>0.64874879999999979</v>
      </c>
      <c r="U62" s="52">
        <f>FC_IND_IS_BF_E!U62+FC_IND_IS_EA_E!U62</f>
        <v>1.5982848000000001</v>
      </c>
      <c r="V62" s="52">
        <f>FC_IND_IS_BF_E!V62+FC_IND_IS_EA_E!V62</f>
        <v>1.4293439999999997</v>
      </c>
      <c r="W62" s="52">
        <f>FC_IND_IS_BF_E!W62+FC_IND_IS_EA_E!W62</f>
        <v>27.199468800000005</v>
      </c>
      <c r="X62" s="52">
        <f>FC_IND_IS_BF_E!X62+FC_IND_IS_EA_E!X62</f>
        <v>9.8279999999999994</v>
      </c>
      <c r="Y62" s="52">
        <f>FC_IND_IS_BF_E!Y62+FC_IND_IS_EA_E!Y62</f>
        <v>1.0620287999999998</v>
      </c>
      <c r="Z62" s="52">
        <f>FC_IND_IS_BF_E!Z62+FC_IND_IS_EA_E!Z62</f>
        <v>67.900089599999987</v>
      </c>
    </row>
    <row r="63" spans="1:26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  <c r="Y63" s="52">
        <f>FC_IND_IS_BF_E!Y63+FC_IND_IS_EA_E!Y63</f>
        <v>0</v>
      </c>
      <c r="Z63" s="52">
        <f>FC_IND_IS_BF_E!Z63+FC_IND_IS_EA_E!Z63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1.655897724266038E-2</v>
      </c>
      <c r="P64" s="52">
        <f>FC_IND_IS_BF_E!P64+FC_IND_IS_EA_E!P64</f>
        <v>4.1522478877018022E-2</v>
      </c>
      <c r="Q64" s="52">
        <f>FC_IND_IS_BF_E!Q64+FC_IND_IS_EA_E!Q64</f>
        <v>0.11653694356358577</v>
      </c>
      <c r="R64" s="52">
        <f>FC_IND_IS_BF_E!R64+FC_IND_IS_EA_E!R64</f>
        <v>0.28113416302874344</v>
      </c>
      <c r="S64" s="52">
        <f>FC_IND_IS_BF_E!S64+FC_IND_IS_EA_E!S64</f>
        <v>0.6426069606973015</v>
      </c>
      <c r="T64" s="52">
        <f>FC_IND_IS_BF_E!T64+FC_IND_IS_EA_E!T64</f>
        <v>1.2844094198156091</v>
      </c>
      <c r="U64" s="52">
        <f>FC_IND_IS_BF_E!U64+FC_IND_IS_EA_E!U64</f>
        <v>3.0186694213204093</v>
      </c>
      <c r="V64" s="52">
        <f>FC_IND_IS_BF_E!V64+FC_IND_IS_EA_E!V64</f>
        <v>4.7677886043113462</v>
      </c>
      <c r="W64" s="52">
        <f>FC_IND_IS_BF_E!W64+FC_IND_IS_EA_E!W64</f>
        <v>8.3549300055960476</v>
      </c>
      <c r="X64" s="52">
        <f>FC_IND_IS_BF_E!X64+FC_IND_IS_EA_E!X64</f>
        <v>17.138698588409238</v>
      </c>
      <c r="Y64" s="52">
        <f>FC_IND_IS_BF_E!Y64+FC_IND_IS_EA_E!Y64</f>
        <v>24.678139002956179</v>
      </c>
      <c r="Z64" s="52">
        <f>FC_IND_IS_BF_E!Z64+FC_IND_IS_EA_E!Z64</f>
        <v>33.062079027805268</v>
      </c>
    </row>
    <row r="65" spans="1:26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  <c r="Y65" s="52">
        <f>FC_IND_IS_BF_E!Y65+FC_IND_IS_EA_E!Y65</f>
        <v>7.2000000000000005E-4</v>
      </c>
      <c r="Z65" s="52">
        <f>FC_IND_IS_BF_E!Z65+FC_IND_IS_EA_E!Z65</f>
        <v>7.2000000000000015E-4</v>
      </c>
    </row>
    <row r="66" spans="1:26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  <c r="Y66" s="52">
        <f>FC_IND_IS_BF_E!Y66+FC_IND_IS_EA_E!Y66</f>
        <v>0</v>
      </c>
      <c r="Z66" s="52">
        <f>FC_IND_IS_BF_E!Z66+FC_IND_IS_EA_E!Z66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  <c r="Y67" s="52">
        <f>FC_IND_IS_BF_E!Y67+FC_IND_IS_EA_E!Y67</f>
        <v>0</v>
      </c>
      <c r="Z67" s="52">
        <f>FC_IND_IS_BF_E!Z67+FC_IND_IS_EA_E!Z67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  <c r="Y68" s="52">
        <f>FC_IND_IS_BF_E!Y68+FC_IND_IS_EA_E!Y68</f>
        <v>0</v>
      </c>
      <c r="Z68" s="52">
        <f>FC_IND_IS_BF_E!Z68+FC_IND_IS_EA_E!Z68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1.3212979200000001</v>
      </c>
      <c r="T69" s="52">
        <f>FC_IND_IS_BF_E!T69+FC_IND_IS_EA_E!T69</f>
        <v>2.42136</v>
      </c>
      <c r="U69" s="52">
        <f>FC_IND_IS_BF_E!U69+FC_IND_IS_EA_E!U69</f>
        <v>1.29402576</v>
      </c>
      <c r="V69" s="52">
        <f>FC_IND_IS_BF_E!V69+FC_IND_IS_EA_E!V69</f>
        <v>1.0786521599999999</v>
      </c>
      <c r="W69" s="52">
        <f>FC_IND_IS_BF_E!W69+FC_IND_IS_EA_E!W69</f>
        <v>0.92419488000000005</v>
      </c>
      <c r="X69" s="52">
        <f>FC_IND_IS_BF_E!X69+FC_IND_IS_EA_E!X69</f>
        <v>1.1405879999999997</v>
      </c>
      <c r="Y69" s="52">
        <f>FC_IND_IS_BF_E!Y69+FC_IND_IS_EA_E!Y69</f>
        <v>1.1421172799999999</v>
      </c>
      <c r="Z69" s="52">
        <f>FC_IND_IS_BF_E!Z69+FC_IND_IS_EA_E!Z69</f>
        <v>1.1382940800000001</v>
      </c>
    </row>
    <row r="70" spans="1:26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  <c r="Y70" s="52">
        <f>FC_IND_IS_BF_E!Y70+FC_IND_IS_EA_E!Y70</f>
        <v>0</v>
      </c>
      <c r="Z70" s="52">
        <f>FC_IND_IS_BF_E!Z70+FC_IND_IS_EA_E!Z70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  <c r="Y71" s="52">
        <f>FC_IND_IS_BF_E!Y71+FC_IND_IS_EA_E!Y71</f>
        <v>0</v>
      </c>
      <c r="Z71" s="52">
        <f>FC_IND_IS_BF_E!Z71+FC_IND_IS_EA_E!Z71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  <c r="Y72" s="55">
        <f>FC_IND_IS_BF_E!Y72+FC_IND_IS_EA_E!Y72</f>
        <v>0</v>
      </c>
      <c r="Z72" s="55">
        <f>FC_IND_IS_BF_E!Z72+FC_IND_IS_EA_E!Z72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1480.2850101610272</v>
      </c>
      <c r="D2" s="21">
        <f t="shared" ref="D2:X2" si="0">SUM(D3,D17,D22,D25,D26,D51,D52)</f>
        <v>1563.6181521421217</v>
      </c>
      <c r="E2" s="21">
        <f t="shared" si="0"/>
        <v>2358.8302671036499</v>
      </c>
      <c r="F2" s="21">
        <f t="shared" si="0"/>
        <v>2278.8721401392327</v>
      </c>
      <c r="G2" s="21">
        <f t="shared" si="0"/>
        <v>2080.4331930338549</v>
      </c>
      <c r="H2" s="21">
        <f t="shared" si="0"/>
        <v>2578.0714580147664</v>
      </c>
      <c r="I2" s="21">
        <f t="shared" si="0"/>
        <v>2821.4587555008738</v>
      </c>
      <c r="J2" s="21">
        <f t="shared" si="0"/>
        <v>2784.7930894585152</v>
      </c>
      <c r="K2" s="21">
        <f t="shared" si="0"/>
        <v>2390.1289071951423</v>
      </c>
      <c r="L2" s="21">
        <f t="shared" si="0"/>
        <v>2123.2672015608273</v>
      </c>
      <c r="M2" s="21">
        <f t="shared" si="0"/>
        <v>2432.0813138022204</v>
      </c>
      <c r="N2" s="21">
        <f t="shared" si="0"/>
        <v>1539.611386231757</v>
      </c>
      <c r="O2" s="21">
        <f t="shared" si="0"/>
        <v>1477.0485506476491</v>
      </c>
      <c r="P2" s="21">
        <f t="shared" si="0"/>
        <v>1508.7108744643572</v>
      </c>
      <c r="Q2" s="21">
        <f t="shared" si="0"/>
        <v>1728.8275084026045</v>
      </c>
      <c r="R2" s="21">
        <f t="shared" si="0"/>
        <v>1711.8546681134769</v>
      </c>
      <c r="S2" s="21">
        <f t="shared" si="0"/>
        <v>1802.2180680008178</v>
      </c>
      <c r="T2" s="21">
        <f t="shared" si="0"/>
        <v>1995.430242027365</v>
      </c>
      <c r="U2" s="21">
        <f t="shared" si="0"/>
        <v>2102.6374132912792</v>
      </c>
      <c r="V2" s="21">
        <f t="shared" si="0"/>
        <v>2128.9506436324627</v>
      </c>
      <c r="W2" s="21">
        <f t="shared" si="0"/>
        <v>1949.9370297801265</v>
      </c>
      <c r="X2" s="21">
        <f t="shared" si="0"/>
        <v>2153.0071435192872</v>
      </c>
      <c r="Y2" s="21">
        <f t="shared" ref="Y2:Z2" si="1">SUM(Y3,Y17,Y22,Y25,Y26,Y51,Y52)</f>
        <v>1578.3965974048094</v>
      </c>
      <c r="Z2" s="21">
        <f t="shared" si="1"/>
        <v>1402.3106260768716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1000.6640856078517</v>
      </c>
      <c r="F3" s="24">
        <f t="shared" si="3"/>
        <v>1153.4598288054235</v>
      </c>
      <c r="G3" s="24">
        <f t="shared" si="3"/>
        <v>898.79987160681844</v>
      </c>
      <c r="H3" s="24">
        <f t="shared" si="3"/>
        <v>1038.0986109057048</v>
      </c>
      <c r="I3" s="24">
        <f t="shared" si="3"/>
        <v>1138.2857044156244</v>
      </c>
      <c r="J3" s="24">
        <f t="shared" si="3"/>
        <v>1198.5911424438973</v>
      </c>
      <c r="K3" s="24">
        <f t="shared" si="3"/>
        <v>1170.6206621989732</v>
      </c>
      <c r="L3" s="24">
        <f t="shared" si="3"/>
        <v>953.41747586084762</v>
      </c>
      <c r="M3" s="24">
        <f t="shared" si="3"/>
        <v>932.7418144046361</v>
      </c>
      <c r="N3" s="24">
        <f t="shared" si="3"/>
        <v>124.25624282703923</v>
      </c>
      <c r="O3" s="24">
        <f t="shared" si="3"/>
        <v>129.31754937419669</v>
      </c>
      <c r="P3" s="24">
        <f t="shared" si="3"/>
        <v>108.44782270021018</v>
      </c>
      <c r="Q3" s="24">
        <f t="shared" si="3"/>
        <v>296.13019625165401</v>
      </c>
      <c r="R3" s="24">
        <f t="shared" si="3"/>
        <v>297.98342289929838</v>
      </c>
      <c r="S3" s="24">
        <f t="shared" si="3"/>
        <v>405.58118138927762</v>
      </c>
      <c r="T3" s="24">
        <f t="shared" si="3"/>
        <v>501.27861944696156</v>
      </c>
      <c r="U3" s="24">
        <f t="shared" si="3"/>
        <v>271.96277706042412</v>
      </c>
      <c r="V3" s="24">
        <f t="shared" si="3"/>
        <v>408.858629223847</v>
      </c>
      <c r="W3" s="24">
        <f t="shared" si="3"/>
        <v>423.09088048165455</v>
      </c>
      <c r="X3" s="24">
        <f t="shared" si="3"/>
        <v>459.02205314384139</v>
      </c>
      <c r="Y3" s="24">
        <f t="shared" ref="Y3:Z3" si="4">SUM(Y4,Y8,Y11)</f>
        <v>186.55467610503746</v>
      </c>
      <c r="Z3" s="24">
        <f t="shared" si="4"/>
        <v>144.87757200106535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55.410653697823278</v>
      </c>
      <c r="I4" s="19">
        <f t="shared" si="6"/>
        <v>59.72570441002393</v>
      </c>
      <c r="J4" s="19">
        <f t="shared" si="6"/>
        <v>72.095313637836412</v>
      </c>
      <c r="K4" s="19">
        <f t="shared" si="6"/>
        <v>65.096662193272834</v>
      </c>
      <c r="L4" s="19">
        <f t="shared" si="6"/>
        <v>54.617604256211663</v>
      </c>
      <c r="M4" s="19">
        <f t="shared" si="6"/>
        <v>51.9176860003328</v>
      </c>
      <c r="N4" s="19">
        <f t="shared" si="6"/>
        <v>4.4162856262214758</v>
      </c>
      <c r="O4" s="19">
        <f t="shared" si="6"/>
        <v>4.9431824624279708</v>
      </c>
      <c r="P4" s="19">
        <f t="shared" si="6"/>
        <v>5.0213453938408161</v>
      </c>
      <c r="Q4" s="19">
        <f t="shared" si="6"/>
        <v>18.94009235621359</v>
      </c>
      <c r="R4" s="19">
        <f t="shared" si="6"/>
        <v>59.737917298651318</v>
      </c>
      <c r="S4" s="19">
        <f t="shared" si="6"/>
        <v>146.35791354202902</v>
      </c>
      <c r="T4" s="19">
        <f t="shared" si="6"/>
        <v>261.91599620676811</v>
      </c>
      <c r="U4" s="19">
        <f t="shared" si="6"/>
        <v>15.036616250466489</v>
      </c>
      <c r="V4" s="19">
        <f t="shared" si="6"/>
        <v>165.24799871157282</v>
      </c>
      <c r="W4" s="19">
        <f t="shared" si="6"/>
        <v>251.21618128030727</v>
      </c>
      <c r="X4" s="19">
        <f t="shared" si="6"/>
        <v>186.49074194164731</v>
      </c>
      <c r="Y4" s="19">
        <f t="shared" ref="Y4:Z4" si="7">SUM(Y5:Y7)</f>
        <v>38.788874503992488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2.7394995152887853</v>
      </c>
      <c r="P5" s="8">
        <v>2.7828172188828915</v>
      </c>
      <c r="Q5" s="8">
        <v>5.5491473069102213</v>
      </c>
      <c r="R5" s="8">
        <v>19.46822692683169</v>
      </c>
      <c r="S5" s="8">
        <v>25.119638074709609</v>
      </c>
      <c r="T5" s="8">
        <v>33.788878125246669</v>
      </c>
      <c r="U5" s="8">
        <v>3.161037169743723</v>
      </c>
      <c r="V5" s="8">
        <v>32.079876028126989</v>
      </c>
      <c r="W5" s="8">
        <v>36.053345537734721</v>
      </c>
      <c r="X5" s="8">
        <v>29.566800619702487</v>
      </c>
      <c r="Y5" s="8">
        <v>8.2992120954852364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55.410653697823278</v>
      </c>
      <c r="I7" s="8">
        <v>59.72570441002393</v>
      </c>
      <c r="J7" s="8">
        <v>72.095313637836412</v>
      </c>
      <c r="K7" s="8">
        <v>65.096662193272834</v>
      </c>
      <c r="L7" s="8">
        <v>54.617604256211663</v>
      </c>
      <c r="M7" s="8">
        <v>51.9176860003328</v>
      </c>
      <c r="N7" s="8">
        <v>4.4162856262214758</v>
      </c>
      <c r="O7" s="8">
        <v>2.2036829471391854</v>
      </c>
      <c r="P7" s="8">
        <v>2.2385281749579242</v>
      </c>
      <c r="Q7" s="8">
        <v>13.390945049303369</v>
      </c>
      <c r="R7" s="8">
        <v>40.269690371819628</v>
      </c>
      <c r="S7" s="8">
        <v>121.23827546731943</v>
      </c>
      <c r="T7" s="8">
        <v>228.12711808152144</v>
      </c>
      <c r="U7" s="8">
        <v>11.875579080722765</v>
      </c>
      <c r="V7" s="8">
        <v>133.16812268344583</v>
      </c>
      <c r="W7" s="8">
        <v>215.16283574257255</v>
      </c>
      <c r="X7" s="8">
        <v>156.92394132194482</v>
      </c>
      <c r="Y7" s="8">
        <v>30.489662408507254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1.5383241108156303</v>
      </c>
      <c r="P8" s="19">
        <f t="shared" si="8"/>
        <v>1.5626485056520185</v>
      </c>
      <c r="Q8" s="19">
        <f t="shared" si="8"/>
        <v>1.5579326934890414</v>
      </c>
      <c r="R8" s="19">
        <f t="shared" si="8"/>
        <v>1.5616767987633793</v>
      </c>
      <c r="S8" s="19">
        <f t="shared" si="8"/>
        <v>1.5672250450336305</v>
      </c>
      <c r="T8" s="19">
        <f t="shared" si="8"/>
        <v>0.86142597745538541</v>
      </c>
      <c r="U8" s="19">
        <f t="shared" si="8"/>
        <v>7.1484877741281524E-2</v>
      </c>
      <c r="V8" s="19">
        <f t="shared" si="8"/>
        <v>8.4337626358491014E-2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1.5383241108156303</v>
      </c>
      <c r="P10" s="8">
        <v>1.5626485056520185</v>
      </c>
      <c r="Q10" s="8">
        <v>1.5579326934890414</v>
      </c>
      <c r="R10" s="8">
        <v>1.5616767987633793</v>
      </c>
      <c r="S10" s="8">
        <v>1.5672250450336305</v>
      </c>
      <c r="T10" s="8">
        <v>0.86142597745538541</v>
      </c>
      <c r="U10" s="8">
        <v>7.1484877741281524E-2</v>
      </c>
      <c r="V10" s="8">
        <v>8.4337626358491014E-2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1000.6640856078517</v>
      </c>
      <c r="F11" s="19">
        <f t="shared" si="10"/>
        <v>1153.4598288054235</v>
      </c>
      <c r="G11" s="19">
        <f t="shared" si="10"/>
        <v>898.79987160681844</v>
      </c>
      <c r="H11" s="19">
        <f t="shared" si="10"/>
        <v>982.68795720788148</v>
      </c>
      <c r="I11" s="19">
        <f t="shared" si="10"/>
        <v>1078.5600000056004</v>
      </c>
      <c r="J11" s="19">
        <f t="shared" si="10"/>
        <v>1126.4958288060609</v>
      </c>
      <c r="K11" s="19">
        <f t="shared" si="10"/>
        <v>1105.5240000057004</v>
      </c>
      <c r="L11" s="19">
        <f t="shared" si="10"/>
        <v>898.799871604636</v>
      </c>
      <c r="M11" s="19">
        <f t="shared" si="10"/>
        <v>880.82412840430334</v>
      </c>
      <c r="N11" s="19">
        <f t="shared" si="10"/>
        <v>119.83995720081775</v>
      </c>
      <c r="O11" s="19">
        <f t="shared" si="10"/>
        <v>122.83604280095308</v>
      </c>
      <c r="P11" s="19">
        <f t="shared" si="10"/>
        <v>101.86382880071734</v>
      </c>
      <c r="Q11" s="19">
        <f t="shared" si="10"/>
        <v>275.63217120195139</v>
      </c>
      <c r="R11" s="19">
        <f t="shared" si="10"/>
        <v>236.68382880188366</v>
      </c>
      <c r="S11" s="19">
        <f t="shared" si="10"/>
        <v>257.65604280221493</v>
      </c>
      <c r="T11" s="19">
        <f t="shared" si="10"/>
        <v>238.50119726273803</v>
      </c>
      <c r="U11" s="19">
        <f t="shared" si="10"/>
        <v>256.85467593221637</v>
      </c>
      <c r="V11" s="19">
        <f t="shared" si="10"/>
        <v>243.52629288591569</v>
      </c>
      <c r="W11" s="19">
        <f t="shared" si="10"/>
        <v>171.87469920134728</v>
      </c>
      <c r="X11" s="19">
        <f t="shared" si="10"/>
        <v>272.53131120219405</v>
      </c>
      <c r="Y11" s="19">
        <f t="shared" ref="Y11:Z11" si="11">SUM(Y12:Y16)</f>
        <v>147.76580160104496</v>
      </c>
      <c r="Z11" s="19">
        <f t="shared" si="11"/>
        <v>144.87757200106535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1000.6640856078517</v>
      </c>
      <c r="F13" s="8">
        <v>1153.4598288054235</v>
      </c>
      <c r="G13" s="8">
        <v>898.79987160681844</v>
      </c>
      <c r="H13" s="8">
        <v>982.68795720788148</v>
      </c>
      <c r="I13" s="8">
        <v>1078.5600000056004</v>
      </c>
      <c r="J13" s="8">
        <v>1126.4958288060609</v>
      </c>
      <c r="K13" s="8">
        <v>1105.5240000057004</v>
      </c>
      <c r="L13" s="8">
        <v>898.799871604636</v>
      </c>
      <c r="M13" s="8">
        <v>880.82412840430334</v>
      </c>
      <c r="N13" s="8">
        <v>119.83995720081775</v>
      </c>
      <c r="O13" s="8">
        <v>122.83604280095308</v>
      </c>
      <c r="P13" s="8">
        <v>101.86382880071734</v>
      </c>
      <c r="Q13" s="8">
        <v>275.63217120195139</v>
      </c>
      <c r="R13" s="8">
        <v>236.68382880188366</v>
      </c>
      <c r="S13" s="8">
        <v>257.65604280221493</v>
      </c>
      <c r="T13" s="8">
        <v>237.46308840170192</v>
      </c>
      <c r="U13" s="8">
        <v>256.81129920214357</v>
      </c>
      <c r="V13" s="8">
        <v>243.44909640193779</v>
      </c>
      <c r="W13" s="8">
        <v>171.87469920134728</v>
      </c>
      <c r="X13" s="8">
        <v>272.53131120219405</v>
      </c>
      <c r="Y13" s="8">
        <v>147.76580160104496</v>
      </c>
      <c r="Z13" s="8">
        <v>144.87757200106535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1.0381088610360938</v>
      </c>
      <c r="U16" s="8">
        <v>4.3376730072788632E-2</v>
      </c>
      <c r="V16" s="8">
        <v>7.719648397789125E-2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1.3044154468018483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1.3044154468018483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290.68761748008046</v>
      </c>
      <c r="D26" s="27">
        <f t="shared" si="16"/>
        <v>425.81397015233097</v>
      </c>
      <c r="E26" s="27">
        <f t="shared" si="16"/>
        <v>284.90294179577165</v>
      </c>
      <c r="F26" s="27">
        <f t="shared" si="16"/>
        <v>62.071570043052766</v>
      </c>
      <c r="G26" s="27">
        <f t="shared" si="16"/>
        <v>36.230020885791653</v>
      </c>
      <c r="H26" s="27">
        <f t="shared" si="16"/>
        <v>31.332638033201953</v>
      </c>
      <c r="I26" s="27">
        <f t="shared" si="16"/>
        <v>106.65128484344069</v>
      </c>
      <c r="J26" s="27">
        <f t="shared" si="16"/>
        <v>76.674298689806804</v>
      </c>
      <c r="K26" s="27">
        <f t="shared" si="16"/>
        <v>54.508671521952664</v>
      </c>
      <c r="L26" s="27">
        <f t="shared" si="16"/>
        <v>38.300208509128531</v>
      </c>
      <c r="M26" s="27">
        <f t="shared" si="16"/>
        <v>33.37105029196465</v>
      </c>
      <c r="N26" s="27">
        <f t="shared" si="16"/>
        <v>120.82356019054085</v>
      </c>
      <c r="O26" s="27">
        <f t="shared" si="16"/>
        <v>98.796915154096197</v>
      </c>
      <c r="P26" s="27">
        <f t="shared" si="16"/>
        <v>90.928748304230609</v>
      </c>
      <c r="Q26" s="27">
        <f t="shared" si="16"/>
        <v>82.599423136704615</v>
      </c>
      <c r="R26" s="27">
        <f t="shared" si="16"/>
        <v>77.370415199851621</v>
      </c>
      <c r="S26" s="27">
        <f t="shared" si="16"/>
        <v>103.61576644379753</v>
      </c>
      <c r="T26" s="27">
        <f t="shared" si="16"/>
        <v>119.30483207869482</v>
      </c>
      <c r="U26" s="27">
        <f t="shared" si="16"/>
        <v>76.156966850840263</v>
      </c>
      <c r="V26" s="27">
        <f t="shared" si="16"/>
        <v>79.033142064343906</v>
      </c>
      <c r="W26" s="27">
        <f t="shared" si="16"/>
        <v>36.500284067941074</v>
      </c>
      <c r="X26" s="27">
        <f t="shared" si="16"/>
        <v>52.278118690823781</v>
      </c>
      <c r="Y26" s="27">
        <f t="shared" ref="Y26:Z26" si="17">SUM(Y27,Y33)</f>
        <v>59.857351694187329</v>
      </c>
      <c r="Z26" s="27">
        <f t="shared" si="17"/>
        <v>90.205237154979045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290.68761748008046</v>
      </c>
      <c r="D33" s="19">
        <f t="shared" si="20"/>
        <v>425.81397015233097</v>
      </c>
      <c r="E33" s="19">
        <f t="shared" si="20"/>
        <v>284.90294179577165</v>
      </c>
      <c r="F33" s="19">
        <f t="shared" si="20"/>
        <v>62.071570043052766</v>
      </c>
      <c r="G33" s="19">
        <f t="shared" si="20"/>
        <v>36.230020885791653</v>
      </c>
      <c r="H33" s="19">
        <f t="shared" si="20"/>
        <v>31.332638033201953</v>
      </c>
      <c r="I33" s="19">
        <f t="shared" si="20"/>
        <v>106.65128484344069</v>
      </c>
      <c r="J33" s="19">
        <f t="shared" si="20"/>
        <v>76.674298689806804</v>
      </c>
      <c r="K33" s="19">
        <f t="shared" si="20"/>
        <v>54.508671521952664</v>
      </c>
      <c r="L33" s="19">
        <f t="shared" si="20"/>
        <v>38.300208509128531</v>
      </c>
      <c r="M33" s="19">
        <f t="shared" si="20"/>
        <v>33.37105029196465</v>
      </c>
      <c r="N33" s="19">
        <f t="shared" si="20"/>
        <v>120.82356019054085</v>
      </c>
      <c r="O33" s="19">
        <f t="shared" si="20"/>
        <v>98.796915154096197</v>
      </c>
      <c r="P33" s="19">
        <f t="shared" si="20"/>
        <v>90.928748304230609</v>
      </c>
      <c r="Q33" s="19">
        <f t="shared" si="20"/>
        <v>82.599423136704615</v>
      </c>
      <c r="R33" s="19">
        <f t="shared" si="20"/>
        <v>77.370415199851621</v>
      </c>
      <c r="S33" s="19">
        <f t="shared" si="20"/>
        <v>103.61576644379753</v>
      </c>
      <c r="T33" s="19">
        <f t="shared" si="20"/>
        <v>119.30483207869482</v>
      </c>
      <c r="U33" s="19">
        <f t="shared" si="20"/>
        <v>76.156966850840263</v>
      </c>
      <c r="V33" s="19">
        <f t="shared" si="20"/>
        <v>79.033142064343906</v>
      </c>
      <c r="W33" s="19">
        <f t="shared" si="20"/>
        <v>36.500284067941074</v>
      </c>
      <c r="X33" s="19">
        <f t="shared" si="20"/>
        <v>52.278118690823781</v>
      </c>
      <c r="Y33" s="19">
        <f t="shared" ref="Y33:Z33" si="21">SUM(Y34:Y50)</f>
        <v>59.857351694187329</v>
      </c>
      <c r="Z33" s="19">
        <f t="shared" si="21"/>
        <v>90.205237154979045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135.33645101373045</v>
      </c>
      <c r="E36" s="8">
        <v>95.943194342516435</v>
      </c>
      <c r="F36" s="8">
        <v>17.951978135192025</v>
      </c>
      <c r="G36" s="8">
        <v>18.145456964610897</v>
      </c>
      <c r="H36" s="8">
        <v>6.2479274466185331</v>
      </c>
      <c r="I36" s="8">
        <v>14.465556373619668</v>
      </c>
      <c r="J36" s="8">
        <v>18.635585102179498</v>
      </c>
      <c r="K36" s="8">
        <v>13.460405647101572</v>
      </c>
      <c r="L36" s="8">
        <v>15.880272003050889</v>
      </c>
      <c r="M36" s="8">
        <v>12.464550837926936</v>
      </c>
      <c r="N36" s="8">
        <v>23.395747343673484</v>
      </c>
      <c r="O36" s="8">
        <v>22.422560021738079</v>
      </c>
      <c r="P36" s="8">
        <v>20.184529756143434</v>
      </c>
      <c r="Q36" s="8">
        <v>14.587878096694048</v>
      </c>
      <c r="R36" s="8">
        <v>13.096374639368005</v>
      </c>
      <c r="S36" s="8">
        <v>13.06120021975385</v>
      </c>
      <c r="T36" s="8">
        <v>17.252006075492719</v>
      </c>
      <c r="U36" s="8">
        <v>15.953643538812857</v>
      </c>
      <c r="V36" s="8">
        <v>14.472357074599847</v>
      </c>
      <c r="W36" s="8">
        <v>10.470444523596935</v>
      </c>
      <c r="X36" s="8">
        <v>13.170933673785655</v>
      </c>
      <c r="Y36" s="8">
        <v>10.199830173504427</v>
      </c>
      <c r="Z36" s="8">
        <v>10.551944277749975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45.790396678428785</v>
      </c>
      <c r="D43" s="8">
        <v>212.37546286737543</v>
      </c>
      <c r="E43" s="8">
        <v>115.80351538898535</v>
      </c>
      <c r="F43" s="8">
        <v>0</v>
      </c>
      <c r="G43" s="8">
        <v>0</v>
      </c>
      <c r="H43" s="8">
        <v>11.326709701375588</v>
      </c>
      <c r="I43" s="8">
        <v>33.717589380397612</v>
      </c>
      <c r="J43" s="8">
        <v>38.288478133187354</v>
      </c>
      <c r="K43" s="8">
        <v>27.192194493309568</v>
      </c>
      <c r="L43" s="8">
        <v>12.955841436059218</v>
      </c>
      <c r="M43" s="8">
        <v>13.558470455884917</v>
      </c>
      <c r="N43" s="8">
        <v>49.999187706770421</v>
      </c>
      <c r="O43" s="8">
        <v>46.623415980156864</v>
      </c>
      <c r="P43" s="8">
        <v>43.168806055501705</v>
      </c>
      <c r="Q43" s="8">
        <v>41.687134351802548</v>
      </c>
      <c r="R43" s="8">
        <v>43.336265813628216</v>
      </c>
      <c r="S43" s="8">
        <v>71.70529062596745</v>
      </c>
      <c r="T43" s="8">
        <v>84.514863351438493</v>
      </c>
      <c r="U43" s="8">
        <v>34.657629725181309</v>
      </c>
      <c r="V43" s="8">
        <v>26.15418731396062</v>
      </c>
      <c r="W43" s="8">
        <v>22.673466473961209</v>
      </c>
      <c r="X43" s="8">
        <v>29.993079396107376</v>
      </c>
      <c r="Y43" s="8">
        <v>36.227211615765015</v>
      </c>
      <c r="Z43" s="8">
        <v>37.75822790415581</v>
      </c>
    </row>
    <row r="44" spans="1:26" ht="11.25" customHeight="1" x14ac:dyDescent="0.2">
      <c r="A44" s="28" t="s">
        <v>74</v>
      </c>
      <c r="B44" s="7" t="s">
        <v>75</v>
      </c>
      <c r="C44" s="8">
        <v>77.714189346725661</v>
      </c>
      <c r="D44" s="8">
        <v>78.102056271225109</v>
      </c>
      <c r="E44" s="8">
        <v>37.102796786943145</v>
      </c>
      <c r="F44" s="8">
        <v>14.275756083062712</v>
      </c>
      <c r="G44" s="8">
        <v>0</v>
      </c>
      <c r="H44" s="8">
        <v>0</v>
      </c>
      <c r="I44" s="8">
        <v>12.448606020568427</v>
      </c>
      <c r="J44" s="8">
        <v>14.887910604961347</v>
      </c>
      <c r="K44" s="8">
        <v>4.6530638727716882</v>
      </c>
      <c r="L44" s="8">
        <v>0</v>
      </c>
      <c r="M44" s="8">
        <v>0</v>
      </c>
      <c r="N44" s="8">
        <v>37.175943050456695</v>
      </c>
      <c r="O44" s="8">
        <v>17.04310265239042</v>
      </c>
      <c r="P44" s="8">
        <v>14.397032057495855</v>
      </c>
      <c r="Q44" s="8">
        <v>8.9079109132545611</v>
      </c>
      <c r="R44" s="8">
        <v>5.5236965374004203</v>
      </c>
      <c r="S44" s="8">
        <v>3.7037655111189149</v>
      </c>
      <c r="T44" s="8">
        <v>3.5984993585080747</v>
      </c>
      <c r="U44" s="8">
        <v>1.5121030537982212</v>
      </c>
      <c r="V44" s="8">
        <v>1.1826535013348611</v>
      </c>
      <c r="W44" s="8">
        <v>0.63771942070566379</v>
      </c>
      <c r="X44" s="8">
        <v>0.55487419765654433</v>
      </c>
      <c r="Y44" s="8">
        <v>0.22806049603502082</v>
      </c>
      <c r="Z44" s="8">
        <v>12.556906632974281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167.18303145492604</v>
      </c>
      <c r="D48" s="8">
        <v>0</v>
      </c>
      <c r="E48" s="8">
        <v>0</v>
      </c>
      <c r="F48" s="8">
        <v>18.80097287573151</v>
      </c>
      <c r="G48" s="8">
        <v>4.7351063329157279</v>
      </c>
      <c r="H48" s="8">
        <v>0</v>
      </c>
      <c r="I48" s="8">
        <v>4.8657766781365099</v>
      </c>
      <c r="J48" s="8">
        <v>4.8623248494786093</v>
      </c>
      <c r="K48" s="8">
        <v>9.20300750876984</v>
      </c>
      <c r="L48" s="8">
        <v>9.4640950700184234</v>
      </c>
      <c r="M48" s="8">
        <v>7.3480289981528024</v>
      </c>
      <c r="N48" s="8">
        <v>10.252682089640249</v>
      </c>
      <c r="O48" s="8">
        <v>12.707836499810842</v>
      </c>
      <c r="P48" s="8">
        <v>13.178380435089627</v>
      </c>
      <c r="Q48" s="8">
        <v>17.416499774953458</v>
      </c>
      <c r="R48" s="8">
        <v>15.41407820945498</v>
      </c>
      <c r="S48" s="8">
        <v>15.145510086957298</v>
      </c>
      <c r="T48" s="8">
        <v>13.939463293255526</v>
      </c>
      <c r="U48" s="8">
        <v>24.033590533047875</v>
      </c>
      <c r="V48" s="8">
        <v>37.223944174448576</v>
      </c>
      <c r="W48" s="8">
        <v>2.7186536496772669</v>
      </c>
      <c r="X48" s="8">
        <v>8.5592314232742037</v>
      </c>
      <c r="Y48" s="8">
        <v>13.202249408882867</v>
      </c>
      <c r="Z48" s="8">
        <v>29.338158340098978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36.053435277326713</v>
      </c>
      <c r="F50" s="8">
        <v>11.042862949066516</v>
      </c>
      <c r="G50" s="8">
        <v>13.349457588265031</v>
      </c>
      <c r="H50" s="8">
        <v>13.758000885207831</v>
      </c>
      <c r="I50" s="8">
        <v>41.153756390718463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1189.5973926809468</v>
      </c>
      <c r="D51" s="27">
        <v>1137.8041819897908</v>
      </c>
      <c r="E51" s="27">
        <v>1073.2632397000264</v>
      </c>
      <c r="F51" s="27">
        <v>1063.3407412907563</v>
      </c>
      <c r="G51" s="27">
        <v>1145.403300541245</v>
      </c>
      <c r="H51" s="27">
        <v>1508.6402090758597</v>
      </c>
      <c r="I51" s="27">
        <v>1576.5217662418086</v>
      </c>
      <c r="J51" s="27">
        <v>1509.527648324811</v>
      </c>
      <c r="K51" s="27">
        <v>1164.9995734742163</v>
      </c>
      <c r="L51" s="27">
        <v>1131.5495171908512</v>
      </c>
      <c r="M51" s="27">
        <v>1465.9684491056196</v>
      </c>
      <c r="N51" s="27">
        <v>1294.5315832141769</v>
      </c>
      <c r="O51" s="27">
        <v>1247.6296706725543</v>
      </c>
      <c r="P51" s="27">
        <v>1309.3343034599163</v>
      </c>
      <c r="Q51" s="27">
        <v>1350.0978890142458</v>
      </c>
      <c r="R51" s="27">
        <v>1336.500830014327</v>
      </c>
      <c r="S51" s="27">
        <v>1293.0211201677425</v>
      </c>
      <c r="T51" s="27">
        <v>1374.8097212649216</v>
      </c>
      <c r="U51" s="27">
        <v>1754.484735050582</v>
      </c>
      <c r="V51" s="27">
        <v>1641.058872344272</v>
      </c>
      <c r="W51" s="27">
        <v>1477.2721042268961</v>
      </c>
      <c r="X51" s="27">
        <v>1641.7056668333205</v>
      </c>
      <c r="Y51" s="27">
        <v>1331.982660739619</v>
      </c>
      <c r="Z51" s="27">
        <v>1152.0558069712185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3.7069236787248071E-2</v>
      </c>
      <c r="U52" s="27">
        <f t="shared" si="22"/>
        <v>3.2934329433139134E-2</v>
      </c>
      <c r="V52" s="27">
        <f t="shared" si="22"/>
        <v>0</v>
      </c>
      <c r="W52" s="27">
        <f t="shared" si="22"/>
        <v>13.073761003634955</v>
      </c>
      <c r="X52" s="27">
        <f t="shared" si="22"/>
        <v>1.3048513014484963E-3</v>
      </c>
      <c r="Y52" s="27">
        <f t="shared" ref="Y52:Z52" si="23">SUM(Y53:Y54)</f>
        <v>1.9088659657895122E-3</v>
      </c>
      <c r="Z52" s="27">
        <f t="shared" si="23"/>
        <v>15.172009949608606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3.7069236787248071E-2</v>
      </c>
      <c r="U53" s="8">
        <v>3.2934329433139134E-2</v>
      </c>
      <c r="V53" s="8">
        <v>0</v>
      </c>
      <c r="W53" s="8">
        <v>13.073761003634955</v>
      </c>
      <c r="X53" s="8">
        <v>1.3048513014484963E-3</v>
      </c>
      <c r="Y53" s="8">
        <v>1.2933007703064526E-3</v>
      </c>
      <c r="Z53" s="8">
        <v>15.17142202725187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6.1556519548305974E-4</v>
      </c>
      <c r="Z54" s="45">
        <v>5.8792235673643352E-4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48.086348324742183</v>
      </c>
      <c r="I61" s="49">
        <f t="shared" si="24"/>
        <v>133.35814785680631</v>
      </c>
      <c r="J61" s="49">
        <f t="shared" si="24"/>
        <v>86.486033565227302</v>
      </c>
      <c r="K61" s="49">
        <f t="shared" si="24"/>
        <v>93.326801572404023</v>
      </c>
      <c r="L61" s="49">
        <f t="shared" si="24"/>
        <v>158.40041376015526</v>
      </c>
      <c r="M61" s="49">
        <f t="shared" si="24"/>
        <v>194.40014525947402</v>
      </c>
      <c r="N61" s="49">
        <f t="shared" si="24"/>
        <v>150.0087681477813</v>
      </c>
      <c r="O61" s="49">
        <f t="shared" si="24"/>
        <v>150.34161575371809</v>
      </c>
      <c r="P61" s="49">
        <f t="shared" si="24"/>
        <v>148.74106757902749</v>
      </c>
      <c r="Q61" s="49">
        <f t="shared" si="24"/>
        <v>108.43986452209025</v>
      </c>
      <c r="R61" s="49">
        <f t="shared" si="24"/>
        <v>64.945986235781376</v>
      </c>
      <c r="S61" s="49">
        <f t="shared" si="24"/>
        <v>2.2273558251639658</v>
      </c>
      <c r="T61" s="49">
        <f t="shared" si="24"/>
        <v>3.5621028980229941</v>
      </c>
      <c r="U61" s="49">
        <f t="shared" si="24"/>
        <v>5.0106010664087348</v>
      </c>
      <c r="V61" s="49">
        <f t="shared" si="24"/>
        <v>6.2663733525094445</v>
      </c>
      <c r="W61" s="49">
        <f t="shared" si="24"/>
        <v>30.8493144691015</v>
      </c>
      <c r="X61" s="49">
        <f t="shared" si="24"/>
        <v>24.216423737467519</v>
      </c>
      <c r="Y61" s="49">
        <f t="shared" ref="Y61:Z61" si="25">SUM(Y62:Y72)</f>
        <v>23.36289599335862</v>
      </c>
      <c r="Z61" s="49">
        <f t="shared" si="25"/>
        <v>83.21457902855883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48.086348324742183</v>
      </c>
      <c r="I62" s="52">
        <v>133.35814785680631</v>
      </c>
      <c r="J62" s="52">
        <v>86.486033565227302</v>
      </c>
      <c r="K62" s="52">
        <v>93.326801572404023</v>
      </c>
      <c r="L62" s="52">
        <v>158.40041376015526</v>
      </c>
      <c r="M62" s="52">
        <v>194.40014525947402</v>
      </c>
      <c r="N62" s="52">
        <v>150.0087681477813</v>
      </c>
      <c r="O62" s="52">
        <v>150.32767251219155</v>
      </c>
      <c r="P62" s="52">
        <v>148.70528140880103</v>
      </c>
      <c r="Q62" s="52">
        <v>108.33974703084566</v>
      </c>
      <c r="R62" s="52">
        <v>64.703964539179182</v>
      </c>
      <c r="S62" s="52">
        <v>0.6451845401813241</v>
      </c>
      <c r="T62" s="52">
        <v>0.54319182167477631</v>
      </c>
      <c r="U62" s="52">
        <v>1.3453982673695173</v>
      </c>
      <c r="V62" s="52">
        <v>1.2128817580631057</v>
      </c>
      <c r="W62" s="52">
        <v>22.854434783673884</v>
      </c>
      <c r="X62" s="52">
        <v>8.303599191035886</v>
      </c>
      <c r="Y62" s="52">
        <v>0.88935681502696007</v>
      </c>
      <c r="Z62" s="52">
        <v>54.426663995465788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1.3943241526542721E-2</v>
      </c>
      <c r="P64" s="52">
        <v>3.5786170226454479E-2</v>
      </c>
      <c r="Q64" s="52">
        <v>0.10011749124458617</v>
      </c>
      <c r="R64" s="52">
        <v>0.24202169660219836</v>
      </c>
      <c r="S64" s="52">
        <v>0.55765234014960818</v>
      </c>
      <c r="T64" s="52">
        <v>1.1212835260150842</v>
      </c>
      <c r="U64" s="52">
        <v>2.6431865318303287</v>
      </c>
      <c r="V64" s="52">
        <v>4.1934340929256777</v>
      </c>
      <c r="W64" s="52">
        <v>7.2689318476871057</v>
      </c>
      <c r="X64" s="52">
        <v>15.008529733678126</v>
      </c>
      <c r="Y64" s="52">
        <v>21.576781444608283</v>
      </c>
      <c r="Z64" s="52">
        <v>27.946471111488709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6.0293742205429028E-4</v>
      </c>
      <c r="Z65" s="52">
        <v>5.7713028521151437E-4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1.0245189448330334</v>
      </c>
      <c r="T69" s="52">
        <v>1.8976275503331339</v>
      </c>
      <c r="U69" s="52">
        <v>1.0220162672088886</v>
      </c>
      <c r="V69" s="52">
        <v>0.86005750152066085</v>
      </c>
      <c r="W69" s="52">
        <v>0.72594783774050964</v>
      </c>
      <c r="X69" s="52">
        <v>0.90429481275350754</v>
      </c>
      <c r="Y69" s="52">
        <v>0.89615479630132211</v>
      </c>
      <c r="Z69" s="52">
        <v>0.840866791319127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345.79267883897262</v>
      </c>
      <c r="D2" s="21">
        <f t="shared" ref="D2:X2" si="0">SUM(D3,D17,D22,D25,D26,D51,D52)</f>
        <v>409.67281153787843</v>
      </c>
      <c r="E2" s="21">
        <f t="shared" si="0"/>
        <v>399.01182390420223</v>
      </c>
      <c r="F2" s="21">
        <f t="shared" si="0"/>
        <v>344.85082982795421</v>
      </c>
      <c r="G2" s="21">
        <f t="shared" si="0"/>
        <v>328.10130405296309</v>
      </c>
      <c r="H2" s="21">
        <f t="shared" si="0"/>
        <v>384.61614675311506</v>
      </c>
      <c r="I2" s="21">
        <f t="shared" si="0"/>
        <v>433.95428090584642</v>
      </c>
      <c r="J2" s="21">
        <f t="shared" si="0"/>
        <v>418.0872443085035</v>
      </c>
      <c r="K2" s="21">
        <f t="shared" si="0"/>
        <v>427.39596057174583</v>
      </c>
      <c r="L2" s="21">
        <f t="shared" si="0"/>
        <v>360.64012796477272</v>
      </c>
      <c r="M2" s="21">
        <f t="shared" si="0"/>
        <v>378.93009232326733</v>
      </c>
      <c r="N2" s="21">
        <f t="shared" si="0"/>
        <v>278.00421476906098</v>
      </c>
      <c r="O2" s="21">
        <f t="shared" si="0"/>
        <v>268.07550029907628</v>
      </c>
      <c r="P2" s="21">
        <f t="shared" si="0"/>
        <v>236.6549308500131</v>
      </c>
      <c r="Q2" s="21">
        <f t="shared" si="0"/>
        <v>246.67553001137173</v>
      </c>
      <c r="R2" s="21">
        <f t="shared" si="0"/>
        <v>243.91720181933252</v>
      </c>
      <c r="S2" s="21">
        <f t="shared" si="0"/>
        <v>239.34122520328992</v>
      </c>
      <c r="T2" s="21">
        <f t="shared" si="0"/>
        <v>254.13491594144119</v>
      </c>
      <c r="U2" s="21">
        <f t="shared" si="0"/>
        <v>268.70579365093511</v>
      </c>
      <c r="V2" s="21">
        <f t="shared" si="0"/>
        <v>254.76767772174799</v>
      </c>
      <c r="W2" s="21">
        <f t="shared" si="0"/>
        <v>252.66669245151482</v>
      </c>
      <c r="X2" s="21">
        <f t="shared" si="0"/>
        <v>260.98625016668427</v>
      </c>
      <c r="Y2" s="21">
        <f t="shared" ref="Y2:Z2" si="1">SUM(Y3,Y17,Y22,Y25,Y26,Y51,Y52)</f>
        <v>210.09083782105301</v>
      </c>
      <c r="Z2" s="21">
        <f t="shared" si="1"/>
        <v>241.22900552566776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1.7634614153049193E-9</v>
      </c>
      <c r="G3" s="24">
        <f t="shared" si="3"/>
        <v>0</v>
      </c>
      <c r="H3" s="24">
        <f t="shared" si="3"/>
        <v>8.5390219821767044</v>
      </c>
      <c r="I3" s="24">
        <f t="shared" si="3"/>
        <v>9.1430199110955108</v>
      </c>
      <c r="J3" s="24">
        <f t="shared" si="3"/>
        <v>11.531237723120954</v>
      </c>
      <c r="K3" s="24">
        <f t="shared" si="3"/>
        <v>13.610499967914874</v>
      </c>
      <c r="L3" s="24">
        <f t="shared" si="3"/>
        <v>9.3320714247523</v>
      </c>
      <c r="M3" s="24">
        <f t="shared" si="3"/>
        <v>7.1126004808517171</v>
      </c>
      <c r="N3" s="24">
        <f t="shared" si="3"/>
        <v>0.50276301377852284</v>
      </c>
      <c r="O3" s="24">
        <f t="shared" si="3"/>
        <v>0.75248462672806726</v>
      </c>
      <c r="P3" s="24">
        <f t="shared" si="3"/>
        <v>0.64999730047883453</v>
      </c>
      <c r="Q3" s="24">
        <f t="shared" si="3"/>
        <v>2.0918165502690353</v>
      </c>
      <c r="R3" s="24">
        <f t="shared" si="3"/>
        <v>6.0936399825569811</v>
      </c>
      <c r="S3" s="24">
        <f t="shared" si="3"/>
        <v>14.129131412909022</v>
      </c>
      <c r="T3" s="24">
        <f t="shared" si="3"/>
        <v>22.809960154732028</v>
      </c>
      <c r="U3" s="24">
        <f t="shared" si="3"/>
        <v>1.263650941718458</v>
      </c>
      <c r="V3" s="24">
        <f t="shared" si="3"/>
        <v>12.870639178089812</v>
      </c>
      <c r="W3" s="24">
        <f t="shared" si="3"/>
        <v>19.809980719692739</v>
      </c>
      <c r="X3" s="24">
        <f t="shared" si="3"/>
        <v>15.048919898352704</v>
      </c>
      <c r="Y3" s="24">
        <f t="shared" ref="Y3:Z3" si="4">SUM(Y4,Y8,Y11)</f>
        <v>3.2975302960075097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8.5390219821767044</v>
      </c>
      <c r="I4" s="19">
        <f t="shared" si="6"/>
        <v>9.1430199099760632</v>
      </c>
      <c r="J4" s="19">
        <f t="shared" si="6"/>
        <v>11.531237722163592</v>
      </c>
      <c r="K4" s="19">
        <f t="shared" si="6"/>
        <v>13.610499966727179</v>
      </c>
      <c r="L4" s="19">
        <f t="shared" si="6"/>
        <v>9.3320714237883173</v>
      </c>
      <c r="M4" s="19">
        <f t="shared" si="6"/>
        <v>7.112600479667206</v>
      </c>
      <c r="N4" s="19">
        <f t="shared" si="6"/>
        <v>0.50276301377852284</v>
      </c>
      <c r="O4" s="19">
        <f t="shared" si="6"/>
        <v>0.57388953757202954</v>
      </c>
      <c r="P4" s="19">
        <f t="shared" si="6"/>
        <v>0.49572660615918501</v>
      </c>
      <c r="Q4" s="19">
        <f t="shared" si="6"/>
        <v>1.9328300437864088</v>
      </c>
      <c r="R4" s="19">
        <f t="shared" si="6"/>
        <v>5.938397581348692</v>
      </c>
      <c r="S4" s="19">
        <f t="shared" si="6"/>
        <v>13.979437257970984</v>
      </c>
      <c r="T4" s="19">
        <f t="shared" si="6"/>
        <v>22.645722993231924</v>
      </c>
      <c r="U4" s="19">
        <f t="shared" si="6"/>
        <v>1.2540713495335134</v>
      </c>
      <c r="V4" s="19">
        <f t="shared" si="6"/>
        <v>12.858070088427176</v>
      </c>
      <c r="W4" s="19">
        <f t="shared" si="6"/>
        <v>19.809980719692739</v>
      </c>
      <c r="X4" s="19">
        <f t="shared" si="6"/>
        <v>15.048919898352704</v>
      </c>
      <c r="Y4" s="19">
        <f t="shared" ref="Y4:Z4" si="7">SUM(Y5:Y7)</f>
        <v>3.2975302960075097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0.31804816471121483</v>
      </c>
      <c r="P5" s="8">
        <v>0.27473046111710886</v>
      </c>
      <c r="Q5" s="8">
        <v>0.56628861308977874</v>
      </c>
      <c r="R5" s="8">
        <v>1.9352879531683116</v>
      </c>
      <c r="S5" s="8">
        <v>2.3993127252903967</v>
      </c>
      <c r="T5" s="8">
        <v>2.9214465147533342</v>
      </c>
      <c r="U5" s="8">
        <v>0.26363419025627699</v>
      </c>
      <c r="V5" s="8">
        <v>2.4961590918730105</v>
      </c>
      <c r="W5" s="8">
        <v>2.8430337422652814</v>
      </c>
      <c r="X5" s="8">
        <v>2.3859008202975112</v>
      </c>
      <c r="Y5" s="8">
        <v>0.70553486451476377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8.5390219821767044</v>
      </c>
      <c r="I7" s="8">
        <v>9.1430199099760632</v>
      </c>
      <c r="J7" s="8">
        <v>11.531237722163592</v>
      </c>
      <c r="K7" s="8">
        <v>13.610499966727179</v>
      </c>
      <c r="L7" s="8">
        <v>9.3320714237883173</v>
      </c>
      <c r="M7" s="8">
        <v>7.112600479667206</v>
      </c>
      <c r="N7" s="8">
        <v>0.50276301377852284</v>
      </c>
      <c r="O7" s="8">
        <v>0.25584137286081471</v>
      </c>
      <c r="P7" s="8">
        <v>0.22099614504207615</v>
      </c>
      <c r="Q7" s="8">
        <v>1.3665414306966301</v>
      </c>
      <c r="R7" s="8">
        <v>4.0031096281803809</v>
      </c>
      <c r="S7" s="8">
        <v>11.580124532680587</v>
      </c>
      <c r="T7" s="8">
        <v>19.72427647847859</v>
      </c>
      <c r="U7" s="8">
        <v>0.99043715927723652</v>
      </c>
      <c r="V7" s="8">
        <v>10.361910996554165</v>
      </c>
      <c r="W7" s="8">
        <v>16.966946977427458</v>
      </c>
      <c r="X7" s="8">
        <v>12.663019078055193</v>
      </c>
      <c r="Y7" s="8">
        <v>2.5919954314927458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0.1785950891560377</v>
      </c>
      <c r="P8" s="19">
        <f t="shared" si="8"/>
        <v>0.15427069431964954</v>
      </c>
      <c r="Q8" s="19">
        <f t="shared" si="8"/>
        <v>0.15898650648262661</v>
      </c>
      <c r="R8" s="19">
        <f t="shared" si="8"/>
        <v>0.15524240120828878</v>
      </c>
      <c r="S8" s="19">
        <f t="shared" si="8"/>
        <v>0.14969415493803748</v>
      </c>
      <c r="T8" s="19">
        <f t="shared" si="8"/>
        <v>7.4480422529170448E-2</v>
      </c>
      <c r="U8" s="19">
        <f t="shared" si="8"/>
        <v>5.9619222574404801E-3</v>
      </c>
      <c r="V8" s="19">
        <f t="shared" si="8"/>
        <v>6.5623736400089675E-3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0.1785950891560377</v>
      </c>
      <c r="P10" s="8">
        <v>0.15427069431964954</v>
      </c>
      <c r="Q10" s="8">
        <v>0.15898650648262661</v>
      </c>
      <c r="R10" s="8">
        <v>0.15524240120828878</v>
      </c>
      <c r="S10" s="8">
        <v>0.14969415493803748</v>
      </c>
      <c r="T10" s="8">
        <v>7.4480422529170448E-2</v>
      </c>
      <c r="U10" s="8">
        <v>5.9619222574404801E-3</v>
      </c>
      <c r="V10" s="8">
        <v>6.5623736400089675E-3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1.7634614153049193E-9</v>
      </c>
      <c r="G11" s="19">
        <f t="shared" si="10"/>
        <v>0</v>
      </c>
      <c r="H11" s="19">
        <f t="shared" si="10"/>
        <v>0</v>
      </c>
      <c r="I11" s="19">
        <f t="shared" si="10"/>
        <v>1.1194478529502418E-9</v>
      </c>
      <c r="J11" s="19">
        <f t="shared" si="10"/>
        <v>9.5736219362293789E-10</v>
      </c>
      <c r="K11" s="19">
        <f t="shared" si="10"/>
        <v>1.1876944463512121E-9</v>
      </c>
      <c r="L11" s="19">
        <f t="shared" si="10"/>
        <v>9.6398313178870352E-10</v>
      </c>
      <c r="M11" s="19">
        <f t="shared" si="10"/>
        <v>1.1845113030022862E-9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8.9756738970933198E-2</v>
      </c>
      <c r="U11" s="19">
        <f t="shared" si="10"/>
        <v>3.6176699275041625E-3</v>
      </c>
      <c r="V11" s="19">
        <f t="shared" si="10"/>
        <v>6.0067160226271211E-3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1.7634614153049193E-9</v>
      </c>
      <c r="G13" s="8">
        <v>0</v>
      </c>
      <c r="H13" s="8">
        <v>0</v>
      </c>
      <c r="I13" s="8">
        <v>1.1194478529502418E-9</v>
      </c>
      <c r="J13" s="8">
        <v>9.5736219362293789E-10</v>
      </c>
      <c r="K13" s="8">
        <v>1.1876944463512121E-9</v>
      </c>
      <c r="L13" s="8">
        <v>9.6398313178870352E-10</v>
      </c>
      <c r="M13" s="8">
        <v>1.1845113030022862E-9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8.9756738970933198E-2</v>
      </c>
      <c r="U16" s="8">
        <v>3.6176699275041625E-3</v>
      </c>
      <c r="V16" s="8">
        <v>6.0067160226271211E-3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0.15143895319815245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0.15143895319815245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91.845830479919542</v>
      </c>
      <c r="D26" s="27">
        <f t="shared" si="16"/>
        <v>174.0516488076691</v>
      </c>
      <c r="E26" s="27">
        <f t="shared" si="16"/>
        <v>112.12858888422842</v>
      </c>
      <c r="F26" s="27">
        <f t="shared" si="16"/>
        <v>22.248543636947247</v>
      </c>
      <c r="G26" s="27">
        <f t="shared" si="16"/>
        <v>13.725808954208347</v>
      </c>
      <c r="H26" s="27">
        <f t="shared" si="16"/>
        <v>10.751093766798048</v>
      </c>
      <c r="I26" s="27">
        <f t="shared" si="16"/>
        <v>35.515581116559318</v>
      </c>
      <c r="J26" s="27">
        <f t="shared" si="16"/>
        <v>27.929926790193186</v>
      </c>
      <c r="K26" s="27">
        <f t="shared" si="16"/>
        <v>25.519358358047327</v>
      </c>
      <c r="L26" s="27">
        <f t="shared" si="16"/>
        <v>16.341190530871469</v>
      </c>
      <c r="M26" s="27">
        <f t="shared" si="16"/>
        <v>12.345235948035345</v>
      </c>
      <c r="N26" s="27">
        <f t="shared" si="16"/>
        <v>37.244881609459192</v>
      </c>
      <c r="O26" s="27">
        <f t="shared" si="16"/>
        <v>33.117717445903828</v>
      </c>
      <c r="P26" s="27">
        <f t="shared" si="16"/>
        <v>26.126490455769382</v>
      </c>
      <c r="Q26" s="27">
        <f t="shared" si="16"/>
        <v>23.165181703295392</v>
      </c>
      <c r="R26" s="27">
        <f t="shared" si="16"/>
        <v>21.835307160148361</v>
      </c>
      <c r="S26" s="27">
        <f t="shared" si="16"/>
        <v>28.228936516202477</v>
      </c>
      <c r="T26" s="27">
        <f t="shared" si="16"/>
        <v>31.308513361305174</v>
      </c>
      <c r="U26" s="27">
        <f t="shared" si="16"/>
        <v>18.199286589159723</v>
      </c>
      <c r="V26" s="27">
        <f t="shared" si="16"/>
        <v>17.129092775656112</v>
      </c>
      <c r="W26" s="27">
        <f t="shared" si="16"/>
        <v>9.6626934120589247</v>
      </c>
      <c r="X26" s="27">
        <f t="shared" si="16"/>
        <v>12.928905229176213</v>
      </c>
      <c r="Y26" s="27">
        <f t="shared" ref="Y26:Z26" si="17">SUM(Y27,Y33)</f>
        <v>15.339243825812686</v>
      </c>
      <c r="Z26" s="27">
        <f t="shared" si="17"/>
        <v>26.589066765020977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91.845830479919542</v>
      </c>
      <c r="D33" s="19">
        <f t="shared" si="20"/>
        <v>174.0516488076691</v>
      </c>
      <c r="E33" s="19">
        <f t="shared" si="20"/>
        <v>112.12858888422842</v>
      </c>
      <c r="F33" s="19">
        <f t="shared" si="20"/>
        <v>22.248543636947247</v>
      </c>
      <c r="G33" s="19">
        <f t="shared" si="20"/>
        <v>13.725808954208347</v>
      </c>
      <c r="H33" s="19">
        <f t="shared" si="20"/>
        <v>10.751093766798048</v>
      </c>
      <c r="I33" s="19">
        <f t="shared" si="20"/>
        <v>35.515581116559318</v>
      </c>
      <c r="J33" s="19">
        <f t="shared" si="20"/>
        <v>27.929926790193186</v>
      </c>
      <c r="K33" s="19">
        <f t="shared" si="20"/>
        <v>25.519358358047327</v>
      </c>
      <c r="L33" s="19">
        <f t="shared" si="20"/>
        <v>16.341190530871469</v>
      </c>
      <c r="M33" s="19">
        <f t="shared" si="20"/>
        <v>12.345235948035345</v>
      </c>
      <c r="N33" s="19">
        <f t="shared" si="20"/>
        <v>37.244881609459192</v>
      </c>
      <c r="O33" s="19">
        <f t="shared" si="20"/>
        <v>33.117717445903828</v>
      </c>
      <c r="P33" s="19">
        <f t="shared" si="20"/>
        <v>26.126490455769382</v>
      </c>
      <c r="Q33" s="19">
        <f t="shared" si="20"/>
        <v>23.165181703295392</v>
      </c>
      <c r="R33" s="19">
        <f t="shared" si="20"/>
        <v>21.835307160148361</v>
      </c>
      <c r="S33" s="19">
        <f t="shared" si="20"/>
        <v>28.228936516202477</v>
      </c>
      <c r="T33" s="19">
        <f t="shared" si="20"/>
        <v>31.308513361305174</v>
      </c>
      <c r="U33" s="19">
        <f t="shared" si="20"/>
        <v>18.199286589159723</v>
      </c>
      <c r="V33" s="19">
        <f t="shared" si="20"/>
        <v>17.129092775656112</v>
      </c>
      <c r="W33" s="19">
        <f t="shared" si="20"/>
        <v>9.6626934120589247</v>
      </c>
      <c r="X33" s="19">
        <f t="shared" si="20"/>
        <v>12.928905229176213</v>
      </c>
      <c r="Y33" s="19">
        <f t="shared" ref="Y33:Z33" si="21">SUM(Y34:Y50)</f>
        <v>15.339243825812686</v>
      </c>
      <c r="Z33" s="19">
        <f t="shared" si="21"/>
        <v>26.589066765020977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61.649204706269607</v>
      </c>
      <c r="E36" s="8">
        <v>41.349810897483557</v>
      </c>
      <c r="F36" s="8">
        <v>8.1714218648079804</v>
      </c>
      <c r="G36" s="8">
        <v>7.9779430353891057</v>
      </c>
      <c r="H36" s="8">
        <v>2.4597968333814659</v>
      </c>
      <c r="I36" s="8">
        <v>5.8525426663803337</v>
      </c>
      <c r="J36" s="8">
        <v>7.487814897820507</v>
      </c>
      <c r="K36" s="8">
        <v>6.857693392898434</v>
      </c>
      <c r="L36" s="8">
        <v>7.3404775169491092</v>
      </c>
      <c r="M36" s="8">
        <v>4.9511248820730653</v>
      </c>
      <c r="N36" s="8">
        <v>8.8725578163265109</v>
      </c>
      <c r="O36" s="8">
        <v>8.6381625782619338</v>
      </c>
      <c r="P36" s="8">
        <v>6.6442020438565788</v>
      </c>
      <c r="Q36" s="8">
        <v>4.6303122233059559</v>
      </c>
      <c r="R36" s="8">
        <v>4.0812374006319994</v>
      </c>
      <c r="S36" s="8">
        <v>3.7854397002461506</v>
      </c>
      <c r="T36" s="8">
        <v>4.7641139645072856</v>
      </c>
      <c r="U36" s="8">
        <v>4.2483767411871449</v>
      </c>
      <c r="V36" s="8">
        <v>3.6804528454001582</v>
      </c>
      <c r="W36" s="8">
        <v>2.8611215564030656</v>
      </c>
      <c r="X36" s="8">
        <v>3.4435487262143494</v>
      </c>
      <c r="Y36" s="8">
        <v>2.8009909464955736</v>
      </c>
      <c r="Z36" s="8">
        <v>3.7346024422500257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21.121814401571225</v>
      </c>
      <c r="D43" s="8">
        <v>96.695607492624589</v>
      </c>
      <c r="E43" s="8">
        <v>49.884054971014706</v>
      </c>
      <c r="F43" s="8">
        <v>0</v>
      </c>
      <c r="G43" s="8">
        <v>0</v>
      </c>
      <c r="H43" s="8">
        <v>4.456945978624411</v>
      </c>
      <c r="I43" s="8">
        <v>13.633377659602376</v>
      </c>
      <c r="J43" s="8">
        <v>15.375897826812631</v>
      </c>
      <c r="K43" s="8">
        <v>13.845363626690423</v>
      </c>
      <c r="L43" s="8">
        <v>5.9846520839407811</v>
      </c>
      <c r="M43" s="8">
        <v>5.3820230641150815</v>
      </c>
      <c r="N43" s="8">
        <v>18.950269493229598</v>
      </c>
      <c r="O43" s="8">
        <v>17.950643699843148</v>
      </c>
      <c r="P43" s="8">
        <v>14.201666584498286</v>
      </c>
      <c r="Q43" s="8">
        <v>13.224344608197454</v>
      </c>
      <c r="R43" s="8">
        <v>13.49748570637176</v>
      </c>
      <c r="S43" s="8">
        <v>20.771331534032541</v>
      </c>
      <c r="T43" s="8">
        <v>23.325534248561489</v>
      </c>
      <c r="U43" s="8">
        <v>9.2241235148186735</v>
      </c>
      <c r="V43" s="8">
        <v>6.6474225660393751</v>
      </c>
      <c r="W43" s="8">
        <v>6.1918328460387908</v>
      </c>
      <c r="X43" s="8">
        <v>7.8372232438926135</v>
      </c>
      <c r="Y43" s="8">
        <v>9.9430756642349998</v>
      </c>
      <c r="Z43" s="8">
        <v>13.355655695844211</v>
      </c>
    </row>
    <row r="44" spans="1:26" ht="11.25" customHeight="1" x14ac:dyDescent="0.2">
      <c r="A44" s="28" t="s">
        <v>74</v>
      </c>
      <c r="B44" s="7" t="s">
        <v>75</v>
      </c>
      <c r="C44" s="8">
        <v>16.094703533274359</v>
      </c>
      <c r="D44" s="8">
        <v>15.706836608774902</v>
      </c>
      <c r="E44" s="8">
        <v>9.801510333056866</v>
      </c>
      <c r="F44" s="8">
        <v>4.3006154369372922</v>
      </c>
      <c r="G44" s="8">
        <v>0</v>
      </c>
      <c r="H44" s="8">
        <v>0</v>
      </c>
      <c r="I44" s="8">
        <v>3.0317964594315749</v>
      </c>
      <c r="J44" s="8">
        <v>3.6884609150386565</v>
      </c>
      <c r="K44" s="8">
        <v>1.539152847228312</v>
      </c>
      <c r="L44" s="8">
        <v>0</v>
      </c>
      <c r="M44" s="8">
        <v>0</v>
      </c>
      <c r="N44" s="8">
        <v>6.7017763895433236</v>
      </c>
      <c r="O44" s="8">
        <v>3.1061916676095844</v>
      </c>
      <c r="P44" s="8">
        <v>2.2413982625041444</v>
      </c>
      <c r="Q44" s="8">
        <v>1.4237816467454418</v>
      </c>
      <c r="R44" s="8">
        <v>0.86969826259958072</v>
      </c>
      <c r="S44" s="8">
        <v>0.55023136888108559</v>
      </c>
      <c r="T44" s="8">
        <v>0.51004744149192649</v>
      </c>
      <c r="U44" s="8">
        <v>0.20933486620177916</v>
      </c>
      <c r="V44" s="8">
        <v>0.15788353866513877</v>
      </c>
      <c r="W44" s="8">
        <v>9.2874659294336123E-2</v>
      </c>
      <c r="X44" s="8">
        <v>7.6802682343455733E-2</v>
      </c>
      <c r="Y44" s="8">
        <v>3.1910623964979228E-2</v>
      </c>
      <c r="Z44" s="8">
        <v>2.236090967025723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54.629312545073958</v>
      </c>
      <c r="D48" s="8">
        <v>0</v>
      </c>
      <c r="E48" s="8">
        <v>0</v>
      </c>
      <c r="F48" s="8">
        <v>6.1589881242684914</v>
      </c>
      <c r="G48" s="8">
        <v>1.504971667084271</v>
      </c>
      <c r="H48" s="8">
        <v>0</v>
      </c>
      <c r="I48" s="8">
        <v>1.374301321863489</v>
      </c>
      <c r="J48" s="8">
        <v>1.37775315052139</v>
      </c>
      <c r="K48" s="8">
        <v>3.2771484912301578</v>
      </c>
      <c r="L48" s="8">
        <v>3.0160609299815762</v>
      </c>
      <c r="M48" s="8">
        <v>2.0120880018471974</v>
      </c>
      <c r="N48" s="8">
        <v>2.7202779103597523</v>
      </c>
      <c r="O48" s="8">
        <v>3.4227195001891597</v>
      </c>
      <c r="P48" s="8">
        <v>3.0392235649103738</v>
      </c>
      <c r="Q48" s="8">
        <v>3.8867432250465415</v>
      </c>
      <c r="R48" s="8">
        <v>3.3868857905450196</v>
      </c>
      <c r="S48" s="8">
        <v>3.1219339130426986</v>
      </c>
      <c r="T48" s="8">
        <v>2.7088177067444739</v>
      </c>
      <c r="U48" s="8">
        <v>4.5174514669521235</v>
      </c>
      <c r="V48" s="8">
        <v>6.6433338255514398</v>
      </c>
      <c r="W48" s="8">
        <v>0.51686435032273315</v>
      </c>
      <c r="X48" s="8">
        <v>1.5713305767257943</v>
      </c>
      <c r="Y48" s="8">
        <v>2.5632665911171322</v>
      </c>
      <c r="Z48" s="8">
        <v>7.2627176599010177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11.093212682673279</v>
      </c>
      <c r="F50" s="8">
        <v>3.617518210933484</v>
      </c>
      <c r="G50" s="8">
        <v>4.2428942517349704</v>
      </c>
      <c r="H50" s="8">
        <v>3.8343509547921717</v>
      </c>
      <c r="I50" s="8">
        <v>11.623563009281547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253.94684835905306</v>
      </c>
      <c r="D51" s="27">
        <v>235.62116273020933</v>
      </c>
      <c r="E51" s="27">
        <v>286.88323501997382</v>
      </c>
      <c r="F51" s="27">
        <v>322.6022861892435</v>
      </c>
      <c r="G51" s="27">
        <v>314.37549509875475</v>
      </c>
      <c r="H51" s="27">
        <v>365.3260310041403</v>
      </c>
      <c r="I51" s="27">
        <v>389.29567987819161</v>
      </c>
      <c r="J51" s="27">
        <v>378.62607979518936</v>
      </c>
      <c r="K51" s="27">
        <v>388.26610224578366</v>
      </c>
      <c r="L51" s="27">
        <v>334.96686600914893</v>
      </c>
      <c r="M51" s="27">
        <v>359.47225589438028</v>
      </c>
      <c r="N51" s="27">
        <v>240.25657014582325</v>
      </c>
      <c r="O51" s="27">
        <v>234.05385927324625</v>
      </c>
      <c r="P51" s="27">
        <v>209.87844309376487</v>
      </c>
      <c r="Q51" s="27">
        <v>221.4185317578073</v>
      </c>
      <c r="R51" s="27">
        <v>215.98825467662718</v>
      </c>
      <c r="S51" s="27">
        <v>196.98315727417841</v>
      </c>
      <c r="T51" s="27">
        <v>200.00923886219124</v>
      </c>
      <c r="U51" s="27">
        <v>249.23666564949005</v>
      </c>
      <c r="V51" s="27">
        <v>224.76794576800208</v>
      </c>
      <c r="W51" s="27">
        <v>220.70846412339813</v>
      </c>
      <c r="X51" s="27">
        <v>233.00818549045681</v>
      </c>
      <c r="Y51" s="27">
        <v>191.45369308569528</v>
      </c>
      <c r="Z51" s="27">
        <v>210.88407844658573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7.2035632127519234E-3</v>
      </c>
      <c r="U52" s="27">
        <f t="shared" si="22"/>
        <v>6.190470566860869E-3</v>
      </c>
      <c r="V52" s="27">
        <f t="shared" si="22"/>
        <v>0</v>
      </c>
      <c r="W52" s="27">
        <f t="shared" si="22"/>
        <v>2.4855541963650434</v>
      </c>
      <c r="X52" s="27">
        <f t="shared" si="22"/>
        <v>2.395486985515035E-4</v>
      </c>
      <c r="Y52" s="27">
        <f t="shared" ref="Y52:Z52" si="23">SUM(Y53:Y54)</f>
        <v>3.7061353754888794E-4</v>
      </c>
      <c r="Z52" s="27">
        <f t="shared" si="23"/>
        <v>3.7558603140610285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7.2035632127519234E-3</v>
      </c>
      <c r="U53" s="8">
        <v>6.190470566860869E-3</v>
      </c>
      <c r="V53" s="8">
        <v>0</v>
      </c>
      <c r="W53" s="8">
        <v>2.4855541963650434</v>
      </c>
      <c r="X53" s="8">
        <v>2.395486985515035E-4</v>
      </c>
      <c r="Y53" s="8">
        <v>2.5109922969354751E-4</v>
      </c>
      <c r="Z53" s="8">
        <v>3.7557147727481275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1.1951430785534043E-4</v>
      </c>
      <c r="Z54" s="45">
        <v>1.4554131290116676E-4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13.401651675257826</v>
      </c>
      <c r="I61" s="49">
        <f t="shared" si="24"/>
        <v>37.665986543193696</v>
      </c>
      <c r="J61" s="49">
        <f t="shared" si="24"/>
        <v>24.506056034772705</v>
      </c>
      <c r="K61" s="49">
        <f t="shared" si="24"/>
        <v>33.233243227595977</v>
      </c>
      <c r="L61" s="49">
        <f t="shared" si="24"/>
        <v>50.479765439844698</v>
      </c>
      <c r="M61" s="49">
        <f t="shared" si="24"/>
        <v>53.23198914052599</v>
      </c>
      <c r="N61" s="49">
        <f t="shared" si="24"/>
        <v>39.800857452218665</v>
      </c>
      <c r="O61" s="49">
        <f t="shared" si="24"/>
        <v>40.491762423524605</v>
      </c>
      <c r="P61" s="49">
        <f t="shared" si="24"/>
        <v>34.30043569984953</v>
      </c>
      <c r="Q61" s="49">
        <f t="shared" si="24"/>
        <v>24.193997221473293</v>
      </c>
      <c r="R61" s="49">
        <f t="shared" si="24"/>
        <v>14.256306327247337</v>
      </c>
      <c r="S61" s="49">
        <f t="shared" si="24"/>
        <v>0.51472505553333603</v>
      </c>
      <c r="T61" s="49">
        <f t="shared" si="24"/>
        <v>0.79241532179261465</v>
      </c>
      <c r="U61" s="49">
        <f t="shared" si="24"/>
        <v>0.90037891491167477</v>
      </c>
      <c r="V61" s="49">
        <f t="shared" si="24"/>
        <v>1.0094114118019015</v>
      </c>
      <c r="W61" s="49">
        <f t="shared" si="24"/>
        <v>5.6292792164945551</v>
      </c>
      <c r="X61" s="49">
        <f t="shared" si="24"/>
        <v>3.8908628509417165</v>
      </c>
      <c r="Y61" s="49">
        <f t="shared" ref="Y61:Z61" si="25">SUM(Y62:Y72)</f>
        <v>3.5201090895975597</v>
      </c>
      <c r="Z61" s="49">
        <f t="shared" si="25"/>
        <v>18.886603679246416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13.401651675257826</v>
      </c>
      <c r="I62" s="52">
        <v>37.665986543193696</v>
      </c>
      <c r="J62" s="52">
        <v>24.506056034772705</v>
      </c>
      <c r="K62" s="52">
        <v>33.233243227595977</v>
      </c>
      <c r="L62" s="52">
        <v>50.479765439844698</v>
      </c>
      <c r="M62" s="52">
        <v>53.23198914052599</v>
      </c>
      <c r="N62" s="52">
        <v>39.800857452218665</v>
      </c>
      <c r="O62" s="52">
        <v>40.489146687808486</v>
      </c>
      <c r="P62" s="52">
        <v>34.294699391198968</v>
      </c>
      <c r="Q62" s="52">
        <v>24.177577769154293</v>
      </c>
      <c r="R62" s="52">
        <v>14.217193860820792</v>
      </c>
      <c r="S62" s="52">
        <v>0.13299145981867608</v>
      </c>
      <c r="T62" s="52">
        <v>0.10555697832522346</v>
      </c>
      <c r="U62" s="52">
        <v>0.25288653263048272</v>
      </c>
      <c r="V62" s="52">
        <v>0.21646224193689409</v>
      </c>
      <c r="W62" s="52">
        <v>4.3450340163261227</v>
      </c>
      <c r="X62" s="52">
        <v>1.524400808964113</v>
      </c>
      <c r="Y62" s="52">
        <v>0.1726719849730397</v>
      </c>
      <c r="Z62" s="52">
        <v>13.473425604534199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2.6157357161176605E-3</v>
      </c>
      <c r="P64" s="52">
        <v>5.7363086505635413E-3</v>
      </c>
      <c r="Q64" s="52">
        <v>1.6419452318999588E-2</v>
      </c>
      <c r="R64" s="52">
        <v>3.9112466426545089E-2</v>
      </c>
      <c r="S64" s="52">
        <v>8.4954620547693302E-2</v>
      </c>
      <c r="T64" s="52">
        <v>0.163125893800525</v>
      </c>
      <c r="U64" s="52">
        <v>0.37548288949008063</v>
      </c>
      <c r="V64" s="52">
        <v>0.57435451138566818</v>
      </c>
      <c r="W64" s="52">
        <v>1.0859981579089417</v>
      </c>
      <c r="X64" s="52">
        <v>2.1301688547311111</v>
      </c>
      <c r="Y64" s="52">
        <v>3.1013575583478965</v>
      </c>
      <c r="Z64" s="52">
        <v>5.1156079163165575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1.170625779457098E-4</v>
      </c>
      <c r="Z65" s="52">
        <v>1.4286971478848573E-4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0.29677897516696661</v>
      </c>
      <c r="T69" s="52">
        <v>0.52373244966686616</v>
      </c>
      <c r="U69" s="52">
        <v>0.27200949279111136</v>
      </c>
      <c r="V69" s="52">
        <v>0.21859465847933912</v>
      </c>
      <c r="W69" s="52">
        <v>0.19824704225949039</v>
      </c>
      <c r="X69" s="52">
        <v>0.23629318724649223</v>
      </c>
      <c r="Y69" s="52">
        <v>0.24596248369867771</v>
      </c>
      <c r="Z69" s="52">
        <v>0.29742728868087315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1615.2563023200003</v>
      </c>
      <c r="D2" s="21">
        <f t="shared" ref="D2:X2" si="0">SUM(D3,D17,D22,D25,D26,D51,D52)</f>
        <v>1076.0937156</v>
      </c>
      <c r="E2" s="21">
        <f t="shared" si="0"/>
        <v>1268.6571716423891</v>
      </c>
      <c r="F2" s="21">
        <f t="shared" si="0"/>
        <v>803.50855308000007</v>
      </c>
      <c r="G2" s="21">
        <f t="shared" si="0"/>
        <v>833.13390024</v>
      </c>
      <c r="H2" s="21">
        <f t="shared" si="0"/>
        <v>1271.7124236002055</v>
      </c>
      <c r="I2" s="21">
        <f t="shared" si="0"/>
        <v>899.31796200016811</v>
      </c>
      <c r="J2" s="21">
        <f t="shared" si="0"/>
        <v>782.81826840007466</v>
      </c>
      <c r="K2" s="21">
        <f t="shared" si="0"/>
        <v>769.61206152013074</v>
      </c>
      <c r="L2" s="21">
        <f t="shared" si="0"/>
        <v>878.61498444007441</v>
      </c>
      <c r="M2" s="21">
        <f t="shared" si="0"/>
        <v>582.34875048000004</v>
      </c>
      <c r="N2" s="21">
        <f t="shared" si="0"/>
        <v>667.16507268000009</v>
      </c>
      <c r="O2" s="21">
        <f t="shared" si="0"/>
        <v>703.51307839661251</v>
      </c>
      <c r="P2" s="21">
        <f t="shared" si="0"/>
        <v>679.1710100240781</v>
      </c>
      <c r="Q2" s="21">
        <f t="shared" si="0"/>
        <v>660.44331025410474</v>
      </c>
      <c r="R2" s="21">
        <f t="shared" si="0"/>
        <v>678.66166536933201</v>
      </c>
      <c r="S2" s="21">
        <f t="shared" si="0"/>
        <v>726.07671505097335</v>
      </c>
      <c r="T2" s="21">
        <f t="shared" si="0"/>
        <v>714.6444267409438</v>
      </c>
      <c r="U2" s="21">
        <f t="shared" si="0"/>
        <v>833.61102608594774</v>
      </c>
      <c r="V2" s="21">
        <f t="shared" si="0"/>
        <v>745.91072004362024</v>
      </c>
      <c r="W2" s="21">
        <f t="shared" si="0"/>
        <v>593.33027781279827</v>
      </c>
      <c r="X2" s="21">
        <f t="shared" si="0"/>
        <v>754.99193098348451</v>
      </c>
      <c r="Y2" s="21">
        <f t="shared" ref="Y2:Z2" si="1">SUM(Y3,Y17,Y22,Y25,Y26,Y51,Y52)</f>
        <v>600.05199432477787</v>
      </c>
      <c r="Z2" s="21">
        <f t="shared" si="1"/>
        <v>527.20466177351796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383.48817120238931</v>
      </c>
      <c r="F3" s="24">
        <f t="shared" si="3"/>
        <v>0</v>
      </c>
      <c r="G3" s="24">
        <f t="shared" si="3"/>
        <v>0</v>
      </c>
      <c r="H3" s="24">
        <f t="shared" si="3"/>
        <v>377.30013336020539</v>
      </c>
      <c r="I3" s="24">
        <f t="shared" si="3"/>
        <v>26.964000000168003</v>
      </c>
      <c r="J3" s="24">
        <f t="shared" si="3"/>
        <v>11.983957200074663</v>
      </c>
      <c r="K3" s="24">
        <f t="shared" si="3"/>
        <v>20.971828800130663</v>
      </c>
      <c r="L3" s="24">
        <f t="shared" si="3"/>
        <v>14.443481520074663</v>
      </c>
      <c r="M3" s="24">
        <f t="shared" si="3"/>
        <v>4.9190486399999989</v>
      </c>
      <c r="N3" s="24">
        <f t="shared" si="3"/>
        <v>7.9765963200000005</v>
      </c>
      <c r="O3" s="24">
        <f t="shared" si="3"/>
        <v>5.5170720000000006</v>
      </c>
      <c r="P3" s="24">
        <f t="shared" si="3"/>
        <v>19.609444800000006</v>
      </c>
      <c r="Q3" s="24">
        <f t="shared" si="3"/>
        <v>15.95387376</v>
      </c>
      <c r="R3" s="24">
        <f t="shared" si="3"/>
        <v>0</v>
      </c>
      <c r="S3" s="24">
        <f t="shared" si="3"/>
        <v>7.3789135200000029</v>
      </c>
      <c r="T3" s="24">
        <f t="shared" si="3"/>
        <v>0.23939567999963882</v>
      </c>
      <c r="U3" s="24">
        <f t="shared" si="3"/>
        <v>0.52770095999874</v>
      </c>
      <c r="V3" s="24">
        <f t="shared" si="3"/>
        <v>0.269868959999298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344.34396216000005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2.4595243199999999</v>
      </c>
      <c r="M4" s="19">
        <f t="shared" si="6"/>
        <v>4.9190486399999989</v>
      </c>
      <c r="N4" s="19">
        <f t="shared" si="6"/>
        <v>7.9765963200000005</v>
      </c>
      <c r="O4" s="19">
        <f t="shared" si="6"/>
        <v>5.5170720000000006</v>
      </c>
      <c r="P4" s="19">
        <f t="shared" si="6"/>
        <v>19.609444800000006</v>
      </c>
      <c r="Q4" s="19">
        <f t="shared" si="6"/>
        <v>15.95387376</v>
      </c>
      <c r="R4" s="19">
        <f t="shared" si="6"/>
        <v>0</v>
      </c>
      <c r="S4" s="19">
        <f t="shared" si="6"/>
        <v>7.3789135200000029</v>
      </c>
      <c r="T4" s="19">
        <f t="shared" si="6"/>
        <v>0.14746248000000001</v>
      </c>
      <c r="U4" s="19">
        <f t="shared" si="6"/>
        <v>0.36644256000000008</v>
      </c>
      <c r="V4" s="19">
        <f t="shared" si="6"/>
        <v>0.14507856000000002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3.0575476800000008</v>
      </c>
      <c r="O5" s="8">
        <f>FC_IND_NFM_AM_E!O5+FC_IND_NFM_PA_E!O5+FC_IND_NFM_SA_E!O5+FC_IND_NFM_OM_E!O5</f>
        <v>3.0575476800000003</v>
      </c>
      <c r="P5" s="8">
        <f>FC_IND_NFM_AM_E!P5+FC_IND_NFM_PA_E!P5+FC_IND_NFM_SA_E!P5+FC_IND_NFM_OM_E!P5</f>
        <v>12.230531280000001</v>
      </c>
      <c r="Q5" s="8">
        <f>FC_IND_NFM_AM_E!Q5+FC_IND_NFM_PA_E!Q5+FC_IND_NFM_SA_E!Q5+FC_IND_NFM_OM_E!Q5</f>
        <v>6.1154359199999995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  <c r="Y5" s="8">
        <f>FC_IND_NFM_AM_E!Y5+FC_IND_NFM_PA_E!Y5+FC_IND_NFM_SA_E!Y5+FC_IND_NFM_OM_E!Y5</f>
        <v>0</v>
      </c>
      <c r="Z5" s="8">
        <f>FC_IND_NFM_AM_E!Z5+FC_IND_NFM_PA_E!Z5+FC_IND_NFM_SA_E!Z5+FC_IND_NFM_OM_E!Z5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  <c r="Y6" s="8">
        <f>FC_IND_NFM_AM_E!Y6+FC_IND_NFM_PA_E!Y6+FC_IND_NFM_SA_E!Y6+FC_IND_NFM_OM_E!Y6</f>
        <v>0</v>
      </c>
      <c r="Z6" s="8">
        <f>FC_IND_NFM_AM_E!Z6+FC_IND_NFM_PA_E!Z6+FC_IND_NFM_SA_E!Z6+FC_IND_NFM_OM_E!Z6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344.34396216000005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2.4595243199999999</v>
      </c>
      <c r="M7" s="8">
        <f>FC_IND_NFM_AM_E!M7+FC_IND_NFM_PA_E!M7+FC_IND_NFM_SA_E!M7+FC_IND_NFM_OM_E!M7</f>
        <v>4.9190486399999989</v>
      </c>
      <c r="N7" s="8">
        <f>FC_IND_NFM_AM_E!N7+FC_IND_NFM_PA_E!N7+FC_IND_NFM_SA_E!N7+FC_IND_NFM_OM_E!N7</f>
        <v>4.9190486399999998</v>
      </c>
      <c r="O7" s="8">
        <f>FC_IND_NFM_AM_E!O7+FC_IND_NFM_PA_E!O7+FC_IND_NFM_SA_E!O7+FC_IND_NFM_OM_E!O7</f>
        <v>2.4595243200000003</v>
      </c>
      <c r="P7" s="8">
        <f>FC_IND_NFM_AM_E!P7+FC_IND_NFM_PA_E!P7+FC_IND_NFM_SA_E!P7+FC_IND_NFM_OM_E!P7</f>
        <v>7.3789135200000029</v>
      </c>
      <c r="Q7" s="8">
        <f>FC_IND_NFM_AM_E!Q7+FC_IND_NFM_PA_E!Q7+FC_IND_NFM_SA_E!Q7+FC_IND_NFM_OM_E!Q7</f>
        <v>9.838437840000001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7.3789135200000029</v>
      </c>
      <c r="T7" s="8">
        <f>FC_IND_NFM_AM_E!T7+FC_IND_NFM_PA_E!T7+FC_IND_NFM_SA_E!T7+FC_IND_NFM_OM_E!T7</f>
        <v>0.14746248000000001</v>
      </c>
      <c r="U7" s="8">
        <f>FC_IND_NFM_AM_E!U7+FC_IND_NFM_PA_E!U7+FC_IND_NFM_SA_E!U7+FC_IND_NFM_OM_E!U7</f>
        <v>0.36644256000000008</v>
      </c>
      <c r="V7" s="8">
        <f>FC_IND_NFM_AM_E!V7+FC_IND_NFM_PA_E!V7+FC_IND_NFM_SA_E!V7+FC_IND_NFM_OM_E!V7</f>
        <v>0.14507856000000002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  <c r="Y7" s="8">
        <f>FC_IND_NFM_AM_E!Y7+FC_IND_NFM_PA_E!Y7+FC_IND_NFM_SA_E!Y7+FC_IND_NFM_OM_E!Y7</f>
        <v>0</v>
      </c>
      <c r="Z7" s="8">
        <f>FC_IND_NFM_AM_E!Z7+FC_IND_NFM_PA_E!Z7+FC_IND_NFM_SA_E!Z7+FC_IND_NFM_OM_E!Z7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4.1086799999321993E-2</v>
      </c>
      <c r="U8" s="19">
        <f t="shared" si="9"/>
        <v>9.9626399998356013E-2</v>
      </c>
      <c r="V8" s="19">
        <f t="shared" si="9"/>
        <v>6.5084399998926012E-2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  <c r="Y9" s="8">
        <f>FC_IND_NFM_AM_E!Y9+FC_IND_NFM_PA_E!Y9+FC_IND_NFM_SA_E!Y9+FC_IND_NFM_OM_E!Y9</f>
        <v>0</v>
      </c>
      <c r="Z9" s="8">
        <f>FC_IND_NFM_AM_E!Z9+FC_IND_NFM_PA_E!Z9+FC_IND_NFM_SA_E!Z9+FC_IND_NFM_OM_E!Z9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4.1086799999321993E-2</v>
      </c>
      <c r="U10" s="8">
        <f>FC_IND_NFM_AM_E!U10+FC_IND_NFM_PA_E!U10+FC_IND_NFM_SA_E!U10+FC_IND_NFM_OM_E!U10</f>
        <v>9.9626399998356013E-2</v>
      </c>
      <c r="V10" s="8">
        <f>FC_IND_NFM_AM_E!V10+FC_IND_NFM_PA_E!V10+FC_IND_NFM_SA_E!V10+FC_IND_NFM_OM_E!V10</f>
        <v>6.5084399998926012E-2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  <c r="Y10" s="8">
        <f>FC_IND_NFM_AM_E!Y10+FC_IND_NFM_PA_E!Y10+FC_IND_NFM_SA_E!Y10+FC_IND_NFM_OM_E!Y10</f>
        <v>0</v>
      </c>
      <c r="Z10" s="8">
        <f>FC_IND_NFM_AM_E!Z10+FC_IND_NFM_PA_E!Z10+FC_IND_NFM_SA_E!Z10+FC_IND_NFM_OM_E!Z10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383.48817120238931</v>
      </c>
      <c r="F11" s="19">
        <f t="shared" si="12"/>
        <v>0</v>
      </c>
      <c r="G11" s="19">
        <f t="shared" si="12"/>
        <v>0</v>
      </c>
      <c r="H11" s="19">
        <f t="shared" si="12"/>
        <v>32.956171200205326</v>
      </c>
      <c r="I11" s="19">
        <f t="shared" si="12"/>
        <v>26.964000000168003</v>
      </c>
      <c r="J11" s="19">
        <f t="shared" si="12"/>
        <v>11.983957200074663</v>
      </c>
      <c r="K11" s="19">
        <f t="shared" si="12"/>
        <v>20.971828800130663</v>
      </c>
      <c r="L11" s="19">
        <f t="shared" si="12"/>
        <v>11.983957200074663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5.0846400000316816E-2</v>
      </c>
      <c r="U11" s="19">
        <f t="shared" si="12"/>
        <v>6.1632000000383977E-2</v>
      </c>
      <c r="V11" s="19">
        <f t="shared" si="12"/>
        <v>5.9706000000371982E-2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  <c r="Y12" s="8">
        <f>FC_IND_NFM_AM_E!Y12+FC_IND_NFM_PA_E!Y12+FC_IND_NFM_SA_E!Y12+FC_IND_NFM_OM_E!Y12</f>
        <v>0</v>
      </c>
      <c r="Z12" s="8">
        <f>FC_IND_NFM_AM_E!Z12+FC_IND_NFM_PA_E!Z12+FC_IND_NFM_SA_E!Z12+FC_IND_NFM_OM_E!Z12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383.48817120238931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32.956171200205326</v>
      </c>
      <c r="I13" s="8">
        <f>FC_IND_NFM_AM_E!I13+FC_IND_NFM_PA_E!I13+FC_IND_NFM_SA_E!I13+FC_IND_NFM_OM_E!I13</f>
        <v>26.964000000168003</v>
      </c>
      <c r="J13" s="8">
        <f>FC_IND_NFM_AM_E!J13+FC_IND_NFM_PA_E!J13+FC_IND_NFM_SA_E!J13+FC_IND_NFM_OM_E!J13</f>
        <v>11.983957200074663</v>
      </c>
      <c r="K13" s="8">
        <f>FC_IND_NFM_AM_E!K13+FC_IND_NFM_PA_E!K13+FC_IND_NFM_SA_E!K13+FC_IND_NFM_OM_E!K13</f>
        <v>20.971828800130663</v>
      </c>
      <c r="L13" s="8">
        <f>FC_IND_NFM_AM_E!L13+FC_IND_NFM_PA_E!L13+FC_IND_NFM_SA_E!L13+FC_IND_NFM_OM_E!L13</f>
        <v>11.983957200074663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  <c r="Y13" s="8">
        <f>FC_IND_NFM_AM_E!Y13+FC_IND_NFM_PA_E!Y13+FC_IND_NFM_SA_E!Y13+FC_IND_NFM_OM_E!Y13</f>
        <v>0</v>
      </c>
      <c r="Z13" s="8">
        <f>FC_IND_NFM_AM_E!Z13+FC_IND_NFM_PA_E!Z13+FC_IND_NFM_SA_E!Z13+FC_IND_NFM_OM_E!Z13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  <c r="Y14" s="8">
        <f>FC_IND_NFM_AM_E!Y14+FC_IND_NFM_PA_E!Y14+FC_IND_NFM_SA_E!Y14+FC_IND_NFM_OM_E!Y14</f>
        <v>0</v>
      </c>
      <c r="Z14" s="8">
        <f>FC_IND_NFM_AM_E!Z14+FC_IND_NFM_PA_E!Z14+FC_IND_NFM_SA_E!Z14+FC_IND_NFM_OM_E!Z14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  <c r="Y15" s="8">
        <f>FC_IND_NFM_AM_E!Y15+FC_IND_NFM_PA_E!Y15+FC_IND_NFM_SA_E!Y15+FC_IND_NFM_OM_E!Y15</f>
        <v>0</v>
      </c>
      <c r="Z15" s="8">
        <f>FC_IND_NFM_AM_E!Z15+FC_IND_NFM_PA_E!Z15+FC_IND_NFM_SA_E!Z15+FC_IND_NFM_OM_E!Z15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5.0846400000316816E-2</v>
      </c>
      <c r="U16" s="8">
        <f>FC_IND_NFM_AM_E!U16+FC_IND_NFM_PA_E!U16+FC_IND_NFM_SA_E!U16+FC_IND_NFM_OM_E!U16</f>
        <v>6.1632000000383977E-2</v>
      </c>
      <c r="V16" s="8">
        <f>FC_IND_NFM_AM_E!V16+FC_IND_NFM_PA_E!V16+FC_IND_NFM_SA_E!V16+FC_IND_NFM_OM_E!V16</f>
        <v>5.9706000000371982E-2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  <c r="Y16" s="8">
        <f>FC_IND_NFM_AM_E!Y16+FC_IND_NFM_PA_E!Y16+FC_IND_NFM_SA_E!Y16+FC_IND_NFM_OM_E!Y16</f>
        <v>0</v>
      </c>
      <c r="Z16" s="8">
        <f>FC_IND_NFM_AM_E!Z16+FC_IND_NFM_PA_E!Z16+FC_IND_NFM_SA_E!Z16+FC_IND_NFM_OM_E!Z16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  <c r="Y18" s="8">
        <f>FC_IND_NFM_AM_E!Y18+FC_IND_NFM_PA_E!Y18+FC_IND_NFM_SA_E!Y18+FC_IND_NFM_OM_E!Y18</f>
        <v>0</v>
      </c>
      <c r="Z18" s="8">
        <f>FC_IND_NFM_AM_E!Z18+FC_IND_NFM_PA_E!Z18+FC_IND_NFM_SA_E!Z18+FC_IND_NFM_OM_E!Z18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  <c r="Y19" s="8">
        <f>FC_IND_NFM_AM_E!Y19+FC_IND_NFM_PA_E!Y19+FC_IND_NFM_SA_E!Y19+FC_IND_NFM_OM_E!Y19</f>
        <v>0</v>
      </c>
      <c r="Z19" s="8">
        <f>FC_IND_NFM_AM_E!Z19+FC_IND_NFM_PA_E!Z19+FC_IND_NFM_SA_E!Z19+FC_IND_NFM_OM_E!Z19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  <c r="Y20" s="8">
        <f>FC_IND_NFM_AM_E!Y20+FC_IND_NFM_PA_E!Y20+FC_IND_NFM_SA_E!Y20+FC_IND_NFM_OM_E!Y20</f>
        <v>0</v>
      </c>
      <c r="Z20" s="8">
        <f>FC_IND_NFM_AM_E!Z20+FC_IND_NFM_PA_E!Z20+FC_IND_NFM_SA_E!Z20+FC_IND_NFM_OM_E!Z20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  <c r="Y21" s="8">
        <f>FC_IND_NFM_AM_E!Y21+FC_IND_NFM_PA_E!Y21+FC_IND_NFM_SA_E!Y21+FC_IND_NFM_OM_E!Y21</f>
        <v>0</v>
      </c>
      <c r="Z21" s="8">
        <f>FC_IND_NFM_AM_E!Z21+FC_IND_NFM_PA_E!Z21+FC_IND_NFM_SA_E!Z21+FC_IND_NFM_OM_E!Z21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  <c r="Y23" s="8">
        <f>FC_IND_NFM_AM_E!Y23+FC_IND_NFM_PA_E!Y23+FC_IND_NFM_SA_E!Y23+FC_IND_NFM_OM_E!Y23</f>
        <v>0</v>
      </c>
      <c r="Z23" s="8">
        <f>FC_IND_NFM_AM_E!Z23+FC_IND_NFM_PA_E!Z23+FC_IND_NFM_SA_E!Z23+FC_IND_NFM_OM_E!Z23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  <c r="Y24" s="8">
        <f>FC_IND_NFM_AM_E!Y24+FC_IND_NFM_PA_E!Y24+FC_IND_NFM_SA_E!Y24+FC_IND_NFM_OM_E!Y24</f>
        <v>0</v>
      </c>
      <c r="Z24" s="8">
        <f>FC_IND_NFM_AM_E!Z24+FC_IND_NFM_PA_E!Z24+FC_IND_NFM_SA_E!Z24+FC_IND_NFM_OM_E!Z24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  <c r="Y25" s="27">
        <f>FC_IND_NFM_AM_E!Y25+FC_IND_NFM_PA_E!Y25+FC_IND_NFM_SA_E!Y25+FC_IND_NFM_OM_E!Y25</f>
        <v>0</v>
      </c>
      <c r="Z25" s="27">
        <f>FC_IND_NFM_AM_E!Z25+FC_IND_NFM_PA_E!Z25+FC_IND_NFM_SA_E!Z25+FC_IND_NFM_OM_E!Z25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770.01209856000014</v>
      </c>
      <c r="D26" s="27">
        <f t="shared" ref="D26:W26" si="21">SUM(D27,D33)</f>
        <v>237.10360716000002</v>
      </c>
      <c r="E26" s="27">
        <f t="shared" si="21"/>
        <v>187.09607808000004</v>
      </c>
      <c r="F26" s="27">
        <f t="shared" si="21"/>
        <v>197.32884444000001</v>
      </c>
      <c r="G26" s="27">
        <f t="shared" si="21"/>
        <v>199.52984124000005</v>
      </c>
      <c r="H26" s="27">
        <f t="shared" si="21"/>
        <v>218.10621276000001</v>
      </c>
      <c r="I26" s="27">
        <f t="shared" si="21"/>
        <v>218.36062728000002</v>
      </c>
      <c r="J26" s="27">
        <f t="shared" si="21"/>
        <v>193.08370392</v>
      </c>
      <c r="K26" s="27">
        <f t="shared" si="21"/>
        <v>177.34911407999999</v>
      </c>
      <c r="L26" s="27">
        <f t="shared" si="21"/>
        <v>135.10398132</v>
      </c>
      <c r="M26" s="27">
        <f t="shared" si="21"/>
        <v>82.216915200000003</v>
      </c>
      <c r="N26" s="27">
        <f t="shared" si="21"/>
        <v>58.050093240000002</v>
      </c>
      <c r="O26" s="27">
        <f t="shared" si="21"/>
        <v>52.335078839999994</v>
      </c>
      <c r="P26" s="27">
        <f t="shared" si="21"/>
        <v>58.215893760000007</v>
      </c>
      <c r="Q26" s="27">
        <f t="shared" si="21"/>
        <v>40.104751320000005</v>
      </c>
      <c r="R26" s="27">
        <f t="shared" si="21"/>
        <v>31.5196614</v>
      </c>
      <c r="S26" s="27">
        <f t="shared" si="21"/>
        <v>35.283745080000003</v>
      </c>
      <c r="T26" s="27">
        <f t="shared" si="21"/>
        <v>32.288428080000003</v>
      </c>
      <c r="U26" s="27">
        <f t="shared" si="21"/>
        <v>34.082494560000001</v>
      </c>
      <c r="V26" s="27">
        <f t="shared" si="21"/>
        <v>35.490540240000001</v>
      </c>
      <c r="W26" s="27">
        <f t="shared" si="21"/>
        <v>21.30293988</v>
      </c>
      <c r="X26" s="27">
        <f t="shared" ref="X26:Z26" si="22">SUM(X27,X33)</f>
        <v>25.864592760000001</v>
      </c>
      <c r="Y26" s="27">
        <f t="shared" si="22"/>
        <v>24.723939240000004</v>
      </c>
      <c r="Z26" s="27">
        <f t="shared" si="22"/>
        <v>23.902894440000001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  <c r="Y28" s="8">
        <f>FC_IND_NFM_AM_E!Y28+FC_IND_NFM_PA_E!Y28+FC_IND_NFM_SA_E!Y28+FC_IND_NFM_OM_E!Y28</f>
        <v>0</v>
      </c>
      <c r="Z28" s="8">
        <f>FC_IND_NFM_AM_E!Z28+FC_IND_NFM_PA_E!Z28+FC_IND_NFM_SA_E!Z28+FC_IND_NFM_OM_E!Z28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  <c r="Y29" s="8">
        <f>FC_IND_NFM_AM_E!Y29+FC_IND_NFM_PA_E!Y29+FC_IND_NFM_SA_E!Y29+FC_IND_NFM_OM_E!Y29</f>
        <v>0</v>
      </c>
      <c r="Z29" s="8">
        <f>FC_IND_NFM_AM_E!Z29+FC_IND_NFM_PA_E!Z29+FC_IND_NFM_SA_E!Z29+FC_IND_NFM_OM_E!Z29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  <c r="Y30" s="8">
        <f>FC_IND_NFM_AM_E!Y30+FC_IND_NFM_PA_E!Y30+FC_IND_NFM_SA_E!Y30+FC_IND_NFM_OM_E!Y30</f>
        <v>0</v>
      </c>
      <c r="Z30" s="8">
        <f>FC_IND_NFM_AM_E!Z30+FC_IND_NFM_PA_E!Z30+FC_IND_NFM_SA_E!Z30+FC_IND_NFM_OM_E!Z30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  <c r="Y31" s="8">
        <f>FC_IND_NFM_AM_E!Y31+FC_IND_NFM_PA_E!Y31+FC_IND_NFM_SA_E!Y31+FC_IND_NFM_OM_E!Y31</f>
        <v>0</v>
      </c>
      <c r="Z31" s="8">
        <f>FC_IND_NFM_AM_E!Z31+FC_IND_NFM_PA_E!Z31+FC_IND_NFM_SA_E!Z31+FC_IND_NFM_OM_E!Z31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  <c r="Y32" s="8">
        <f>FC_IND_NFM_AM_E!Y32+FC_IND_NFM_PA_E!Y32+FC_IND_NFM_SA_E!Y32+FC_IND_NFM_OM_E!Y32</f>
        <v>0</v>
      </c>
      <c r="Z32" s="8">
        <f>FC_IND_NFM_AM_E!Z32+FC_IND_NFM_PA_E!Z32+FC_IND_NFM_SA_E!Z32+FC_IND_NFM_OM_E!Z32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770.01209856000014</v>
      </c>
      <c r="D33" s="19">
        <f t="shared" ref="D33:W33" si="27">SUM(D34:D50)</f>
        <v>237.10360716000002</v>
      </c>
      <c r="E33" s="19">
        <f t="shared" si="27"/>
        <v>187.09607808000004</v>
      </c>
      <c r="F33" s="19">
        <f t="shared" si="27"/>
        <v>197.32884444000001</v>
      </c>
      <c r="G33" s="19">
        <f t="shared" si="27"/>
        <v>199.52984124000005</v>
      </c>
      <c r="H33" s="19">
        <f t="shared" si="27"/>
        <v>218.10621276000001</v>
      </c>
      <c r="I33" s="19">
        <f t="shared" si="27"/>
        <v>218.36062728000002</v>
      </c>
      <c r="J33" s="19">
        <f t="shared" si="27"/>
        <v>193.08370392</v>
      </c>
      <c r="K33" s="19">
        <f t="shared" si="27"/>
        <v>177.34911407999999</v>
      </c>
      <c r="L33" s="19">
        <f t="shared" si="27"/>
        <v>135.10398132</v>
      </c>
      <c r="M33" s="19">
        <f t="shared" si="27"/>
        <v>82.216915200000003</v>
      </c>
      <c r="N33" s="19">
        <f t="shared" si="27"/>
        <v>58.050093240000002</v>
      </c>
      <c r="O33" s="19">
        <f t="shared" si="27"/>
        <v>52.335078839999994</v>
      </c>
      <c r="P33" s="19">
        <f t="shared" si="27"/>
        <v>58.215893760000007</v>
      </c>
      <c r="Q33" s="19">
        <f t="shared" si="27"/>
        <v>40.104751320000005</v>
      </c>
      <c r="R33" s="19">
        <f t="shared" si="27"/>
        <v>31.5196614</v>
      </c>
      <c r="S33" s="19">
        <f t="shared" si="27"/>
        <v>35.283745080000003</v>
      </c>
      <c r="T33" s="19">
        <f t="shared" si="27"/>
        <v>32.288428080000003</v>
      </c>
      <c r="U33" s="19">
        <f t="shared" si="27"/>
        <v>34.082494560000001</v>
      </c>
      <c r="V33" s="19">
        <f t="shared" si="27"/>
        <v>35.490540240000001</v>
      </c>
      <c r="W33" s="19">
        <f t="shared" si="27"/>
        <v>21.30293988</v>
      </c>
      <c r="X33" s="19">
        <f t="shared" ref="X33:Z33" si="28">SUM(X34:X50)</f>
        <v>25.864592760000001</v>
      </c>
      <c r="Y33" s="19">
        <f t="shared" si="28"/>
        <v>24.723939240000004</v>
      </c>
      <c r="Z33" s="19">
        <f t="shared" si="28"/>
        <v>23.902894440000001</v>
      </c>
    </row>
    <row r="34" spans="1:26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  <c r="Y34" s="8">
        <f>FC_IND_NFM_AM_E!Y34+FC_IND_NFM_PA_E!Y34+FC_IND_NFM_SA_E!Y34+FC_IND_NFM_OM_E!Y34</f>
        <v>0</v>
      </c>
      <c r="Z34" s="8">
        <f>FC_IND_NFM_AM_E!Z34+FC_IND_NFM_PA_E!Z34+FC_IND_NFM_SA_E!Z34+FC_IND_NFM_OM_E!Z34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  <c r="Y35" s="8">
        <f>FC_IND_NFM_AM_E!Y35+FC_IND_NFM_PA_E!Y35+FC_IND_NFM_SA_E!Y35+FC_IND_NFM_OM_E!Y35</f>
        <v>0</v>
      </c>
      <c r="Z35" s="8">
        <f>FC_IND_NFM_AM_E!Z35+FC_IND_NFM_PA_E!Z35+FC_IND_NFM_SA_E!Z35+FC_IND_NFM_OM_E!Z35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584.98742952000009</v>
      </c>
      <c r="D36" s="8">
        <f>FC_IND_NFM_AM_E!D36+FC_IND_NFM_PA_E!D36+FC_IND_NFM_SA_E!D36+FC_IND_NFM_OM_E!D36</f>
        <v>23.877014760000002</v>
      </c>
      <c r="E36" s="8">
        <f>FC_IND_NFM_AM_E!E36+FC_IND_NFM_PA_E!E36+FC_IND_NFM_SA_E!E36+FC_IND_NFM_OM_E!E36</f>
        <v>20.892359520000003</v>
      </c>
      <c r="F36" s="8">
        <f>FC_IND_NFM_AM_E!F36+FC_IND_NFM_PA_E!F36+FC_IND_NFM_SA_E!F36+FC_IND_NFM_OM_E!F36</f>
        <v>23.220749520000002</v>
      </c>
      <c r="G36" s="8">
        <f>FC_IND_NFM_AM_E!G36+FC_IND_NFM_PA_E!G36+FC_IND_NFM_SA_E!G36+FC_IND_NFM_OM_E!G36</f>
        <v>34.831124280000012</v>
      </c>
      <c r="H36" s="8">
        <f>FC_IND_NFM_AM_E!H36+FC_IND_NFM_PA_E!H36+FC_IND_NFM_SA_E!H36+FC_IND_NFM_OM_E!H36</f>
        <v>34.831124280000012</v>
      </c>
      <c r="I36" s="8">
        <f>FC_IND_NFM_AM_E!I36+FC_IND_NFM_PA_E!I36+FC_IND_NFM_SA_E!I36+FC_IND_NFM_OM_E!I36</f>
        <v>31.928700959999986</v>
      </c>
      <c r="J36" s="8">
        <f>FC_IND_NFM_AM_E!J36+FC_IND_NFM_PA_E!J36+FC_IND_NFM_SA_E!J36+FC_IND_NFM_OM_E!J36</f>
        <v>37.733774760000003</v>
      </c>
      <c r="K36" s="8">
        <f>FC_IND_NFM_AM_E!K36+FC_IND_NFM_PA_E!K36+FC_IND_NFM_SA_E!K36+FC_IND_NFM_OM_E!K36</f>
        <v>40.636425239999994</v>
      </c>
      <c r="L36" s="8">
        <f>FC_IND_NFM_AM_E!L36+FC_IND_NFM_PA_E!L36+FC_IND_NFM_SA_E!L36+FC_IND_NFM_OM_E!L36</f>
        <v>23.220749519999995</v>
      </c>
      <c r="M36" s="8">
        <f>FC_IND_NFM_AM_E!M36+FC_IND_NFM_PA_E!M36+FC_IND_NFM_SA_E!M36+FC_IND_NFM_OM_E!M36</f>
        <v>26.123400000000004</v>
      </c>
      <c r="N36" s="8">
        <f>FC_IND_NFM_AM_E!N36+FC_IND_NFM_PA_E!N36+FC_IND_NFM_SA_E!N36+FC_IND_NFM_OM_E!N36</f>
        <v>20.30083488</v>
      </c>
      <c r="O36" s="8">
        <f>FC_IND_NFM_AM_E!O36+FC_IND_NFM_PA_E!O36+FC_IND_NFM_SA_E!O36+FC_IND_NFM_OM_E!O36</f>
        <v>18.90175644</v>
      </c>
      <c r="P36" s="8">
        <f>FC_IND_NFM_AM_E!P36+FC_IND_NFM_PA_E!P36+FC_IND_NFM_SA_E!P36+FC_IND_NFM_OM_E!P36</f>
        <v>14.402625480000005</v>
      </c>
      <c r="Q36" s="8">
        <f>FC_IND_NFM_AM_E!Q36+FC_IND_NFM_PA_E!Q36+FC_IND_NFM_SA_E!Q36+FC_IND_NFM_OM_E!Q36</f>
        <v>11.476804680000001</v>
      </c>
      <c r="R36" s="8">
        <f>FC_IND_NFM_AM_E!R36+FC_IND_NFM_PA_E!R36+FC_IND_NFM_SA_E!R36+FC_IND_NFM_OM_E!R36</f>
        <v>6.8588690400000001</v>
      </c>
      <c r="S36" s="8">
        <f>FC_IND_NFM_AM_E!S36+FC_IND_NFM_PA_E!S36+FC_IND_NFM_SA_E!S36+FC_IND_NFM_OM_E!S36</f>
        <v>7.3697518800000026</v>
      </c>
      <c r="T36" s="8">
        <f>FC_IND_NFM_AM_E!T36+FC_IND_NFM_PA_E!T36+FC_IND_NFM_SA_E!T36+FC_IND_NFM_OM_E!T36</f>
        <v>4.6645034399999989</v>
      </c>
      <c r="U36" s="8">
        <f>FC_IND_NFM_AM_E!U36+FC_IND_NFM_PA_E!U36+FC_IND_NFM_SA_E!U36+FC_IND_NFM_OM_E!U36</f>
        <v>5.6340223199999988</v>
      </c>
      <c r="V36" s="8">
        <f>FC_IND_NFM_AM_E!V36+FC_IND_NFM_PA_E!V36+FC_IND_NFM_SA_E!V36+FC_IND_NFM_OM_E!V36</f>
        <v>8.0634985199999996</v>
      </c>
      <c r="W36" s="8">
        <f>FC_IND_NFM_AM_E!W36+FC_IND_NFM_PA_E!W36+FC_IND_NFM_SA_E!W36+FC_IND_NFM_OM_E!W36</f>
        <v>3.9766629600000014</v>
      </c>
      <c r="X36" s="8">
        <f>FC_IND_NFM_AM_E!X36+FC_IND_NFM_PA_E!X36+FC_IND_NFM_SA_E!X36+FC_IND_NFM_OM_E!X36</f>
        <v>9.6395346000000011</v>
      </c>
      <c r="Y36" s="8">
        <f>FC_IND_NFM_AM_E!Y36+FC_IND_NFM_PA_E!Y36+FC_IND_NFM_SA_E!Y36+FC_IND_NFM_OM_E!Y36</f>
        <v>6.7775457600000006</v>
      </c>
      <c r="Z36" s="8">
        <f>FC_IND_NFM_AM_E!Z36+FC_IND_NFM_PA_E!Z36+FC_IND_NFM_SA_E!Z36+FC_IND_NFM_OM_E!Z36</f>
        <v>4.3305782400000012</v>
      </c>
    </row>
    <row r="37" spans="1:26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  <c r="Y37" s="8">
        <f>FC_IND_NFM_AM_E!Y37+FC_IND_NFM_PA_E!Y37+FC_IND_NFM_SA_E!Y37+FC_IND_NFM_OM_E!Y37</f>
        <v>0</v>
      </c>
      <c r="Z37" s="8">
        <f>FC_IND_NFM_AM_E!Z37+FC_IND_NFM_PA_E!Z37+FC_IND_NFM_SA_E!Z37+FC_IND_NFM_OM_E!Z37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  <c r="Y38" s="8">
        <f>FC_IND_NFM_AM_E!Y38+FC_IND_NFM_PA_E!Y38+FC_IND_NFM_SA_E!Y38+FC_IND_NFM_OM_E!Y38</f>
        <v>0</v>
      </c>
      <c r="Z38" s="8">
        <f>FC_IND_NFM_AM_E!Z38+FC_IND_NFM_PA_E!Z38+FC_IND_NFM_SA_E!Z38+FC_IND_NFM_OM_E!Z38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  <c r="Y39" s="8">
        <f>FC_IND_NFM_AM_E!Y39+FC_IND_NFM_PA_E!Y39+FC_IND_NFM_SA_E!Y39+FC_IND_NFM_OM_E!Y39</f>
        <v>0</v>
      </c>
      <c r="Z39" s="8">
        <f>FC_IND_NFM_AM_E!Z39+FC_IND_NFM_PA_E!Z39+FC_IND_NFM_SA_E!Z39+FC_IND_NFM_OM_E!Z39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  <c r="Y40" s="8">
        <f>FC_IND_NFM_AM_E!Y40+FC_IND_NFM_PA_E!Y40+FC_IND_NFM_SA_E!Y40+FC_IND_NFM_OM_E!Y40</f>
        <v>0</v>
      </c>
      <c r="Z40" s="8">
        <f>FC_IND_NFM_AM_E!Z40+FC_IND_NFM_PA_E!Z40+FC_IND_NFM_SA_E!Z40+FC_IND_NFM_OM_E!Z40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  <c r="Y41" s="8">
        <f>FC_IND_NFM_AM_E!Y41+FC_IND_NFM_PA_E!Y41+FC_IND_NFM_SA_E!Y41+FC_IND_NFM_OM_E!Y41</f>
        <v>0</v>
      </c>
      <c r="Z41" s="8">
        <f>FC_IND_NFM_AM_E!Z41+FC_IND_NFM_PA_E!Z41+FC_IND_NFM_SA_E!Z41+FC_IND_NFM_OM_E!Z41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  <c r="Y42" s="8">
        <f>FC_IND_NFM_AM_E!Y42+FC_IND_NFM_PA_E!Y42+FC_IND_NFM_SA_E!Y42+FC_IND_NFM_OM_E!Y42</f>
        <v>0</v>
      </c>
      <c r="Z42" s="8">
        <f>FC_IND_NFM_AM_E!Z42+FC_IND_NFM_PA_E!Z42+FC_IND_NFM_SA_E!Z42+FC_IND_NFM_OM_E!Z42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28.6767</v>
      </c>
      <c r="D43" s="8">
        <f>FC_IND_NFM_AM_E!D43+FC_IND_NFM_PA_E!D43+FC_IND_NFM_SA_E!D43+FC_IND_NFM_OM_E!D43</f>
        <v>31.862881439999988</v>
      </c>
      <c r="E43" s="8">
        <f>FC_IND_NFM_AM_E!E43+FC_IND_NFM_PA_E!E43+FC_IND_NFM_SA_E!E43+FC_IND_NFM_OM_E!E43</f>
        <v>25.490518559999998</v>
      </c>
      <c r="F43" s="8">
        <f>FC_IND_NFM_AM_E!F43+FC_IND_NFM_PA_E!F43+FC_IND_NFM_SA_E!F43+FC_IND_NFM_OM_E!F43</f>
        <v>37.880720280000006</v>
      </c>
      <c r="G43" s="8">
        <f>FC_IND_NFM_AM_E!G43+FC_IND_NFM_PA_E!G43+FC_IND_NFM_SA_E!G43+FC_IND_NFM_OM_E!G43</f>
        <v>31.567311360000005</v>
      </c>
      <c r="H43" s="8">
        <f>FC_IND_NFM_AM_E!H43+FC_IND_NFM_PA_E!H43+FC_IND_NFM_SA_E!H43+FC_IND_NFM_OM_E!H43</f>
        <v>31.567311360000005</v>
      </c>
      <c r="I43" s="8">
        <f>FC_IND_NFM_AM_E!I43+FC_IND_NFM_PA_E!I43+FC_IND_NFM_SA_E!I43+FC_IND_NFM_OM_E!I43</f>
        <v>34.724149199999992</v>
      </c>
      <c r="J43" s="8">
        <f>FC_IND_NFM_AM_E!J43+FC_IND_NFM_PA_E!J43+FC_IND_NFM_SA_E!J43+FC_IND_NFM_OM_E!J43</f>
        <v>28.410740280000002</v>
      </c>
      <c r="K43" s="8">
        <f>FC_IND_NFM_AM_E!K43+FC_IND_NFM_PA_E!K43+FC_IND_NFM_SA_E!K43+FC_IND_NFM_OM_E!K43</f>
        <v>25.253902439999997</v>
      </c>
      <c r="L43" s="8">
        <f>FC_IND_NFM_AM_E!L43+FC_IND_NFM_PA_E!L43+FC_IND_NFM_SA_E!L43+FC_IND_NFM_OM_E!L43</f>
        <v>22.097064600000003</v>
      </c>
      <c r="M43" s="8">
        <f>FC_IND_NFM_AM_E!M43+FC_IND_NFM_PA_E!M43+FC_IND_NFM_SA_E!M43+FC_IND_NFM_OM_E!M43</f>
        <v>18.94049352</v>
      </c>
      <c r="N43" s="8">
        <f>FC_IND_NFM_AM_E!N43+FC_IND_NFM_PA_E!N43+FC_IND_NFM_SA_E!N43+FC_IND_NFM_OM_E!N43</f>
        <v>15.985593</v>
      </c>
      <c r="O43" s="8">
        <f>FC_IND_NFM_AM_E!O43+FC_IND_NFM_PA_E!O43+FC_IND_NFM_SA_E!O43+FC_IND_NFM_OM_E!O43</f>
        <v>16.695974879999998</v>
      </c>
      <c r="P43" s="8">
        <f>FC_IND_NFM_AM_E!P43+FC_IND_NFM_PA_E!P43+FC_IND_NFM_SA_E!P43+FC_IND_NFM_OM_E!P43</f>
        <v>15.168240359999999</v>
      </c>
      <c r="Q43" s="8">
        <f>FC_IND_NFM_AM_E!Q43+FC_IND_NFM_PA_E!Q43+FC_IND_NFM_SA_E!Q43+FC_IND_NFM_OM_E!Q43</f>
        <v>13.779221039999999</v>
      </c>
      <c r="R43" s="8">
        <f>FC_IND_NFM_AM_E!R43+FC_IND_NFM_PA_E!R43+FC_IND_NFM_SA_E!R43+FC_IND_NFM_OM_E!R43</f>
        <v>12.431282759999998</v>
      </c>
      <c r="S43" s="8">
        <f>FC_IND_NFM_AM_E!S43+FC_IND_NFM_PA_E!S43+FC_IND_NFM_SA_E!S43+FC_IND_NFM_OM_E!S43</f>
        <v>14.337816479999997</v>
      </c>
      <c r="T43" s="8">
        <f>FC_IND_NFM_AM_E!T43+FC_IND_NFM_PA_E!T43+FC_IND_NFM_SA_E!T43+FC_IND_NFM_OM_E!T43</f>
        <v>12.598541280000001</v>
      </c>
      <c r="U43" s="8">
        <f>FC_IND_NFM_AM_E!U43+FC_IND_NFM_PA_E!U43+FC_IND_NFM_SA_E!U43+FC_IND_NFM_OM_E!U43</f>
        <v>12.822619679999999</v>
      </c>
      <c r="V43" s="8">
        <f>FC_IND_NFM_AM_E!V43+FC_IND_NFM_PA_E!V43+FC_IND_NFM_SA_E!V43+FC_IND_NFM_OM_E!V43</f>
        <v>17.175876119999998</v>
      </c>
      <c r="W43" s="8">
        <f>FC_IND_NFM_AM_E!W43+FC_IND_NFM_PA_E!W43+FC_IND_NFM_SA_E!W43+FC_IND_NFM_OM_E!W43</f>
        <v>14.211638999999998</v>
      </c>
      <c r="X43" s="8">
        <f>FC_IND_NFM_AM_E!X43+FC_IND_NFM_PA_E!X43+FC_IND_NFM_SA_E!X43+FC_IND_NFM_OM_E!X43</f>
        <v>16.045614</v>
      </c>
      <c r="Y43" s="8">
        <f>FC_IND_NFM_AM_E!Y43+FC_IND_NFM_PA_E!Y43+FC_IND_NFM_SA_E!Y43+FC_IND_NFM_OM_E!Y43</f>
        <v>14.896678680000001</v>
      </c>
      <c r="Z43" s="8">
        <f>FC_IND_NFM_AM_E!Z43+FC_IND_NFM_PA_E!Z43+FC_IND_NFM_SA_E!Z43+FC_IND_NFM_OM_E!Z43</f>
        <v>14.770234439999999</v>
      </c>
    </row>
    <row r="44" spans="1:26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156.34796904000001</v>
      </c>
      <c r="D44" s="8">
        <f>FC_IND_NFM_AM_E!D44+FC_IND_NFM_PA_E!D44+FC_IND_NFM_SA_E!D44+FC_IND_NFM_OM_E!D44</f>
        <v>181.36371096000002</v>
      </c>
      <c r="E44" s="8">
        <f>FC_IND_NFM_AM_E!E44+FC_IND_NFM_PA_E!E44+FC_IND_NFM_SA_E!E44+FC_IND_NFM_OM_E!E44</f>
        <v>140.71320000000003</v>
      </c>
      <c r="F44" s="8">
        <f>FC_IND_NFM_AM_E!F44+FC_IND_NFM_PA_E!F44+FC_IND_NFM_SA_E!F44+FC_IND_NFM_OM_E!F44</f>
        <v>136.22737463999999</v>
      </c>
      <c r="G44" s="8">
        <f>FC_IND_NFM_AM_E!G44+FC_IND_NFM_PA_E!G44+FC_IND_NFM_SA_E!G44+FC_IND_NFM_OM_E!G44</f>
        <v>133.13140560000002</v>
      </c>
      <c r="H44" s="8">
        <f>FC_IND_NFM_AM_E!H44+FC_IND_NFM_PA_E!H44+FC_IND_NFM_SA_E!H44+FC_IND_NFM_OM_E!H44</f>
        <v>151.70777712</v>
      </c>
      <c r="I44" s="8">
        <f>FC_IND_NFM_AM_E!I44+FC_IND_NFM_PA_E!I44+FC_IND_NFM_SA_E!I44+FC_IND_NFM_OM_E!I44</f>
        <v>151.70777712000003</v>
      </c>
      <c r="J44" s="8">
        <f>FC_IND_NFM_AM_E!J44+FC_IND_NFM_PA_E!J44+FC_IND_NFM_SA_E!J44+FC_IND_NFM_OM_E!J44</f>
        <v>126.93918887999999</v>
      </c>
      <c r="K44" s="8">
        <f>FC_IND_NFM_AM_E!K44+FC_IND_NFM_PA_E!K44+FC_IND_NFM_SA_E!K44+FC_IND_NFM_OM_E!K44</f>
        <v>111.45878640000001</v>
      </c>
      <c r="L44" s="8">
        <f>FC_IND_NFM_AM_E!L44+FC_IND_NFM_PA_E!L44+FC_IND_NFM_SA_E!L44+FC_IND_NFM_OM_E!L44</f>
        <v>89.786167199999994</v>
      </c>
      <c r="M44" s="8">
        <f>FC_IND_NFM_AM_E!M44+FC_IND_NFM_PA_E!M44+FC_IND_NFM_SA_E!M44+FC_IND_NFM_OM_E!M44</f>
        <v>37.153021679999995</v>
      </c>
      <c r="N44" s="8">
        <f>FC_IND_NFM_AM_E!N44+FC_IND_NFM_PA_E!N44+FC_IND_NFM_SA_E!N44+FC_IND_NFM_OM_E!N44</f>
        <v>17.951103360000005</v>
      </c>
      <c r="O44" s="8">
        <f>FC_IND_NFM_AM_E!O44+FC_IND_NFM_PA_E!O44+FC_IND_NFM_SA_E!O44+FC_IND_NFM_OM_E!O44</f>
        <v>16.737347520000004</v>
      </c>
      <c r="P44" s="8">
        <f>FC_IND_NFM_AM_E!P44+FC_IND_NFM_PA_E!P44+FC_IND_NFM_SA_E!P44+FC_IND_NFM_OM_E!P44</f>
        <v>28.645027920000004</v>
      </c>
      <c r="Q44" s="8">
        <f>FC_IND_NFM_AM_E!Q44+FC_IND_NFM_PA_E!Q44+FC_IND_NFM_SA_E!Q44+FC_IND_NFM_OM_E!Q44</f>
        <v>14.848725600000002</v>
      </c>
      <c r="R44" s="8">
        <f>FC_IND_NFM_AM_E!R44+FC_IND_NFM_PA_E!R44+FC_IND_NFM_SA_E!R44+FC_IND_NFM_OM_E!R44</f>
        <v>12.229509600000004</v>
      </c>
      <c r="S44" s="8">
        <f>FC_IND_NFM_AM_E!S44+FC_IND_NFM_PA_E!S44+FC_IND_NFM_SA_E!S44+FC_IND_NFM_OM_E!S44</f>
        <v>13.576176719999999</v>
      </c>
      <c r="T44" s="8">
        <f>FC_IND_NFM_AM_E!T44+FC_IND_NFM_PA_E!T44+FC_IND_NFM_SA_E!T44+FC_IND_NFM_OM_E!T44</f>
        <v>15.025383360000003</v>
      </c>
      <c r="U44" s="8">
        <f>FC_IND_NFM_AM_E!U44+FC_IND_NFM_PA_E!U44+FC_IND_NFM_SA_E!U44+FC_IND_NFM_OM_E!U44</f>
        <v>15.625852559999998</v>
      </c>
      <c r="V44" s="8">
        <f>FC_IND_NFM_AM_E!V44+FC_IND_NFM_PA_E!V44+FC_IND_NFM_SA_E!V44+FC_IND_NFM_OM_E!V44</f>
        <v>10.2511656</v>
      </c>
      <c r="W44" s="8">
        <f>FC_IND_NFM_AM_E!W44+FC_IND_NFM_PA_E!W44+FC_IND_NFM_SA_E!W44+FC_IND_NFM_OM_E!W44</f>
        <v>3.1146379200000003</v>
      </c>
      <c r="X44" s="8">
        <f>FC_IND_NFM_AM_E!X44+FC_IND_NFM_PA_E!X44+FC_IND_NFM_SA_E!X44+FC_IND_NFM_OM_E!X44</f>
        <v>0.17944415999999999</v>
      </c>
      <c r="Y44" s="8">
        <f>FC_IND_NFM_AM_E!Y44+FC_IND_NFM_PA_E!Y44+FC_IND_NFM_SA_E!Y44+FC_IND_NFM_OM_E!Y44</f>
        <v>3.0497148000000007</v>
      </c>
      <c r="Z44" s="8">
        <f>FC_IND_NFM_AM_E!Z44+FC_IND_NFM_PA_E!Z44+FC_IND_NFM_SA_E!Z44+FC_IND_NFM_OM_E!Z44</f>
        <v>4.8020817600000001</v>
      </c>
    </row>
    <row r="45" spans="1:26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  <c r="Y45" s="8">
        <f>FC_IND_NFM_AM_E!Y45+FC_IND_NFM_PA_E!Y45+FC_IND_NFM_SA_E!Y45+FC_IND_NFM_OM_E!Y45</f>
        <v>0</v>
      </c>
      <c r="Z45" s="8">
        <f>FC_IND_NFM_AM_E!Z45+FC_IND_NFM_PA_E!Z45+FC_IND_NFM_SA_E!Z45+FC_IND_NFM_OM_E!Z45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  <c r="Y46" s="8">
        <f>FC_IND_NFM_AM_E!Y46+FC_IND_NFM_PA_E!Y46+FC_IND_NFM_SA_E!Y46+FC_IND_NFM_OM_E!Y46</f>
        <v>0</v>
      </c>
      <c r="Z46" s="8">
        <f>FC_IND_NFM_AM_E!Z46+FC_IND_NFM_PA_E!Z46+FC_IND_NFM_SA_E!Z46+FC_IND_NFM_OM_E!Z46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  <c r="Y47" s="8">
        <f>FC_IND_NFM_AM_E!Y47+FC_IND_NFM_PA_E!Y47+FC_IND_NFM_SA_E!Y47+FC_IND_NFM_OM_E!Y47</f>
        <v>0</v>
      </c>
      <c r="Z47" s="8">
        <f>FC_IND_NFM_AM_E!Z47+FC_IND_NFM_PA_E!Z47+FC_IND_NFM_SA_E!Z47+FC_IND_NFM_OM_E!Z47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3.8125620000000002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  <c r="Y48" s="8">
        <f>FC_IND_NFM_AM_E!Y48+FC_IND_NFM_PA_E!Y48+FC_IND_NFM_SA_E!Y48+FC_IND_NFM_OM_E!Y48</f>
        <v>0</v>
      </c>
      <c r="Z48" s="8">
        <f>FC_IND_NFM_AM_E!Z48+FC_IND_NFM_PA_E!Z48+FC_IND_NFM_SA_E!Z48+FC_IND_NFM_OM_E!Z48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  <c r="Y49" s="8">
        <f>FC_IND_NFM_AM_E!Y49+FC_IND_NFM_PA_E!Y49+FC_IND_NFM_SA_E!Y49+FC_IND_NFM_OM_E!Y49</f>
        <v>0</v>
      </c>
      <c r="Z49" s="8">
        <f>FC_IND_NFM_AM_E!Z49+FC_IND_NFM_PA_E!Z49+FC_IND_NFM_SA_E!Z49+FC_IND_NFM_OM_E!Z49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  <c r="Y50" s="8">
        <f>FC_IND_NFM_AM_E!Y50+FC_IND_NFM_PA_E!Y50+FC_IND_NFM_SA_E!Y50+FC_IND_NFM_OM_E!Y50</f>
        <v>0</v>
      </c>
      <c r="Z50" s="8">
        <f>FC_IND_NFM_AM_E!Z50+FC_IND_NFM_PA_E!Z50+FC_IND_NFM_SA_E!Z50+FC_IND_NFM_OM_E!Z50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845.24420376000012</v>
      </c>
      <c r="D51" s="27">
        <f>FC_IND_NFM_AM_E!D51+FC_IND_NFM_PA_E!D51+FC_IND_NFM_SA_E!D51+FC_IND_NFM_OM_E!D51</f>
        <v>838.99010844000009</v>
      </c>
      <c r="E51" s="27">
        <f>FC_IND_NFM_AM_E!E51+FC_IND_NFM_PA_E!E51+FC_IND_NFM_SA_E!E51+FC_IND_NFM_OM_E!E51</f>
        <v>698.07292235999989</v>
      </c>
      <c r="F51" s="27">
        <f>FC_IND_NFM_AM_E!F51+FC_IND_NFM_PA_E!F51+FC_IND_NFM_SA_E!F51+FC_IND_NFM_OM_E!F51</f>
        <v>606.17970864000006</v>
      </c>
      <c r="G51" s="27">
        <f>FC_IND_NFM_AM_E!G51+FC_IND_NFM_PA_E!G51+FC_IND_NFM_SA_E!G51+FC_IND_NFM_OM_E!G51</f>
        <v>633.60405900000001</v>
      </c>
      <c r="H51" s="27">
        <f>FC_IND_NFM_AM_E!H51+FC_IND_NFM_PA_E!H51+FC_IND_NFM_SA_E!H51+FC_IND_NFM_OM_E!H51</f>
        <v>676.30607748000023</v>
      </c>
      <c r="I51" s="27">
        <f>FC_IND_NFM_AM_E!I51+FC_IND_NFM_PA_E!I51+FC_IND_NFM_SA_E!I51+FC_IND_NFM_OM_E!I51</f>
        <v>653.99333472000012</v>
      </c>
      <c r="J51" s="27">
        <f>FC_IND_NFM_AM_E!J51+FC_IND_NFM_PA_E!J51+FC_IND_NFM_SA_E!J51+FC_IND_NFM_OM_E!J51</f>
        <v>577.75060728000005</v>
      </c>
      <c r="K51" s="27">
        <f>FC_IND_NFM_AM_E!K51+FC_IND_NFM_PA_E!K51+FC_IND_NFM_SA_E!K51+FC_IND_NFM_OM_E!K51</f>
        <v>571.29111864000004</v>
      </c>
      <c r="L51" s="27">
        <f>FC_IND_NFM_AM_E!L51+FC_IND_NFM_PA_E!L51+FC_IND_NFM_SA_E!L51+FC_IND_NFM_OM_E!L51</f>
        <v>729.06752159999974</v>
      </c>
      <c r="M51" s="27">
        <f>FC_IND_NFM_AM_E!M51+FC_IND_NFM_PA_E!M51+FC_IND_NFM_SA_E!M51+FC_IND_NFM_OM_E!M51</f>
        <v>495.21278664000005</v>
      </c>
      <c r="N51" s="27">
        <f>FC_IND_NFM_AM_E!N51+FC_IND_NFM_PA_E!N51+FC_IND_NFM_SA_E!N51+FC_IND_NFM_OM_E!N51</f>
        <v>601.13838312000007</v>
      </c>
      <c r="O51" s="27">
        <f>FC_IND_NFM_AM_E!O51+FC_IND_NFM_PA_E!O51+FC_IND_NFM_SA_E!O51+FC_IND_NFM_OM_E!O51</f>
        <v>645.66092755661248</v>
      </c>
      <c r="P51" s="27">
        <f>FC_IND_NFM_AM_E!P51+FC_IND_NFM_PA_E!P51+FC_IND_NFM_SA_E!P51+FC_IND_NFM_OM_E!P51</f>
        <v>601.34567146407812</v>
      </c>
      <c r="Q51" s="27">
        <f>FC_IND_NFM_AM_E!Q51+FC_IND_NFM_PA_E!Q51+FC_IND_NFM_SA_E!Q51+FC_IND_NFM_OM_E!Q51</f>
        <v>604.38468517410479</v>
      </c>
      <c r="R51" s="27">
        <f>FC_IND_NFM_AM_E!R51+FC_IND_NFM_PA_E!R51+FC_IND_NFM_SA_E!R51+FC_IND_NFM_OM_E!R51</f>
        <v>647.14200396933199</v>
      </c>
      <c r="S51" s="27">
        <f>FC_IND_NFM_AM_E!S51+FC_IND_NFM_PA_E!S51+FC_IND_NFM_SA_E!S51+FC_IND_NFM_OM_E!S51</f>
        <v>683.12165005097336</v>
      </c>
      <c r="T51" s="27">
        <f>FC_IND_NFM_AM_E!T51+FC_IND_NFM_PA_E!T51+FC_IND_NFM_SA_E!T51+FC_IND_NFM_OM_E!T51</f>
        <v>682.11660298094421</v>
      </c>
      <c r="U51" s="27">
        <f>FC_IND_NFM_AM_E!U51+FC_IND_NFM_PA_E!U51+FC_IND_NFM_SA_E!U51+FC_IND_NFM_OM_E!U51</f>
        <v>799.00083056594895</v>
      </c>
      <c r="V51" s="27">
        <f>FC_IND_NFM_AM_E!V51+FC_IND_NFM_PA_E!V51+FC_IND_NFM_SA_E!V51+FC_IND_NFM_OM_E!V51</f>
        <v>710.1503108436209</v>
      </c>
      <c r="W51" s="27">
        <f>FC_IND_NFM_AM_E!W51+FC_IND_NFM_PA_E!W51+FC_IND_NFM_SA_E!W51+FC_IND_NFM_OM_E!W51</f>
        <v>572.02733793279822</v>
      </c>
      <c r="X51" s="27">
        <f>FC_IND_NFM_AM_E!X51+FC_IND_NFM_PA_E!X51+FC_IND_NFM_SA_E!X51+FC_IND_NFM_OM_E!X51</f>
        <v>729.12733822348446</v>
      </c>
      <c r="Y51" s="27">
        <f>FC_IND_NFM_AM_E!Y51+FC_IND_NFM_PA_E!Y51+FC_IND_NFM_SA_E!Y51+FC_IND_NFM_OM_E!Y51</f>
        <v>575.32805508477782</v>
      </c>
      <c r="Z51" s="27">
        <f>FC_IND_NFM_AM_E!Z51+FC_IND_NFM_PA_E!Z51+FC_IND_NFM_SA_E!Z51+FC_IND_NFM_OM_E!Z51</f>
        <v>503.301767333518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0.29240640000000001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0.29240640000000001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  <c r="Y53" s="8">
        <f>FC_IND_NFM_AM_E!Y53+FC_IND_NFM_PA_E!Y53+FC_IND_NFM_SA_E!Y53+FC_IND_NFM_OM_E!Y53</f>
        <v>0</v>
      </c>
      <c r="Z53" s="8">
        <f>FC_IND_NFM_AM_E!Z53+FC_IND_NFM_PA_E!Z53+FC_IND_NFM_SA_E!Z53+FC_IND_NFM_OM_E!Z53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  <c r="Y54" s="45">
        <f>FC_IND_NFM_AM_E!Y54+FC_IND_NFM_PA_E!Y54+FC_IND_NFM_SA_E!Y54+FC_IND_NFM_OM_E!Y54</f>
        <v>0</v>
      </c>
      <c r="Z54" s="45">
        <f>FC_IND_NFM_AM_E!Z54+FC_IND_NFM_PA_E!Z54+FC_IND_NFM_SA_E!Z54+FC_IND_NFM_OM_E!Z54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277.31208960000004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7.2157680029527171E-3</v>
      </c>
      <c r="P61" s="49">
        <f t="shared" si="32"/>
        <v>1.6435725014680234E-2</v>
      </c>
      <c r="Q61" s="49">
        <f t="shared" si="32"/>
        <v>4.4818586058571294E-2</v>
      </c>
      <c r="R61" s="49">
        <f t="shared" si="32"/>
        <v>0.117188408885257</v>
      </c>
      <c r="S61" s="49">
        <f t="shared" si="32"/>
        <v>0.50157830974766648</v>
      </c>
      <c r="T61" s="49">
        <f t="shared" si="32"/>
        <v>0.84153942346610022</v>
      </c>
      <c r="U61" s="49">
        <f t="shared" si="32"/>
        <v>1.583491125333107</v>
      </c>
      <c r="V61" s="49">
        <f t="shared" si="32"/>
        <v>2.3195801021444273</v>
      </c>
      <c r="W61" s="49">
        <f t="shared" si="32"/>
        <v>62.94074435503061</v>
      </c>
      <c r="X61" s="49">
        <f t="shared" si="32"/>
        <v>13.728568111475239</v>
      </c>
      <c r="Y61" s="49">
        <f t="shared" ref="Y61:Z61" si="33">SUM(Y62:Y72)</f>
        <v>16.776310152355364</v>
      </c>
      <c r="Z61" s="49">
        <f t="shared" si="33"/>
        <v>19.633542852725672</v>
      </c>
    </row>
    <row r="62" spans="1:26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277.31208960000004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59.694566400000014</v>
      </c>
      <c r="X62" s="52">
        <f>FC_IND_NFM_AM_E!X62+FC_IND_NFM_PA_E!X62+FC_IND_NFM_SA_E!X62+FC_IND_NFM_OM_E!X62</f>
        <v>6.3999935999999966</v>
      </c>
      <c r="Y62" s="52">
        <f>FC_IND_NFM_AM_E!Y62+FC_IND_NFM_PA_E!Y62+FC_IND_NFM_SA_E!Y62+FC_IND_NFM_OM_E!Y62</f>
        <v>6.9039936000000024</v>
      </c>
      <c r="Z62" s="52">
        <f>FC_IND_NFM_AM_E!Z62+FC_IND_NFM_PA_E!Z62+FC_IND_NFM_SA_E!Z62+FC_IND_NFM_OM_E!Z62</f>
        <v>6.7717440000000009</v>
      </c>
    </row>
    <row r="63" spans="1:26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  <c r="Y63" s="52">
        <f>FC_IND_NFM_AM_E!Y63+FC_IND_NFM_PA_E!Y63+FC_IND_NFM_SA_E!Y63+FC_IND_NFM_OM_E!Y63</f>
        <v>0</v>
      </c>
      <c r="Z63" s="52">
        <f>FC_IND_NFM_AM_E!Z63+FC_IND_NFM_PA_E!Z63+FC_IND_NFM_SA_E!Z63+FC_IND_NFM_OM_E!Z63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7.2157680029527171E-3</v>
      </c>
      <c r="P64" s="52">
        <f>FC_IND_NFM_AM_E!P64+FC_IND_NFM_PA_E!P64+FC_IND_NFM_SA_E!P64+FC_IND_NFM_OM_E!P64</f>
        <v>1.6435725014680234E-2</v>
      </c>
      <c r="Q64" s="52">
        <f>FC_IND_NFM_AM_E!Q64+FC_IND_NFM_PA_E!Q64+FC_IND_NFM_SA_E!Q64+FC_IND_NFM_OM_E!Q64</f>
        <v>4.4818586058571294E-2</v>
      </c>
      <c r="R64" s="52">
        <f>FC_IND_NFM_AM_E!R64+FC_IND_NFM_PA_E!R64+FC_IND_NFM_SA_E!R64+FC_IND_NFM_OM_E!R64</f>
        <v>0.117188408885257</v>
      </c>
      <c r="S64" s="52">
        <f>FC_IND_NFM_AM_E!S64+FC_IND_NFM_PA_E!S64+FC_IND_NFM_SA_E!S64+FC_IND_NFM_OM_E!S64</f>
        <v>0.29461574974766647</v>
      </c>
      <c r="T64" s="52">
        <f>FC_IND_NFM_AM_E!T64+FC_IND_NFM_PA_E!T64+FC_IND_NFM_SA_E!T64+FC_IND_NFM_OM_E!T64</f>
        <v>0.55632870346610019</v>
      </c>
      <c r="U64" s="52">
        <f>FC_IND_NFM_AM_E!U64+FC_IND_NFM_PA_E!U64+FC_IND_NFM_SA_E!U64+FC_IND_NFM_OM_E!U64</f>
        <v>1.203719925333107</v>
      </c>
      <c r="V64" s="52">
        <f>FC_IND_NFM_AM_E!V64+FC_IND_NFM_PA_E!V64+FC_IND_NFM_SA_E!V64+FC_IND_NFM_OM_E!V64</f>
        <v>1.8146628221444274</v>
      </c>
      <c r="W64" s="52">
        <f>FC_IND_NFM_AM_E!W64+FC_IND_NFM_PA_E!W64+FC_IND_NFM_SA_E!W64+FC_IND_NFM_OM_E!W64</f>
        <v>2.8146661150305969</v>
      </c>
      <c r="X64" s="52">
        <f>FC_IND_NFM_AM_E!X64+FC_IND_NFM_PA_E!X64+FC_IND_NFM_SA_E!X64+FC_IND_NFM_OM_E!X64</f>
        <v>6.8137169114752432</v>
      </c>
      <c r="Y64" s="52">
        <f>FC_IND_NFM_AM_E!Y64+FC_IND_NFM_PA_E!Y64+FC_IND_NFM_SA_E!Y64+FC_IND_NFM_OM_E!Y64</f>
        <v>9.3197367123553612</v>
      </c>
      <c r="Z64" s="52">
        <f>FC_IND_NFM_AM_E!Z64+FC_IND_NFM_PA_E!Z64+FC_IND_NFM_SA_E!Z64+FC_IND_NFM_OM_E!Z64</f>
        <v>12.209051172725669</v>
      </c>
    </row>
    <row r="65" spans="1:26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  <c r="Y65" s="52">
        <f>FC_IND_NFM_AM_E!Y65+FC_IND_NFM_PA_E!Y65+FC_IND_NFM_SA_E!Y65+FC_IND_NFM_OM_E!Y65</f>
        <v>0</v>
      </c>
      <c r="Z65" s="52">
        <f>FC_IND_NFM_AM_E!Z65+FC_IND_NFM_PA_E!Z65+FC_IND_NFM_SA_E!Z65+FC_IND_NFM_OM_E!Z65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  <c r="Y66" s="52">
        <f>FC_IND_NFM_AM_E!Y66+FC_IND_NFM_PA_E!Y66+FC_IND_NFM_SA_E!Y66+FC_IND_NFM_OM_E!Y66</f>
        <v>0</v>
      </c>
      <c r="Z66" s="52">
        <f>FC_IND_NFM_AM_E!Z66+FC_IND_NFM_PA_E!Z66+FC_IND_NFM_SA_E!Z66+FC_IND_NFM_OM_E!Z66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  <c r="Y67" s="52">
        <f>FC_IND_NFM_AM_E!Y67+FC_IND_NFM_PA_E!Y67+FC_IND_NFM_SA_E!Y67+FC_IND_NFM_OM_E!Y67</f>
        <v>0</v>
      </c>
      <c r="Z67" s="52">
        <f>FC_IND_NFM_AM_E!Z67+FC_IND_NFM_PA_E!Z67+FC_IND_NFM_SA_E!Z67+FC_IND_NFM_OM_E!Z67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  <c r="Y68" s="52">
        <f>FC_IND_NFM_AM_E!Y68+FC_IND_NFM_PA_E!Y68+FC_IND_NFM_SA_E!Y68+FC_IND_NFM_OM_E!Y68</f>
        <v>0</v>
      </c>
      <c r="Z68" s="52">
        <f>FC_IND_NFM_AM_E!Z68+FC_IND_NFM_PA_E!Z68+FC_IND_NFM_SA_E!Z68+FC_IND_NFM_OM_E!Z68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0.20696256000000002</v>
      </c>
      <c r="T69" s="52">
        <f>FC_IND_NFM_AM_E!T69+FC_IND_NFM_PA_E!T69+FC_IND_NFM_SA_E!T69+FC_IND_NFM_OM_E!T69</f>
        <v>0.28521072000000003</v>
      </c>
      <c r="U69" s="52">
        <f>FC_IND_NFM_AM_E!U69+FC_IND_NFM_PA_E!U69+FC_IND_NFM_SA_E!U69+FC_IND_NFM_OM_E!U69</f>
        <v>0.37977119999999998</v>
      </c>
      <c r="V69" s="52">
        <f>FC_IND_NFM_AM_E!V69+FC_IND_NFM_PA_E!V69+FC_IND_NFM_SA_E!V69+FC_IND_NFM_OM_E!V69</f>
        <v>0.50491727999999991</v>
      </c>
      <c r="W69" s="52">
        <f>FC_IND_NFM_AM_E!W69+FC_IND_NFM_PA_E!W69+FC_IND_NFM_SA_E!W69+FC_IND_NFM_OM_E!W69</f>
        <v>0.43151183999999998</v>
      </c>
      <c r="X69" s="52">
        <f>FC_IND_NFM_AM_E!X69+FC_IND_NFM_PA_E!X69+FC_IND_NFM_SA_E!X69+FC_IND_NFM_OM_E!X69</f>
        <v>0.51485759999999992</v>
      </c>
      <c r="Y69" s="52">
        <f>FC_IND_NFM_AM_E!Y69+FC_IND_NFM_PA_E!Y69+FC_IND_NFM_SA_E!Y69+FC_IND_NFM_OM_E!Y69</f>
        <v>0.55257983999999982</v>
      </c>
      <c r="Z69" s="52">
        <f>FC_IND_NFM_AM_E!Z69+FC_IND_NFM_PA_E!Z69+FC_IND_NFM_SA_E!Z69+FC_IND_NFM_OM_E!Z69</f>
        <v>0.65274767999999983</v>
      </c>
    </row>
    <row r="70" spans="1:26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  <c r="Y70" s="52">
        <f>FC_IND_NFM_AM_E!Y70+FC_IND_NFM_PA_E!Y70+FC_IND_NFM_SA_E!Y70+FC_IND_NFM_OM_E!Y70</f>
        <v>0</v>
      </c>
      <c r="Z70" s="52">
        <f>FC_IND_NFM_AM_E!Z70+FC_IND_NFM_PA_E!Z70+FC_IND_NFM_SA_E!Z70+FC_IND_NFM_OM_E!Z70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  <c r="Y71" s="52">
        <f>FC_IND_NFM_AM_E!Y71+FC_IND_NFM_PA_E!Y71+FC_IND_NFM_SA_E!Y71+FC_IND_NFM_OM_E!Y71</f>
        <v>0</v>
      </c>
      <c r="Z71" s="52">
        <f>FC_IND_NFM_AM_E!Z71+FC_IND_NFM_PA_E!Z71+FC_IND_NFM_SA_E!Z71+FC_IND_NFM_OM_E!Z71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  <c r="Y72" s="55">
        <f>FC_IND_NFM_AM_E!Y72+FC_IND_NFM_PA_E!Y72+FC_IND_NFM_SA_E!Y72+FC_IND_NFM_OM_E!Y72</f>
        <v>0</v>
      </c>
      <c r="Z72" s="55">
        <f>FC_IND_NFM_AM_E!Z72+FC_IND_NFM_PA_E!Z72+FC_IND_NFM_SA_E!Z72+FC_IND_NFM_OM_E!Z72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185.46439170296316</v>
      </c>
      <c r="D2" s="21">
        <f t="shared" ref="D2:X2" si="0">SUM(D3,D17,D22,D25,D26,D51,D52)</f>
        <v>113.04598365916311</v>
      </c>
      <c r="E2" s="21">
        <f t="shared" si="0"/>
        <v>140.03446364907563</v>
      </c>
      <c r="F2" s="21">
        <f t="shared" si="0"/>
        <v>196.26791941678161</v>
      </c>
      <c r="G2" s="21">
        <f t="shared" si="0"/>
        <v>206.52691061247941</v>
      </c>
      <c r="H2" s="21">
        <f t="shared" si="0"/>
        <v>377.37567552181798</v>
      </c>
      <c r="I2" s="21">
        <f t="shared" si="0"/>
        <v>406.85933639654877</v>
      </c>
      <c r="J2" s="21">
        <f t="shared" si="0"/>
        <v>371.508056296044</v>
      </c>
      <c r="K2" s="21">
        <f t="shared" si="0"/>
        <v>391.95521599386751</v>
      </c>
      <c r="L2" s="21">
        <f t="shared" si="0"/>
        <v>254.12404618988148</v>
      </c>
      <c r="M2" s="21">
        <f t="shared" si="0"/>
        <v>274.53334981226328</v>
      </c>
      <c r="N2" s="21">
        <f t="shared" si="0"/>
        <v>278.59288745284289</v>
      </c>
      <c r="O2" s="21">
        <f t="shared" si="0"/>
        <v>246.69084111443959</v>
      </c>
      <c r="P2" s="21">
        <f t="shared" si="0"/>
        <v>195.4762482252539</v>
      </c>
      <c r="Q2" s="21">
        <f t="shared" si="0"/>
        <v>186.29364417952763</v>
      </c>
      <c r="R2" s="21">
        <f t="shared" si="0"/>
        <v>197.27636774730112</v>
      </c>
      <c r="S2" s="21">
        <f t="shared" si="0"/>
        <v>201.7315536204836</v>
      </c>
      <c r="T2" s="21">
        <f t="shared" si="0"/>
        <v>215.70723248949201</v>
      </c>
      <c r="U2" s="21">
        <f t="shared" si="0"/>
        <v>226.68868800479282</v>
      </c>
      <c r="V2" s="21">
        <f t="shared" si="0"/>
        <v>204.3548226283998</v>
      </c>
      <c r="W2" s="21">
        <f t="shared" si="0"/>
        <v>163.40194849294735</v>
      </c>
      <c r="X2" s="21">
        <f t="shared" si="0"/>
        <v>208.55328398075386</v>
      </c>
      <c r="Y2" s="21">
        <f t="shared" ref="Y2:Z2" si="1">SUM(Y3,Y17,Y22,Y25,Y26,Y51,Y52)</f>
        <v>204.57316607325095</v>
      </c>
      <c r="Z2" s="21">
        <f t="shared" si="1"/>
        <v>198.735673547045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48.732356849268385</v>
      </c>
      <c r="F3" s="24">
        <f t="shared" si="2"/>
        <v>0</v>
      </c>
      <c r="G3" s="24">
        <f t="shared" si="2"/>
        <v>0</v>
      </c>
      <c r="H3" s="24">
        <f t="shared" si="2"/>
        <v>123.97740910158285</v>
      </c>
      <c r="I3" s="24">
        <f t="shared" si="2"/>
        <v>14.230715667053436</v>
      </c>
      <c r="J3" s="24">
        <f t="shared" si="2"/>
        <v>6.5907672913243704</v>
      </c>
      <c r="K3" s="24">
        <f t="shared" si="2"/>
        <v>12.325570989560156</v>
      </c>
      <c r="L3" s="24">
        <f t="shared" si="2"/>
        <v>4.9129273138940146</v>
      </c>
      <c r="M3" s="24">
        <f t="shared" si="2"/>
        <v>2.7002517085401125</v>
      </c>
      <c r="N3" s="24">
        <f t="shared" si="2"/>
        <v>3.8382430165260768</v>
      </c>
      <c r="O3" s="24">
        <f t="shared" si="2"/>
        <v>2.2719790782998048</v>
      </c>
      <c r="P3" s="24">
        <f t="shared" si="2"/>
        <v>6.7198928553852912</v>
      </c>
      <c r="Q3" s="24">
        <f t="shared" si="2"/>
        <v>5.3524305257922169</v>
      </c>
      <c r="R3" s="24">
        <f t="shared" si="2"/>
        <v>0</v>
      </c>
      <c r="S3" s="24">
        <f t="shared" si="2"/>
        <v>2.4676957093090648</v>
      </c>
      <c r="T3" s="24">
        <f t="shared" si="2"/>
        <v>8.7691838947570044E-2</v>
      </c>
      <c r="U3" s="24">
        <f t="shared" si="2"/>
        <v>0.17204508292874812</v>
      </c>
      <c r="V3" s="24">
        <f t="shared" si="2"/>
        <v>8.8690827709952388E-2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113.14830951202889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0.83660329361172903</v>
      </c>
      <c r="M4" s="19">
        <f t="shared" si="4"/>
        <v>2.7002517085401125</v>
      </c>
      <c r="N4" s="19">
        <f t="shared" si="4"/>
        <v>3.8382430165260768</v>
      </c>
      <c r="O4" s="19">
        <f t="shared" si="4"/>
        <v>2.2719790782998048</v>
      </c>
      <c r="P4" s="19">
        <f t="shared" si="4"/>
        <v>6.7198928553852912</v>
      </c>
      <c r="Q4" s="19">
        <f t="shared" si="4"/>
        <v>5.3524305257922169</v>
      </c>
      <c r="R4" s="19">
        <f t="shared" si="4"/>
        <v>0</v>
      </c>
      <c r="S4" s="19">
        <f t="shared" si="4"/>
        <v>2.4676957093090648</v>
      </c>
      <c r="T4" s="19">
        <f t="shared" si="4"/>
        <v>5.4016246437649913E-2</v>
      </c>
      <c r="U4" s="19">
        <f t="shared" si="4"/>
        <v>0.1194703921402252</v>
      </c>
      <c r="V4" s="19">
        <f t="shared" si="4"/>
        <v>4.7679205379534802E-2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1.4712554778571907</v>
      </c>
      <c r="O5" s="8">
        <v>1.2591251953688669</v>
      </c>
      <c r="P5" s="8">
        <v>4.1912384875903426</v>
      </c>
      <c r="Q5" s="8">
        <v>2.051692672835479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113.14830951202889</v>
      </c>
      <c r="I7" s="8">
        <v>0</v>
      </c>
      <c r="J7" s="8">
        <v>0</v>
      </c>
      <c r="K7" s="8">
        <v>0</v>
      </c>
      <c r="L7" s="8">
        <v>0.83660329361172903</v>
      </c>
      <c r="M7" s="8">
        <v>2.7002517085401125</v>
      </c>
      <c r="N7" s="8">
        <v>2.3669875386688859</v>
      </c>
      <c r="O7" s="8">
        <v>1.0128538829309377</v>
      </c>
      <c r="P7" s="8">
        <v>2.5286543677949482</v>
      </c>
      <c r="Q7" s="8">
        <v>3.3007378529567379</v>
      </c>
      <c r="R7" s="8">
        <v>0</v>
      </c>
      <c r="S7" s="8">
        <v>2.4676957093090648</v>
      </c>
      <c r="T7" s="8">
        <v>5.4016246437649913E-2</v>
      </c>
      <c r="U7" s="8">
        <v>0.1194703921402252</v>
      </c>
      <c r="V7" s="8">
        <v>4.7679205379534802E-2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1.5050301026388619E-2</v>
      </c>
      <c r="U8" s="19">
        <f t="shared" si="6"/>
        <v>3.2480957111866382E-2</v>
      </c>
      <c r="V8" s="19">
        <f t="shared" si="6"/>
        <v>2.1389600741505758E-2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1.5050301026388619E-2</v>
      </c>
      <c r="U10" s="8">
        <v>3.2480957111866382E-2</v>
      </c>
      <c r="V10" s="8">
        <v>2.1389600741505758E-2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48.732356849268385</v>
      </c>
      <c r="F11" s="19">
        <f t="shared" si="8"/>
        <v>0</v>
      </c>
      <c r="G11" s="19">
        <f t="shared" si="8"/>
        <v>0</v>
      </c>
      <c r="H11" s="19">
        <f t="shared" si="8"/>
        <v>10.829099589553969</v>
      </c>
      <c r="I11" s="19">
        <f t="shared" si="8"/>
        <v>14.230715667053436</v>
      </c>
      <c r="J11" s="19">
        <f t="shared" si="8"/>
        <v>6.5907672913243704</v>
      </c>
      <c r="K11" s="19">
        <f t="shared" si="8"/>
        <v>12.325570989560156</v>
      </c>
      <c r="L11" s="19">
        <f t="shared" si="8"/>
        <v>4.0763240202822857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1.8625291483531509E-2</v>
      </c>
      <c r="U11" s="19">
        <f t="shared" si="8"/>
        <v>2.0093733676656532E-2</v>
      </c>
      <c r="V11" s="19">
        <f t="shared" si="8"/>
        <v>1.9622021588911829E-2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48.732356849268385</v>
      </c>
      <c r="F13" s="8">
        <v>0</v>
      </c>
      <c r="G13" s="8">
        <v>0</v>
      </c>
      <c r="H13" s="8">
        <v>10.829099589553969</v>
      </c>
      <c r="I13" s="8">
        <v>14.230715667053436</v>
      </c>
      <c r="J13" s="8">
        <v>6.5907672913243704</v>
      </c>
      <c r="K13" s="8">
        <v>12.325570989560156</v>
      </c>
      <c r="L13" s="8">
        <v>4.0763240202822857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1.8625291483531509E-2</v>
      </c>
      <c r="U16" s="8">
        <v>2.0093733676656532E-2</v>
      </c>
      <c r="V16" s="8">
        <v>1.9622021588911829E-2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88.835325476417665</v>
      </c>
      <c r="D26" s="27">
        <f t="shared" si="14"/>
        <v>25.431534842690791</v>
      </c>
      <c r="E26" s="27">
        <f t="shared" si="14"/>
        <v>19.747963409034249</v>
      </c>
      <c r="F26" s="27">
        <f t="shared" si="14"/>
        <v>48.950566918285411</v>
      </c>
      <c r="G26" s="27">
        <f t="shared" si="14"/>
        <v>50.224305169461886</v>
      </c>
      <c r="H26" s="27">
        <f t="shared" si="14"/>
        <v>62.911706015386521</v>
      </c>
      <c r="I26" s="27">
        <f t="shared" si="14"/>
        <v>99.594695557421218</v>
      </c>
      <c r="J26" s="27">
        <f t="shared" si="14"/>
        <v>92.469076829016501</v>
      </c>
      <c r="K26" s="27">
        <f t="shared" si="14"/>
        <v>90.960821005040657</v>
      </c>
      <c r="L26" s="27">
        <f t="shared" si="14"/>
        <v>39.627652687709812</v>
      </c>
      <c r="M26" s="27">
        <f t="shared" si="14"/>
        <v>39.060384206826726</v>
      </c>
      <c r="N26" s="27">
        <f t="shared" si="14"/>
        <v>25.475574018375713</v>
      </c>
      <c r="O26" s="27">
        <f t="shared" si="14"/>
        <v>18.480258186448815</v>
      </c>
      <c r="P26" s="27">
        <f t="shared" si="14"/>
        <v>16.882792971977238</v>
      </c>
      <c r="Q26" s="27">
        <f t="shared" si="14"/>
        <v>11.373469423442959</v>
      </c>
      <c r="R26" s="27">
        <f t="shared" si="14"/>
        <v>9.2643624092660222</v>
      </c>
      <c r="S26" s="27">
        <f t="shared" si="14"/>
        <v>9.8863721993506086</v>
      </c>
      <c r="T26" s="27">
        <f t="shared" si="14"/>
        <v>9.8734954931226753</v>
      </c>
      <c r="U26" s="27">
        <f t="shared" si="14"/>
        <v>9.3928744335005803</v>
      </c>
      <c r="V26" s="27">
        <f t="shared" si="14"/>
        <v>9.8082432637057035</v>
      </c>
      <c r="W26" s="27">
        <f t="shared" si="14"/>
        <v>5.8945502873481415</v>
      </c>
      <c r="X26" s="27">
        <f t="shared" si="14"/>
        <v>7.1519462376434939</v>
      </c>
      <c r="Y26" s="27">
        <f t="shared" ref="Y26:Z26" si="15">SUM(Y27,Y33)</f>
        <v>8.4643802830881665</v>
      </c>
      <c r="Z26" s="27">
        <f t="shared" si="15"/>
        <v>9.0467605523677381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88.835325476417665</v>
      </c>
      <c r="D33" s="19">
        <f t="shared" si="18"/>
        <v>25.431534842690791</v>
      </c>
      <c r="E33" s="19">
        <f t="shared" si="18"/>
        <v>19.747963409034249</v>
      </c>
      <c r="F33" s="19">
        <f t="shared" si="18"/>
        <v>48.950566918285411</v>
      </c>
      <c r="G33" s="19">
        <f t="shared" si="18"/>
        <v>50.224305169461886</v>
      </c>
      <c r="H33" s="19">
        <f t="shared" si="18"/>
        <v>62.911706015386521</v>
      </c>
      <c r="I33" s="19">
        <f t="shared" si="18"/>
        <v>99.594695557421218</v>
      </c>
      <c r="J33" s="19">
        <f t="shared" si="18"/>
        <v>92.469076829016501</v>
      </c>
      <c r="K33" s="19">
        <f t="shared" si="18"/>
        <v>90.960821005040657</v>
      </c>
      <c r="L33" s="19">
        <f t="shared" si="18"/>
        <v>39.627652687709812</v>
      </c>
      <c r="M33" s="19">
        <f t="shared" si="18"/>
        <v>39.060384206826726</v>
      </c>
      <c r="N33" s="19">
        <f t="shared" si="18"/>
        <v>25.475574018375713</v>
      </c>
      <c r="O33" s="19">
        <f t="shared" si="18"/>
        <v>18.480258186448815</v>
      </c>
      <c r="P33" s="19">
        <f t="shared" si="18"/>
        <v>16.882792971977238</v>
      </c>
      <c r="Q33" s="19">
        <f t="shared" si="18"/>
        <v>11.373469423442959</v>
      </c>
      <c r="R33" s="19">
        <f t="shared" si="18"/>
        <v>9.2643624092660222</v>
      </c>
      <c r="S33" s="19">
        <f t="shared" si="18"/>
        <v>9.8863721993506086</v>
      </c>
      <c r="T33" s="19">
        <f t="shared" si="18"/>
        <v>9.8734954931226753</v>
      </c>
      <c r="U33" s="19">
        <f t="shared" si="18"/>
        <v>9.3928744335005803</v>
      </c>
      <c r="V33" s="19">
        <f t="shared" si="18"/>
        <v>9.8082432637057035</v>
      </c>
      <c r="W33" s="19">
        <f t="shared" si="18"/>
        <v>5.8945502873481415</v>
      </c>
      <c r="X33" s="19">
        <f t="shared" si="18"/>
        <v>7.1519462376434939</v>
      </c>
      <c r="Y33" s="19">
        <f t="shared" ref="Y33:Z33" si="19">SUM(Y34:Y50)</f>
        <v>8.4643802830881665</v>
      </c>
      <c r="Z33" s="19">
        <f t="shared" si="19"/>
        <v>9.0467605523677381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67.049066112449694</v>
      </c>
      <c r="D36" s="8">
        <v>2.4990940347537971</v>
      </c>
      <c r="E36" s="8">
        <v>2.1467891857346508</v>
      </c>
      <c r="F36" s="8">
        <v>5.6548489134900821</v>
      </c>
      <c r="G36" s="8">
        <v>8.6104647859039893</v>
      </c>
      <c r="H36" s="8">
        <v>9.8308192863135808</v>
      </c>
      <c r="I36" s="8">
        <v>14.332255359961254</v>
      </c>
      <c r="J36" s="8">
        <v>17.8237945728883</v>
      </c>
      <c r="K36" s="8">
        <v>20.56762876930145</v>
      </c>
      <c r="L36" s="8">
        <v>6.6894327064189687</v>
      </c>
      <c r="M36" s="8">
        <v>12.299453000058476</v>
      </c>
      <c r="N36" s="8">
        <v>8.4318390383971984</v>
      </c>
      <c r="O36" s="8">
        <v>6.6262496174104237</v>
      </c>
      <c r="P36" s="8">
        <v>4.1246973416107924</v>
      </c>
      <c r="Q36" s="8">
        <v>3.2261115090748849</v>
      </c>
      <c r="R36" s="8">
        <v>1.9969224100195222</v>
      </c>
      <c r="S36" s="8">
        <v>2.0454723052346222</v>
      </c>
      <c r="T36" s="8">
        <v>1.409993233337407</v>
      </c>
      <c r="U36" s="8">
        <v>1.5342482533508381</v>
      </c>
      <c r="V36" s="8">
        <v>2.2127116795690149</v>
      </c>
      <c r="W36" s="8">
        <v>1.0973106092032481</v>
      </c>
      <c r="X36" s="8">
        <v>2.6686493561376468</v>
      </c>
      <c r="Y36" s="8">
        <v>2.3154612028395904</v>
      </c>
      <c r="Z36" s="8">
        <v>1.6341427247564817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3.278345750414136</v>
      </c>
      <c r="D43" s="8">
        <v>3.3273917856563728</v>
      </c>
      <c r="E43" s="8">
        <v>2.612839091338909</v>
      </c>
      <c r="F43" s="8">
        <v>9.2059950916302462</v>
      </c>
      <c r="G43" s="8">
        <v>7.7872812560359028</v>
      </c>
      <c r="H43" s="8">
        <v>8.8911644629914282</v>
      </c>
      <c r="I43" s="8">
        <v>15.558803428315059</v>
      </c>
      <c r="J43" s="8">
        <v>13.39757206368961</v>
      </c>
      <c r="K43" s="8">
        <v>12.760594521583705</v>
      </c>
      <c r="L43" s="8">
        <v>6.3521954472622451</v>
      </c>
      <c r="M43" s="8">
        <v>8.9029003251525971</v>
      </c>
      <c r="N43" s="8">
        <v>6.6288792647666996</v>
      </c>
      <c r="O43" s="8">
        <v>5.8424865022763113</v>
      </c>
      <c r="P43" s="8">
        <v>4.3353093398567966</v>
      </c>
      <c r="Q43" s="8">
        <v>3.865934207664953</v>
      </c>
      <c r="R43" s="8">
        <v>3.6116190670610582</v>
      </c>
      <c r="S43" s="8">
        <v>3.9711309046952632</v>
      </c>
      <c r="T43" s="8">
        <v>3.8000834927411042</v>
      </c>
      <c r="U43" s="8">
        <v>3.4844713551081301</v>
      </c>
      <c r="V43" s="8">
        <v>4.7032079731124572</v>
      </c>
      <c r="W43" s="8">
        <v>3.9131666175545545</v>
      </c>
      <c r="X43" s="8">
        <v>4.4321587671961096</v>
      </c>
      <c r="Y43" s="8">
        <v>5.0777457181547065</v>
      </c>
      <c r="Z43" s="8">
        <v>5.5667392754127523</v>
      </c>
    </row>
    <row r="44" spans="1:26" ht="11.25" customHeight="1" x14ac:dyDescent="0.2">
      <c r="A44" s="28" t="s">
        <v>74</v>
      </c>
      <c r="B44" s="7" t="s">
        <v>75</v>
      </c>
      <c r="C44" s="8">
        <v>18.507913613553839</v>
      </c>
      <c r="D44" s="8">
        <v>19.605049022280621</v>
      </c>
      <c r="E44" s="8">
        <v>14.988335131960691</v>
      </c>
      <c r="F44" s="8">
        <v>34.089722913165083</v>
      </c>
      <c r="G44" s="8">
        <v>33.826559127521989</v>
      </c>
      <c r="H44" s="8">
        <v>44.18972226608151</v>
      </c>
      <c r="I44" s="8">
        <v>69.703636769144907</v>
      </c>
      <c r="J44" s="8">
        <v>61.247710192438582</v>
      </c>
      <c r="K44" s="8">
        <v>57.632597714155501</v>
      </c>
      <c r="L44" s="8">
        <v>26.586024534028599</v>
      </c>
      <c r="M44" s="8">
        <v>17.858030881615658</v>
      </c>
      <c r="N44" s="8">
        <v>7.6226538425436727</v>
      </c>
      <c r="O44" s="8">
        <v>6.0115220667620806</v>
      </c>
      <c r="P44" s="8">
        <v>8.4227862905096469</v>
      </c>
      <c r="Q44" s="8">
        <v>4.2814237067031202</v>
      </c>
      <c r="R44" s="8">
        <v>3.6558209321854416</v>
      </c>
      <c r="S44" s="8">
        <v>3.8697689894207241</v>
      </c>
      <c r="T44" s="8">
        <v>4.6634187670441634</v>
      </c>
      <c r="U44" s="8">
        <v>4.3741548250416118</v>
      </c>
      <c r="V44" s="8">
        <v>2.8923236110242319</v>
      </c>
      <c r="W44" s="8">
        <v>0.88407306059033886</v>
      </c>
      <c r="X44" s="8">
        <v>5.1138114309737144E-2</v>
      </c>
      <c r="Y44" s="8">
        <v>1.0711733620938702</v>
      </c>
      <c r="Z44" s="8">
        <v>1.8458785521985044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2.7922018726681395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96.629066226545476</v>
      </c>
      <c r="D51" s="27">
        <v>87.614448816472319</v>
      </c>
      <c r="E51" s="27">
        <v>71.554143390772978</v>
      </c>
      <c r="F51" s="27">
        <v>147.31735249849621</v>
      </c>
      <c r="G51" s="27">
        <v>156.30260544301754</v>
      </c>
      <c r="H51" s="27">
        <v>190.4865604048486</v>
      </c>
      <c r="I51" s="27">
        <v>293.03392517207413</v>
      </c>
      <c r="J51" s="27">
        <v>272.44821217570313</v>
      </c>
      <c r="K51" s="27">
        <v>288.66882399926669</v>
      </c>
      <c r="L51" s="27">
        <v>209.58346618827764</v>
      </c>
      <c r="M51" s="27">
        <v>232.77271389689642</v>
      </c>
      <c r="N51" s="27">
        <v>249.27907041794111</v>
      </c>
      <c r="O51" s="27">
        <v>225.93860384969096</v>
      </c>
      <c r="P51" s="27">
        <v>171.87356239789136</v>
      </c>
      <c r="Q51" s="27">
        <v>169.56774423029245</v>
      </c>
      <c r="R51" s="27">
        <v>188.0120053380351</v>
      </c>
      <c r="S51" s="27">
        <v>189.20353039585302</v>
      </c>
      <c r="T51" s="27">
        <v>205.74604515742178</v>
      </c>
      <c r="U51" s="27">
        <v>217.12376848836348</v>
      </c>
      <c r="V51" s="27">
        <v>194.45788853698414</v>
      </c>
      <c r="W51" s="27">
        <v>157.5073982055992</v>
      </c>
      <c r="X51" s="27">
        <v>201.40133774311036</v>
      </c>
      <c r="Y51" s="27">
        <v>196.10878579016278</v>
      </c>
      <c r="Z51" s="27">
        <v>189.68891299467725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0.17395531597091343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0.17395531597091343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183.61269480683575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2.5250413625926916E-3</v>
      </c>
      <c r="P61" s="49">
        <f t="shared" si="22"/>
        <v>4.6975753595891187E-3</v>
      </c>
      <c r="Q61" s="49">
        <f t="shared" si="22"/>
        <v>1.2574419445049145E-2</v>
      </c>
      <c r="R61" s="49">
        <f t="shared" si="22"/>
        <v>3.4046357092801093E-2</v>
      </c>
      <c r="S61" s="49">
        <f t="shared" si="22"/>
        <v>0.13892165029048914</v>
      </c>
      <c r="T61" s="49">
        <f t="shared" si="22"/>
        <v>0.25383256684494437</v>
      </c>
      <c r="U61" s="49">
        <f t="shared" si="22"/>
        <v>0.43030438436049351</v>
      </c>
      <c r="V61" s="49">
        <f t="shared" si="22"/>
        <v>0.63516222138883716</v>
      </c>
      <c r="W61" s="49">
        <f t="shared" si="22"/>
        <v>37.415512667369022</v>
      </c>
      <c r="X61" s="49">
        <f t="shared" si="22"/>
        <v>5.9838121120084997</v>
      </c>
      <c r="Y61" s="49">
        <f t="shared" ref="Y61:Z61" si="23">SUM(Y62:Y72)</f>
        <v>7.9773897119689723</v>
      </c>
      <c r="Z61" s="49">
        <f t="shared" si="23"/>
        <v>9.3618790734509982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183.61269480683575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36.52167943615148</v>
      </c>
      <c r="X62" s="52">
        <v>3.9594953253722918</v>
      </c>
      <c r="Y62" s="52">
        <v>4.6122695950067483</v>
      </c>
      <c r="Z62" s="52">
        <v>4.5144082281658493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2.5250413625926916E-3</v>
      </c>
      <c r="P64" s="52">
        <v>4.6975753595891187E-3</v>
      </c>
      <c r="Q64" s="52">
        <v>1.2574419445049145E-2</v>
      </c>
      <c r="R64" s="52">
        <v>3.4046357092801093E-2</v>
      </c>
      <c r="S64" s="52">
        <v>8.1599433949019543E-2</v>
      </c>
      <c r="T64" s="52">
        <v>0.16780478593467663</v>
      </c>
      <c r="U64" s="52">
        <v>0.32710379813714541</v>
      </c>
      <c r="V64" s="52">
        <v>0.49690255064673966</v>
      </c>
      <c r="W64" s="52">
        <v>0.77501669447835642</v>
      </c>
      <c r="X64" s="52">
        <v>1.882101560363312</v>
      </c>
      <c r="Y64" s="52">
        <v>3.1767653852282494</v>
      </c>
      <c r="Z64" s="52">
        <v>4.6014574077902104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5.7322216341469584E-2</v>
      </c>
      <c r="T69" s="52">
        <v>8.6027780910267776E-2</v>
      </c>
      <c r="U69" s="52">
        <v>0.1032005862233481</v>
      </c>
      <c r="V69" s="52">
        <v>0.13825967074209752</v>
      </c>
      <c r="W69" s="52">
        <v>0.1188165367391855</v>
      </c>
      <c r="X69" s="52">
        <v>0.14221522627289598</v>
      </c>
      <c r="Y69" s="52">
        <v>0.18835473173397413</v>
      </c>
      <c r="Z69" s="52">
        <v>0.24601343749494023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176.89287672864577</v>
      </c>
      <c r="D2" s="21">
        <f t="shared" ref="D2:X2" si="0">SUM(D3,D17,D22,D25,D26,D51,D52)</f>
        <v>120.68727456655118</v>
      </c>
      <c r="E2" s="21">
        <f t="shared" si="0"/>
        <v>129.52584482075295</v>
      </c>
      <c r="F2" s="21">
        <f t="shared" si="0"/>
        <v>87.372012733131072</v>
      </c>
      <c r="G2" s="21">
        <f t="shared" si="0"/>
        <v>94.232955114259852</v>
      </c>
      <c r="H2" s="21">
        <f t="shared" si="0"/>
        <v>117.63175514307196</v>
      </c>
      <c r="I2" s="21">
        <f t="shared" si="0"/>
        <v>97.247047933889888</v>
      </c>
      <c r="J2" s="21">
        <f t="shared" si="0"/>
        <v>78.235468922127225</v>
      </c>
      <c r="K2" s="21">
        <f t="shared" si="0"/>
        <v>78.349994205256166</v>
      </c>
      <c r="L2" s="21">
        <f t="shared" si="0"/>
        <v>108.04403652324461</v>
      </c>
      <c r="M2" s="21">
        <f t="shared" si="0"/>
        <v>60.110582229899975</v>
      </c>
      <c r="N2" s="21">
        <f t="shared" si="0"/>
        <v>61.21573950823224</v>
      </c>
      <c r="O2" s="21">
        <f t="shared" si="0"/>
        <v>72.957620558186093</v>
      </c>
      <c r="P2" s="21">
        <f t="shared" si="0"/>
        <v>76.729179387326852</v>
      </c>
      <c r="Q2" s="21">
        <f t="shared" si="0"/>
        <v>69.602997367179924</v>
      </c>
      <c r="R2" s="21">
        <f t="shared" si="0"/>
        <v>89.526100289319174</v>
      </c>
      <c r="S2" s="21">
        <f t="shared" si="0"/>
        <v>91.391338960813485</v>
      </c>
      <c r="T2" s="21">
        <f t="shared" si="0"/>
        <v>97.984005842792584</v>
      </c>
      <c r="U2" s="21">
        <f t="shared" si="0"/>
        <v>107.3277514595262</v>
      </c>
      <c r="V2" s="21">
        <f t="shared" si="0"/>
        <v>98.129748914653391</v>
      </c>
      <c r="W2" s="21">
        <f t="shared" si="0"/>
        <v>78.937925477704923</v>
      </c>
      <c r="X2" s="21">
        <f t="shared" si="0"/>
        <v>109.15862198398752</v>
      </c>
      <c r="Y2" s="21">
        <f t="shared" ref="Y2:Z2" si="1">SUM(Y3,Y17,Y22,Y25,Y26,Y51,Y52)</f>
        <v>91.588758324023175</v>
      </c>
      <c r="Z2" s="21">
        <f t="shared" si="1"/>
        <v>24.382764710043279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18.251466594415525</v>
      </c>
      <c r="F3" s="24">
        <f t="shared" si="2"/>
        <v>0</v>
      </c>
      <c r="G3" s="24">
        <f t="shared" si="2"/>
        <v>0</v>
      </c>
      <c r="H3" s="24">
        <f t="shared" si="2"/>
        <v>13.669788672889334</v>
      </c>
      <c r="I3" s="24">
        <f t="shared" si="2"/>
        <v>1.2559190079088474</v>
      </c>
      <c r="J3" s="24">
        <f t="shared" si="2"/>
        <v>0.53670520383727927</v>
      </c>
      <c r="K3" s="24">
        <f t="shared" si="2"/>
        <v>0.90249909000902295</v>
      </c>
      <c r="L3" s="24">
        <f t="shared" si="2"/>
        <v>0.66747842991454354</v>
      </c>
      <c r="M3" s="24">
        <f t="shared" si="2"/>
        <v>0.22995123188899882</v>
      </c>
      <c r="N3" s="24">
        <f t="shared" si="2"/>
        <v>0.29536172589493448</v>
      </c>
      <c r="O3" s="24">
        <f t="shared" si="2"/>
        <v>0.23038753938333895</v>
      </c>
      <c r="P3" s="24">
        <f t="shared" si="2"/>
        <v>0.93789120675107918</v>
      </c>
      <c r="Q3" s="24">
        <f t="shared" si="2"/>
        <v>0.73396595810906473</v>
      </c>
      <c r="R3" s="24">
        <f t="shared" si="2"/>
        <v>0</v>
      </c>
      <c r="S3" s="24">
        <f t="shared" si="2"/>
        <v>0.39436552300994554</v>
      </c>
      <c r="T3" s="24">
        <f t="shared" si="2"/>
        <v>1.4206849038378074E-2</v>
      </c>
      <c r="U3" s="24">
        <f t="shared" si="2"/>
        <v>2.6433453342072488E-2</v>
      </c>
      <c r="V3" s="24">
        <f t="shared" si="2"/>
        <v>1.3708151560637484E-2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12.475768697963229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0.11366230705308156</v>
      </c>
      <c r="M4" s="19">
        <f t="shared" si="4"/>
        <v>0.22995123188899882</v>
      </c>
      <c r="N4" s="19">
        <f t="shared" si="4"/>
        <v>0.29536172589493448</v>
      </c>
      <c r="O4" s="19">
        <f t="shared" si="4"/>
        <v>0.23038753938333895</v>
      </c>
      <c r="P4" s="19">
        <f t="shared" si="4"/>
        <v>0.93789120675107918</v>
      </c>
      <c r="Q4" s="19">
        <f t="shared" si="4"/>
        <v>0.73396595810906473</v>
      </c>
      <c r="R4" s="19">
        <f t="shared" si="4"/>
        <v>0</v>
      </c>
      <c r="S4" s="19">
        <f t="shared" si="4"/>
        <v>0.39436552300994554</v>
      </c>
      <c r="T4" s="19">
        <f t="shared" si="4"/>
        <v>8.751106921344641E-3</v>
      </c>
      <c r="U4" s="19">
        <f t="shared" si="4"/>
        <v>1.8355741312907081E-2</v>
      </c>
      <c r="V4" s="19">
        <f t="shared" si="4"/>
        <v>7.3693502531162244E-3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0.11321653040238758</v>
      </c>
      <c r="O5" s="8">
        <v>0.1276802054681245</v>
      </c>
      <c r="P5" s="8">
        <v>0.58496851177581632</v>
      </c>
      <c r="Q5" s="8">
        <v>0.2813436944406027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12.475768697963229</v>
      </c>
      <c r="I7" s="8">
        <v>0</v>
      </c>
      <c r="J7" s="8">
        <v>0</v>
      </c>
      <c r="K7" s="8">
        <v>0</v>
      </c>
      <c r="L7" s="8">
        <v>0.11366230705308156</v>
      </c>
      <c r="M7" s="8">
        <v>0.22995123188899882</v>
      </c>
      <c r="N7" s="8">
        <v>0.18214519549254687</v>
      </c>
      <c r="O7" s="8">
        <v>0.10270733391521444</v>
      </c>
      <c r="P7" s="8">
        <v>0.35292269497526285</v>
      </c>
      <c r="Q7" s="8">
        <v>0.45262226366846198</v>
      </c>
      <c r="R7" s="8">
        <v>0</v>
      </c>
      <c r="S7" s="8">
        <v>0.39436552300994554</v>
      </c>
      <c r="T7" s="8">
        <v>8.751106921344641E-3</v>
      </c>
      <c r="U7" s="8">
        <v>1.8355741312907081E-2</v>
      </c>
      <c r="V7" s="8">
        <v>7.3693502531162244E-3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2.4382811129310292E-3</v>
      </c>
      <c r="U8" s="19">
        <f t="shared" si="6"/>
        <v>4.9904586036786476E-3</v>
      </c>
      <c r="V8" s="19">
        <f t="shared" si="6"/>
        <v>3.3060001395519983E-3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2.4382811129310292E-3</v>
      </c>
      <c r="U10" s="8">
        <v>4.9904586036786476E-3</v>
      </c>
      <c r="V10" s="8">
        <v>3.3060001395519983E-3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18.251466594415525</v>
      </c>
      <c r="F11" s="19">
        <f t="shared" si="8"/>
        <v>0</v>
      </c>
      <c r="G11" s="19">
        <f t="shared" si="8"/>
        <v>0</v>
      </c>
      <c r="H11" s="19">
        <f t="shared" si="8"/>
        <v>1.1940199749261049</v>
      </c>
      <c r="I11" s="19">
        <f t="shared" si="8"/>
        <v>1.2559190079088474</v>
      </c>
      <c r="J11" s="19">
        <f t="shared" si="8"/>
        <v>0.53670520383727927</v>
      </c>
      <c r="K11" s="19">
        <f t="shared" si="8"/>
        <v>0.90249909000902295</v>
      </c>
      <c r="L11" s="19">
        <f t="shared" si="8"/>
        <v>0.55381612286146198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3.0174610041024028E-3</v>
      </c>
      <c r="U11" s="19">
        <f t="shared" si="8"/>
        <v>3.0872534254867581E-3</v>
      </c>
      <c r="V11" s="19">
        <f t="shared" si="8"/>
        <v>3.0328011679692612E-3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18.251466594415525</v>
      </c>
      <c r="F13" s="8">
        <v>0</v>
      </c>
      <c r="G13" s="8">
        <v>0</v>
      </c>
      <c r="H13" s="8">
        <v>1.1940199749261049</v>
      </c>
      <c r="I13" s="8">
        <v>1.2559190079088474</v>
      </c>
      <c r="J13" s="8">
        <v>0.53670520383727927</v>
      </c>
      <c r="K13" s="8">
        <v>0.90249909000902295</v>
      </c>
      <c r="L13" s="8">
        <v>0.55381612286146198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3.0174610041024028E-3</v>
      </c>
      <c r="U16" s="8">
        <v>3.0872534254867581E-3</v>
      </c>
      <c r="V16" s="8">
        <v>3.0328011679692612E-3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83.408554540915063</v>
      </c>
      <c r="D26" s="27">
        <f t="shared" si="14"/>
        <v>25.697821905851196</v>
      </c>
      <c r="E26" s="27">
        <f t="shared" si="14"/>
        <v>22.740314632175725</v>
      </c>
      <c r="F26" s="27">
        <f t="shared" si="14"/>
        <v>20.804966979263071</v>
      </c>
      <c r="G26" s="27">
        <f t="shared" si="14"/>
        <v>21.893675917878006</v>
      </c>
      <c r="H26" s="27">
        <f t="shared" si="14"/>
        <v>24.450769466380223</v>
      </c>
      <c r="I26" s="27">
        <f t="shared" si="14"/>
        <v>23.207147725967122</v>
      </c>
      <c r="J26" s="27">
        <f t="shared" si="14"/>
        <v>18.827496753906601</v>
      </c>
      <c r="K26" s="27">
        <f t="shared" si="14"/>
        <v>17.739070403407879</v>
      </c>
      <c r="L26" s="27">
        <f t="shared" si="14"/>
        <v>16.214511735085303</v>
      </c>
      <c r="M26" s="27">
        <f t="shared" si="14"/>
        <v>8.3049755905129992</v>
      </c>
      <c r="N26" s="27">
        <f t="shared" si="14"/>
        <v>5.1259637516817902</v>
      </c>
      <c r="O26" s="27">
        <f t="shared" si="14"/>
        <v>5.3393343951440686</v>
      </c>
      <c r="P26" s="27">
        <f t="shared" si="14"/>
        <v>6.5054364854065216</v>
      </c>
      <c r="Q26" s="27">
        <f t="shared" si="14"/>
        <v>4.191112988366771</v>
      </c>
      <c r="R26" s="27">
        <f t="shared" si="14"/>
        <v>4.0670582287010255</v>
      </c>
      <c r="S26" s="27">
        <f t="shared" si="14"/>
        <v>4.3703364192929168</v>
      </c>
      <c r="T26" s="27">
        <f t="shared" si="14"/>
        <v>4.3164999045661219</v>
      </c>
      <c r="U26" s="27">
        <f t="shared" si="14"/>
        <v>4.2778303458442188</v>
      </c>
      <c r="V26" s="27">
        <f t="shared" si="14"/>
        <v>4.5895265001042045</v>
      </c>
      <c r="W26" s="27">
        <f t="shared" si="14"/>
        <v>2.8071341510217525</v>
      </c>
      <c r="X26" s="27">
        <f t="shared" si="14"/>
        <v>3.7259885227125245</v>
      </c>
      <c r="Y26" s="27">
        <f t="shared" ref="Y26:Z26" si="15">SUM(Y27,Y33)</f>
        <v>3.7409112339156341</v>
      </c>
      <c r="Z26" s="27">
        <f t="shared" si="15"/>
        <v>1.0908795572721033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83.408554540915063</v>
      </c>
      <c r="D33" s="19">
        <f t="shared" si="18"/>
        <v>25.697821905851196</v>
      </c>
      <c r="E33" s="19">
        <f t="shared" si="18"/>
        <v>22.740314632175725</v>
      </c>
      <c r="F33" s="19">
        <f t="shared" si="18"/>
        <v>20.804966979263071</v>
      </c>
      <c r="G33" s="19">
        <f t="shared" si="18"/>
        <v>21.893675917878006</v>
      </c>
      <c r="H33" s="19">
        <f t="shared" si="18"/>
        <v>24.450769466380223</v>
      </c>
      <c r="I33" s="19">
        <f t="shared" si="18"/>
        <v>23.207147725967122</v>
      </c>
      <c r="J33" s="19">
        <f t="shared" si="18"/>
        <v>18.827496753906601</v>
      </c>
      <c r="K33" s="19">
        <f t="shared" si="18"/>
        <v>17.739070403407879</v>
      </c>
      <c r="L33" s="19">
        <f t="shared" si="18"/>
        <v>16.214511735085303</v>
      </c>
      <c r="M33" s="19">
        <f t="shared" si="18"/>
        <v>8.3049755905129992</v>
      </c>
      <c r="N33" s="19">
        <f t="shared" si="18"/>
        <v>5.1259637516817902</v>
      </c>
      <c r="O33" s="19">
        <f t="shared" si="18"/>
        <v>5.3393343951440686</v>
      </c>
      <c r="P33" s="19">
        <f t="shared" si="18"/>
        <v>6.5054364854065216</v>
      </c>
      <c r="Q33" s="19">
        <f t="shared" si="18"/>
        <v>4.191112988366771</v>
      </c>
      <c r="R33" s="19">
        <f t="shared" si="18"/>
        <v>4.0670582287010255</v>
      </c>
      <c r="S33" s="19">
        <f t="shared" si="18"/>
        <v>4.3703364192929168</v>
      </c>
      <c r="T33" s="19">
        <f t="shared" si="18"/>
        <v>4.3164999045661219</v>
      </c>
      <c r="U33" s="19">
        <f t="shared" si="18"/>
        <v>4.2778303458442188</v>
      </c>
      <c r="V33" s="19">
        <f t="shared" si="18"/>
        <v>4.5895265001042045</v>
      </c>
      <c r="W33" s="19">
        <f t="shared" si="18"/>
        <v>2.8071341510217525</v>
      </c>
      <c r="X33" s="19">
        <f t="shared" si="18"/>
        <v>3.7259885227125245</v>
      </c>
      <c r="Y33" s="19">
        <f t="shared" ref="Y33:Z33" si="19">SUM(Y34:Y50)</f>
        <v>3.7409112339156341</v>
      </c>
      <c r="Z33" s="19">
        <f t="shared" si="19"/>
        <v>1.0908795572721033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63.900449331500745</v>
      </c>
      <c r="D36" s="8">
        <v>2.6778004383761287</v>
      </c>
      <c r="E36" s="8">
        <v>2.6245615504662947</v>
      </c>
      <c r="F36" s="8">
        <v>2.5273061777307411</v>
      </c>
      <c r="G36" s="8">
        <v>3.941219802935743</v>
      </c>
      <c r="H36" s="8">
        <v>4.052478272832313</v>
      </c>
      <c r="I36" s="8">
        <v>3.5198702443244385</v>
      </c>
      <c r="J36" s="8">
        <v>3.8095950021687028</v>
      </c>
      <c r="K36" s="8">
        <v>4.2064022162639256</v>
      </c>
      <c r="L36" s="8">
        <v>2.8754076595885603</v>
      </c>
      <c r="M36" s="8">
        <v>2.6966052139867167</v>
      </c>
      <c r="N36" s="8">
        <v>1.8665877784247609</v>
      </c>
      <c r="O36" s="8">
        <v>1.9545561672668557</v>
      </c>
      <c r="P36" s="8">
        <v>1.6444961765218777</v>
      </c>
      <c r="Q36" s="8">
        <v>1.2173510325152936</v>
      </c>
      <c r="R36" s="8">
        <v>0.89793448439762935</v>
      </c>
      <c r="S36" s="8">
        <v>0.92605882113267934</v>
      </c>
      <c r="T36" s="8">
        <v>0.63490760004930136</v>
      </c>
      <c r="U36" s="8">
        <v>0.71982331177546888</v>
      </c>
      <c r="V36" s="8">
        <v>1.0522806857501998</v>
      </c>
      <c r="W36" s="8">
        <v>0.52447892379474981</v>
      </c>
      <c r="X36" s="8">
        <v>1.3812240324397367</v>
      </c>
      <c r="Y36" s="8">
        <v>1.0257130659008513</v>
      </c>
      <c r="Z36" s="8">
        <v>0.19868043385786599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3.1716536477333768</v>
      </c>
      <c r="D43" s="8">
        <v>3.6074771773007424</v>
      </c>
      <c r="E43" s="8">
        <v>3.2328702617623768</v>
      </c>
      <c r="F43" s="8">
        <v>4.1598351184100339</v>
      </c>
      <c r="G43" s="8">
        <v>3.6040750015936305</v>
      </c>
      <c r="H43" s="8">
        <v>3.7112703789055539</v>
      </c>
      <c r="I43" s="8">
        <v>3.8645070039457483</v>
      </c>
      <c r="J43" s="8">
        <v>2.8949796929751126</v>
      </c>
      <c r="K43" s="8">
        <v>2.6394086715516751</v>
      </c>
      <c r="L43" s="8">
        <v>2.7630000895191849</v>
      </c>
      <c r="M43" s="8">
        <v>1.972623472958934</v>
      </c>
      <c r="N43" s="8">
        <v>1.4836962992421412</v>
      </c>
      <c r="O43" s="8">
        <v>1.7425658184000004</v>
      </c>
      <c r="P43" s="8">
        <v>1.7476544721789358</v>
      </c>
      <c r="Q43" s="8">
        <v>1.4745763024574956</v>
      </c>
      <c r="R43" s="8">
        <v>1.6416265823236877</v>
      </c>
      <c r="S43" s="8">
        <v>1.8175946147173292</v>
      </c>
      <c r="T43" s="8">
        <v>1.7297555130999862</v>
      </c>
      <c r="U43" s="8">
        <v>1.653353726103135</v>
      </c>
      <c r="V43" s="8">
        <v>2.2620560723379635</v>
      </c>
      <c r="W43" s="8">
        <v>1.8914189084547888</v>
      </c>
      <c r="X43" s="8">
        <v>2.3202138376061971</v>
      </c>
      <c r="Y43" s="8">
        <v>2.2745999247998947</v>
      </c>
      <c r="Z43" s="8">
        <v>0.68353943217531499</v>
      </c>
    </row>
    <row r="44" spans="1:26" ht="11.25" customHeight="1" x14ac:dyDescent="0.2">
      <c r="A44" s="28" t="s">
        <v>74</v>
      </c>
      <c r="B44" s="7" t="s">
        <v>75</v>
      </c>
      <c r="C44" s="8">
        <v>16.336451561680946</v>
      </c>
      <c r="D44" s="8">
        <v>19.412544290174324</v>
      </c>
      <c r="E44" s="8">
        <v>16.882882819947053</v>
      </c>
      <c r="F44" s="8">
        <v>14.117825683122296</v>
      </c>
      <c r="G44" s="8">
        <v>14.348381113348635</v>
      </c>
      <c r="H44" s="8">
        <v>16.687020814642356</v>
      </c>
      <c r="I44" s="8">
        <v>15.822770477696935</v>
      </c>
      <c r="J44" s="8">
        <v>12.122922058762786</v>
      </c>
      <c r="K44" s="8">
        <v>10.89325951559228</v>
      </c>
      <c r="L44" s="8">
        <v>10.576103985977557</v>
      </c>
      <c r="M44" s="8">
        <v>3.6357469035673482</v>
      </c>
      <c r="N44" s="8">
        <v>1.5608132466919098</v>
      </c>
      <c r="O44" s="8">
        <v>1.642212409477213</v>
      </c>
      <c r="P44" s="8">
        <v>3.1132858367057086</v>
      </c>
      <c r="Q44" s="8">
        <v>1.499185653393982</v>
      </c>
      <c r="R44" s="8">
        <v>1.5274971619797078</v>
      </c>
      <c r="S44" s="8">
        <v>1.6266829834429077</v>
      </c>
      <c r="T44" s="8">
        <v>1.9518367914168344</v>
      </c>
      <c r="U44" s="8">
        <v>1.9046533079656145</v>
      </c>
      <c r="V44" s="8">
        <v>1.2751897420160407</v>
      </c>
      <c r="W44" s="8">
        <v>0.39123631877221371</v>
      </c>
      <c r="X44" s="8">
        <v>2.455065266659049E-2</v>
      </c>
      <c r="Y44" s="8">
        <v>0.440598243214888</v>
      </c>
      <c r="Z44" s="8">
        <v>0.20865969123892217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0.21486642732297842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93.484322187730712</v>
      </c>
      <c r="D51" s="27">
        <v>94.989452660699982</v>
      </c>
      <c r="E51" s="27">
        <v>88.534063594161694</v>
      </c>
      <c r="F51" s="27">
        <v>66.567045753868001</v>
      </c>
      <c r="G51" s="27">
        <v>72.339279196381852</v>
      </c>
      <c r="H51" s="27">
        <v>79.511197003802408</v>
      </c>
      <c r="I51" s="27">
        <v>72.783981200013912</v>
      </c>
      <c r="J51" s="27">
        <v>58.871266964383345</v>
      </c>
      <c r="K51" s="27">
        <v>59.708424711839264</v>
      </c>
      <c r="L51" s="27">
        <v>91.162046358244766</v>
      </c>
      <c r="M51" s="27">
        <v>51.575655407497976</v>
      </c>
      <c r="N51" s="27">
        <v>55.794414030655517</v>
      </c>
      <c r="O51" s="27">
        <v>67.387898623658685</v>
      </c>
      <c r="P51" s="27">
        <v>69.285851695169256</v>
      </c>
      <c r="Q51" s="27">
        <v>64.677918420704088</v>
      </c>
      <c r="R51" s="27">
        <v>85.459042060618145</v>
      </c>
      <c r="S51" s="27">
        <v>86.598837002931532</v>
      </c>
      <c r="T51" s="27">
        <v>93.653299089188081</v>
      </c>
      <c r="U51" s="27">
        <v>103.02348766033991</v>
      </c>
      <c r="V51" s="27">
        <v>93.526514262988556</v>
      </c>
      <c r="W51" s="27">
        <v>76.130791326683166</v>
      </c>
      <c r="X51" s="27">
        <v>105.43263346127499</v>
      </c>
      <c r="Y51" s="27">
        <v>87.847847090107535</v>
      </c>
      <c r="Z51" s="27">
        <v>23.291885152771176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2.7800015579083556E-2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2.7800015579083556E-2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20.245194296749691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7.5311269727125019E-4</v>
      </c>
      <c r="P61" s="49">
        <f t="shared" si="22"/>
        <v>1.8936915320221838E-3</v>
      </c>
      <c r="Q61" s="49">
        <f t="shared" si="22"/>
        <v>4.7962380979136368E-3</v>
      </c>
      <c r="R61" s="49">
        <f t="shared" si="22"/>
        <v>1.5475442951492753E-2</v>
      </c>
      <c r="S61" s="49">
        <f t="shared" si="22"/>
        <v>6.3584719188453404E-2</v>
      </c>
      <c r="T61" s="49">
        <f t="shared" si="22"/>
        <v>0.11554174605454562</v>
      </c>
      <c r="U61" s="49">
        <f t="shared" si="22"/>
        <v>0.20417598101301088</v>
      </c>
      <c r="V61" s="49">
        <f t="shared" si="22"/>
        <v>0.30548777941058625</v>
      </c>
      <c r="W61" s="49">
        <f t="shared" si="22"/>
        <v>6.1339874380880879</v>
      </c>
      <c r="X61" s="49">
        <f t="shared" si="22"/>
        <v>1.7090207580916461</v>
      </c>
      <c r="Y61" s="49">
        <f t="shared" ref="Y61:Z61" si="23">SUM(Y62:Y72)</f>
        <v>2.1898453009730421</v>
      </c>
      <c r="Z61" s="49">
        <f t="shared" si="23"/>
        <v>0.82278856507113451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20.245194296749691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5.7019554701810806</v>
      </c>
      <c r="X62" s="52">
        <v>0.64930063822256934</v>
      </c>
      <c r="Y62" s="52">
        <v>0.68242401801708441</v>
      </c>
      <c r="Z62" s="52">
        <v>0.22756804096513908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7.5311269727125019E-4</v>
      </c>
      <c r="P64" s="52">
        <v>1.8936915320221838E-3</v>
      </c>
      <c r="Q64" s="52">
        <v>4.7962380979136368E-3</v>
      </c>
      <c r="R64" s="52">
        <v>1.5475442951492753E-2</v>
      </c>
      <c r="S64" s="52">
        <v>3.7348225296315631E-2</v>
      </c>
      <c r="T64" s="52">
        <v>7.6382862152772471E-2</v>
      </c>
      <c r="U64" s="52">
        <v>0.1552081301169872</v>
      </c>
      <c r="V64" s="52">
        <v>0.23899037390575617</v>
      </c>
      <c r="W64" s="52">
        <v>0.37460230385502025</v>
      </c>
      <c r="X64" s="52">
        <v>0.98527113163361757</v>
      </c>
      <c r="Y64" s="52">
        <v>1.4230469006181397</v>
      </c>
      <c r="Z64" s="52">
        <v>0.56501255548143281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2.623649389213777E-2</v>
      </c>
      <c r="T69" s="52">
        <v>3.9158883901773141E-2</v>
      </c>
      <c r="U69" s="52">
        <v>4.8967850896023686E-2</v>
      </c>
      <c r="V69" s="52">
        <v>6.6497405504830076E-2</v>
      </c>
      <c r="W69" s="52">
        <v>5.742966405198708E-2</v>
      </c>
      <c r="X69" s="52">
        <v>7.4448988235459007E-2</v>
      </c>
      <c r="Y69" s="52">
        <v>8.4374382337817674E-2</v>
      </c>
      <c r="Z69" s="52">
        <v>3.0207968624562619E-2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101.15999513575025</v>
      </c>
      <c r="D2" s="21">
        <f t="shared" ref="D2:X2" si="0">SUM(D3,D17,D22,D25,D26,D51,D52)</f>
        <v>70.143242893155403</v>
      </c>
      <c r="E2" s="21">
        <f t="shared" si="0"/>
        <v>79.332423520967382</v>
      </c>
      <c r="F2" s="21">
        <f t="shared" si="0"/>
        <v>54.671722565722987</v>
      </c>
      <c r="G2" s="21">
        <f t="shared" si="0"/>
        <v>57.280686081833856</v>
      </c>
      <c r="H2" s="21">
        <f t="shared" si="0"/>
        <v>63.157997223104502</v>
      </c>
      <c r="I2" s="21">
        <f t="shared" si="0"/>
        <v>60.848914650540742</v>
      </c>
      <c r="J2" s="21">
        <f t="shared" si="0"/>
        <v>51.026537316183195</v>
      </c>
      <c r="K2" s="21">
        <f t="shared" si="0"/>
        <v>50.948347739393974</v>
      </c>
      <c r="L2" s="21">
        <f t="shared" si="0"/>
        <v>46.539520145392601</v>
      </c>
      <c r="M2" s="21">
        <f t="shared" si="0"/>
        <v>38.67078855666751</v>
      </c>
      <c r="N2" s="21">
        <f t="shared" si="0"/>
        <v>40.685845890344275</v>
      </c>
      <c r="O2" s="21">
        <f t="shared" si="0"/>
        <v>43.620272544690785</v>
      </c>
      <c r="P2" s="21">
        <f t="shared" si="0"/>
        <v>43.534396673466738</v>
      </c>
      <c r="Q2" s="21">
        <f t="shared" si="0"/>
        <v>41.465202215839433</v>
      </c>
      <c r="R2" s="21">
        <f t="shared" si="0"/>
        <v>43.613591839398772</v>
      </c>
      <c r="S2" s="21">
        <f t="shared" si="0"/>
        <v>45.194430049223286</v>
      </c>
      <c r="T2" s="21">
        <f t="shared" si="0"/>
        <v>45.783708666599289</v>
      </c>
      <c r="U2" s="21">
        <f t="shared" si="0"/>
        <v>52.813305325784441</v>
      </c>
      <c r="V2" s="21">
        <f t="shared" si="0"/>
        <v>46.622281667992105</v>
      </c>
      <c r="W2" s="21">
        <f t="shared" si="0"/>
        <v>39.445118712779589</v>
      </c>
      <c r="X2" s="21">
        <f t="shared" si="0"/>
        <v>52.114053906535723</v>
      </c>
      <c r="Y2" s="21">
        <f t="shared" ref="Y2:Z2" si="1">SUM(Y3,Y17,Y22,Y25,Y26,Y51,Y52)</f>
        <v>44.75442615964289</v>
      </c>
      <c r="Z2" s="21">
        <f t="shared" si="1"/>
        <v>31.824812707080675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13.413374678326607</v>
      </c>
      <c r="F3" s="24">
        <f t="shared" si="3"/>
        <v>0</v>
      </c>
      <c r="G3" s="24">
        <f t="shared" si="3"/>
        <v>0</v>
      </c>
      <c r="H3" s="24">
        <f t="shared" si="3"/>
        <v>8.9494887573044331</v>
      </c>
      <c r="I3" s="24">
        <f t="shared" si="3"/>
        <v>0.95940512795678834</v>
      </c>
      <c r="J3" s="24">
        <f t="shared" si="3"/>
        <v>0.42546735862828733</v>
      </c>
      <c r="K3" s="24">
        <f t="shared" si="3"/>
        <v>0.71748799035786037</v>
      </c>
      <c r="L3" s="24">
        <f t="shared" si="3"/>
        <v>0.35471995648948146</v>
      </c>
      <c r="M3" s="24">
        <f t="shared" si="3"/>
        <v>0.17953782494242906</v>
      </c>
      <c r="N3" s="24">
        <f t="shared" si="3"/>
        <v>0.24107477068473382</v>
      </c>
      <c r="O3" s="24">
        <f t="shared" si="3"/>
        <v>0.16928491911033716</v>
      </c>
      <c r="P3" s="24">
        <f t="shared" si="3"/>
        <v>0.65072945167173724</v>
      </c>
      <c r="Q3" s="24">
        <f t="shared" si="3"/>
        <v>0.53322463473685988</v>
      </c>
      <c r="R3" s="24">
        <f t="shared" si="3"/>
        <v>0</v>
      </c>
      <c r="S3" s="24">
        <f t="shared" si="3"/>
        <v>0.23847372947506473</v>
      </c>
      <c r="T3" s="24">
        <f t="shared" si="3"/>
        <v>8.1051335438569096E-3</v>
      </c>
      <c r="U3" s="24">
        <f t="shared" si="3"/>
        <v>1.6018942566161948E-2</v>
      </c>
      <c r="V3" s="24">
        <f t="shared" si="3"/>
        <v>8.0271558933655181E-3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8.1677745262138757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6.0403882440852909E-2</v>
      </c>
      <c r="M4" s="19">
        <f t="shared" si="6"/>
        <v>0.17953782494242906</v>
      </c>
      <c r="N4" s="19">
        <f t="shared" si="6"/>
        <v>0.24107477068473382</v>
      </c>
      <c r="O4" s="19">
        <f t="shared" si="6"/>
        <v>0.16928491911033716</v>
      </c>
      <c r="P4" s="19">
        <f t="shared" si="6"/>
        <v>0.65072945167173724</v>
      </c>
      <c r="Q4" s="19">
        <f t="shared" si="6"/>
        <v>0.53322463473685988</v>
      </c>
      <c r="R4" s="19">
        <f t="shared" si="6"/>
        <v>0</v>
      </c>
      <c r="S4" s="19">
        <f t="shared" si="6"/>
        <v>0.23847372947506473</v>
      </c>
      <c r="T4" s="19">
        <f t="shared" si="6"/>
        <v>4.9925842150122836E-3</v>
      </c>
      <c r="U4" s="19">
        <f t="shared" si="6"/>
        <v>1.1123766616705359E-2</v>
      </c>
      <c r="V4" s="19">
        <f t="shared" si="6"/>
        <v>4.3153099856612347E-3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9.2407535274850169E-2</v>
      </c>
      <c r="O5" s="8">
        <v>9.3817284183494262E-2</v>
      </c>
      <c r="P5" s="8">
        <v>0.40586395967153693</v>
      </c>
      <c r="Q5" s="8">
        <v>0.20439556773192571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8.1677745262138757</v>
      </c>
      <c r="I7" s="8">
        <v>0</v>
      </c>
      <c r="J7" s="8">
        <v>0</v>
      </c>
      <c r="K7" s="8">
        <v>0</v>
      </c>
      <c r="L7" s="8">
        <v>6.0403882440852909E-2</v>
      </c>
      <c r="M7" s="8">
        <v>0.17953782494242906</v>
      </c>
      <c r="N7" s="8">
        <v>0.14866723540988366</v>
      </c>
      <c r="O7" s="8">
        <v>7.5467634926842914E-2</v>
      </c>
      <c r="P7" s="8">
        <v>0.24486549200020027</v>
      </c>
      <c r="Q7" s="8">
        <v>0.32882906700493414</v>
      </c>
      <c r="R7" s="8">
        <v>0</v>
      </c>
      <c r="S7" s="8">
        <v>0.23847372947506473</v>
      </c>
      <c r="T7" s="8">
        <v>4.9925842150122836E-3</v>
      </c>
      <c r="U7" s="8">
        <v>1.1123766616705359E-2</v>
      </c>
      <c r="V7" s="8">
        <v>4.3153099856612347E-3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1.3910610286900211E-3</v>
      </c>
      <c r="U8" s="19">
        <f t="shared" si="8"/>
        <v>3.0242688579739403E-3</v>
      </c>
      <c r="V8" s="19">
        <f t="shared" si="8"/>
        <v>1.9359122479995351E-3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1.3910610286900211E-3</v>
      </c>
      <c r="U10" s="8">
        <v>3.0242688579739403E-3</v>
      </c>
      <c r="V10" s="8">
        <v>1.9359122479995351E-3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13.413374678326607</v>
      </c>
      <c r="F11" s="19">
        <f t="shared" si="10"/>
        <v>0</v>
      </c>
      <c r="G11" s="19">
        <f t="shared" si="10"/>
        <v>0</v>
      </c>
      <c r="H11" s="19">
        <f t="shared" si="10"/>
        <v>0.78171423109055749</v>
      </c>
      <c r="I11" s="19">
        <f t="shared" si="10"/>
        <v>0.95940512795678834</v>
      </c>
      <c r="J11" s="19">
        <f t="shared" si="10"/>
        <v>0.42546735862828733</v>
      </c>
      <c r="K11" s="19">
        <f t="shared" si="10"/>
        <v>0.71748799035786037</v>
      </c>
      <c r="L11" s="19">
        <f t="shared" si="10"/>
        <v>0.29431607404862853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1.7214883001546038E-3</v>
      </c>
      <c r="U11" s="19">
        <f t="shared" si="10"/>
        <v>1.8709070914826478E-3</v>
      </c>
      <c r="V11" s="19">
        <f t="shared" si="10"/>
        <v>1.775933659704748E-3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13.413374678326607</v>
      </c>
      <c r="F13" s="8">
        <v>0</v>
      </c>
      <c r="G13" s="8">
        <v>0</v>
      </c>
      <c r="H13" s="8">
        <v>0.78171423109055749</v>
      </c>
      <c r="I13" s="8">
        <v>0.95940512795678834</v>
      </c>
      <c r="J13" s="8">
        <v>0.42546735862828733</v>
      </c>
      <c r="K13" s="8">
        <v>0.71748799035786037</v>
      </c>
      <c r="L13" s="8">
        <v>0.29431607404862853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1.7214883001546038E-3</v>
      </c>
      <c r="U16" s="8">
        <v>1.8709070914826478E-3</v>
      </c>
      <c r="V16" s="8">
        <v>1.775933659704748E-3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47.889909126018281</v>
      </c>
      <c r="D26" s="27">
        <f t="shared" si="16"/>
        <v>14.859229683894963</v>
      </c>
      <c r="E26" s="27">
        <f t="shared" si="16"/>
        <v>13.380469365855838</v>
      </c>
      <c r="F26" s="27">
        <f t="shared" si="16"/>
        <v>13.008981674671482</v>
      </c>
      <c r="G26" s="27">
        <f t="shared" si="16"/>
        <v>13.301402777578545</v>
      </c>
      <c r="H26" s="27">
        <f t="shared" si="16"/>
        <v>12.653536015329035</v>
      </c>
      <c r="I26" s="27">
        <f t="shared" si="16"/>
        <v>14.469579461966372</v>
      </c>
      <c r="J26" s="27">
        <f t="shared" si="16"/>
        <v>12.277892675383757</v>
      </c>
      <c r="K26" s="27">
        <f t="shared" si="16"/>
        <v>11.512882838851619</v>
      </c>
      <c r="L26" s="27">
        <f t="shared" si="16"/>
        <v>6.9353645553103007</v>
      </c>
      <c r="M26" s="27">
        <f t="shared" si="16"/>
        <v>5.3527248897963968</v>
      </c>
      <c r="N26" s="27">
        <f t="shared" si="16"/>
        <v>3.4416666229140795</v>
      </c>
      <c r="O26" s="27">
        <f t="shared" si="16"/>
        <v>3.1960909498547942</v>
      </c>
      <c r="P26" s="27">
        <f t="shared" si="16"/>
        <v>3.6796763689991949</v>
      </c>
      <c r="Q26" s="27">
        <f t="shared" si="16"/>
        <v>2.4943719021337016</v>
      </c>
      <c r="R26" s="27">
        <f t="shared" si="16"/>
        <v>1.980980840821994</v>
      </c>
      <c r="S26" s="27">
        <f t="shared" si="16"/>
        <v>2.1580705855499254</v>
      </c>
      <c r="T26" s="27">
        <f t="shared" si="16"/>
        <v>2.013709159101154</v>
      </c>
      <c r="U26" s="27">
        <f t="shared" si="16"/>
        <v>2.0984581601895784</v>
      </c>
      <c r="V26" s="27">
        <f t="shared" si="16"/>
        <v>2.1789997010336939</v>
      </c>
      <c r="W26" s="27">
        <f t="shared" si="16"/>
        <v>1.4033710394284324</v>
      </c>
      <c r="X26" s="27">
        <f t="shared" si="16"/>
        <v>1.7853707955480902</v>
      </c>
      <c r="Y26" s="27">
        <f t="shared" ref="Y26:Z26" si="17">SUM(Y27,Y33)</f>
        <v>1.8306246744892536</v>
      </c>
      <c r="Z26" s="27">
        <f t="shared" si="17"/>
        <v>1.4274565588840253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47.889909126018281</v>
      </c>
      <c r="D33" s="19">
        <f t="shared" si="20"/>
        <v>14.859229683894963</v>
      </c>
      <c r="E33" s="19">
        <f t="shared" si="20"/>
        <v>13.380469365855838</v>
      </c>
      <c r="F33" s="19">
        <f t="shared" si="20"/>
        <v>13.008981674671482</v>
      </c>
      <c r="G33" s="19">
        <f t="shared" si="20"/>
        <v>13.301402777578545</v>
      </c>
      <c r="H33" s="19">
        <f t="shared" si="20"/>
        <v>12.653536015329035</v>
      </c>
      <c r="I33" s="19">
        <f t="shared" si="20"/>
        <v>14.469579461966372</v>
      </c>
      <c r="J33" s="19">
        <f t="shared" si="20"/>
        <v>12.277892675383757</v>
      </c>
      <c r="K33" s="19">
        <f t="shared" si="20"/>
        <v>11.512882838851619</v>
      </c>
      <c r="L33" s="19">
        <f t="shared" si="20"/>
        <v>6.9353645553103007</v>
      </c>
      <c r="M33" s="19">
        <f t="shared" si="20"/>
        <v>5.3527248897963968</v>
      </c>
      <c r="N33" s="19">
        <f t="shared" si="20"/>
        <v>3.4416666229140795</v>
      </c>
      <c r="O33" s="19">
        <f t="shared" si="20"/>
        <v>3.1960909498547942</v>
      </c>
      <c r="P33" s="19">
        <f t="shared" si="20"/>
        <v>3.6796763689991949</v>
      </c>
      <c r="Q33" s="19">
        <f t="shared" si="20"/>
        <v>2.4943719021337016</v>
      </c>
      <c r="R33" s="19">
        <f t="shared" si="20"/>
        <v>1.980980840821994</v>
      </c>
      <c r="S33" s="19">
        <f t="shared" si="20"/>
        <v>2.1580705855499254</v>
      </c>
      <c r="T33" s="19">
        <f t="shared" si="20"/>
        <v>2.013709159101154</v>
      </c>
      <c r="U33" s="19">
        <f t="shared" si="20"/>
        <v>2.0984581601895784</v>
      </c>
      <c r="V33" s="19">
        <f t="shared" si="20"/>
        <v>2.1789997010336939</v>
      </c>
      <c r="W33" s="19">
        <f t="shared" si="20"/>
        <v>1.4033710394284324</v>
      </c>
      <c r="X33" s="19">
        <f t="shared" si="20"/>
        <v>1.7853707955480902</v>
      </c>
      <c r="Y33" s="19">
        <f t="shared" ref="Y33:Z33" si="21">SUM(Y34:Y50)</f>
        <v>1.8306246744892536</v>
      </c>
      <c r="Z33" s="19">
        <f t="shared" si="21"/>
        <v>1.4274565588840253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36.922098775933136</v>
      </c>
      <c r="D36" s="8">
        <v>1.575271894940226</v>
      </c>
      <c r="E36" s="8">
        <v>1.5747737429442428</v>
      </c>
      <c r="F36" s="8">
        <v>1.597502930230591</v>
      </c>
      <c r="G36" s="8">
        <v>2.4201106572453304</v>
      </c>
      <c r="H36" s="8">
        <v>2.1429172097916571</v>
      </c>
      <c r="I36" s="8">
        <v>2.2190816456801121</v>
      </c>
      <c r="J36" s="8">
        <v>2.5043817400582187</v>
      </c>
      <c r="K36" s="8">
        <v>2.7556699190362703</v>
      </c>
      <c r="L36" s="8">
        <v>1.2515240967578107</v>
      </c>
      <c r="M36" s="8">
        <v>1.7491179092675966</v>
      </c>
      <c r="N36" s="8">
        <v>1.250340664222682</v>
      </c>
      <c r="O36" s="8">
        <v>1.1793785432488231</v>
      </c>
      <c r="P36" s="8">
        <v>0.9398652777950941</v>
      </c>
      <c r="Q36" s="8">
        <v>0.73053352022654328</v>
      </c>
      <c r="R36" s="8">
        <v>0.44173346581111644</v>
      </c>
      <c r="S36" s="8">
        <v>0.46203099135387221</v>
      </c>
      <c r="T36" s="8">
        <v>0.29959420489817334</v>
      </c>
      <c r="U36" s="8">
        <v>0.35789976538325047</v>
      </c>
      <c r="V36" s="8">
        <v>0.50513251029258655</v>
      </c>
      <c r="W36" s="8">
        <v>0.26476962016514666</v>
      </c>
      <c r="X36" s="8">
        <v>0.66624501427847826</v>
      </c>
      <c r="Y36" s="8">
        <v>0.5063022528166099</v>
      </c>
      <c r="Z36" s="8">
        <v>0.2615911488812534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1.807300504019822</v>
      </c>
      <c r="D43" s="8">
        <v>2.0995574807066189</v>
      </c>
      <c r="E43" s="8">
        <v>1.9184752657951836</v>
      </c>
      <c r="F43" s="8">
        <v>2.603542499521895</v>
      </c>
      <c r="G43" s="8">
        <v>2.1911282128561571</v>
      </c>
      <c r="H43" s="8">
        <v>1.9396228979459877</v>
      </c>
      <c r="I43" s="8">
        <v>2.4115970979332628</v>
      </c>
      <c r="J43" s="8">
        <v>1.8845325695010338</v>
      </c>
      <c r="K43" s="8">
        <v>1.7115267149463964</v>
      </c>
      <c r="L43" s="8">
        <v>1.189598067413133</v>
      </c>
      <c r="M43" s="8">
        <v>1.2674552251165652</v>
      </c>
      <c r="N43" s="8">
        <v>0.98399401008363696</v>
      </c>
      <c r="O43" s="8">
        <v>1.0409407089853375</v>
      </c>
      <c r="P43" s="8">
        <v>0.98887475963476767</v>
      </c>
      <c r="Q43" s="8">
        <v>0.87632972491071337</v>
      </c>
      <c r="R43" s="8">
        <v>0.7997421836103229</v>
      </c>
      <c r="S43" s="8">
        <v>0.89791796547918623</v>
      </c>
      <c r="T43" s="8">
        <v>0.8082724131795761</v>
      </c>
      <c r="U43" s="8">
        <v>0.81363093460750646</v>
      </c>
      <c r="V43" s="8">
        <v>1.0747223796731555</v>
      </c>
      <c r="W43" s="8">
        <v>0.94512193563425539</v>
      </c>
      <c r="X43" s="8">
        <v>1.1075632197454428</v>
      </c>
      <c r="Y43" s="8">
        <v>1.1114043071551905</v>
      </c>
      <c r="Z43" s="8">
        <v>0.89206139498318371</v>
      </c>
    </row>
    <row r="44" spans="1:26" ht="11.25" customHeight="1" x14ac:dyDescent="0.2">
      <c r="A44" s="28" t="s">
        <v>74</v>
      </c>
      <c r="B44" s="7" t="s">
        <v>75</v>
      </c>
      <c r="C44" s="8">
        <v>9.160509846065322</v>
      </c>
      <c r="D44" s="8">
        <v>11.184400308248119</v>
      </c>
      <c r="E44" s="8">
        <v>9.8872203571164121</v>
      </c>
      <c r="F44" s="8">
        <v>8.8079362449189951</v>
      </c>
      <c r="G44" s="8">
        <v>8.6901639074770571</v>
      </c>
      <c r="H44" s="8">
        <v>8.5709959075913904</v>
      </c>
      <c r="I44" s="8">
        <v>9.8389007183529973</v>
      </c>
      <c r="J44" s="8">
        <v>7.8889783658245038</v>
      </c>
      <c r="K44" s="8">
        <v>7.0456862048689519</v>
      </c>
      <c r="L44" s="8">
        <v>4.4942423911393572</v>
      </c>
      <c r="M44" s="8">
        <v>2.3361517554122351</v>
      </c>
      <c r="N44" s="8">
        <v>1.0319575850615481</v>
      </c>
      <c r="O44" s="8">
        <v>0.97577169762063376</v>
      </c>
      <c r="P44" s="8">
        <v>1.7509363315693331</v>
      </c>
      <c r="Q44" s="8">
        <v>0.8875086569964451</v>
      </c>
      <c r="R44" s="8">
        <v>0.73950519140055448</v>
      </c>
      <c r="S44" s="8">
        <v>0.79812162871686665</v>
      </c>
      <c r="T44" s="8">
        <v>0.90584254102340445</v>
      </c>
      <c r="U44" s="8">
        <v>0.92692746019882144</v>
      </c>
      <c r="V44" s="8">
        <v>0.5991448110679517</v>
      </c>
      <c r="W44" s="8">
        <v>0.19347948362903025</v>
      </c>
      <c r="X44" s="8">
        <v>1.1562561524169214E-2</v>
      </c>
      <c r="Y44" s="8">
        <v>0.21291811451745335</v>
      </c>
      <c r="Z44" s="8">
        <v>0.27380401501958823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0.17537436354621266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53.270086009731969</v>
      </c>
      <c r="D51" s="27">
        <v>55.284013209260443</v>
      </c>
      <c r="E51" s="27">
        <v>52.538579476784939</v>
      </c>
      <c r="F51" s="27">
        <v>41.662740891051506</v>
      </c>
      <c r="G51" s="27">
        <v>43.979283304255311</v>
      </c>
      <c r="H51" s="27">
        <v>41.554972450471034</v>
      </c>
      <c r="I51" s="27">
        <v>45.419930060617581</v>
      </c>
      <c r="J51" s="27">
        <v>38.323177282171152</v>
      </c>
      <c r="K51" s="27">
        <v>38.717976910184497</v>
      </c>
      <c r="L51" s="27">
        <v>39.249435633592817</v>
      </c>
      <c r="M51" s="27">
        <v>33.138525841928683</v>
      </c>
      <c r="N51" s="27">
        <v>37.003104496745465</v>
      </c>
      <c r="O51" s="27">
        <v>40.254896675725654</v>
      </c>
      <c r="P51" s="27">
        <v>39.203990852795805</v>
      </c>
      <c r="Q51" s="27">
        <v>38.437605678968872</v>
      </c>
      <c r="R51" s="27">
        <v>41.63261099857678</v>
      </c>
      <c r="S51" s="27">
        <v>42.781075001495267</v>
      </c>
      <c r="T51" s="27">
        <v>43.761894373954277</v>
      </c>
      <c r="U51" s="27">
        <v>50.698828223028698</v>
      </c>
      <c r="V51" s="27">
        <v>44.435254811065043</v>
      </c>
      <c r="W51" s="27">
        <v>38.041747673351153</v>
      </c>
      <c r="X51" s="27">
        <v>50.328683110987633</v>
      </c>
      <c r="Y51" s="27">
        <v>42.923801485153639</v>
      </c>
      <c r="Z51" s="27">
        <v>30.39735614819665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1.6810732703025268E-2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1.6810732703025268E-2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13.254348189561945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4.4988008875509967E-4</v>
      </c>
      <c r="P61" s="49">
        <f t="shared" si="24"/>
        <v>1.0715068615457417E-3</v>
      </c>
      <c r="Q61" s="49">
        <f t="shared" si="24"/>
        <v>2.8503686150022694E-3</v>
      </c>
      <c r="R61" s="49">
        <f t="shared" si="24"/>
        <v>7.5390863376769337E-3</v>
      </c>
      <c r="S61" s="49">
        <f t="shared" si="24"/>
        <v>3.1411768733778211E-2</v>
      </c>
      <c r="T61" s="49">
        <f t="shared" si="24"/>
        <v>5.3989829891694728E-2</v>
      </c>
      <c r="U61" s="49">
        <f t="shared" si="24"/>
        <v>0.10047692253221915</v>
      </c>
      <c r="V61" s="49">
        <f t="shared" si="24"/>
        <v>0.14513988281019116</v>
      </c>
      <c r="W61" s="49">
        <f t="shared" si="24"/>
        <v>3.7272693462026263</v>
      </c>
      <c r="X61" s="49">
        <f t="shared" si="24"/>
        <v>0.88828655559949488</v>
      </c>
      <c r="Y61" s="49">
        <f t="shared" ref="Y61:Z61" si="25">SUM(Y62:Y72)</f>
        <v>1.1461361137918153</v>
      </c>
      <c r="Z61" s="49">
        <f t="shared" si="25"/>
        <v>1.1359753750153776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13.254348189561945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3.5113875614013259</v>
      </c>
      <c r="X62" s="52">
        <v>0.38242497983967011</v>
      </c>
      <c r="Y62" s="52">
        <v>0.40958702297882715</v>
      </c>
      <c r="Z62" s="52">
        <v>0.35917563814162967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4.4988008875509967E-4</v>
      </c>
      <c r="P64" s="52">
        <v>1.0715068615457417E-3</v>
      </c>
      <c r="Q64" s="52">
        <v>2.8503686150022694E-3</v>
      </c>
      <c r="R64" s="52">
        <v>7.5390863376769337E-3</v>
      </c>
      <c r="S64" s="52">
        <v>1.8450562188500681E-2</v>
      </c>
      <c r="T64" s="52">
        <v>3.5691841910733463E-2</v>
      </c>
      <c r="U64" s="52">
        <v>7.6379382083837516E-2</v>
      </c>
      <c r="V64" s="52">
        <v>0.11354639104834575</v>
      </c>
      <c r="W64" s="52">
        <v>0.18718479176130687</v>
      </c>
      <c r="X64" s="52">
        <v>0.4703230578092864</v>
      </c>
      <c r="Y64" s="52">
        <v>0.69532247732311958</v>
      </c>
      <c r="Z64" s="52">
        <v>0.73737646242551669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1.2961206545277533E-2</v>
      </c>
      <c r="T69" s="52">
        <v>1.8297987980961265E-2</v>
      </c>
      <c r="U69" s="52">
        <v>2.4097540448381631E-2</v>
      </c>
      <c r="V69" s="52">
        <v>3.1593491761845401E-2</v>
      </c>
      <c r="W69" s="52">
        <v>2.8696993039993426E-2</v>
      </c>
      <c r="X69" s="52">
        <v>3.5538517950538452E-2</v>
      </c>
      <c r="Y69" s="52">
        <v>4.1226613489868578E-2</v>
      </c>
      <c r="Z69" s="52">
        <v>3.9423274448231189E-2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1151.7390387526411</v>
      </c>
      <c r="D2" s="21">
        <f t="shared" ref="D2:X2" si="0">SUM(D3,D17,D22,D25,D26,D51,D52)</f>
        <v>772.21721448113044</v>
      </c>
      <c r="E2" s="21">
        <f t="shared" si="0"/>
        <v>919.76443965159331</v>
      </c>
      <c r="F2" s="21">
        <f t="shared" si="0"/>
        <v>465.19689836436442</v>
      </c>
      <c r="G2" s="21">
        <f t="shared" si="0"/>
        <v>475.09334843142693</v>
      </c>
      <c r="H2" s="21">
        <f t="shared" si="0"/>
        <v>713.54699571221113</v>
      </c>
      <c r="I2" s="21">
        <f t="shared" si="0"/>
        <v>334.36266301918869</v>
      </c>
      <c r="J2" s="21">
        <f t="shared" si="0"/>
        <v>282.04820586572026</v>
      </c>
      <c r="K2" s="21">
        <f t="shared" si="0"/>
        <v>248.35850358161304</v>
      </c>
      <c r="L2" s="21">
        <f t="shared" si="0"/>
        <v>469.9073815815558</v>
      </c>
      <c r="M2" s="21">
        <f t="shared" si="0"/>
        <v>209.03402988116929</v>
      </c>
      <c r="N2" s="21">
        <f t="shared" si="0"/>
        <v>286.67059982858063</v>
      </c>
      <c r="O2" s="21">
        <f t="shared" si="0"/>
        <v>340.24434417929609</v>
      </c>
      <c r="P2" s="21">
        <f t="shared" si="0"/>
        <v>363.43118573803071</v>
      </c>
      <c r="Q2" s="21">
        <f t="shared" si="0"/>
        <v>363.08146649155782</v>
      </c>
      <c r="R2" s="21">
        <f t="shared" si="0"/>
        <v>348.24560549331295</v>
      </c>
      <c r="S2" s="21">
        <f t="shared" si="0"/>
        <v>387.75939242045308</v>
      </c>
      <c r="T2" s="21">
        <f t="shared" si="0"/>
        <v>355.16947974205993</v>
      </c>
      <c r="U2" s="21">
        <f t="shared" si="0"/>
        <v>446.78128129584428</v>
      </c>
      <c r="V2" s="21">
        <f t="shared" si="0"/>
        <v>396.80386683257484</v>
      </c>
      <c r="W2" s="21">
        <f t="shared" si="0"/>
        <v>311.54528512936645</v>
      </c>
      <c r="X2" s="21">
        <f t="shared" si="0"/>
        <v>385.16597111220727</v>
      </c>
      <c r="Y2" s="21">
        <f t="shared" ref="Y2:Z2" si="1">SUM(Y3,Y17,Y22,Y25,Y26,Y51,Y52)</f>
        <v>259.1356437678607</v>
      </c>
      <c r="Z2" s="21">
        <f t="shared" si="1"/>
        <v>272.26141080934906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303.09097308037877</v>
      </c>
      <c r="F3" s="24">
        <f t="shared" si="3"/>
        <v>0</v>
      </c>
      <c r="G3" s="24">
        <f t="shared" si="3"/>
        <v>0</v>
      </c>
      <c r="H3" s="24">
        <f t="shared" si="3"/>
        <v>230.70344682842875</v>
      </c>
      <c r="I3" s="24">
        <f t="shared" si="3"/>
        <v>10.517960197248932</v>
      </c>
      <c r="J3" s="24">
        <f t="shared" si="3"/>
        <v>4.431017346284726</v>
      </c>
      <c r="K3" s="24">
        <f t="shared" si="3"/>
        <v>7.0262707302036249</v>
      </c>
      <c r="L3" s="24">
        <f t="shared" si="3"/>
        <v>8.5083558197766216</v>
      </c>
      <c r="M3" s="24">
        <f t="shared" si="3"/>
        <v>1.8093078746284585</v>
      </c>
      <c r="N3" s="24">
        <f t="shared" si="3"/>
        <v>3.6019168068942555</v>
      </c>
      <c r="O3" s="24">
        <f t="shared" si="3"/>
        <v>2.8454204632065201</v>
      </c>
      <c r="P3" s="24">
        <f t="shared" si="3"/>
        <v>11.300931286191897</v>
      </c>
      <c r="Q3" s="24">
        <f t="shared" si="3"/>
        <v>9.3342526413618589</v>
      </c>
      <c r="R3" s="24">
        <f t="shared" si="3"/>
        <v>0</v>
      </c>
      <c r="S3" s="24">
        <f t="shared" si="3"/>
        <v>4.2783785582059277</v>
      </c>
      <c r="T3" s="24">
        <f t="shared" si="3"/>
        <v>0.12939185846983381</v>
      </c>
      <c r="U3" s="24">
        <f t="shared" si="3"/>
        <v>0.3132034811617575</v>
      </c>
      <c r="V3" s="24">
        <f t="shared" si="3"/>
        <v>0.15944282483534261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210.55210942379406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1.4488548368943366</v>
      </c>
      <c r="M4" s="19">
        <f t="shared" si="6"/>
        <v>1.8093078746284585</v>
      </c>
      <c r="N4" s="19">
        <f t="shared" si="6"/>
        <v>3.6019168068942555</v>
      </c>
      <c r="O4" s="19">
        <f t="shared" si="6"/>
        <v>2.8454204632065201</v>
      </c>
      <c r="P4" s="19">
        <f t="shared" si="6"/>
        <v>11.300931286191897</v>
      </c>
      <c r="Q4" s="19">
        <f t="shared" si="6"/>
        <v>9.3342526413618589</v>
      </c>
      <c r="R4" s="19">
        <f t="shared" si="6"/>
        <v>0</v>
      </c>
      <c r="S4" s="19">
        <f t="shared" si="6"/>
        <v>4.2783785582059277</v>
      </c>
      <c r="T4" s="19">
        <f t="shared" si="6"/>
        <v>7.9702542425993173E-2</v>
      </c>
      <c r="U4" s="19">
        <f t="shared" si="6"/>
        <v>0.21749265993016242</v>
      </c>
      <c r="V4" s="19">
        <f t="shared" si="6"/>
        <v>8.5714694381687745E-2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1.3806681364655722</v>
      </c>
      <c r="O5" s="8">
        <v>1.5769249949795145</v>
      </c>
      <c r="P5" s="8">
        <v>7.0484603209623051</v>
      </c>
      <c r="Q5" s="8">
        <v>3.5780039849919927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210.55210942379406</v>
      </c>
      <c r="I7" s="8">
        <v>0</v>
      </c>
      <c r="J7" s="8">
        <v>0</v>
      </c>
      <c r="K7" s="8">
        <v>0</v>
      </c>
      <c r="L7" s="8">
        <v>1.4488548368943366</v>
      </c>
      <c r="M7" s="8">
        <v>1.8093078746284585</v>
      </c>
      <c r="N7" s="8">
        <v>2.2212486704286833</v>
      </c>
      <c r="O7" s="8">
        <v>1.2684954682270053</v>
      </c>
      <c r="P7" s="8">
        <v>4.2524709652295911</v>
      </c>
      <c r="Q7" s="8">
        <v>5.7562486563698663</v>
      </c>
      <c r="R7" s="8">
        <v>0</v>
      </c>
      <c r="S7" s="8">
        <v>4.2783785582059277</v>
      </c>
      <c r="T7" s="8">
        <v>7.9702542425993173E-2</v>
      </c>
      <c r="U7" s="8">
        <v>0.21749265993016242</v>
      </c>
      <c r="V7" s="8">
        <v>8.5714694381687745E-2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2.2207156831312327E-2</v>
      </c>
      <c r="U8" s="19">
        <f t="shared" si="8"/>
        <v>5.9130715424837048E-2</v>
      </c>
      <c r="V8" s="19">
        <f t="shared" si="8"/>
        <v>3.8452886869868717E-2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2.2207156831312327E-2</v>
      </c>
      <c r="U10" s="8">
        <v>5.9130715424837048E-2</v>
      </c>
      <c r="V10" s="8">
        <v>3.8452886869868717E-2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303.09097308037877</v>
      </c>
      <c r="F11" s="19">
        <f t="shared" si="10"/>
        <v>0</v>
      </c>
      <c r="G11" s="19">
        <f t="shared" si="10"/>
        <v>0</v>
      </c>
      <c r="H11" s="19">
        <f t="shared" si="10"/>
        <v>20.151337404634695</v>
      </c>
      <c r="I11" s="19">
        <f t="shared" si="10"/>
        <v>10.517960197248932</v>
      </c>
      <c r="J11" s="19">
        <f t="shared" si="10"/>
        <v>4.431017346284726</v>
      </c>
      <c r="K11" s="19">
        <f t="shared" si="10"/>
        <v>7.0262707302036249</v>
      </c>
      <c r="L11" s="19">
        <f t="shared" si="10"/>
        <v>7.0595009828822857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2.74821592125283E-2</v>
      </c>
      <c r="U11" s="19">
        <f t="shared" si="10"/>
        <v>3.6580105806758037E-2</v>
      </c>
      <c r="V11" s="19">
        <f t="shared" si="10"/>
        <v>3.5275243583786142E-2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303.09097308037877</v>
      </c>
      <c r="F13" s="8">
        <v>0</v>
      </c>
      <c r="G13" s="8">
        <v>0</v>
      </c>
      <c r="H13" s="8">
        <v>20.151337404634695</v>
      </c>
      <c r="I13" s="8">
        <v>10.517960197248932</v>
      </c>
      <c r="J13" s="8">
        <v>4.431017346284726</v>
      </c>
      <c r="K13" s="8">
        <v>7.0262707302036249</v>
      </c>
      <c r="L13" s="8">
        <v>7.0595009828822857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2.74821592125283E-2</v>
      </c>
      <c r="U16" s="8">
        <v>3.6580105806758037E-2</v>
      </c>
      <c r="V16" s="8">
        <v>3.5275243583786142E-2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549.87830941664913</v>
      </c>
      <c r="D26" s="27">
        <f t="shared" si="16"/>
        <v>171.11502072756306</v>
      </c>
      <c r="E26" s="27">
        <f t="shared" si="16"/>
        <v>131.22733067293422</v>
      </c>
      <c r="F26" s="27">
        <f t="shared" si="16"/>
        <v>114.56432886778003</v>
      </c>
      <c r="G26" s="27">
        <f t="shared" si="16"/>
        <v>114.11045737508159</v>
      </c>
      <c r="H26" s="27">
        <f t="shared" si="16"/>
        <v>118.09020126290424</v>
      </c>
      <c r="I26" s="27">
        <f t="shared" si="16"/>
        <v>81.08920453464529</v>
      </c>
      <c r="J26" s="27">
        <f t="shared" si="16"/>
        <v>69.509237661693135</v>
      </c>
      <c r="K26" s="27">
        <f t="shared" si="16"/>
        <v>57.136339832699832</v>
      </c>
      <c r="L26" s="27">
        <f t="shared" si="16"/>
        <v>72.32645234189458</v>
      </c>
      <c r="M26" s="27">
        <f t="shared" si="16"/>
        <v>29.498830512863876</v>
      </c>
      <c r="N26" s="27">
        <f t="shared" si="16"/>
        <v>24.006888847028424</v>
      </c>
      <c r="O26" s="27">
        <f t="shared" si="16"/>
        <v>25.319395308552323</v>
      </c>
      <c r="P26" s="27">
        <f t="shared" si="16"/>
        <v>31.147987933617053</v>
      </c>
      <c r="Q26" s="27">
        <f t="shared" si="16"/>
        <v>22.045797006056571</v>
      </c>
      <c r="R26" s="27">
        <f t="shared" si="16"/>
        <v>16.207259921210962</v>
      </c>
      <c r="S26" s="27">
        <f t="shared" si="16"/>
        <v>18.868965875806548</v>
      </c>
      <c r="T26" s="27">
        <f t="shared" si="16"/>
        <v>16.084723523210052</v>
      </c>
      <c r="U26" s="27">
        <f t="shared" si="16"/>
        <v>18.313331620465618</v>
      </c>
      <c r="V26" s="27">
        <f t="shared" si="16"/>
        <v>18.913770775156397</v>
      </c>
      <c r="W26" s="27">
        <f t="shared" si="16"/>
        <v>11.197884402201675</v>
      </c>
      <c r="X26" s="27">
        <f t="shared" si="16"/>
        <v>13.201287204095891</v>
      </c>
      <c r="Y26" s="27">
        <f t="shared" ref="Y26:Z26" si="17">SUM(Y27,Y33)</f>
        <v>10.688023048506947</v>
      </c>
      <c r="Z26" s="27">
        <f t="shared" si="17"/>
        <v>12.337797771476135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549.87830941664913</v>
      </c>
      <c r="D33" s="19">
        <f t="shared" si="20"/>
        <v>171.11502072756306</v>
      </c>
      <c r="E33" s="19">
        <f t="shared" si="20"/>
        <v>131.22733067293422</v>
      </c>
      <c r="F33" s="19">
        <f t="shared" si="20"/>
        <v>114.56432886778003</v>
      </c>
      <c r="G33" s="19">
        <f t="shared" si="20"/>
        <v>114.11045737508159</v>
      </c>
      <c r="H33" s="19">
        <f t="shared" si="20"/>
        <v>118.09020126290424</v>
      </c>
      <c r="I33" s="19">
        <f t="shared" si="20"/>
        <v>81.08920453464529</v>
      </c>
      <c r="J33" s="19">
        <f t="shared" si="20"/>
        <v>69.509237661693135</v>
      </c>
      <c r="K33" s="19">
        <f t="shared" si="20"/>
        <v>57.136339832699832</v>
      </c>
      <c r="L33" s="19">
        <f t="shared" si="20"/>
        <v>72.32645234189458</v>
      </c>
      <c r="M33" s="19">
        <f t="shared" si="20"/>
        <v>29.498830512863876</v>
      </c>
      <c r="N33" s="19">
        <f t="shared" si="20"/>
        <v>24.006888847028424</v>
      </c>
      <c r="O33" s="19">
        <f t="shared" si="20"/>
        <v>25.319395308552323</v>
      </c>
      <c r="P33" s="19">
        <f t="shared" si="20"/>
        <v>31.147987933617053</v>
      </c>
      <c r="Q33" s="19">
        <f t="shared" si="20"/>
        <v>22.045797006056571</v>
      </c>
      <c r="R33" s="19">
        <f t="shared" si="20"/>
        <v>16.207259921210962</v>
      </c>
      <c r="S33" s="19">
        <f t="shared" si="20"/>
        <v>18.868965875806548</v>
      </c>
      <c r="T33" s="19">
        <f t="shared" si="20"/>
        <v>16.084723523210052</v>
      </c>
      <c r="U33" s="19">
        <f t="shared" si="20"/>
        <v>18.313331620465618</v>
      </c>
      <c r="V33" s="19">
        <f t="shared" si="20"/>
        <v>18.913770775156397</v>
      </c>
      <c r="W33" s="19">
        <f t="shared" si="20"/>
        <v>11.197884402201675</v>
      </c>
      <c r="X33" s="19">
        <f t="shared" si="20"/>
        <v>13.201287204095891</v>
      </c>
      <c r="Y33" s="19">
        <f t="shared" ref="Y33:Z33" si="21">SUM(Y34:Y50)</f>
        <v>10.688023048506947</v>
      </c>
      <c r="Z33" s="19">
        <f t="shared" si="21"/>
        <v>12.337797771476135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417.11581530011654</v>
      </c>
      <c r="D36" s="8">
        <v>17.124848391929852</v>
      </c>
      <c r="E36" s="8">
        <v>14.546235040854814</v>
      </c>
      <c r="F36" s="8">
        <v>13.441091498548587</v>
      </c>
      <c r="G36" s="8">
        <v>19.859329033914946</v>
      </c>
      <c r="H36" s="8">
        <v>18.804909511062462</v>
      </c>
      <c r="I36" s="8">
        <v>11.857493710034182</v>
      </c>
      <c r="J36" s="8">
        <v>13.596003444884781</v>
      </c>
      <c r="K36" s="8">
        <v>13.106724335398347</v>
      </c>
      <c r="L36" s="8">
        <v>12.404385057234656</v>
      </c>
      <c r="M36" s="8">
        <v>9.3782238766872155</v>
      </c>
      <c r="N36" s="8">
        <v>8.7520673989553597</v>
      </c>
      <c r="O36" s="8">
        <v>9.1415721120738986</v>
      </c>
      <c r="P36" s="8">
        <v>7.6935666840722403</v>
      </c>
      <c r="Q36" s="8">
        <v>6.3028086181832803</v>
      </c>
      <c r="R36" s="8">
        <v>3.5222786797717323</v>
      </c>
      <c r="S36" s="8">
        <v>3.9361897622788291</v>
      </c>
      <c r="T36" s="8">
        <v>2.3200084017151177</v>
      </c>
      <c r="U36" s="8">
        <v>3.0220509894904413</v>
      </c>
      <c r="V36" s="8">
        <v>4.2933736443881987</v>
      </c>
      <c r="W36" s="8">
        <v>2.0901038068368569</v>
      </c>
      <c r="X36" s="8">
        <v>4.9234161971441397</v>
      </c>
      <c r="Y36" s="8">
        <v>2.9300692384429481</v>
      </c>
      <c r="Z36" s="8">
        <v>2.2361639325044003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20.419400097832664</v>
      </c>
      <c r="D43" s="8">
        <v>22.828454996336255</v>
      </c>
      <c r="E43" s="8">
        <v>17.726333941103526</v>
      </c>
      <c r="F43" s="8">
        <v>21.91134757043783</v>
      </c>
      <c r="G43" s="8">
        <v>17.984826889514313</v>
      </c>
      <c r="H43" s="8">
        <v>17.025253620157034</v>
      </c>
      <c r="I43" s="8">
        <v>12.889241669805925</v>
      </c>
      <c r="J43" s="8">
        <v>10.233655953834248</v>
      </c>
      <c r="K43" s="8">
        <v>8.1423725319182196</v>
      </c>
      <c r="L43" s="8">
        <v>11.792270995805438</v>
      </c>
      <c r="M43" s="8">
        <v>6.7975144967719023</v>
      </c>
      <c r="N43" s="8">
        <v>6.8890234259075225</v>
      </c>
      <c r="O43" s="8">
        <v>8.0699818503383494</v>
      </c>
      <c r="P43" s="8">
        <v>8.0964017883294996</v>
      </c>
      <c r="Q43" s="8">
        <v>7.5623808049668373</v>
      </c>
      <c r="R43" s="8">
        <v>6.3782949270049301</v>
      </c>
      <c r="S43" s="8">
        <v>7.6511729951082188</v>
      </c>
      <c r="T43" s="8">
        <v>6.2604298609793343</v>
      </c>
      <c r="U43" s="8">
        <v>6.8711636641812275</v>
      </c>
      <c r="V43" s="8">
        <v>9.1358896948764219</v>
      </c>
      <c r="W43" s="8">
        <v>7.4619315383564002</v>
      </c>
      <c r="X43" s="8">
        <v>8.1856781754522494</v>
      </c>
      <c r="Y43" s="8">
        <v>6.43292872989021</v>
      </c>
      <c r="Z43" s="8">
        <v>7.6278943374287485</v>
      </c>
    </row>
    <row r="44" spans="1:26" ht="11.25" customHeight="1" x14ac:dyDescent="0.2">
      <c r="A44" s="28" t="s">
        <v>74</v>
      </c>
      <c r="B44" s="7" t="s">
        <v>75</v>
      </c>
      <c r="C44" s="8">
        <v>112.34309401869992</v>
      </c>
      <c r="D44" s="8">
        <v>131.16171733929696</v>
      </c>
      <c r="E44" s="8">
        <v>98.954761690975857</v>
      </c>
      <c r="F44" s="8">
        <v>79.211889798793621</v>
      </c>
      <c r="G44" s="8">
        <v>76.266301451652339</v>
      </c>
      <c r="H44" s="8">
        <v>82.260038131684752</v>
      </c>
      <c r="I44" s="8">
        <v>56.34246915480518</v>
      </c>
      <c r="J44" s="8">
        <v>45.679578262974111</v>
      </c>
      <c r="K44" s="8">
        <v>35.887242965383265</v>
      </c>
      <c r="L44" s="8">
        <v>48.129796288854486</v>
      </c>
      <c r="M44" s="8">
        <v>13.323092139404755</v>
      </c>
      <c r="N44" s="8">
        <v>7.7356786857028732</v>
      </c>
      <c r="O44" s="8">
        <v>8.1078413461400771</v>
      </c>
      <c r="P44" s="8">
        <v>15.358019461215315</v>
      </c>
      <c r="Q44" s="8">
        <v>8.180607582906454</v>
      </c>
      <c r="R44" s="8">
        <v>6.3066863144342991</v>
      </c>
      <c r="S44" s="8">
        <v>7.2816031184195005</v>
      </c>
      <c r="T44" s="8">
        <v>7.5042852605156014</v>
      </c>
      <c r="U44" s="8">
        <v>8.4201169667939517</v>
      </c>
      <c r="V44" s="8">
        <v>5.4845074358917776</v>
      </c>
      <c r="W44" s="8">
        <v>1.6458490570084174</v>
      </c>
      <c r="X44" s="8">
        <v>9.2192831499503136E-2</v>
      </c>
      <c r="Y44" s="8">
        <v>1.3250250801737891</v>
      </c>
      <c r="Z44" s="8">
        <v>2.4737395015429846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0.63011933646266949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601.86072933599189</v>
      </c>
      <c r="D51" s="27">
        <v>601.10219375356735</v>
      </c>
      <c r="E51" s="27">
        <v>485.44613589828032</v>
      </c>
      <c r="F51" s="27">
        <v>350.63256949658438</v>
      </c>
      <c r="G51" s="27">
        <v>360.98289105634535</v>
      </c>
      <c r="H51" s="27">
        <v>364.75334762087817</v>
      </c>
      <c r="I51" s="27">
        <v>242.75549828729447</v>
      </c>
      <c r="J51" s="27">
        <v>208.1079508577424</v>
      </c>
      <c r="K51" s="27">
        <v>184.1958930187096</v>
      </c>
      <c r="L51" s="27">
        <v>389.07257341988458</v>
      </c>
      <c r="M51" s="27">
        <v>177.72589149367695</v>
      </c>
      <c r="N51" s="27">
        <v>259.06179417465796</v>
      </c>
      <c r="O51" s="27">
        <v>312.07952840753723</v>
      </c>
      <c r="P51" s="27">
        <v>320.98226651822176</v>
      </c>
      <c r="Q51" s="27">
        <v>331.70141684413937</v>
      </c>
      <c r="R51" s="27">
        <v>332.038345572102</v>
      </c>
      <c r="S51" s="27">
        <v>364.53820765069361</v>
      </c>
      <c r="T51" s="27">
        <v>338.95536436038003</v>
      </c>
      <c r="U51" s="27">
        <v>428.1547461942169</v>
      </c>
      <c r="V51" s="27">
        <v>377.73065323258311</v>
      </c>
      <c r="W51" s="27">
        <v>300.34740072716477</v>
      </c>
      <c r="X51" s="27">
        <v>371.9646839081114</v>
      </c>
      <c r="Y51" s="27">
        <v>248.44762071935378</v>
      </c>
      <c r="Z51" s="27">
        <v>259.92361303787294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7.384033574697775E-2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7.384033574697775E-2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60.199852306852634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3.4877338543336757E-3</v>
      </c>
      <c r="P61" s="49">
        <f t="shared" si="24"/>
        <v>8.7729512615231896E-3</v>
      </c>
      <c r="Q61" s="49">
        <f t="shared" si="24"/>
        <v>2.459755990060624E-2</v>
      </c>
      <c r="R61" s="49">
        <f t="shared" si="24"/>
        <v>6.0127522503286221E-2</v>
      </c>
      <c r="S61" s="49">
        <f t="shared" si="24"/>
        <v>0.26766017153494576</v>
      </c>
      <c r="T61" s="49">
        <f t="shared" si="24"/>
        <v>0.41817528067491544</v>
      </c>
      <c r="U61" s="49">
        <f t="shared" si="24"/>
        <v>0.84853383742738353</v>
      </c>
      <c r="V61" s="49">
        <f t="shared" si="24"/>
        <v>1.2337902185348129</v>
      </c>
      <c r="W61" s="49">
        <f t="shared" si="24"/>
        <v>15.663974903370871</v>
      </c>
      <c r="X61" s="49">
        <f t="shared" si="24"/>
        <v>5.1474486857755988</v>
      </c>
      <c r="Y61" s="49">
        <f t="shared" ref="Y61:Z61" si="25">SUM(Y62:Y72)</f>
        <v>5.4629390256215347</v>
      </c>
      <c r="Z61" s="49">
        <f t="shared" si="25"/>
        <v>8.3128998391881588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60.199852306852634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13.959543932266124</v>
      </c>
      <c r="X62" s="52">
        <v>1.408772656565465</v>
      </c>
      <c r="Y62" s="52">
        <v>1.1997129639973421</v>
      </c>
      <c r="Z62" s="52">
        <v>1.6705920927273823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3.4877338543336757E-3</v>
      </c>
      <c r="P64" s="52">
        <v>8.7729512615231896E-3</v>
      </c>
      <c r="Q64" s="52">
        <v>2.459755990060624E-2</v>
      </c>
      <c r="R64" s="52">
        <v>6.0127522503286221E-2</v>
      </c>
      <c r="S64" s="52">
        <v>0.15721752831383062</v>
      </c>
      <c r="T64" s="52">
        <v>0.27644921346791762</v>
      </c>
      <c r="U64" s="52">
        <v>0.64502861499513697</v>
      </c>
      <c r="V64" s="52">
        <v>0.96522350654358591</v>
      </c>
      <c r="W64" s="52">
        <v>1.4778623249359133</v>
      </c>
      <c r="X64" s="52">
        <v>3.4760211616690269</v>
      </c>
      <c r="Y64" s="52">
        <v>4.0246019491858531</v>
      </c>
      <c r="Z64" s="52">
        <v>6.30520474702851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0.11044264322111512</v>
      </c>
      <c r="T69" s="52">
        <v>0.14172606720699782</v>
      </c>
      <c r="U69" s="52">
        <v>0.20350522243224653</v>
      </c>
      <c r="V69" s="52">
        <v>0.26856671199122695</v>
      </c>
      <c r="W69" s="52">
        <v>0.22656864616883396</v>
      </c>
      <c r="X69" s="52">
        <v>0.26265486754110645</v>
      </c>
      <c r="Y69" s="52">
        <v>0.2386241124383395</v>
      </c>
      <c r="Z69" s="52">
        <v>0.33710299943226579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8043.8325638399992</v>
      </c>
      <c r="D2" s="21">
        <f t="shared" ref="D2:X2" si="0">SUM(D3,D17,D22,D25,D26,D51,D52)</f>
        <v>9734.6487416399996</v>
      </c>
      <c r="E2" s="21">
        <f t="shared" si="0"/>
        <v>9239.0132041222205</v>
      </c>
      <c r="F2" s="21">
        <f t="shared" si="0"/>
        <v>10210.735989002036</v>
      </c>
      <c r="G2" s="21">
        <f t="shared" si="0"/>
        <v>8395.3511031623711</v>
      </c>
      <c r="H2" s="21">
        <f t="shared" si="0"/>
        <v>7683.7746376824452</v>
      </c>
      <c r="I2" s="21">
        <f t="shared" si="0"/>
        <v>6092.0229074422587</v>
      </c>
      <c r="J2" s="21">
        <f t="shared" si="0"/>
        <v>6584.5994335224823</v>
      </c>
      <c r="K2" s="21">
        <f t="shared" si="0"/>
        <v>7089.1686097222218</v>
      </c>
      <c r="L2" s="21">
        <f t="shared" si="0"/>
        <v>4837.1712393608595</v>
      </c>
      <c r="M2" s="21">
        <f t="shared" si="0"/>
        <v>4100.7535909203743</v>
      </c>
      <c r="N2" s="21">
        <f t="shared" si="0"/>
        <v>12216.728463840001</v>
      </c>
      <c r="O2" s="21">
        <f t="shared" si="0"/>
        <v>11704.620091409801</v>
      </c>
      <c r="P2" s="21">
        <f t="shared" si="0"/>
        <v>12367.815696517668</v>
      </c>
      <c r="Q2" s="21">
        <f t="shared" si="0"/>
        <v>11164.811048389791</v>
      </c>
      <c r="R2" s="21">
        <f t="shared" si="0"/>
        <v>9906.0168431348648</v>
      </c>
      <c r="S2" s="21">
        <f t="shared" si="0"/>
        <v>9516.4543694552449</v>
      </c>
      <c r="T2" s="21">
        <f t="shared" si="0"/>
        <v>8406.9276478207776</v>
      </c>
      <c r="U2" s="21">
        <f t="shared" si="0"/>
        <v>8981.7733609046718</v>
      </c>
      <c r="V2" s="21">
        <f t="shared" si="0"/>
        <v>8913.3092830374844</v>
      </c>
      <c r="W2" s="21">
        <f t="shared" si="0"/>
        <v>8022.0247780261607</v>
      </c>
      <c r="X2" s="21">
        <f t="shared" si="0"/>
        <v>7546.5451736723153</v>
      </c>
      <c r="Y2" s="21">
        <f t="shared" ref="Y2:Z2" si="1">SUM(Y3,Y17,Y22,Y25,Y26,Y51,Y52)</f>
        <v>6639.2155247107657</v>
      </c>
      <c r="Z2" s="21">
        <f t="shared" si="1"/>
        <v>6587.3196826632457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1303.4703225622211</v>
      </c>
      <c r="F3" s="24">
        <f t="shared" si="3"/>
        <v>1411.2476856020348</v>
      </c>
      <c r="G3" s="24">
        <f t="shared" si="3"/>
        <v>1504.5294369623707</v>
      </c>
      <c r="H3" s="24">
        <f t="shared" si="3"/>
        <v>1447.6443292824456</v>
      </c>
      <c r="I3" s="24">
        <f t="shared" si="3"/>
        <v>1415.2247193622588</v>
      </c>
      <c r="J3" s="24">
        <f t="shared" si="3"/>
        <v>1660.2426288024831</v>
      </c>
      <c r="K3" s="24">
        <f t="shared" si="3"/>
        <v>1987.2388576822211</v>
      </c>
      <c r="L3" s="24">
        <f t="shared" si="3"/>
        <v>885.53463696085873</v>
      </c>
      <c r="M3" s="24">
        <f t="shared" si="3"/>
        <v>1134.7653333603732</v>
      </c>
      <c r="N3" s="24">
        <f t="shared" si="3"/>
        <v>937.87533575999987</v>
      </c>
      <c r="O3" s="24">
        <f t="shared" si="3"/>
        <v>1048.4153726398629</v>
      </c>
      <c r="P3" s="24">
        <f t="shared" si="3"/>
        <v>1931.4970142407137</v>
      </c>
      <c r="Q3" s="24">
        <f t="shared" si="3"/>
        <v>1767.1795027199464</v>
      </c>
      <c r="R3" s="24">
        <f t="shared" si="3"/>
        <v>1513.8261244802918</v>
      </c>
      <c r="S3" s="24">
        <f t="shared" si="3"/>
        <v>1373.7853058400153</v>
      </c>
      <c r="T3" s="24">
        <f t="shared" si="3"/>
        <v>1486.360434960035</v>
      </c>
      <c r="U3" s="24">
        <f t="shared" si="3"/>
        <v>1432.9280743199624</v>
      </c>
      <c r="V3" s="24">
        <f t="shared" si="3"/>
        <v>1264.5750794400003</v>
      </c>
      <c r="W3" s="24">
        <f t="shared" si="3"/>
        <v>823.22921736000001</v>
      </c>
      <c r="X3" s="24">
        <f t="shared" ref="X3:Z3" si="4">SUM(X4,X8,X11)</f>
        <v>1030.7062022400003</v>
      </c>
      <c r="Y3" s="24">
        <f t="shared" si="4"/>
        <v>986.66123688000005</v>
      </c>
      <c r="Z3" s="24">
        <f t="shared" si="4"/>
        <v>898.56824111999993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946.94615135999993</v>
      </c>
      <c r="F4" s="19">
        <f t="shared" si="6"/>
        <v>1084.6836000000001</v>
      </c>
      <c r="G4" s="19">
        <f t="shared" si="6"/>
        <v>1124.03735136</v>
      </c>
      <c r="H4" s="19">
        <f t="shared" si="6"/>
        <v>1055.1682864800002</v>
      </c>
      <c r="I4" s="19">
        <f t="shared" si="6"/>
        <v>1052.7087621600001</v>
      </c>
      <c r="J4" s="19">
        <f t="shared" si="6"/>
        <v>1261.7748000000004</v>
      </c>
      <c r="K4" s="19">
        <f t="shared" si="6"/>
        <v>1630.7146864799997</v>
      </c>
      <c r="L4" s="19">
        <f t="shared" si="6"/>
        <v>747.71855135999999</v>
      </c>
      <c r="M4" s="19">
        <f t="shared" si="6"/>
        <v>1074.84516216</v>
      </c>
      <c r="N4" s="19">
        <f t="shared" si="6"/>
        <v>937.87533575999987</v>
      </c>
      <c r="O4" s="19">
        <f t="shared" si="6"/>
        <v>970.17847343999983</v>
      </c>
      <c r="P4" s="19">
        <f t="shared" si="6"/>
        <v>1679.0336798399994</v>
      </c>
      <c r="Q4" s="19">
        <f t="shared" si="6"/>
        <v>1675.4775523199996</v>
      </c>
      <c r="R4" s="19">
        <f t="shared" si="6"/>
        <v>1435.7083276800001</v>
      </c>
      <c r="S4" s="19">
        <f t="shared" si="6"/>
        <v>1296.1931558400001</v>
      </c>
      <c r="T4" s="19">
        <f t="shared" si="6"/>
        <v>1423.3895913600002</v>
      </c>
      <c r="U4" s="19">
        <f t="shared" si="6"/>
        <v>1377.6561295200001</v>
      </c>
      <c r="V4" s="19">
        <f t="shared" si="6"/>
        <v>1208.6556134400003</v>
      </c>
      <c r="W4" s="19">
        <f t="shared" si="6"/>
        <v>823.22921736000001</v>
      </c>
      <c r="X4" s="19">
        <f t="shared" ref="X4:Z4" si="7">SUM(X5:X7)</f>
        <v>1030.7062022400003</v>
      </c>
      <c r="Y4" s="19">
        <f t="shared" si="7"/>
        <v>986.66123688000005</v>
      </c>
      <c r="Z4" s="19">
        <f t="shared" si="7"/>
        <v>898.56824111999993</v>
      </c>
    </row>
    <row r="5" spans="1:26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418.89969791999982</v>
      </c>
      <c r="O5" s="8">
        <f>FC_IND_CPC_BC_E!O5+FC_IND_CPC_OC_E!O5+FC_IND_CPC_PH_E!O5</f>
        <v>470.87971127999987</v>
      </c>
      <c r="P5" s="8">
        <f>FC_IND_CPC_BC_E!P5+FC_IND_CPC_OC_E!P5+FC_IND_CPC_PH_E!P5</f>
        <v>1051.8355663199995</v>
      </c>
      <c r="Q5" s="8">
        <f>FC_IND_CPC_BC_E!Q5+FC_IND_CPC_OC_E!Q5+FC_IND_CPC_PH_E!Q5</f>
        <v>580.95551447999981</v>
      </c>
      <c r="R5" s="8">
        <f>FC_IND_CPC_BC_E!R5+FC_IND_CPC_OC_E!R5+FC_IND_CPC_PH_E!R5</f>
        <v>461.70672768000014</v>
      </c>
      <c r="S5" s="8">
        <f>FC_IND_CPC_BC_E!S5+FC_IND_CPC_OC_E!S5+FC_IND_CPC_PH_E!S5</f>
        <v>226.26704232000003</v>
      </c>
      <c r="T5" s="8">
        <f>FC_IND_CPC_BC_E!T5+FC_IND_CPC_OC_E!T5+FC_IND_CPC_PH_E!T5</f>
        <v>178.53687719999999</v>
      </c>
      <c r="U5" s="8">
        <f>FC_IND_CPC_BC_E!U5+FC_IND_CPC_OC_E!U5+FC_IND_CPC_PH_E!U5</f>
        <v>281.5647912</v>
      </c>
      <c r="V5" s="8">
        <f>FC_IND_CPC_BC_E!V5+FC_IND_CPC_OC_E!V5+FC_IND_CPC_PH_E!V5</f>
        <v>228.21470496000003</v>
      </c>
      <c r="W5" s="8">
        <f>FC_IND_CPC_BC_E!W5+FC_IND_CPC_OC_E!W5+FC_IND_CPC_PH_E!W5</f>
        <v>118.29794328</v>
      </c>
      <c r="X5" s="8">
        <f>FC_IND_CPC_BC_E!X5+FC_IND_CPC_OC_E!X5+FC_IND_CPC_PH_E!X5</f>
        <v>163.74397248000005</v>
      </c>
      <c r="Y5" s="8">
        <f>FC_IND_CPC_BC_E!Y5+FC_IND_CPC_OC_E!Y5+FC_IND_CPC_PH_E!Y5</f>
        <v>211.12233911999999</v>
      </c>
      <c r="Z5" s="8">
        <f>FC_IND_CPC_BC_E!Z5+FC_IND_CPC_OC_E!Z5+FC_IND_CPC_PH_E!Z5</f>
        <v>65.177053920000006</v>
      </c>
    </row>
    <row r="6" spans="1:26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  <c r="Y6" s="8">
        <f>FC_IND_CPC_BC_E!Y6+FC_IND_CPC_OC_E!Y6+FC_IND_CPC_PH_E!Y6</f>
        <v>0</v>
      </c>
      <c r="Z6" s="8">
        <f>FC_IND_CPC_BC_E!Z6+FC_IND_CPC_OC_E!Z6+FC_IND_CPC_PH_E!Z6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946.94615135999993</v>
      </c>
      <c r="F7" s="8">
        <f>FC_IND_CPC_BC_E!F7+FC_IND_CPC_OC_E!F7+FC_IND_CPC_PH_E!F7</f>
        <v>1084.6836000000001</v>
      </c>
      <c r="G7" s="8">
        <f>FC_IND_CPC_BC_E!G7+FC_IND_CPC_OC_E!G7+FC_IND_CPC_PH_E!G7</f>
        <v>1124.03735136</v>
      </c>
      <c r="H7" s="8">
        <f>FC_IND_CPC_BC_E!H7+FC_IND_CPC_OC_E!H7+FC_IND_CPC_PH_E!H7</f>
        <v>1055.1682864800002</v>
      </c>
      <c r="I7" s="8">
        <f>FC_IND_CPC_BC_E!I7+FC_IND_CPC_OC_E!I7+FC_IND_CPC_PH_E!I7</f>
        <v>1052.7087621600001</v>
      </c>
      <c r="J7" s="8">
        <f>FC_IND_CPC_BC_E!J7+FC_IND_CPC_OC_E!J7+FC_IND_CPC_PH_E!J7</f>
        <v>1261.7748000000004</v>
      </c>
      <c r="K7" s="8">
        <f>FC_IND_CPC_BC_E!K7+FC_IND_CPC_OC_E!K7+FC_IND_CPC_PH_E!K7</f>
        <v>1630.7146864799997</v>
      </c>
      <c r="L7" s="8">
        <f>FC_IND_CPC_BC_E!L7+FC_IND_CPC_OC_E!L7+FC_IND_CPC_PH_E!L7</f>
        <v>747.71855135999999</v>
      </c>
      <c r="M7" s="8">
        <f>FC_IND_CPC_BC_E!M7+FC_IND_CPC_OC_E!M7+FC_IND_CPC_PH_E!M7</f>
        <v>1074.84516216</v>
      </c>
      <c r="N7" s="8">
        <f>FC_IND_CPC_BC_E!N7+FC_IND_CPC_OC_E!N7+FC_IND_CPC_PH_E!N7</f>
        <v>518.97563783999999</v>
      </c>
      <c r="O7" s="8">
        <f>FC_IND_CPC_BC_E!O7+FC_IND_CPC_OC_E!O7+FC_IND_CPC_PH_E!O7</f>
        <v>499.29876216000002</v>
      </c>
      <c r="P7" s="8">
        <f>FC_IND_CPC_BC_E!P7+FC_IND_CPC_OC_E!P7+FC_IND_CPC_PH_E!P7</f>
        <v>627.19811351999988</v>
      </c>
      <c r="Q7" s="8">
        <f>FC_IND_CPC_BC_E!Q7+FC_IND_CPC_OC_E!Q7+FC_IND_CPC_PH_E!Q7</f>
        <v>1094.5220378399997</v>
      </c>
      <c r="R7" s="8">
        <f>FC_IND_CPC_BC_E!R7+FC_IND_CPC_OC_E!R7+FC_IND_CPC_PH_E!R7</f>
        <v>974.00159999999994</v>
      </c>
      <c r="S7" s="8">
        <f>FC_IND_CPC_BC_E!S7+FC_IND_CPC_OC_E!S7+FC_IND_CPC_PH_E!S7</f>
        <v>1069.9261135200002</v>
      </c>
      <c r="T7" s="8">
        <f>FC_IND_CPC_BC_E!T7+FC_IND_CPC_OC_E!T7+FC_IND_CPC_PH_E!T7</f>
        <v>1244.8527141600002</v>
      </c>
      <c r="U7" s="8">
        <f>FC_IND_CPC_BC_E!U7+FC_IND_CPC_OC_E!U7+FC_IND_CPC_PH_E!U7</f>
        <v>1096.0913383200002</v>
      </c>
      <c r="V7" s="8">
        <f>FC_IND_CPC_BC_E!V7+FC_IND_CPC_OC_E!V7+FC_IND_CPC_PH_E!V7</f>
        <v>980.4409084800003</v>
      </c>
      <c r="W7" s="8">
        <f>FC_IND_CPC_BC_E!W7+FC_IND_CPC_OC_E!W7+FC_IND_CPC_PH_E!W7</f>
        <v>704.93127407999998</v>
      </c>
      <c r="X7" s="8">
        <f>FC_IND_CPC_BC_E!X7+FC_IND_CPC_OC_E!X7+FC_IND_CPC_PH_E!X7</f>
        <v>866.96222976000024</v>
      </c>
      <c r="Y7" s="8">
        <f>FC_IND_CPC_BC_E!Y7+FC_IND_CPC_OC_E!Y7+FC_IND_CPC_PH_E!Y7</f>
        <v>775.53889776000005</v>
      </c>
      <c r="Z7" s="8">
        <f>FC_IND_CPC_BC_E!Z7+FC_IND_CPC_OC_E!Z7+FC_IND_CPC_PH_E!Z7</f>
        <v>833.39118719999988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27.472161599546659</v>
      </c>
      <c r="P8" s="19">
        <f t="shared" si="9"/>
        <v>37.774040399376659</v>
      </c>
      <c r="Q8" s="19">
        <f t="shared" si="9"/>
        <v>27.472161599546659</v>
      </c>
      <c r="R8" s="19">
        <f t="shared" si="9"/>
        <v>8.5849595998583332</v>
      </c>
      <c r="S8" s="19">
        <f t="shared" si="9"/>
        <v>20.60412119966</v>
      </c>
      <c r="T8" s="19">
        <f t="shared" si="9"/>
        <v>15.726063599740488</v>
      </c>
      <c r="U8" s="19">
        <f t="shared" si="9"/>
        <v>16.800865199722757</v>
      </c>
      <c r="V8" s="19">
        <f t="shared" si="9"/>
        <v>15.322467599747155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  <c r="Y9" s="8">
        <f>FC_IND_CPC_BC_E!Y9+FC_IND_CPC_OC_E!Y9+FC_IND_CPC_PH_E!Y9</f>
        <v>0</v>
      </c>
      <c r="Z9" s="8">
        <f>FC_IND_CPC_BC_E!Z9+FC_IND_CPC_OC_E!Z9+FC_IND_CPC_PH_E!Z9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27.472161599546659</v>
      </c>
      <c r="P10" s="8">
        <f>FC_IND_CPC_BC_E!P10+FC_IND_CPC_OC_E!P10+FC_IND_CPC_PH_E!P10</f>
        <v>37.774040399376659</v>
      </c>
      <c r="Q10" s="8">
        <f>FC_IND_CPC_BC_E!Q10+FC_IND_CPC_OC_E!Q10+FC_IND_CPC_PH_E!Q10</f>
        <v>27.472161599546659</v>
      </c>
      <c r="R10" s="8">
        <f>FC_IND_CPC_BC_E!R10+FC_IND_CPC_OC_E!R10+FC_IND_CPC_PH_E!R10</f>
        <v>8.5849595998583332</v>
      </c>
      <c r="S10" s="8">
        <f>FC_IND_CPC_BC_E!S10+FC_IND_CPC_OC_E!S10+FC_IND_CPC_PH_E!S10</f>
        <v>20.60412119966</v>
      </c>
      <c r="T10" s="8">
        <f>FC_IND_CPC_BC_E!T10+FC_IND_CPC_OC_E!T10+FC_IND_CPC_PH_E!T10</f>
        <v>15.726063599740488</v>
      </c>
      <c r="U10" s="8">
        <f>FC_IND_CPC_BC_E!U10+FC_IND_CPC_OC_E!U10+FC_IND_CPC_PH_E!U10</f>
        <v>16.800865199722757</v>
      </c>
      <c r="V10" s="8">
        <f>FC_IND_CPC_BC_E!V10+FC_IND_CPC_OC_E!V10+FC_IND_CPC_PH_E!V10</f>
        <v>15.322467599747155</v>
      </c>
      <c r="W10" s="8">
        <f>FC_IND_CPC_BC_E!W10+FC_IND_CPC_OC_E!W10+FC_IND_CPC_PH_E!W10</f>
        <v>0</v>
      </c>
      <c r="X10" s="8">
        <f>FC_IND_CPC_BC_E!X10+FC_IND_CPC_OC_E!X10+FC_IND_CPC_PH_E!X10</f>
        <v>0</v>
      </c>
      <c r="Y10" s="8">
        <f>FC_IND_CPC_BC_E!Y10+FC_IND_CPC_OC_E!Y10+FC_IND_CPC_PH_E!Y10</f>
        <v>0</v>
      </c>
      <c r="Z10" s="8">
        <f>FC_IND_CPC_BC_E!Z10+FC_IND_CPC_OC_E!Z10+FC_IND_CPC_PH_E!Z10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356.52417120222128</v>
      </c>
      <c r="F11" s="19">
        <f t="shared" si="12"/>
        <v>326.56408560203465</v>
      </c>
      <c r="G11" s="19">
        <f t="shared" si="12"/>
        <v>380.49208560237065</v>
      </c>
      <c r="H11" s="19">
        <f t="shared" si="12"/>
        <v>392.47604280244531</v>
      </c>
      <c r="I11" s="19">
        <f t="shared" si="12"/>
        <v>362.51595720225868</v>
      </c>
      <c r="J11" s="19">
        <f t="shared" si="12"/>
        <v>398.46782880248264</v>
      </c>
      <c r="K11" s="19">
        <f t="shared" si="12"/>
        <v>356.5241712022214</v>
      </c>
      <c r="L11" s="19">
        <f t="shared" si="12"/>
        <v>137.81608560085868</v>
      </c>
      <c r="M11" s="19">
        <f t="shared" si="12"/>
        <v>59.920171200373318</v>
      </c>
      <c r="N11" s="19">
        <f t="shared" si="12"/>
        <v>0</v>
      </c>
      <c r="O11" s="19">
        <f t="shared" si="12"/>
        <v>50.764737600316295</v>
      </c>
      <c r="P11" s="19">
        <f t="shared" si="12"/>
        <v>214.68929400133757</v>
      </c>
      <c r="Q11" s="19">
        <f t="shared" si="12"/>
        <v>64.2297888004002</v>
      </c>
      <c r="R11" s="19">
        <f t="shared" si="12"/>
        <v>69.532837200433178</v>
      </c>
      <c r="S11" s="19">
        <f t="shared" si="12"/>
        <v>56.988028800355089</v>
      </c>
      <c r="T11" s="19">
        <f t="shared" si="12"/>
        <v>47.244780000294341</v>
      </c>
      <c r="U11" s="19">
        <f t="shared" si="12"/>
        <v>38.47107960023969</v>
      </c>
      <c r="V11" s="19">
        <f t="shared" si="12"/>
        <v>40.596998400252936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17.119828800106667</v>
      </c>
      <c r="P12" s="8">
        <f>FC_IND_CPC_BC_E!P12+FC_IND_CPC_OC_E!P12+FC_IND_CPC_PH_E!P12</f>
        <v>10.272128400063998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  <c r="Y12" s="8">
        <f>FC_IND_CPC_BC_E!Y12+FC_IND_CPC_OC_E!Y12+FC_IND_CPC_PH_E!Y12</f>
        <v>0</v>
      </c>
      <c r="Z12" s="8">
        <f>FC_IND_CPC_BC_E!Z12+FC_IND_CPC_OC_E!Z12+FC_IND_CPC_PH_E!Z12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356.52417120222128</v>
      </c>
      <c r="F13" s="8">
        <f>FC_IND_CPC_BC_E!F13+FC_IND_CPC_OC_E!F13+FC_IND_CPC_PH_E!F13</f>
        <v>326.56408560203465</v>
      </c>
      <c r="G13" s="8">
        <f>FC_IND_CPC_BC_E!G13+FC_IND_CPC_OC_E!G13+FC_IND_CPC_PH_E!G13</f>
        <v>380.49208560237065</v>
      </c>
      <c r="H13" s="8">
        <f>FC_IND_CPC_BC_E!H13+FC_IND_CPC_OC_E!H13+FC_IND_CPC_PH_E!H13</f>
        <v>392.47604280244531</v>
      </c>
      <c r="I13" s="8">
        <f>FC_IND_CPC_BC_E!I13+FC_IND_CPC_OC_E!I13+FC_IND_CPC_PH_E!I13</f>
        <v>362.51595720225868</v>
      </c>
      <c r="J13" s="8">
        <f>FC_IND_CPC_BC_E!J13+FC_IND_CPC_OC_E!J13+FC_IND_CPC_PH_E!J13</f>
        <v>398.46782880248264</v>
      </c>
      <c r="K13" s="8">
        <f>FC_IND_CPC_BC_E!K13+FC_IND_CPC_OC_E!K13+FC_IND_CPC_PH_E!K13</f>
        <v>356.5241712022214</v>
      </c>
      <c r="L13" s="8">
        <f>FC_IND_CPC_BC_E!L13+FC_IND_CPC_OC_E!L13+FC_IND_CPC_PH_E!L13</f>
        <v>137.81608560085868</v>
      </c>
      <c r="M13" s="8">
        <f>FC_IND_CPC_BC_E!M13+FC_IND_CPC_OC_E!M13+FC_IND_CPC_PH_E!M13</f>
        <v>59.920171200373318</v>
      </c>
      <c r="N13" s="8">
        <f>FC_IND_CPC_BC_E!N13+FC_IND_CPC_OC_E!N13+FC_IND_CPC_PH_E!N13</f>
        <v>0</v>
      </c>
      <c r="O13" s="8">
        <f>FC_IND_CPC_BC_E!O13+FC_IND_CPC_OC_E!O13+FC_IND_CPC_PH_E!O13</f>
        <v>20.971828800130666</v>
      </c>
      <c r="P13" s="8">
        <f>FC_IND_CPC_BC_E!P13+FC_IND_CPC_OC_E!P13+FC_IND_CPC_PH_E!P13</f>
        <v>191.74408560119463</v>
      </c>
      <c r="Q13" s="8">
        <f>FC_IND_CPC_BC_E!Q13+FC_IND_CPC_OC_E!Q13+FC_IND_CPC_PH_E!Q13</f>
        <v>47.93582880029868</v>
      </c>
      <c r="R13" s="8">
        <f>FC_IND_CPC_BC_E!R13+FC_IND_CPC_OC_E!R13+FC_IND_CPC_PH_E!R13</f>
        <v>65.911957200410626</v>
      </c>
      <c r="S13" s="8">
        <f>FC_IND_CPC_BC_E!S13+FC_IND_CPC_OC_E!S13+FC_IND_CPC_PH_E!S13</f>
        <v>47.935828800298687</v>
      </c>
      <c r="T13" s="8">
        <f>FC_IND_CPC_BC_E!T13+FC_IND_CPC_OC_E!T13+FC_IND_CPC_PH_E!T13</f>
        <v>28.291399200176258</v>
      </c>
      <c r="U13" s="8">
        <f>FC_IND_CPC_BC_E!U13+FC_IND_CPC_OC_E!U13+FC_IND_CPC_PH_E!U13</f>
        <v>28.117288800175182</v>
      </c>
      <c r="V13" s="8">
        <f>FC_IND_CPC_BC_E!V13+FC_IND_CPC_OC_E!V13+FC_IND_CPC_PH_E!V13</f>
        <v>26.54451720016538</v>
      </c>
      <c r="W13" s="8">
        <f>FC_IND_CPC_BC_E!W13+FC_IND_CPC_OC_E!W13+FC_IND_CPC_PH_E!W13</f>
        <v>0</v>
      </c>
      <c r="X13" s="8">
        <f>FC_IND_CPC_BC_E!X13+FC_IND_CPC_OC_E!X13+FC_IND_CPC_PH_E!X13</f>
        <v>0</v>
      </c>
      <c r="Y13" s="8">
        <f>FC_IND_CPC_BC_E!Y13+FC_IND_CPC_OC_E!Y13+FC_IND_CPC_PH_E!Y13</f>
        <v>0</v>
      </c>
      <c r="Z13" s="8">
        <f>FC_IND_CPC_BC_E!Z13+FC_IND_CPC_OC_E!Z13+FC_IND_CPC_PH_E!Z13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  <c r="Y14" s="8">
        <f>FC_IND_CPC_BC_E!Y14+FC_IND_CPC_OC_E!Y14+FC_IND_CPC_PH_E!Y14</f>
        <v>0</v>
      </c>
      <c r="Z14" s="8">
        <f>FC_IND_CPC_BC_E!Z14+FC_IND_CPC_OC_E!Z14+FC_IND_CPC_PH_E!Z14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  <c r="Y15" s="8">
        <f>FC_IND_CPC_BC_E!Y15+FC_IND_CPC_OC_E!Y15+FC_IND_CPC_PH_E!Y15</f>
        <v>0</v>
      </c>
      <c r="Z15" s="8">
        <f>FC_IND_CPC_BC_E!Z15+FC_IND_CPC_OC_E!Z15+FC_IND_CPC_PH_E!Z15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12.673080000078961</v>
      </c>
      <c r="P16" s="8">
        <f>FC_IND_CPC_BC_E!P16+FC_IND_CPC_OC_E!P16+FC_IND_CPC_PH_E!P16</f>
        <v>12.67308000007896</v>
      </c>
      <c r="Q16" s="8">
        <f>FC_IND_CPC_BC_E!Q16+FC_IND_CPC_OC_E!Q16+FC_IND_CPC_PH_E!Q16</f>
        <v>16.293960000101514</v>
      </c>
      <c r="R16" s="8">
        <f>FC_IND_CPC_BC_E!R16+FC_IND_CPC_OC_E!R16+FC_IND_CPC_PH_E!R16</f>
        <v>3.6208800000225589</v>
      </c>
      <c r="S16" s="8">
        <f>FC_IND_CPC_BC_E!S16+FC_IND_CPC_OC_E!S16+FC_IND_CPC_PH_E!S16</f>
        <v>9.052200000056402</v>
      </c>
      <c r="T16" s="8">
        <f>FC_IND_CPC_BC_E!T16+FC_IND_CPC_OC_E!T16+FC_IND_CPC_PH_E!T16</f>
        <v>18.953380800118087</v>
      </c>
      <c r="U16" s="8">
        <f>FC_IND_CPC_BC_E!U16+FC_IND_CPC_OC_E!U16+FC_IND_CPC_PH_E!U16</f>
        <v>10.353790800064509</v>
      </c>
      <c r="V16" s="8">
        <f>FC_IND_CPC_BC_E!V16+FC_IND_CPC_OC_E!V16+FC_IND_CPC_PH_E!V16</f>
        <v>14.052481200087556</v>
      </c>
      <c r="W16" s="8">
        <f>FC_IND_CPC_BC_E!W16+FC_IND_CPC_OC_E!W16+FC_IND_CPC_PH_E!W16</f>
        <v>0</v>
      </c>
      <c r="X16" s="8">
        <f>FC_IND_CPC_BC_E!X16+FC_IND_CPC_OC_E!X16+FC_IND_CPC_PH_E!X16</f>
        <v>0</v>
      </c>
      <c r="Y16" s="8">
        <f>FC_IND_CPC_BC_E!Y16+FC_IND_CPC_OC_E!Y16+FC_IND_CPC_PH_E!Y16</f>
        <v>0</v>
      </c>
      <c r="Z16" s="8">
        <f>FC_IND_CPC_BC_E!Z16+FC_IND_CPC_OC_E!Z16+FC_IND_CPC_PH_E!Z16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  <c r="Y18" s="8">
        <f>FC_IND_CPC_BC_E!Y18+FC_IND_CPC_OC_E!Y18+FC_IND_CPC_PH_E!Y18</f>
        <v>0</v>
      </c>
      <c r="Z18" s="8">
        <f>FC_IND_CPC_BC_E!Z18+FC_IND_CPC_OC_E!Z18+FC_IND_CPC_PH_E!Z18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  <c r="Y19" s="8">
        <f>FC_IND_CPC_BC_E!Y19+FC_IND_CPC_OC_E!Y19+FC_IND_CPC_PH_E!Y19</f>
        <v>0</v>
      </c>
      <c r="Z19" s="8">
        <f>FC_IND_CPC_BC_E!Z19+FC_IND_CPC_OC_E!Z19+FC_IND_CPC_PH_E!Z19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  <c r="Y20" s="8">
        <f>FC_IND_CPC_BC_E!Y20+FC_IND_CPC_OC_E!Y20+FC_IND_CPC_PH_E!Y20</f>
        <v>0</v>
      </c>
      <c r="Z20" s="8">
        <f>FC_IND_CPC_BC_E!Z20+FC_IND_CPC_OC_E!Z20+FC_IND_CPC_PH_E!Z20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  <c r="Y21" s="8">
        <f>FC_IND_CPC_BC_E!Y21+FC_IND_CPC_OC_E!Y21+FC_IND_CPC_PH_E!Y21</f>
        <v>0</v>
      </c>
      <c r="Z21" s="8">
        <f>FC_IND_CPC_BC_E!Z21+FC_IND_CPC_OC_E!Z21+FC_IND_CPC_PH_E!Z21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  <c r="Y23" s="8">
        <f>FC_IND_CPC_BC_E!Y23+FC_IND_CPC_OC_E!Y23+FC_IND_CPC_PH_E!Y23</f>
        <v>0</v>
      </c>
      <c r="Z23" s="8">
        <f>FC_IND_CPC_BC_E!Z23+FC_IND_CPC_OC_E!Z23+FC_IND_CPC_PH_E!Z23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  <c r="Y24" s="8">
        <f>FC_IND_CPC_BC_E!Y24+FC_IND_CPC_OC_E!Y24+FC_IND_CPC_PH_E!Y24</f>
        <v>0</v>
      </c>
      <c r="Z24" s="8">
        <f>FC_IND_CPC_BC_E!Z24+FC_IND_CPC_OC_E!Z24+FC_IND_CPC_PH_E!Z24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  <c r="Y25" s="27">
        <f>FC_IND_CPC_BC_E!Y25+FC_IND_CPC_OC_E!Y25+FC_IND_CPC_PH_E!Y25</f>
        <v>0</v>
      </c>
      <c r="Z25" s="27">
        <f>FC_IND_CPC_BC_E!Z25+FC_IND_CPC_OC_E!Z25+FC_IND_CPC_PH_E!Z25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2590.9703244000002</v>
      </c>
      <c r="D26" s="27">
        <f t="shared" ref="D26:W26" si="21">SUM(D27,D33)</f>
        <v>3520.0531623600004</v>
      </c>
      <c r="E26" s="27">
        <f t="shared" si="21"/>
        <v>2328.1891185600002</v>
      </c>
      <c r="F26" s="27">
        <f t="shared" si="21"/>
        <v>1662.5129277600004</v>
      </c>
      <c r="G26" s="27">
        <f t="shared" si="21"/>
        <v>1573.2221367600002</v>
      </c>
      <c r="H26" s="27">
        <f t="shared" si="21"/>
        <v>1465.2314499600004</v>
      </c>
      <c r="I26" s="27">
        <f t="shared" si="21"/>
        <v>1414.5560805600001</v>
      </c>
      <c r="J26" s="27">
        <f t="shared" si="21"/>
        <v>1218.4316006400004</v>
      </c>
      <c r="K26" s="27">
        <f t="shared" si="21"/>
        <v>902.24526744000013</v>
      </c>
      <c r="L26" s="27">
        <f t="shared" si="21"/>
        <v>1041.8290340400004</v>
      </c>
      <c r="M26" s="27">
        <f t="shared" si="21"/>
        <v>1123.3302606000002</v>
      </c>
      <c r="N26" s="27">
        <f t="shared" si="21"/>
        <v>1445.0264308799997</v>
      </c>
      <c r="O26" s="27">
        <f t="shared" si="21"/>
        <v>959.57498628000008</v>
      </c>
      <c r="P26" s="27">
        <f t="shared" si="21"/>
        <v>1206.81714708</v>
      </c>
      <c r="Q26" s="27">
        <f t="shared" si="21"/>
        <v>1175.7081160800003</v>
      </c>
      <c r="R26" s="27">
        <f t="shared" si="21"/>
        <v>1005.1877829600002</v>
      </c>
      <c r="S26" s="27">
        <f t="shared" si="21"/>
        <v>547.86197484000013</v>
      </c>
      <c r="T26" s="27">
        <f t="shared" si="21"/>
        <v>330.58016064000003</v>
      </c>
      <c r="U26" s="27">
        <f t="shared" si="21"/>
        <v>373.13387064</v>
      </c>
      <c r="V26" s="27">
        <f t="shared" si="21"/>
        <v>499.13749152000014</v>
      </c>
      <c r="W26" s="27">
        <f t="shared" si="21"/>
        <v>516.90087611999979</v>
      </c>
      <c r="X26" s="27">
        <f t="shared" ref="X26:Z26" si="22">SUM(X27,X33)</f>
        <v>419.88632436</v>
      </c>
      <c r="Y26" s="27">
        <f t="shared" si="22"/>
        <v>415.42675380000003</v>
      </c>
      <c r="Z26" s="27">
        <f t="shared" si="22"/>
        <v>392.69611836000001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  <c r="Y28" s="8">
        <f>FC_IND_CPC_BC_E!Y28+FC_IND_CPC_OC_E!Y28+FC_IND_CPC_PH_E!Y28</f>
        <v>0</v>
      </c>
      <c r="Z28" s="8">
        <f>FC_IND_CPC_BC_E!Z28+FC_IND_CPC_OC_E!Z28+FC_IND_CPC_PH_E!Z28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  <c r="Y29" s="8">
        <f>FC_IND_CPC_BC_E!Y29+FC_IND_CPC_OC_E!Y29+FC_IND_CPC_PH_E!Y29</f>
        <v>0</v>
      </c>
      <c r="Z29" s="8">
        <f>FC_IND_CPC_BC_E!Z29+FC_IND_CPC_OC_E!Z29+FC_IND_CPC_PH_E!Z29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  <c r="Y30" s="8">
        <f>FC_IND_CPC_BC_E!Y30+FC_IND_CPC_OC_E!Y30+FC_IND_CPC_PH_E!Y30</f>
        <v>0</v>
      </c>
      <c r="Z30" s="8">
        <f>FC_IND_CPC_BC_E!Z30+FC_IND_CPC_OC_E!Z30+FC_IND_CPC_PH_E!Z30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  <c r="Y31" s="8">
        <f>FC_IND_CPC_BC_E!Y31+FC_IND_CPC_OC_E!Y31+FC_IND_CPC_PH_E!Y31</f>
        <v>0</v>
      </c>
      <c r="Z31" s="8">
        <f>FC_IND_CPC_BC_E!Z31+FC_IND_CPC_OC_E!Z31+FC_IND_CPC_PH_E!Z31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  <c r="Y32" s="8">
        <f>FC_IND_CPC_BC_E!Y32+FC_IND_CPC_OC_E!Y32+FC_IND_CPC_PH_E!Y32</f>
        <v>0</v>
      </c>
      <c r="Z32" s="8">
        <f>FC_IND_CPC_BC_E!Z32+FC_IND_CPC_OC_E!Z32+FC_IND_CPC_PH_E!Z32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2590.9703244000002</v>
      </c>
      <c r="D33" s="19">
        <f t="shared" ref="D33:W33" si="27">SUM(D34:D50)</f>
        <v>3520.0531623600004</v>
      </c>
      <c r="E33" s="19">
        <f t="shared" si="27"/>
        <v>2328.1891185600002</v>
      </c>
      <c r="F33" s="19">
        <f t="shared" si="27"/>
        <v>1662.5129277600004</v>
      </c>
      <c r="G33" s="19">
        <f t="shared" si="27"/>
        <v>1573.2221367600002</v>
      </c>
      <c r="H33" s="19">
        <f t="shared" si="27"/>
        <v>1465.2314499600004</v>
      </c>
      <c r="I33" s="19">
        <f t="shared" si="27"/>
        <v>1414.5560805600001</v>
      </c>
      <c r="J33" s="19">
        <f t="shared" si="27"/>
        <v>1218.4316006400004</v>
      </c>
      <c r="K33" s="19">
        <f t="shared" si="27"/>
        <v>902.24526744000013</v>
      </c>
      <c r="L33" s="19">
        <f t="shared" si="27"/>
        <v>1041.8290340400004</v>
      </c>
      <c r="M33" s="19">
        <f t="shared" si="27"/>
        <v>1123.3302606000002</v>
      </c>
      <c r="N33" s="19">
        <f t="shared" si="27"/>
        <v>1445.0264308799997</v>
      </c>
      <c r="O33" s="19">
        <f t="shared" si="27"/>
        <v>959.57498628000008</v>
      </c>
      <c r="P33" s="19">
        <f t="shared" si="27"/>
        <v>1206.81714708</v>
      </c>
      <c r="Q33" s="19">
        <f t="shared" si="27"/>
        <v>1175.7081160800003</v>
      </c>
      <c r="R33" s="19">
        <f t="shared" si="27"/>
        <v>1005.1877829600002</v>
      </c>
      <c r="S33" s="19">
        <f t="shared" si="27"/>
        <v>547.86197484000013</v>
      </c>
      <c r="T33" s="19">
        <f t="shared" si="27"/>
        <v>330.58016064000003</v>
      </c>
      <c r="U33" s="19">
        <f t="shared" si="27"/>
        <v>373.13387064</v>
      </c>
      <c r="V33" s="19">
        <f t="shared" si="27"/>
        <v>499.13749152000014</v>
      </c>
      <c r="W33" s="19">
        <f t="shared" si="27"/>
        <v>516.90087611999979</v>
      </c>
      <c r="X33" s="19">
        <f t="shared" ref="X33:Z33" si="28">SUM(X34:X50)</f>
        <v>419.88632436</v>
      </c>
      <c r="Y33" s="19">
        <f t="shared" si="28"/>
        <v>415.42675380000003</v>
      </c>
      <c r="Z33" s="19">
        <f t="shared" si="28"/>
        <v>392.69611836000001</v>
      </c>
    </row>
    <row r="34" spans="1:26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459.04320000000001</v>
      </c>
      <c r="D34" s="8">
        <f>FC_IND_CPC_BC_E!D34+FC_IND_CPC_OC_E!D34+FC_IND_CPC_PH_E!D34</f>
        <v>732.75840000000028</v>
      </c>
      <c r="E34" s="8">
        <f>FC_IND_CPC_BC_E!E34+FC_IND_CPC_OC_E!E34+FC_IND_CPC_PH_E!E34</f>
        <v>504.6624000000001</v>
      </c>
      <c r="F34" s="8">
        <f>FC_IND_CPC_BC_E!F34+FC_IND_CPC_OC_E!F34+FC_IND_CPC_PH_E!F34</f>
        <v>176.77792512000005</v>
      </c>
      <c r="G34" s="8">
        <f>FC_IND_CPC_BC_E!G34+FC_IND_CPC_OC_E!G34+FC_IND_CPC_PH_E!G34</f>
        <v>116.90148095999999</v>
      </c>
      <c r="H34" s="8">
        <f>FC_IND_CPC_BC_E!H34+FC_IND_CPC_OC_E!H34+FC_IND_CPC_PH_E!H34</f>
        <v>85.537658880000009</v>
      </c>
      <c r="I34" s="8">
        <f>FC_IND_CPC_BC_E!I34+FC_IND_CPC_OC_E!I34+FC_IND_CPC_PH_E!I34</f>
        <v>62.727644159999997</v>
      </c>
      <c r="J34" s="8">
        <f>FC_IND_CPC_BC_E!J34+FC_IND_CPC_OC_E!J34+FC_IND_CPC_PH_E!J34</f>
        <v>68.430251520000027</v>
      </c>
      <c r="K34" s="8">
        <f>FC_IND_CPC_BC_E!K34+FC_IND_CPC_OC_E!K34+FC_IND_CPC_PH_E!K34</f>
        <v>68.430251520000013</v>
      </c>
      <c r="L34" s="8">
        <f>FC_IND_CPC_BC_E!L34+FC_IND_CPC_OC_E!L34+FC_IND_CPC_PH_E!L34</f>
        <v>96.942666240000008</v>
      </c>
      <c r="M34" s="8">
        <f>FC_IND_CPC_BC_E!M34+FC_IND_CPC_OC_E!M34+FC_IND_CPC_PH_E!M34</f>
        <v>62.727644159999997</v>
      </c>
      <c r="N34" s="8">
        <f>FC_IND_CPC_BC_E!N34+FC_IND_CPC_OC_E!N34+FC_IND_CPC_PH_E!N34</f>
        <v>82.686458880000018</v>
      </c>
      <c r="O34" s="8">
        <f>FC_IND_CPC_BC_E!O34+FC_IND_CPC_OC_E!O34+FC_IND_CPC_PH_E!O34</f>
        <v>76.984058880000021</v>
      </c>
      <c r="P34" s="8">
        <f>FC_IND_CPC_BC_E!P34+FC_IND_CPC_OC_E!P34+FC_IND_CPC_PH_E!P34</f>
        <v>88.38906624000002</v>
      </c>
      <c r="Q34" s="8">
        <f>FC_IND_CPC_BC_E!Q34+FC_IND_CPC_OC_E!Q34+FC_IND_CPC_PH_E!Q34</f>
        <v>270.86939136000007</v>
      </c>
      <c r="R34" s="8">
        <f>FC_IND_CPC_BC_E!R34+FC_IND_CPC_OC_E!R34+FC_IND_CPC_PH_E!R34</f>
        <v>270.86939136000007</v>
      </c>
      <c r="S34" s="8">
        <f>FC_IND_CPC_BC_E!S34+FC_IND_CPC_OC_E!S34+FC_IND_CPC_PH_E!S34</f>
        <v>94.091466240000017</v>
      </c>
      <c r="T34" s="8">
        <f>FC_IND_CPC_BC_E!T34+FC_IND_CPC_OC_E!T34+FC_IND_CPC_PH_E!T34</f>
        <v>125.45528832000001</v>
      </c>
      <c r="U34" s="8">
        <f>FC_IND_CPC_BC_E!U34+FC_IND_CPC_OC_E!U34+FC_IND_CPC_PH_E!U34</f>
        <v>147.90325247999999</v>
      </c>
      <c r="V34" s="8">
        <f>FC_IND_CPC_BC_E!V34+FC_IND_CPC_OC_E!V34+FC_IND_CPC_PH_E!V34</f>
        <v>279.79105536000009</v>
      </c>
      <c r="W34" s="8">
        <f>FC_IND_CPC_BC_E!W34+FC_IND_CPC_OC_E!W34+FC_IND_CPC_PH_E!W34</f>
        <v>296.13454847999986</v>
      </c>
      <c r="X34" s="8">
        <f>FC_IND_CPC_BC_E!X34+FC_IND_CPC_OC_E!X34+FC_IND_CPC_PH_E!X34</f>
        <v>80.319859200000025</v>
      </c>
      <c r="Y34" s="8">
        <f>FC_IND_CPC_BC_E!Y34+FC_IND_CPC_OC_E!Y34+FC_IND_CPC_PH_E!Y34</f>
        <v>84.904796160000004</v>
      </c>
      <c r="Z34" s="8">
        <f>FC_IND_CPC_BC_E!Z34+FC_IND_CPC_OC_E!Z34+FC_IND_CPC_PH_E!Z34</f>
        <v>150.23563776</v>
      </c>
    </row>
    <row r="35" spans="1:26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  <c r="Y35" s="8">
        <f>FC_IND_CPC_BC_E!Y35+FC_IND_CPC_OC_E!Y35+FC_IND_CPC_PH_E!Y35</f>
        <v>0</v>
      </c>
      <c r="Z35" s="8">
        <f>FC_IND_CPC_BC_E!Z35+FC_IND_CPC_OC_E!Z35+FC_IND_CPC_PH_E!Z35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1131.1747952400001</v>
      </c>
      <c r="D36" s="8">
        <f>FC_IND_CPC_BC_E!D36+FC_IND_CPC_OC_E!D36+FC_IND_CPC_PH_E!D36</f>
        <v>1614.6848552400002</v>
      </c>
      <c r="E36" s="8">
        <f>FC_IND_CPC_BC_E!E36+FC_IND_CPC_OC_E!E36+FC_IND_CPC_PH_E!E36</f>
        <v>907.32746952000002</v>
      </c>
      <c r="F36" s="8">
        <f>FC_IND_CPC_BC_E!F36+FC_IND_CPC_OC_E!F36+FC_IND_CPC_PH_E!F36</f>
        <v>516.66269904000001</v>
      </c>
      <c r="G36" s="8">
        <f>FC_IND_CPC_BC_E!G36+FC_IND_CPC_OC_E!G36+FC_IND_CPC_PH_E!G36</f>
        <v>354.11722524000004</v>
      </c>
      <c r="H36" s="8">
        <f>FC_IND_CPC_BC_E!H36+FC_IND_CPC_OC_E!H36+FC_IND_CPC_PH_E!H36</f>
        <v>435.39007572000008</v>
      </c>
      <c r="I36" s="8">
        <f>FC_IND_CPC_BC_E!I36+FC_IND_CPC_OC_E!I36+FC_IND_CPC_PH_E!I36</f>
        <v>388.94834952000019</v>
      </c>
      <c r="J36" s="8">
        <f>FC_IND_CPC_BC_E!J36+FC_IND_CPC_OC_E!J36+FC_IND_CPC_PH_E!J36</f>
        <v>211.88985048000004</v>
      </c>
      <c r="K36" s="8">
        <f>FC_IND_CPC_BC_E!K36+FC_IND_CPC_OC_E!K36+FC_IND_CPC_PH_E!K36</f>
        <v>264.13665047999996</v>
      </c>
      <c r="L36" s="8">
        <f>FC_IND_CPC_BC_E!L36+FC_IND_CPC_OC_E!L36+FC_IND_CPC_PH_E!L36</f>
        <v>223.50022524000005</v>
      </c>
      <c r="M36" s="8">
        <f>FC_IND_CPC_BC_E!M36+FC_IND_CPC_OC_E!M36+FC_IND_CPC_PH_E!M36</f>
        <v>252.52627572</v>
      </c>
      <c r="N36" s="8">
        <f>FC_IND_CPC_BC_E!N36+FC_IND_CPC_OC_E!N36+FC_IND_CPC_PH_E!N36</f>
        <v>162.34829892000002</v>
      </c>
      <c r="O36" s="8">
        <f>FC_IND_CPC_BC_E!O36+FC_IND_CPC_OC_E!O36+FC_IND_CPC_PH_E!O36</f>
        <v>102.07866204000003</v>
      </c>
      <c r="P36" s="8">
        <f>FC_IND_CPC_BC_E!P36+FC_IND_CPC_OC_E!P36+FC_IND_CPC_PH_E!P36</f>
        <v>100.39517928000001</v>
      </c>
      <c r="Q36" s="8">
        <f>FC_IND_CPC_BC_E!Q36+FC_IND_CPC_OC_E!Q36+FC_IND_CPC_PH_E!Q36</f>
        <v>110.54559671999999</v>
      </c>
      <c r="R36" s="8">
        <f>FC_IND_CPC_BC_E!R36+FC_IND_CPC_OC_E!R36+FC_IND_CPC_PH_E!R36</f>
        <v>86.291496360000011</v>
      </c>
      <c r="S36" s="8">
        <f>FC_IND_CPC_BC_E!S36+FC_IND_CPC_OC_E!S36+FC_IND_CPC_PH_E!S36</f>
        <v>85.371271200000024</v>
      </c>
      <c r="T36" s="8">
        <f>FC_IND_CPC_BC_E!T36+FC_IND_CPC_OC_E!T36+FC_IND_CPC_PH_E!T36</f>
        <v>89.089426079999996</v>
      </c>
      <c r="U36" s="8">
        <f>FC_IND_CPC_BC_E!U36+FC_IND_CPC_OC_E!U36+FC_IND_CPC_PH_E!U36</f>
        <v>92.003661719999997</v>
      </c>
      <c r="V36" s="8">
        <f>FC_IND_CPC_BC_E!V36+FC_IND_CPC_OC_E!V36+FC_IND_CPC_PH_E!V36</f>
        <v>91.951414920000019</v>
      </c>
      <c r="W36" s="8">
        <f>FC_IND_CPC_BC_E!W36+FC_IND_CPC_OC_E!W36+FC_IND_CPC_PH_E!W36</f>
        <v>79.214780880000021</v>
      </c>
      <c r="X36" s="8">
        <f>FC_IND_CPC_BC_E!X36+FC_IND_CPC_OC_E!X36+FC_IND_CPC_PH_E!X36</f>
        <v>254.79901152000002</v>
      </c>
      <c r="Y36" s="8">
        <f>FC_IND_CPC_BC_E!Y36+FC_IND_CPC_OC_E!Y36+FC_IND_CPC_PH_E!Y36</f>
        <v>215.19003096</v>
      </c>
      <c r="Z36" s="8">
        <f>FC_IND_CPC_BC_E!Z36+FC_IND_CPC_OC_E!Z36+FC_IND_CPC_PH_E!Z36</f>
        <v>177.91193916000003</v>
      </c>
    </row>
    <row r="37" spans="1:26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  <c r="Y37" s="8">
        <f>FC_IND_CPC_BC_E!Y37+FC_IND_CPC_OC_E!Y37+FC_IND_CPC_PH_E!Y37</f>
        <v>0</v>
      </c>
      <c r="Z37" s="8">
        <f>FC_IND_CPC_BC_E!Z37+FC_IND_CPC_OC_E!Z37+FC_IND_CPC_PH_E!Z37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  <c r="Y38" s="8">
        <f>FC_IND_CPC_BC_E!Y38+FC_IND_CPC_OC_E!Y38+FC_IND_CPC_PH_E!Y38</f>
        <v>0</v>
      </c>
      <c r="Z38" s="8">
        <f>FC_IND_CPC_BC_E!Z38+FC_IND_CPC_OC_E!Z38+FC_IND_CPC_PH_E!Z38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  <c r="Y39" s="8">
        <f>FC_IND_CPC_BC_E!Y39+FC_IND_CPC_OC_E!Y39+FC_IND_CPC_PH_E!Y39</f>
        <v>0</v>
      </c>
      <c r="Z39" s="8">
        <f>FC_IND_CPC_BC_E!Z39+FC_IND_CPC_OC_E!Z39+FC_IND_CPC_PH_E!Z39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  <c r="Y40" s="8">
        <f>FC_IND_CPC_BC_E!Y40+FC_IND_CPC_OC_E!Y40+FC_IND_CPC_PH_E!Y40</f>
        <v>0</v>
      </c>
      <c r="Z40" s="8">
        <f>FC_IND_CPC_BC_E!Z40+FC_IND_CPC_OC_E!Z40+FC_IND_CPC_PH_E!Z40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  <c r="Y41" s="8">
        <f>FC_IND_CPC_BC_E!Y41+FC_IND_CPC_OC_E!Y41+FC_IND_CPC_PH_E!Y41</f>
        <v>0</v>
      </c>
      <c r="Z41" s="8">
        <f>FC_IND_CPC_BC_E!Z41+FC_IND_CPC_OC_E!Z41+FC_IND_CPC_PH_E!Z41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  <c r="Y42" s="8">
        <f>FC_IND_CPC_BC_E!Y42+FC_IND_CPC_OC_E!Y42+FC_IND_CPC_PH_E!Y42</f>
        <v>0</v>
      </c>
      <c r="Z42" s="8">
        <f>FC_IND_CPC_BC_E!Z42+FC_IND_CPC_OC_E!Z42+FC_IND_CPC_PH_E!Z42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0</v>
      </c>
      <c r="D43" s="8">
        <f>FC_IND_CPC_BC_E!D43+FC_IND_CPC_OC_E!D43+FC_IND_CPC_PH_E!D43</f>
        <v>0</v>
      </c>
      <c r="E43" s="8">
        <f>FC_IND_CPC_BC_E!E43+FC_IND_CPC_OC_E!E43+FC_IND_CPC_PH_E!E43</f>
        <v>0</v>
      </c>
      <c r="F43" s="8">
        <f>FC_IND_CPC_BC_E!F43+FC_IND_CPC_OC_E!F43+FC_IND_CPC_PH_E!F43</f>
        <v>0</v>
      </c>
      <c r="G43" s="8">
        <f>FC_IND_CPC_BC_E!G43+FC_IND_CPC_OC_E!G43+FC_IND_CPC_PH_E!G43</f>
        <v>0</v>
      </c>
      <c r="H43" s="8">
        <f>FC_IND_CPC_BC_E!H43+FC_IND_CPC_OC_E!H43+FC_IND_CPC_PH_E!H43</f>
        <v>0</v>
      </c>
      <c r="I43" s="8">
        <f>FC_IND_CPC_BC_E!I43+FC_IND_CPC_OC_E!I43+FC_IND_CPC_PH_E!I43</f>
        <v>0</v>
      </c>
      <c r="J43" s="8">
        <f>FC_IND_CPC_BC_E!J43+FC_IND_CPC_OC_E!J43+FC_IND_CPC_PH_E!J43</f>
        <v>0</v>
      </c>
      <c r="K43" s="8">
        <f>FC_IND_CPC_BC_E!K43+FC_IND_CPC_OC_E!K43+FC_IND_CPC_PH_E!K43</f>
        <v>0</v>
      </c>
      <c r="L43" s="8">
        <f>FC_IND_CPC_BC_E!L43+FC_IND_CPC_OC_E!L43+FC_IND_CPC_PH_E!L43</f>
        <v>0</v>
      </c>
      <c r="M43" s="8">
        <f>FC_IND_CPC_BC_E!M43+FC_IND_CPC_OC_E!M43+FC_IND_CPC_PH_E!M43</f>
        <v>0</v>
      </c>
      <c r="N43" s="8">
        <f>FC_IND_CPC_BC_E!N43+FC_IND_CPC_OC_E!N43+FC_IND_CPC_PH_E!N43</f>
        <v>57.806091719999991</v>
      </c>
      <c r="O43" s="8">
        <f>FC_IND_CPC_BC_E!O43+FC_IND_CPC_OC_E!O43+FC_IND_CPC_PH_E!O43</f>
        <v>51.842938680000003</v>
      </c>
      <c r="P43" s="8">
        <f>FC_IND_CPC_BC_E!P43+FC_IND_CPC_OC_E!P43+FC_IND_CPC_PH_E!P43</f>
        <v>54.99657539999999</v>
      </c>
      <c r="Q43" s="8">
        <f>FC_IND_CPC_BC_E!Q43+FC_IND_CPC_OC_E!Q43+FC_IND_CPC_PH_E!Q43</f>
        <v>54.586298520000014</v>
      </c>
      <c r="R43" s="8">
        <f>FC_IND_CPC_BC_E!R43+FC_IND_CPC_OC_E!R43+FC_IND_CPC_PH_E!R43</f>
        <v>47.751907319999994</v>
      </c>
      <c r="S43" s="8">
        <f>FC_IND_CPC_BC_E!S43+FC_IND_CPC_OC_E!S43+FC_IND_CPC_PH_E!S43</f>
        <v>53.023618440000007</v>
      </c>
      <c r="T43" s="8">
        <f>FC_IND_CPC_BC_E!T43+FC_IND_CPC_OC_E!T43+FC_IND_CPC_PH_E!T43</f>
        <v>46.081989719999982</v>
      </c>
      <c r="U43" s="8">
        <f>FC_IND_CPC_BC_E!U43+FC_IND_CPC_OC_E!U43+FC_IND_CPC_PH_E!U43</f>
        <v>50.419240560000006</v>
      </c>
      <c r="V43" s="8">
        <f>FC_IND_CPC_BC_E!V43+FC_IND_CPC_OC_E!V43+FC_IND_CPC_PH_E!V43</f>
        <v>51.353700840000002</v>
      </c>
      <c r="W43" s="8">
        <f>FC_IND_CPC_BC_E!W43+FC_IND_CPC_OC_E!W43+FC_IND_CPC_PH_E!W43</f>
        <v>55.662675119999989</v>
      </c>
      <c r="X43" s="8">
        <f>FC_IND_CPC_BC_E!X43+FC_IND_CPC_OC_E!X43+FC_IND_CPC_PH_E!X43</f>
        <v>48.017066759999999</v>
      </c>
      <c r="Y43" s="8">
        <f>FC_IND_CPC_BC_E!Y43+FC_IND_CPC_OC_E!Y43+FC_IND_CPC_PH_E!Y43</f>
        <v>48.970466999999985</v>
      </c>
      <c r="Z43" s="8">
        <f>FC_IND_CPC_BC_E!Z43+FC_IND_CPC_OC_E!Z43+FC_IND_CPC_PH_E!Z43</f>
        <v>39.544502399999999</v>
      </c>
    </row>
    <row r="44" spans="1:26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991.24619616000018</v>
      </c>
      <c r="D44" s="8">
        <f>FC_IND_CPC_BC_E!D44+FC_IND_CPC_OC_E!D44+FC_IND_CPC_PH_E!D44</f>
        <v>1172.6099071200001</v>
      </c>
      <c r="E44" s="8">
        <f>FC_IND_CPC_BC_E!E44+FC_IND_CPC_OC_E!E44+FC_IND_CPC_PH_E!E44</f>
        <v>916.19924904000004</v>
      </c>
      <c r="F44" s="8">
        <f>FC_IND_CPC_BC_E!F44+FC_IND_CPC_OC_E!F44+FC_IND_CPC_PH_E!F44</f>
        <v>969.0723036000004</v>
      </c>
      <c r="G44" s="8">
        <f>FC_IND_CPC_BC_E!G44+FC_IND_CPC_OC_E!G44+FC_IND_CPC_PH_E!G44</f>
        <v>1102.2034305600002</v>
      </c>
      <c r="H44" s="8">
        <f>FC_IND_CPC_BC_E!H44+FC_IND_CPC_OC_E!H44+FC_IND_CPC_PH_E!H44</f>
        <v>944.3037153600003</v>
      </c>
      <c r="I44" s="8">
        <f>FC_IND_CPC_BC_E!I44+FC_IND_CPC_OC_E!I44+FC_IND_CPC_PH_E!I44</f>
        <v>962.88008687999991</v>
      </c>
      <c r="J44" s="8">
        <f>FC_IND_CPC_BC_E!J44+FC_IND_CPC_OC_E!J44+FC_IND_CPC_PH_E!J44</f>
        <v>938.11149864000026</v>
      </c>
      <c r="K44" s="8">
        <f>FC_IND_CPC_BC_E!K44+FC_IND_CPC_OC_E!K44+FC_IND_CPC_PH_E!K44</f>
        <v>569.67836544000011</v>
      </c>
      <c r="L44" s="8">
        <f>FC_IND_CPC_BC_E!L44+FC_IND_CPC_OC_E!L44+FC_IND_CPC_PH_E!L44</f>
        <v>721.38614256000039</v>
      </c>
      <c r="M44" s="8">
        <f>FC_IND_CPC_BC_E!M44+FC_IND_CPC_OC_E!M44+FC_IND_CPC_PH_E!M44</f>
        <v>808.07634072000008</v>
      </c>
      <c r="N44" s="8">
        <f>FC_IND_CPC_BC_E!N44+FC_IND_CPC_OC_E!N44+FC_IND_CPC_PH_E!N44</f>
        <v>1135.0188633599998</v>
      </c>
      <c r="O44" s="8">
        <f>FC_IND_CPC_BC_E!O44+FC_IND_CPC_OC_E!O44+FC_IND_CPC_PH_E!O44</f>
        <v>722.45416968000006</v>
      </c>
      <c r="P44" s="8">
        <f>FC_IND_CPC_BC_E!P44+FC_IND_CPC_OC_E!P44+FC_IND_CPC_PH_E!P44</f>
        <v>956.38136616000008</v>
      </c>
      <c r="Q44" s="8">
        <f>FC_IND_CPC_BC_E!Q44+FC_IND_CPC_OC_E!Q44+FC_IND_CPC_PH_E!Q44</f>
        <v>733.05502848000015</v>
      </c>
      <c r="R44" s="8">
        <f>FC_IND_CPC_BC_E!R44+FC_IND_CPC_OC_E!R44+FC_IND_CPC_PH_E!R44</f>
        <v>593.21146392000014</v>
      </c>
      <c r="S44" s="8">
        <f>FC_IND_CPC_BC_E!S44+FC_IND_CPC_OC_E!S44+FC_IND_CPC_PH_E!S44</f>
        <v>315.37561896000005</v>
      </c>
      <c r="T44" s="8">
        <f>FC_IND_CPC_BC_E!T44+FC_IND_CPC_OC_E!T44+FC_IND_CPC_PH_E!T44</f>
        <v>42.825017520000003</v>
      </c>
      <c r="U44" s="8">
        <f>FC_IND_CPC_BC_E!U44+FC_IND_CPC_OC_E!U44+FC_IND_CPC_PH_E!U44</f>
        <v>60.999032880000016</v>
      </c>
      <c r="V44" s="8">
        <f>FC_IND_CPC_BC_E!V44+FC_IND_CPC_OC_E!V44+FC_IND_CPC_PH_E!V44</f>
        <v>48.360758400000016</v>
      </c>
      <c r="W44" s="8">
        <f>FC_IND_CPC_BC_E!W44+FC_IND_CPC_OC_E!W44+FC_IND_CPC_PH_E!W44</f>
        <v>76.528754640000017</v>
      </c>
      <c r="X44" s="8">
        <f>FC_IND_CPC_BC_E!X44+FC_IND_CPC_OC_E!X44+FC_IND_CPC_PH_E!X44</f>
        <v>36.750386880000001</v>
      </c>
      <c r="Y44" s="8">
        <f>FC_IND_CPC_BC_E!Y44+FC_IND_CPC_OC_E!Y44+FC_IND_CPC_PH_E!Y44</f>
        <v>66.361459680000024</v>
      </c>
      <c r="Z44" s="8">
        <f>FC_IND_CPC_BC_E!Z44+FC_IND_CPC_OC_E!Z44+FC_IND_CPC_PH_E!Z44</f>
        <v>25.004039040000002</v>
      </c>
    </row>
    <row r="45" spans="1:26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  <c r="Y45" s="8">
        <f>FC_IND_CPC_BC_E!Y45+FC_IND_CPC_OC_E!Y45+FC_IND_CPC_PH_E!Y45</f>
        <v>0</v>
      </c>
      <c r="Z45" s="8">
        <f>FC_IND_CPC_BC_E!Z45+FC_IND_CPC_OC_E!Z45+FC_IND_CPC_PH_E!Z45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  <c r="Y46" s="8">
        <f>FC_IND_CPC_BC_E!Y46+FC_IND_CPC_OC_E!Y46+FC_IND_CPC_PH_E!Y46</f>
        <v>0</v>
      </c>
      <c r="Z46" s="8">
        <f>FC_IND_CPC_BC_E!Z46+FC_IND_CPC_OC_E!Z46+FC_IND_CPC_PH_E!Z46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  <c r="Y47" s="8">
        <f>FC_IND_CPC_BC_E!Y47+FC_IND_CPC_OC_E!Y47+FC_IND_CPC_PH_E!Y47</f>
        <v>0</v>
      </c>
      <c r="Z47" s="8">
        <f>FC_IND_CPC_BC_E!Z47+FC_IND_CPC_OC_E!Z47+FC_IND_CPC_PH_E!Z47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9.5061329999999984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7.1667180000000004</v>
      </c>
      <c r="O48" s="8">
        <f>FC_IND_CPC_BC_E!O48+FC_IND_CPC_OC_E!O48+FC_IND_CPC_PH_E!O48</f>
        <v>6.2151569999999969</v>
      </c>
      <c r="P48" s="8">
        <f>FC_IND_CPC_BC_E!P48+FC_IND_CPC_OC_E!P48+FC_IND_CPC_PH_E!P48</f>
        <v>6.6549600000000018</v>
      </c>
      <c r="Q48" s="8">
        <f>FC_IND_CPC_BC_E!Q48+FC_IND_CPC_OC_E!Q48+FC_IND_CPC_PH_E!Q48</f>
        <v>6.6518009999999999</v>
      </c>
      <c r="R48" s="8">
        <f>FC_IND_CPC_BC_E!R48+FC_IND_CPC_OC_E!R48+FC_IND_CPC_PH_E!R48</f>
        <v>7.0635240000000001</v>
      </c>
      <c r="S48" s="8">
        <f>FC_IND_CPC_BC_E!S48+FC_IND_CPC_OC_E!S48+FC_IND_CPC_PH_E!S48</f>
        <v>0</v>
      </c>
      <c r="T48" s="8">
        <f>FC_IND_CPC_BC_E!T48+FC_IND_CPC_OC_E!T48+FC_IND_CPC_PH_E!T48</f>
        <v>27.128439</v>
      </c>
      <c r="U48" s="8">
        <f>FC_IND_CPC_BC_E!U48+FC_IND_CPC_OC_E!U48+FC_IND_CPC_PH_E!U48</f>
        <v>21.808682999999998</v>
      </c>
      <c r="V48" s="8">
        <f>FC_IND_CPC_BC_E!V48+FC_IND_CPC_OC_E!V48+FC_IND_CPC_PH_E!V48</f>
        <v>27.680561999999995</v>
      </c>
      <c r="W48" s="8">
        <f>FC_IND_CPC_BC_E!W48+FC_IND_CPC_OC_E!W48+FC_IND_CPC_PH_E!W48</f>
        <v>9.3601169999999989</v>
      </c>
      <c r="X48" s="8">
        <f>FC_IND_CPC_BC_E!X48+FC_IND_CPC_OC_E!X48+FC_IND_CPC_PH_E!X48</f>
        <v>0</v>
      </c>
      <c r="Y48" s="8">
        <f>FC_IND_CPC_BC_E!Y48+FC_IND_CPC_OC_E!Y48+FC_IND_CPC_PH_E!Y48</f>
        <v>0</v>
      </c>
      <c r="Z48" s="8">
        <f>FC_IND_CPC_BC_E!Z48+FC_IND_CPC_OC_E!Z48+FC_IND_CPC_PH_E!Z48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  <c r="Y49" s="8">
        <f>FC_IND_CPC_BC_E!Y49+FC_IND_CPC_OC_E!Y49+FC_IND_CPC_PH_E!Y49</f>
        <v>0</v>
      </c>
      <c r="Z49" s="8">
        <f>FC_IND_CPC_BC_E!Z49+FC_IND_CPC_OC_E!Z49+FC_IND_CPC_PH_E!Z49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  <c r="Y50" s="8">
        <f>FC_IND_CPC_BC_E!Y50+FC_IND_CPC_OC_E!Y50+FC_IND_CPC_PH_E!Y50</f>
        <v>0</v>
      </c>
      <c r="Z50" s="8">
        <f>FC_IND_CPC_BC_E!Z50+FC_IND_CPC_OC_E!Z50+FC_IND_CPC_PH_E!Z50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5452.862239439999</v>
      </c>
      <c r="D51" s="27">
        <f>FC_IND_CPC_BC_E!D51+FC_IND_CPC_OC_E!D51+FC_IND_CPC_PH_E!D51</f>
        <v>6214.5955792799996</v>
      </c>
      <c r="E51" s="27">
        <f>FC_IND_CPC_BC_E!E51+FC_IND_CPC_OC_E!E51+FC_IND_CPC_PH_E!E51</f>
        <v>5607.3537630000001</v>
      </c>
      <c r="F51" s="27">
        <f>FC_IND_CPC_BC_E!F51+FC_IND_CPC_OC_E!F51+FC_IND_CPC_PH_E!F51</f>
        <v>7136.9753756400005</v>
      </c>
      <c r="G51" s="27">
        <f>FC_IND_CPC_BC_E!G51+FC_IND_CPC_OC_E!G51+FC_IND_CPC_PH_E!G51</f>
        <v>5317.59952944</v>
      </c>
      <c r="H51" s="27">
        <f>FC_IND_CPC_BC_E!H51+FC_IND_CPC_OC_E!H51+FC_IND_CPC_PH_E!H51</f>
        <v>4770.8988584399995</v>
      </c>
      <c r="I51" s="27">
        <f>FC_IND_CPC_BC_E!I51+FC_IND_CPC_OC_E!I51+FC_IND_CPC_PH_E!I51</f>
        <v>3262.2421075200004</v>
      </c>
      <c r="J51" s="27">
        <f>FC_IND_CPC_BC_E!J51+FC_IND_CPC_OC_E!J51+FC_IND_CPC_PH_E!J51</f>
        <v>3705.9252040799993</v>
      </c>
      <c r="K51" s="27">
        <f>FC_IND_CPC_BC_E!K51+FC_IND_CPC_OC_E!K51+FC_IND_CPC_PH_E!K51</f>
        <v>4199.6844846000004</v>
      </c>
      <c r="L51" s="27">
        <f>FC_IND_CPC_BC_E!L51+FC_IND_CPC_OC_E!L51+FC_IND_CPC_PH_E!L51</f>
        <v>2909.8075683600005</v>
      </c>
      <c r="M51" s="27">
        <f>FC_IND_CPC_BC_E!M51+FC_IND_CPC_OC_E!M51+FC_IND_CPC_PH_E!M51</f>
        <v>1842.6579969600002</v>
      </c>
      <c r="N51" s="27">
        <f>FC_IND_CPC_BC_E!N51+FC_IND_CPC_OC_E!N51+FC_IND_CPC_PH_E!N51</f>
        <v>9739.8885672000015</v>
      </c>
      <c r="O51" s="27">
        <f>FC_IND_CPC_BC_E!O51+FC_IND_CPC_OC_E!O51+FC_IND_CPC_PH_E!O51</f>
        <v>9599.6681820899375</v>
      </c>
      <c r="P51" s="27">
        <f>FC_IND_CPC_BC_E!P51+FC_IND_CPC_OC_E!P51+FC_IND_CPC_PH_E!P51</f>
        <v>9172.2346683969536</v>
      </c>
      <c r="Q51" s="27">
        <f>FC_IND_CPC_BC_E!Q51+FC_IND_CPC_OC_E!Q51+FC_IND_CPC_PH_E!Q51</f>
        <v>8177.9306807898447</v>
      </c>
      <c r="R51" s="27">
        <f>FC_IND_CPC_BC_E!R51+FC_IND_CPC_OC_E!R51+FC_IND_CPC_PH_E!R51</f>
        <v>7356.2534168945731</v>
      </c>
      <c r="S51" s="27">
        <f>FC_IND_CPC_BC_E!S51+FC_IND_CPC_OC_E!S51+FC_IND_CPC_PH_E!S51</f>
        <v>7555.6699335752292</v>
      </c>
      <c r="T51" s="27">
        <f>FC_IND_CPC_BC_E!T51+FC_IND_CPC_OC_E!T51+FC_IND_CPC_PH_E!T51</f>
        <v>6520.6481254207429</v>
      </c>
      <c r="U51" s="27">
        <f>FC_IND_CPC_BC_E!U51+FC_IND_CPC_OC_E!U51+FC_IND_CPC_PH_E!U51</f>
        <v>7093.3231997112243</v>
      </c>
      <c r="V51" s="27">
        <f>FC_IND_CPC_BC_E!V51+FC_IND_CPC_OC_E!V51+FC_IND_CPC_PH_E!V51</f>
        <v>7058.7666725050321</v>
      </c>
      <c r="W51" s="27">
        <f>FC_IND_CPC_BC_E!W51+FC_IND_CPC_OC_E!W51+FC_IND_CPC_PH_E!W51</f>
        <v>6604.302384818242</v>
      </c>
      <c r="X51" s="27">
        <f>FC_IND_CPC_BC_E!X51+FC_IND_CPC_OC_E!X51+FC_IND_CPC_PH_E!X51</f>
        <v>6022.0232486723153</v>
      </c>
      <c r="Y51" s="27">
        <f>FC_IND_CPC_BC_E!Y51+FC_IND_CPC_OC_E!Y51+FC_IND_CPC_PH_E!Y51</f>
        <v>5159.5770373177193</v>
      </c>
      <c r="Z51" s="27">
        <f>FC_IND_CPC_BC_E!Z51+FC_IND_CPC_OC_E!Z51+FC_IND_CPC_PH_E!Z51</f>
        <v>5211.3274281952681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93.938129999999958</v>
      </c>
      <c r="O52" s="27">
        <f t="shared" si="30"/>
        <v>96.961550400000007</v>
      </c>
      <c r="P52" s="27">
        <f t="shared" si="30"/>
        <v>57.266866800000003</v>
      </c>
      <c r="Q52" s="27">
        <f t="shared" si="30"/>
        <v>43.992748800000001</v>
      </c>
      <c r="R52" s="27">
        <f t="shared" si="30"/>
        <v>30.749518799999993</v>
      </c>
      <c r="S52" s="27">
        <f t="shared" si="30"/>
        <v>39.137155199999995</v>
      </c>
      <c r="T52" s="27">
        <f t="shared" si="30"/>
        <v>69.338926799999996</v>
      </c>
      <c r="U52" s="27">
        <f t="shared" si="30"/>
        <v>82.388216233484997</v>
      </c>
      <c r="V52" s="27">
        <f t="shared" si="30"/>
        <v>90.830039572451227</v>
      </c>
      <c r="W52" s="27">
        <f t="shared" si="30"/>
        <v>77.592299727918402</v>
      </c>
      <c r="X52" s="27">
        <f t="shared" ref="X52:Z52" si="31">SUM(X53:X54)</f>
        <v>73.929398400000025</v>
      </c>
      <c r="Y52" s="27">
        <f t="shared" si="31"/>
        <v>77.550496713046755</v>
      </c>
      <c r="Z52" s="27">
        <f t="shared" si="31"/>
        <v>84.727894987977436</v>
      </c>
    </row>
    <row r="53" spans="1:26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93.938129999999958</v>
      </c>
      <c r="O53" s="8">
        <f>FC_IND_CPC_BC_E!O53+FC_IND_CPC_OC_E!O53+FC_IND_CPC_PH_E!O53</f>
        <v>96.961550400000007</v>
      </c>
      <c r="P53" s="8">
        <f>FC_IND_CPC_BC_E!P53+FC_IND_CPC_OC_E!P53+FC_IND_CPC_PH_E!P53</f>
        <v>57.266866800000003</v>
      </c>
      <c r="Q53" s="8">
        <f>FC_IND_CPC_BC_E!Q53+FC_IND_CPC_OC_E!Q53+FC_IND_CPC_PH_E!Q53</f>
        <v>43.992748800000001</v>
      </c>
      <c r="R53" s="8">
        <f>FC_IND_CPC_BC_E!R53+FC_IND_CPC_OC_E!R53+FC_IND_CPC_PH_E!R53</f>
        <v>30.749518799999993</v>
      </c>
      <c r="S53" s="8">
        <f>FC_IND_CPC_BC_E!S53+FC_IND_CPC_OC_E!S53+FC_IND_CPC_PH_E!S53</f>
        <v>39.137155199999995</v>
      </c>
      <c r="T53" s="8">
        <f>FC_IND_CPC_BC_E!T53+FC_IND_CPC_OC_E!T53+FC_IND_CPC_PH_E!T53</f>
        <v>69.338926799999996</v>
      </c>
      <c r="U53" s="8">
        <f>FC_IND_CPC_BC_E!U53+FC_IND_CPC_OC_E!U53+FC_IND_CPC_PH_E!U53</f>
        <v>82.369029600000005</v>
      </c>
      <c r="V53" s="8">
        <f>FC_IND_CPC_BC_E!V53+FC_IND_CPC_OC_E!V53+FC_IND_CPC_PH_E!V53</f>
        <v>90.813808800000018</v>
      </c>
      <c r="W53" s="8">
        <f>FC_IND_CPC_BC_E!W53+FC_IND_CPC_OC_E!W53+FC_IND_CPC_PH_E!W53</f>
        <v>77.583448799999985</v>
      </c>
      <c r="X53" s="8">
        <f>FC_IND_CPC_BC_E!X53+FC_IND_CPC_OC_E!X53+FC_IND_CPC_PH_E!X53</f>
        <v>73.929398400000025</v>
      </c>
      <c r="Y53" s="8">
        <f>FC_IND_CPC_BC_E!Y53+FC_IND_CPC_OC_E!Y53+FC_IND_CPC_PH_E!Y53</f>
        <v>77.540205600000021</v>
      </c>
      <c r="Z53" s="8">
        <f>FC_IND_CPC_BC_E!Z53+FC_IND_CPC_OC_E!Z53+FC_IND_CPC_PH_E!Z53</f>
        <v>84.692322000000019</v>
      </c>
    </row>
    <row r="54" spans="1:26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1.9186633484990397E-2</v>
      </c>
      <c r="V54" s="45">
        <f>FC_IND_CPC_BC_E!V54+FC_IND_CPC_OC_E!V54+FC_IND_CPC_PH_E!V54</f>
        <v>1.6230772451203197E-2</v>
      </c>
      <c r="W54" s="45">
        <f>FC_IND_CPC_BC_E!W54+FC_IND_CPC_OC_E!W54+FC_IND_CPC_PH_E!W54</f>
        <v>8.8509279184127987E-3</v>
      </c>
      <c r="X54" s="45">
        <f>FC_IND_CPC_BC_E!X54+FC_IND_CPC_OC_E!X54+FC_IND_CPC_PH_E!X54</f>
        <v>0</v>
      </c>
      <c r="Y54" s="45">
        <f>FC_IND_CPC_BC_E!Y54+FC_IND_CPC_OC_E!Y54+FC_IND_CPC_PH_E!Y54</f>
        <v>1.0291113046737603E-2</v>
      </c>
      <c r="Z54" s="45">
        <f>FC_IND_CPC_BC_E!Z54+FC_IND_CPC_OC_E!Z54+FC_IND_CPC_PH_E!Z54</f>
        <v>3.5572987977423601E-2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74.479910400000009</v>
      </c>
      <c r="I61" s="49">
        <f t="shared" si="32"/>
        <v>20.832134400000001</v>
      </c>
      <c r="J61" s="49">
        <f t="shared" si="32"/>
        <v>250.8799104</v>
      </c>
      <c r="K61" s="49">
        <f t="shared" si="32"/>
        <v>261.51995520000003</v>
      </c>
      <c r="L61" s="49">
        <f t="shared" si="32"/>
        <v>138.48111144000001</v>
      </c>
      <c r="M61" s="49">
        <f t="shared" si="32"/>
        <v>163.39948632000002</v>
      </c>
      <c r="N61" s="49">
        <f t="shared" si="32"/>
        <v>187.72266239999993</v>
      </c>
      <c r="O61" s="49">
        <f t="shared" si="32"/>
        <v>161.43497231204077</v>
      </c>
      <c r="P61" s="49">
        <f t="shared" si="32"/>
        <v>390.13128203034438</v>
      </c>
      <c r="Q61" s="49">
        <f t="shared" si="32"/>
        <v>437.36246375961474</v>
      </c>
      <c r="R61" s="49">
        <f t="shared" si="32"/>
        <v>449.69897149683345</v>
      </c>
      <c r="S61" s="49">
        <f t="shared" si="32"/>
        <v>618.53313788079174</v>
      </c>
      <c r="T61" s="49">
        <f t="shared" si="32"/>
        <v>392.91699669810129</v>
      </c>
      <c r="U61" s="49">
        <f t="shared" si="32"/>
        <v>339.58985112940007</v>
      </c>
      <c r="V61" s="49">
        <f t="shared" si="32"/>
        <v>440.2075170199156</v>
      </c>
      <c r="W61" s="49">
        <f t="shared" si="32"/>
        <v>609.57355084427752</v>
      </c>
      <c r="X61" s="49">
        <f t="shared" si="32"/>
        <v>563.71152701068786</v>
      </c>
      <c r="Y61" s="49">
        <f t="shared" ref="Y61:Z61" si="33">SUM(Y62:Y72)</f>
        <v>1027.9361287581562</v>
      </c>
      <c r="Z61" s="49">
        <f t="shared" si="33"/>
        <v>707.72333097144974</v>
      </c>
    </row>
    <row r="62" spans="1:26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74.479910400000009</v>
      </c>
      <c r="I62" s="52">
        <f>FC_IND_CPC_BC_E!I62+FC_IND_CPC_OC_E!I62+FC_IND_CPC_PH_E!I62</f>
        <v>20.832134400000001</v>
      </c>
      <c r="J62" s="52">
        <f>FC_IND_CPC_BC_E!J62+FC_IND_CPC_OC_E!J62+FC_IND_CPC_PH_E!J62</f>
        <v>250.8799104</v>
      </c>
      <c r="K62" s="52">
        <f>FC_IND_CPC_BC_E!K62+FC_IND_CPC_OC_E!K62+FC_IND_CPC_PH_E!K62</f>
        <v>261.51995520000003</v>
      </c>
      <c r="L62" s="52">
        <f>FC_IND_CPC_BC_E!L62+FC_IND_CPC_OC_E!L62+FC_IND_CPC_PH_E!L62</f>
        <v>138.20808959999999</v>
      </c>
      <c r="M62" s="52">
        <f>FC_IND_CPC_BC_E!M62+FC_IND_CPC_OC_E!M62+FC_IND_CPC_PH_E!M62</f>
        <v>163.07182080000001</v>
      </c>
      <c r="N62" s="52">
        <f>FC_IND_CPC_BC_E!N62+FC_IND_CPC_OC_E!N62+FC_IND_CPC_PH_E!N62</f>
        <v>187.72266239999993</v>
      </c>
      <c r="O62" s="52">
        <f>FC_IND_CPC_BC_E!O62+FC_IND_CPC_OC_E!O62+FC_IND_CPC_PH_E!O62</f>
        <v>160.82881919999997</v>
      </c>
      <c r="P62" s="52">
        <f>FC_IND_CPC_BC_E!P62+FC_IND_CPC_OC_E!P62+FC_IND_CPC_PH_E!P62</f>
        <v>389.15331839999999</v>
      </c>
      <c r="Q62" s="52">
        <f>FC_IND_CPC_BC_E!Q62+FC_IND_CPC_OC_E!Q62+FC_IND_CPC_PH_E!Q62</f>
        <v>386.00513280000001</v>
      </c>
      <c r="R62" s="52">
        <f>FC_IND_CPC_BC_E!R62+FC_IND_CPC_OC_E!R62+FC_IND_CPC_PH_E!R62</f>
        <v>424.35751679999998</v>
      </c>
      <c r="S62" s="52">
        <f>FC_IND_CPC_BC_E!S62+FC_IND_CPC_OC_E!S62+FC_IND_CPC_PH_E!S62</f>
        <v>579.82942079999987</v>
      </c>
      <c r="T62" s="52">
        <f>FC_IND_CPC_BC_E!T62+FC_IND_CPC_OC_E!T62+FC_IND_CPC_PH_E!T62</f>
        <v>384.64997759999994</v>
      </c>
      <c r="U62" s="52">
        <f>FC_IND_CPC_BC_E!U62+FC_IND_CPC_OC_E!U62+FC_IND_CPC_PH_E!U62</f>
        <v>311.97559679999995</v>
      </c>
      <c r="V62" s="52">
        <f>FC_IND_CPC_BC_E!V62+FC_IND_CPC_OC_E!V62+FC_IND_CPC_PH_E!V62</f>
        <v>400.48444799999987</v>
      </c>
      <c r="W62" s="52">
        <f>FC_IND_CPC_BC_E!W62+FC_IND_CPC_OC_E!W62+FC_IND_CPC_PH_E!W62</f>
        <v>553.05653760000018</v>
      </c>
      <c r="X62" s="52">
        <f>FC_IND_CPC_BC_E!X62+FC_IND_CPC_OC_E!X62+FC_IND_CPC_PH_E!X62</f>
        <v>492.46202879999998</v>
      </c>
      <c r="Y62" s="52">
        <f>FC_IND_CPC_BC_E!Y62+FC_IND_CPC_OC_E!Y62+FC_IND_CPC_PH_E!Y62</f>
        <v>907.62174719999973</v>
      </c>
      <c r="Z62" s="52">
        <f>FC_IND_CPC_BC_E!Z62+FC_IND_CPC_OC_E!Z62+FC_IND_CPC_PH_E!Z62</f>
        <v>435.46406399999989</v>
      </c>
    </row>
    <row r="63" spans="1:26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  <c r="Y63" s="52">
        <f>FC_IND_CPC_BC_E!Y63+FC_IND_CPC_OC_E!Y63+FC_IND_CPC_PH_E!Y63</f>
        <v>0</v>
      </c>
      <c r="Z63" s="52">
        <f>FC_IND_CPC_BC_E!Z63+FC_IND_CPC_OC_E!Z63+FC_IND_CPC_PH_E!Z63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0.27302184000000013</v>
      </c>
      <c r="M64" s="52">
        <f>FC_IND_CPC_BC_E!M64+FC_IND_CPC_OC_E!M64+FC_IND_CPC_PH_E!M64</f>
        <v>0.32766551999999988</v>
      </c>
      <c r="N64" s="52">
        <f>FC_IND_CPC_BC_E!N64+FC_IND_CPC_OC_E!N64+FC_IND_CPC_PH_E!N64</f>
        <v>0</v>
      </c>
      <c r="O64" s="52">
        <f>FC_IND_CPC_BC_E!O64+FC_IND_CPC_OC_E!O64+FC_IND_CPC_PH_E!O64</f>
        <v>0.60615311204079547</v>
      </c>
      <c r="P64" s="52">
        <f>FC_IND_CPC_BC_E!P64+FC_IND_CPC_OC_E!P64+FC_IND_CPC_PH_E!P64</f>
        <v>0.97796363034441902</v>
      </c>
      <c r="Q64" s="52">
        <f>FC_IND_CPC_BC_E!Q64+FC_IND_CPC_OC_E!Q64+FC_IND_CPC_PH_E!Q64</f>
        <v>5.1733154396147372</v>
      </c>
      <c r="R64" s="52">
        <f>FC_IND_CPC_BC_E!R64+FC_IND_CPC_OC_E!R64+FC_IND_CPC_PH_E!R64</f>
        <v>5.2438556568334658</v>
      </c>
      <c r="S64" s="52">
        <f>FC_IND_CPC_BC_E!S64+FC_IND_CPC_OC_E!S64+FC_IND_CPC_PH_E!S64</f>
        <v>6.3329937207918237</v>
      </c>
      <c r="T64" s="52">
        <f>FC_IND_CPC_BC_E!T64+FC_IND_CPC_OC_E!T64+FC_IND_CPC_PH_E!T64</f>
        <v>7.9575947781013525</v>
      </c>
      <c r="U64" s="52">
        <f>FC_IND_CPC_BC_E!U64+FC_IND_CPC_OC_E!U64+FC_IND_CPC_PH_E!U64</f>
        <v>13.938793209400156</v>
      </c>
      <c r="V64" s="52">
        <f>FC_IND_CPC_BC_E!V64+FC_IND_CPC_OC_E!V64+FC_IND_CPC_PH_E!V64</f>
        <v>24.398694139915754</v>
      </c>
      <c r="W64" s="52">
        <f>FC_IND_CPC_BC_E!W64+FC_IND_CPC_OC_E!W64+FC_IND_CPC_PH_E!W64</f>
        <v>55.986633884277374</v>
      </c>
      <c r="X64" s="52">
        <f>FC_IND_CPC_BC_E!X64+FC_IND_CPC_OC_E!X64+FC_IND_CPC_PH_E!X64</f>
        <v>70.275346850687981</v>
      </c>
      <c r="Y64" s="52">
        <f>FC_IND_CPC_BC_E!Y64+FC_IND_CPC_OC_E!Y64+FC_IND_CPC_PH_E!Y64</f>
        <v>117.40420779815666</v>
      </c>
      <c r="Z64" s="52">
        <f>FC_IND_CPC_BC_E!Z64+FC_IND_CPC_OC_E!Z64+FC_IND_CPC_PH_E!Z64</f>
        <v>268.76743833144974</v>
      </c>
    </row>
    <row r="65" spans="1:26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1.8719999999999997E-2</v>
      </c>
      <c r="V65" s="52">
        <f>FC_IND_CPC_BC_E!V65+FC_IND_CPC_OC_E!V65+FC_IND_CPC_PH_E!V65</f>
        <v>1.5839999999999996E-2</v>
      </c>
      <c r="W65" s="52">
        <f>FC_IND_CPC_BC_E!W65+FC_IND_CPC_OC_E!W65+FC_IND_CPC_PH_E!W65</f>
        <v>8.6399999999999984E-3</v>
      </c>
      <c r="X65" s="52">
        <f>FC_IND_CPC_BC_E!X65+FC_IND_CPC_OC_E!X65+FC_IND_CPC_PH_E!X65</f>
        <v>0</v>
      </c>
      <c r="Y65" s="52">
        <f>FC_IND_CPC_BC_E!Y65+FC_IND_CPC_OC_E!Y65+FC_IND_CPC_PH_E!Y65</f>
        <v>1.008E-2</v>
      </c>
      <c r="Z65" s="52">
        <f>FC_IND_CPC_BC_E!Z65+FC_IND_CPC_OC_E!Z65+FC_IND_CPC_PH_E!Z65</f>
        <v>3.492E-2</v>
      </c>
    </row>
    <row r="66" spans="1:26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  <c r="Y66" s="52">
        <f>FC_IND_CPC_BC_E!Y66+FC_IND_CPC_OC_E!Y66+FC_IND_CPC_PH_E!Y66</f>
        <v>0</v>
      </c>
      <c r="Z66" s="52">
        <f>FC_IND_CPC_BC_E!Z66+FC_IND_CPC_OC_E!Z66+FC_IND_CPC_PH_E!Z66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  <c r="Y67" s="52">
        <f>FC_IND_CPC_BC_E!Y67+FC_IND_CPC_OC_E!Y67+FC_IND_CPC_PH_E!Y67</f>
        <v>0</v>
      </c>
      <c r="Z67" s="52">
        <f>FC_IND_CPC_BC_E!Z67+FC_IND_CPC_OC_E!Z67+FC_IND_CPC_PH_E!Z67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  <c r="Y68" s="52">
        <f>FC_IND_CPC_BC_E!Y68+FC_IND_CPC_OC_E!Y68+FC_IND_CPC_PH_E!Y68</f>
        <v>0</v>
      </c>
      <c r="Z68" s="52">
        <f>FC_IND_CPC_BC_E!Z68+FC_IND_CPC_OC_E!Z68+FC_IND_CPC_PH_E!Z68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0.22556880000000004</v>
      </c>
      <c r="T69" s="52">
        <f>FC_IND_CPC_BC_E!T69+FC_IND_CPC_OC_E!T69+FC_IND_CPC_PH_E!T69</f>
        <v>0.30942431999999997</v>
      </c>
      <c r="U69" s="52">
        <f>FC_IND_CPC_BC_E!U69+FC_IND_CPC_OC_E!U69+FC_IND_CPC_PH_E!U69</f>
        <v>0.44374607999999988</v>
      </c>
      <c r="V69" s="52">
        <f>FC_IND_CPC_BC_E!V69+FC_IND_CPC_OC_E!V69+FC_IND_CPC_PH_E!V69</f>
        <v>0.44094240000000007</v>
      </c>
      <c r="W69" s="52">
        <f>FC_IND_CPC_BC_E!W69+FC_IND_CPC_OC_E!W69+FC_IND_CPC_PH_E!W69</f>
        <v>0.52173935999999999</v>
      </c>
      <c r="X69" s="52">
        <f>FC_IND_CPC_BC_E!X69+FC_IND_CPC_OC_E!X69+FC_IND_CPC_PH_E!X69</f>
        <v>0.97415136000000002</v>
      </c>
      <c r="Y69" s="52">
        <f>FC_IND_CPC_BC_E!Y69+FC_IND_CPC_OC_E!Y69+FC_IND_CPC_PH_E!Y69</f>
        <v>1.1841724800000002</v>
      </c>
      <c r="Z69" s="52">
        <f>FC_IND_CPC_BC_E!Z69+FC_IND_CPC_OC_E!Z69+FC_IND_CPC_PH_E!Z69</f>
        <v>0.9764452800000003</v>
      </c>
    </row>
    <row r="70" spans="1:26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  <c r="Y70" s="52">
        <f>FC_IND_CPC_BC_E!Y70+FC_IND_CPC_OC_E!Y70+FC_IND_CPC_PH_E!Y70</f>
        <v>0</v>
      </c>
      <c r="Z70" s="52">
        <f>FC_IND_CPC_BC_E!Z70+FC_IND_CPC_OC_E!Z70+FC_IND_CPC_PH_E!Z70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  <c r="Y71" s="52">
        <f>FC_IND_CPC_BC_E!Y71+FC_IND_CPC_OC_E!Y71+FC_IND_CPC_PH_E!Y71</f>
        <v>0</v>
      </c>
      <c r="Z71" s="52">
        <f>FC_IND_CPC_BC_E!Z71+FC_IND_CPC_OC_E!Z71+FC_IND_CPC_PH_E!Z71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46.184015519999996</v>
      </c>
      <c r="R72" s="55">
        <f>FC_IND_CPC_BC_E!R72+FC_IND_CPC_OC_E!R72+FC_IND_CPC_PH_E!R72</f>
        <v>20.097599039999995</v>
      </c>
      <c r="S72" s="55">
        <f>FC_IND_CPC_BC_E!S72+FC_IND_CPC_OC_E!S72+FC_IND_CPC_PH_E!S72</f>
        <v>32.145154559999995</v>
      </c>
      <c r="T72" s="55">
        <f>FC_IND_CPC_BC_E!T72+FC_IND_CPC_OC_E!T72+FC_IND_CPC_PH_E!T72</f>
        <v>0</v>
      </c>
      <c r="U72" s="55">
        <f>FC_IND_CPC_BC_E!U72+FC_IND_CPC_OC_E!U72+FC_IND_CPC_PH_E!U72</f>
        <v>13.212995039999997</v>
      </c>
      <c r="V72" s="55">
        <f>FC_IND_CPC_BC_E!V72+FC_IND_CPC_OC_E!V72+FC_IND_CPC_PH_E!V72</f>
        <v>14.867592479999999</v>
      </c>
      <c r="W72" s="55">
        <f>FC_IND_CPC_BC_E!W72+FC_IND_CPC_OC_E!W72+FC_IND_CPC_PH_E!W72</f>
        <v>0</v>
      </c>
      <c r="X72" s="55">
        <f>FC_IND_CPC_BC_E!X72+FC_IND_CPC_OC_E!X72+FC_IND_CPC_PH_E!X72</f>
        <v>0</v>
      </c>
      <c r="Y72" s="55">
        <f>FC_IND_CPC_BC_E!Y72+FC_IND_CPC_OC_E!Y72+FC_IND_CPC_PH_E!Y72</f>
        <v>1.7159212799999999</v>
      </c>
      <c r="Z72" s="55">
        <f>FC_IND_CPC_BC_E!Z72+FC_IND_CPC_OC_E!Z72+FC_IND_CPC_PH_E!Z72</f>
        <v>2.4804633599999999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1695.0762032035295</v>
      </c>
      <c r="D2" s="21">
        <f t="shared" ref="D2:X2" si="0">SUM(D3,D17,D22,D25,D26,D51,D52)</f>
        <v>2779.6969159672935</v>
      </c>
      <c r="E2" s="21">
        <f t="shared" si="0"/>
        <v>3058.2503378410011</v>
      </c>
      <c r="F2" s="21">
        <f t="shared" si="0"/>
        <v>3899.9540361291206</v>
      </c>
      <c r="G2" s="21">
        <f t="shared" si="0"/>
        <v>3358.8632774206385</v>
      </c>
      <c r="H2" s="21">
        <f t="shared" si="0"/>
        <v>3141.3571470606689</v>
      </c>
      <c r="I2" s="21">
        <f t="shared" si="0"/>
        <v>2933.5540491133588</v>
      </c>
      <c r="J2" s="21">
        <f t="shared" si="0"/>
        <v>2959.6529370562221</v>
      </c>
      <c r="K2" s="21">
        <f t="shared" si="0"/>
        <v>2970.410862514585</v>
      </c>
      <c r="L2" s="21">
        <f t="shared" si="0"/>
        <v>2191.2484795316514</v>
      </c>
      <c r="M2" s="21">
        <f t="shared" si="0"/>
        <v>1907.2308046571525</v>
      </c>
      <c r="N2" s="21">
        <f t="shared" si="0"/>
        <v>5402.6095239870192</v>
      </c>
      <c r="O2" s="21">
        <f t="shared" si="0"/>
        <v>4667.5670547601057</v>
      </c>
      <c r="P2" s="21">
        <f t="shared" si="0"/>
        <v>5165.5664641271587</v>
      </c>
      <c r="Q2" s="21">
        <f t="shared" si="0"/>
        <v>4034.9287335837653</v>
      </c>
      <c r="R2" s="21">
        <f t="shared" si="0"/>
        <v>3780.4050375503552</v>
      </c>
      <c r="S2" s="21">
        <f t="shared" si="0"/>
        <v>3807.8577427442515</v>
      </c>
      <c r="T2" s="21">
        <f t="shared" si="0"/>
        <v>4424.9482446251423</v>
      </c>
      <c r="U2" s="21">
        <f t="shared" si="0"/>
        <v>5082.6442881867588</v>
      </c>
      <c r="V2" s="21">
        <f t="shared" si="0"/>
        <v>4895.3264357317103</v>
      </c>
      <c r="W2" s="21">
        <f t="shared" si="0"/>
        <v>2768.9808240062375</v>
      </c>
      <c r="X2" s="21">
        <f t="shared" si="0"/>
        <v>4177.03247562252</v>
      </c>
      <c r="Y2" s="21">
        <f t="shared" ref="Y2:Z2" si="1">SUM(Y3,Y17,Y22,Y25,Y26,Y51,Y52)</f>
        <v>3533.7979228797126</v>
      </c>
      <c r="Z2" s="21">
        <f t="shared" si="1"/>
        <v>3508.7212965111999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437.67741139845248</v>
      </c>
      <c r="F3" s="24">
        <f t="shared" si="2"/>
        <v>547.07810795596606</v>
      </c>
      <c r="G3" s="24">
        <f t="shared" si="2"/>
        <v>609.58887033377493</v>
      </c>
      <c r="H3" s="24">
        <f t="shared" si="2"/>
        <v>598.7232116211328</v>
      </c>
      <c r="I3" s="24">
        <f t="shared" si="2"/>
        <v>687.61167417576667</v>
      </c>
      <c r="J3" s="24">
        <f t="shared" si="2"/>
        <v>753.55806153964579</v>
      </c>
      <c r="K3" s="24">
        <f t="shared" si="2"/>
        <v>839.06277301095577</v>
      </c>
      <c r="L3" s="24">
        <f t="shared" si="2"/>
        <v>403.91177574246859</v>
      </c>
      <c r="M3" s="24">
        <f t="shared" si="2"/>
        <v>529.94771822550672</v>
      </c>
      <c r="N3" s="24">
        <f t="shared" si="2"/>
        <v>421.44507905173992</v>
      </c>
      <c r="O3" s="24">
        <f t="shared" si="2"/>
        <v>425.23461323326984</v>
      </c>
      <c r="P3" s="24">
        <f t="shared" si="2"/>
        <v>819.86111646089216</v>
      </c>
      <c r="Q3" s="24">
        <f t="shared" si="2"/>
        <v>649.58733334347551</v>
      </c>
      <c r="R3" s="24">
        <f t="shared" si="2"/>
        <v>588.22267143028444</v>
      </c>
      <c r="S3" s="24">
        <f t="shared" si="2"/>
        <v>559.31470723919404</v>
      </c>
      <c r="T3" s="24">
        <f t="shared" si="2"/>
        <v>794.51346001858951</v>
      </c>
      <c r="U3" s="24">
        <f t="shared" si="2"/>
        <v>821.93561273627859</v>
      </c>
      <c r="V3" s="24">
        <f t="shared" si="2"/>
        <v>705.1610796069333</v>
      </c>
      <c r="W3" s="24">
        <f t="shared" si="2"/>
        <v>289.76980417900739</v>
      </c>
      <c r="X3" s="24">
        <f t="shared" si="2"/>
        <v>580.21524794671654</v>
      </c>
      <c r="Y3" s="24">
        <f t="shared" ref="Y3:Z3" si="3">SUM(Y4,Y8,Y11)</f>
        <v>534.7853786825525</v>
      </c>
      <c r="Z3" s="24">
        <f t="shared" si="3"/>
        <v>487.29426424095982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317.96423216316674</v>
      </c>
      <c r="F4" s="19">
        <f t="shared" si="4"/>
        <v>420.48370223949752</v>
      </c>
      <c r="G4" s="19">
        <f t="shared" si="4"/>
        <v>455.42522625009178</v>
      </c>
      <c r="H4" s="19">
        <f t="shared" si="4"/>
        <v>436.40121575664574</v>
      </c>
      <c r="I4" s="19">
        <f t="shared" si="4"/>
        <v>511.47695801591613</v>
      </c>
      <c r="J4" s="19">
        <f t="shared" si="4"/>
        <v>572.69977043860888</v>
      </c>
      <c r="K4" s="19">
        <f t="shared" si="4"/>
        <v>688.52920298844117</v>
      </c>
      <c r="L4" s="19">
        <f t="shared" si="4"/>
        <v>341.05083554033018</v>
      </c>
      <c r="M4" s="19">
        <f t="shared" si="4"/>
        <v>501.96434838701776</v>
      </c>
      <c r="N4" s="19">
        <f t="shared" si="4"/>
        <v>421.44507905173992</v>
      </c>
      <c r="O4" s="19">
        <f t="shared" si="4"/>
        <v>393.50192556001105</v>
      </c>
      <c r="P4" s="19">
        <f t="shared" si="4"/>
        <v>712.69819066751393</v>
      </c>
      <c r="Q4" s="19">
        <f t="shared" si="4"/>
        <v>615.87914165665893</v>
      </c>
      <c r="R4" s="19">
        <f t="shared" si="4"/>
        <v>557.86868402245659</v>
      </c>
      <c r="S4" s="19">
        <f t="shared" si="4"/>
        <v>527.72430481107835</v>
      </c>
      <c r="T4" s="19">
        <f t="shared" si="4"/>
        <v>760.85326451540504</v>
      </c>
      <c r="U4" s="19">
        <f t="shared" si="4"/>
        <v>790.23131394386155</v>
      </c>
      <c r="V4" s="19">
        <f t="shared" si="4"/>
        <v>673.9788812094564</v>
      </c>
      <c r="W4" s="19">
        <f t="shared" si="4"/>
        <v>289.76980417900739</v>
      </c>
      <c r="X4" s="19">
        <f t="shared" si="4"/>
        <v>580.21524794671654</v>
      </c>
      <c r="Y4" s="19">
        <f t="shared" ref="Y4:Z4" si="5">SUM(Y5:Y7)</f>
        <v>534.7853786825525</v>
      </c>
      <c r="Z4" s="19">
        <f t="shared" si="5"/>
        <v>487.29426424095982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188.23740168151872</v>
      </c>
      <c r="O5" s="8">
        <v>190.98761533929382</v>
      </c>
      <c r="P5" s="8">
        <v>446.47186890702466</v>
      </c>
      <c r="Q5" s="8">
        <v>213.55009089988036</v>
      </c>
      <c r="R5" s="8">
        <v>179.40393575021852</v>
      </c>
      <c r="S5" s="8">
        <v>92.121006095421933</v>
      </c>
      <c r="T5" s="8">
        <v>95.434424052669343</v>
      </c>
      <c r="U5" s="8">
        <v>161.50714981962039</v>
      </c>
      <c r="V5" s="8">
        <v>127.25865814391675</v>
      </c>
      <c r="W5" s="8">
        <v>41.639887331689017</v>
      </c>
      <c r="X5" s="8">
        <v>92.176363531905082</v>
      </c>
      <c r="Y5" s="8">
        <v>114.43151494596239</v>
      </c>
      <c r="Z5" s="8">
        <v>35.345567628511702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317.96423216316674</v>
      </c>
      <c r="F7" s="8">
        <v>420.48370223949752</v>
      </c>
      <c r="G7" s="8">
        <v>455.42522625009178</v>
      </c>
      <c r="H7" s="8">
        <v>436.40121575664574</v>
      </c>
      <c r="I7" s="8">
        <v>511.47695801591613</v>
      </c>
      <c r="J7" s="8">
        <v>572.69977043860888</v>
      </c>
      <c r="K7" s="8">
        <v>688.52920298844117</v>
      </c>
      <c r="L7" s="8">
        <v>341.05083554033018</v>
      </c>
      <c r="M7" s="8">
        <v>501.96434838701776</v>
      </c>
      <c r="N7" s="8">
        <v>233.20767737022121</v>
      </c>
      <c r="O7" s="8">
        <v>202.51431022071719</v>
      </c>
      <c r="P7" s="8">
        <v>266.22632176048921</v>
      </c>
      <c r="Q7" s="8">
        <v>402.32905075677854</v>
      </c>
      <c r="R7" s="8">
        <v>378.46474827223801</v>
      </c>
      <c r="S7" s="8">
        <v>435.60329871565636</v>
      </c>
      <c r="T7" s="8">
        <v>665.41884046273572</v>
      </c>
      <c r="U7" s="8">
        <v>628.72416412424116</v>
      </c>
      <c r="V7" s="8">
        <v>546.7202230655397</v>
      </c>
      <c r="W7" s="8">
        <v>248.12991684731838</v>
      </c>
      <c r="X7" s="8">
        <v>488.03888441481143</v>
      </c>
      <c r="Y7" s="8">
        <v>420.35386373659009</v>
      </c>
      <c r="Z7" s="8">
        <v>451.94869661244809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11.142638993407806</v>
      </c>
      <c r="P8" s="19">
        <f t="shared" si="6"/>
        <v>16.033919134607682</v>
      </c>
      <c r="Q8" s="19">
        <f t="shared" si="6"/>
        <v>10.098333625510943</v>
      </c>
      <c r="R8" s="19">
        <f t="shared" si="6"/>
        <v>3.3358308383556223</v>
      </c>
      <c r="S8" s="19">
        <f t="shared" si="6"/>
        <v>8.3886382884712241</v>
      </c>
      <c r="T8" s="19">
        <f t="shared" si="6"/>
        <v>8.4061502911561021</v>
      </c>
      <c r="U8" s="19">
        <f t="shared" si="6"/>
        <v>9.6370708899588795</v>
      </c>
      <c r="V8" s="19">
        <f t="shared" si="6"/>
        <v>8.544220086690876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11.142638993407806</v>
      </c>
      <c r="P10" s="8">
        <v>16.033919134607682</v>
      </c>
      <c r="Q10" s="8">
        <v>10.098333625510943</v>
      </c>
      <c r="R10" s="8">
        <v>3.3358308383556223</v>
      </c>
      <c r="S10" s="8">
        <v>8.3886382884712241</v>
      </c>
      <c r="T10" s="8">
        <v>8.4061502911561021</v>
      </c>
      <c r="U10" s="8">
        <v>9.6370708899588795</v>
      </c>
      <c r="V10" s="8">
        <v>8.544220086690876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119.71317923528575</v>
      </c>
      <c r="F11" s="19">
        <f t="shared" si="8"/>
        <v>126.59440571646857</v>
      </c>
      <c r="G11" s="19">
        <f t="shared" si="8"/>
        <v>154.16364408368315</v>
      </c>
      <c r="H11" s="19">
        <f t="shared" si="8"/>
        <v>162.32199586448704</v>
      </c>
      <c r="I11" s="19">
        <f t="shared" si="8"/>
        <v>176.1347161598506</v>
      </c>
      <c r="J11" s="19">
        <f t="shared" si="8"/>
        <v>180.85829110103694</v>
      </c>
      <c r="K11" s="19">
        <f t="shared" si="8"/>
        <v>150.53357002251462</v>
      </c>
      <c r="L11" s="19">
        <f t="shared" si="8"/>
        <v>62.860940202138416</v>
      </c>
      <c r="M11" s="19">
        <f t="shared" si="8"/>
        <v>27.983369838488979</v>
      </c>
      <c r="N11" s="19">
        <f t="shared" si="8"/>
        <v>0</v>
      </c>
      <c r="O11" s="19">
        <f t="shared" si="8"/>
        <v>20.590048679851026</v>
      </c>
      <c r="P11" s="19">
        <f t="shared" si="8"/>
        <v>91.129006658770493</v>
      </c>
      <c r="Q11" s="19">
        <f t="shared" si="8"/>
        <v>23.609858061305623</v>
      </c>
      <c r="R11" s="19">
        <f t="shared" si="8"/>
        <v>27.018156569472225</v>
      </c>
      <c r="S11" s="19">
        <f t="shared" si="8"/>
        <v>23.201764139644457</v>
      </c>
      <c r="T11" s="19">
        <f t="shared" si="8"/>
        <v>25.254045212028394</v>
      </c>
      <c r="U11" s="19">
        <f t="shared" si="8"/>
        <v>22.067227902458189</v>
      </c>
      <c r="V11" s="19">
        <f t="shared" si="8"/>
        <v>22.637978310786075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6.9437590943583558</v>
      </c>
      <c r="P12" s="8">
        <v>4.3602027838581714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119.71317923528575</v>
      </c>
      <c r="F13" s="8">
        <v>126.59440571646857</v>
      </c>
      <c r="G13" s="8">
        <v>154.16364408368315</v>
      </c>
      <c r="H13" s="8">
        <v>162.32199586448704</v>
      </c>
      <c r="I13" s="8">
        <v>176.1347161598506</v>
      </c>
      <c r="J13" s="8">
        <v>180.85829110103694</v>
      </c>
      <c r="K13" s="8">
        <v>150.53357002251462</v>
      </c>
      <c r="L13" s="8">
        <v>62.860940202138416</v>
      </c>
      <c r="M13" s="8">
        <v>27.983369838488979</v>
      </c>
      <c r="N13" s="8">
        <v>0</v>
      </c>
      <c r="O13" s="8">
        <v>8.5061205142031842</v>
      </c>
      <c r="P13" s="8">
        <v>81.389470931989095</v>
      </c>
      <c r="Q13" s="8">
        <v>17.620455168288618</v>
      </c>
      <c r="R13" s="8">
        <v>25.611202579116853</v>
      </c>
      <c r="S13" s="8">
        <v>19.516305741320465</v>
      </c>
      <c r="T13" s="8">
        <v>15.122777045598347</v>
      </c>
      <c r="U13" s="8">
        <v>16.128235193816476</v>
      </c>
      <c r="V13" s="8">
        <v>14.801936801413571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5.1401690712894856</v>
      </c>
      <c r="P16" s="8">
        <v>5.3793329429232335</v>
      </c>
      <c r="Q16" s="8">
        <v>5.9894028930170053</v>
      </c>
      <c r="R16" s="8">
        <v>1.4069539903553743</v>
      </c>
      <c r="S16" s="8">
        <v>3.6854583983239921</v>
      </c>
      <c r="T16" s="8">
        <v>10.131268166430047</v>
      </c>
      <c r="U16" s="8">
        <v>5.9389927086417122</v>
      </c>
      <c r="V16" s="8">
        <v>7.8360415093725049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551.91527118885949</v>
      </c>
      <c r="D26" s="27">
        <f t="shared" si="14"/>
        <v>1016.6803884506825</v>
      </c>
      <c r="E26" s="27">
        <f t="shared" si="14"/>
        <v>778.25829452694029</v>
      </c>
      <c r="F26" s="27">
        <f t="shared" si="14"/>
        <v>643.21603125870399</v>
      </c>
      <c r="G26" s="27">
        <f t="shared" si="14"/>
        <v>636.58532904110189</v>
      </c>
      <c r="H26" s="27">
        <f t="shared" si="14"/>
        <v>605.38683768689634</v>
      </c>
      <c r="I26" s="27">
        <f t="shared" si="14"/>
        <v>686.84555620680305</v>
      </c>
      <c r="J26" s="27">
        <f t="shared" si="14"/>
        <v>552.53223863813253</v>
      </c>
      <c r="K26" s="27">
        <f t="shared" si="14"/>
        <v>380.46738177109597</v>
      </c>
      <c r="L26" s="27">
        <f t="shared" si="14"/>
        <v>474.53263629707646</v>
      </c>
      <c r="M26" s="27">
        <f t="shared" si="14"/>
        <v>524.19962717673593</v>
      </c>
      <c r="N26" s="27">
        <f t="shared" si="14"/>
        <v>648.42720923469983</v>
      </c>
      <c r="O26" s="27">
        <f t="shared" si="14"/>
        <v>388.38452720171006</v>
      </c>
      <c r="P26" s="27">
        <f t="shared" si="14"/>
        <v>511.29732042864288</v>
      </c>
      <c r="Q26" s="27">
        <f t="shared" si="14"/>
        <v>429.77490094819126</v>
      </c>
      <c r="R26" s="27">
        <f t="shared" si="14"/>
        <v>388.06756825609835</v>
      </c>
      <c r="S26" s="27">
        <f t="shared" si="14"/>
        <v>222.0726490416375</v>
      </c>
      <c r="T26" s="27">
        <f t="shared" si="14"/>
        <v>175.13099851817708</v>
      </c>
      <c r="U26" s="27">
        <f t="shared" si="14"/>
        <v>212.33967200912923</v>
      </c>
      <c r="V26" s="27">
        <f t="shared" si="14"/>
        <v>275.25373340212599</v>
      </c>
      <c r="W26" s="27">
        <f t="shared" si="14"/>
        <v>179.11523155711444</v>
      </c>
      <c r="X26" s="27">
        <f t="shared" si="14"/>
        <v>235.44636815381216</v>
      </c>
      <c r="Y26" s="27">
        <f t="shared" ref="Y26:Z26" si="15">SUM(Y27,Y33)</f>
        <v>224.11795659551066</v>
      </c>
      <c r="Z26" s="27">
        <f t="shared" si="15"/>
        <v>211.36076888036189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551.91527118885949</v>
      </c>
      <c r="D33" s="19">
        <f t="shared" si="18"/>
        <v>1016.6803884506825</v>
      </c>
      <c r="E33" s="19">
        <f t="shared" si="18"/>
        <v>778.25829452694029</v>
      </c>
      <c r="F33" s="19">
        <f t="shared" si="18"/>
        <v>643.21603125870399</v>
      </c>
      <c r="G33" s="19">
        <f t="shared" si="18"/>
        <v>636.58532904110189</v>
      </c>
      <c r="H33" s="19">
        <f t="shared" si="18"/>
        <v>605.38683768689634</v>
      </c>
      <c r="I33" s="19">
        <f t="shared" si="18"/>
        <v>686.84555620680305</v>
      </c>
      <c r="J33" s="19">
        <f t="shared" si="18"/>
        <v>552.53223863813253</v>
      </c>
      <c r="K33" s="19">
        <f t="shared" si="18"/>
        <v>380.46738177109597</v>
      </c>
      <c r="L33" s="19">
        <f t="shared" si="18"/>
        <v>474.53263629707646</v>
      </c>
      <c r="M33" s="19">
        <f t="shared" si="18"/>
        <v>524.19962717673593</v>
      </c>
      <c r="N33" s="19">
        <f t="shared" si="18"/>
        <v>648.42720923469983</v>
      </c>
      <c r="O33" s="19">
        <f t="shared" si="18"/>
        <v>388.38452720171006</v>
      </c>
      <c r="P33" s="19">
        <f t="shared" si="18"/>
        <v>511.29732042864288</v>
      </c>
      <c r="Q33" s="19">
        <f t="shared" si="18"/>
        <v>429.77490094819126</v>
      </c>
      <c r="R33" s="19">
        <f t="shared" si="18"/>
        <v>388.06756825609835</v>
      </c>
      <c r="S33" s="19">
        <f t="shared" si="18"/>
        <v>222.0726490416375</v>
      </c>
      <c r="T33" s="19">
        <f t="shared" si="18"/>
        <v>175.13099851817708</v>
      </c>
      <c r="U33" s="19">
        <f t="shared" si="18"/>
        <v>212.33967200912923</v>
      </c>
      <c r="V33" s="19">
        <f t="shared" si="18"/>
        <v>275.25373340212599</v>
      </c>
      <c r="W33" s="19">
        <f t="shared" si="18"/>
        <v>179.11523155711444</v>
      </c>
      <c r="X33" s="19">
        <f t="shared" si="18"/>
        <v>235.44636815381216</v>
      </c>
      <c r="Y33" s="19">
        <f t="shared" ref="Y33:Z33" si="19">SUM(Y34:Y50)</f>
        <v>224.11795659551066</v>
      </c>
      <c r="Z33" s="19">
        <f t="shared" si="19"/>
        <v>211.36076888036189</v>
      </c>
    </row>
    <row r="34" spans="1:26" ht="11.25" customHeight="1" x14ac:dyDescent="0.2">
      <c r="A34" s="28" t="s">
        <v>54</v>
      </c>
      <c r="B34" s="7" t="s">
        <v>55</v>
      </c>
      <c r="C34" s="8">
        <v>95.824207639093487</v>
      </c>
      <c r="D34" s="8">
        <v>207.83977779454173</v>
      </c>
      <c r="E34" s="8">
        <v>165.95708599124924</v>
      </c>
      <c r="F34" s="8">
        <v>67.262495631469761</v>
      </c>
      <c r="G34" s="8">
        <v>46.529168222316656</v>
      </c>
      <c r="H34" s="8">
        <v>34.766913344979535</v>
      </c>
      <c r="I34" s="8">
        <v>30.03607455057001</v>
      </c>
      <c r="J34" s="8">
        <v>30.56468258525015</v>
      </c>
      <c r="K34" s="8">
        <v>28.409481568801212</v>
      </c>
      <c r="L34" s="8">
        <v>43.549233995875859</v>
      </c>
      <c r="M34" s="8">
        <v>28.886702114120659</v>
      </c>
      <c r="N34" s="8">
        <v>36.463485013394994</v>
      </c>
      <c r="O34" s="8">
        <v>30.592518214587855</v>
      </c>
      <c r="P34" s="8">
        <v>36.772475904397659</v>
      </c>
      <c r="Q34" s="8">
        <v>97.365651050135398</v>
      </c>
      <c r="R34" s="8">
        <v>102.93121687907325</v>
      </c>
      <c r="S34" s="8">
        <v>37.472670590956298</v>
      </c>
      <c r="T34" s="8">
        <v>65.884039476249825</v>
      </c>
      <c r="U34" s="8">
        <v>83.492519503092723</v>
      </c>
      <c r="V34" s="8">
        <v>153.36324922193668</v>
      </c>
      <c r="W34" s="8">
        <v>101.62794643316174</v>
      </c>
      <c r="X34" s="8">
        <v>44.461470181497347</v>
      </c>
      <c r="Y34" s="8">
        <v>45.152314517055451</v>
      </c>
      <c r="Z34" s="8">
        <v>80.014727829713948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242.0226868864282</v>
      </c>
      <c r="D36" s="8">
        <v>468.56281652240318</v>
      </c>
      <c r="E36" s="8">
        <v>304.6611275119887</v>
      </c>
      <c r="F36" s="8">
        <v>200.28720310825238</v>
      </c>
      <c r="G36" s="8">
        <v>143.47736507941889</v>
      </c>
      <c r="H36" s="8">
        <v>180.07057339302193</v>
      </c>
      <c r="I36" s="8">
        <v>188.97735612042391</v>
      </c>
      <c r="J36" s="8">
        <v>96.173476224257399</v>
      </c>
      <c r="K36" s="8">
        <v>111.52520973954043</v>
      </c>
      <c r="L36" s="8">
        <v>101.94335612365246</v>
      </c>
      <c r="M36" s="8">
        <v>117.9325096348352</v>
      </c>
      <c r="N36" s="8">
        <v>72.953077091861701</v>
      </c>
      <c r="O36" s="8">
        <v>41.402846147373083</v>
      </c>
      <c r="P36" s="8">
        <v>42.614667879333467</v>
      </c>
      <c r="Q36" s="8">
        <v>40.634819086393613</v>
      </c>
      <c r="R36" s="8">
        <v>33.530016221659338</v>
      </c>
      <c r="S36" s="8">
        <v>34.757547161759007</v>
      </c>
      <c r="T36" s="8">
        <v>47.621523353986703</v>
      </c>
      <c r="U36" s="8">
        <v>52.773818466567263</v>
      </c>
      <c r="V36" s="8">
        <v>51.274582324590838</v>
      </c>
      <c r="W36" s="8">
        <v>27.882940813606634</v>
      </c>
      <c r="X36" s="8">
        <v>143.43395947784441</v>
      </c>
      <c r="Y36" s="8">
        <v>116.63626571523064</v>
      </c>
      <c r="Z36" s="8">
        <v>96.481784605023464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25.816439539463627</v>
      </c>
      <c r="O43" s="8">
        <v>20.893758961819813</v>
      </c>
      <c r="P43" s="8">
        <v>23.187020894097611</v>
      </c>
      <c r="Q43" s="8">
        <v>19.92392540127689</v>
      </c>
      <c r="R43" s="8">
        <v>18.419855066534016</v>
      </c>
      <c r="S43" s="8">
        <v>21.442293917286893</v>
      </c>
      <c r="T43" s="8">
        <v>24.487155413324906</v>
      </c>
      <c r="U43" s="8">
        <v>28.772776585636937</v>
      </c>
      <c r="V43" s="8">
        <v>28.475959351207837</v>
      </c>
      <c r="W43" s="8">
        <v>19.454641778388382</v>
      </c>
      <c r="X43" s="8">
        <v>26.863050142410358</v>
      </c>
      <c r="Y43" s="8">
        <v>26.360457124926775</v>
      </c>
      <c r="Z43" s="8">
        <v>21.304546398603271</v>
      </c>
    </row>
    <row r="44" spans="1:26" ht="11.25" customHeight="1" x14ac:dyDescent="0.2">
      <c r="A44" s="28" t="s">
        <v>74</v>
      </c>
      <c r="B44" s="7" t="s">
        <v>75</v>
      </c>
      <c r="C44" s="8">
        <v>212.0839933581569</v>
      </c>
      <c r="D44" s="8">
        <v>340.27779413373753</v>
      </c>
      <c r="E44" s="8">
        <v>307.64008102370241</v>
      </c>
      <c r="F44" s="8">
        <v>375.66633251898185</v>
      </c>
      <c r="G44" s="8">
        <v>446.57879573936629</v>
      </c>
      <c r="H44" s="8">
        <v>390.54935094889481</v>
      </c>
      <c r="I44" s="8">
        <v>467.83212553580915</v>
      </c>
      <c r="J44" s="8">
        <v>425.79407982862494</v>
      </c>
      <c r="K44" s="8">
        <v>240.53269046275432</v>
      </c>
      <c r="L44" s="8">
        <v>329.04004617754816</v>
      </c>
      <c r="M44" s="8">
        <v>377.38041542778012</v>
      </c>
      <c r="N44" s="8">
        <v>510.03379271760639</v>
      </c>
      <c r="O44" s="8">
        <v>293.02557692290469</v>
      </c>
      <c r="P44" s="8">
        <v>405.95449479924065</v>
      </c>
      <c r="Q44" s="8">
        <v>269.45947506262576</v>
      </c>
      <c r="R44" s="8">
        <v>230.50231885110728</v>
      </c>
      <c r="S44" s="8">
        <v>128.40013737163531</v>
      </c>
      <c r="T44" s="8">
        <v>22.891522167089146</v>
      </c>
      <c r="U44" s="8">
        <v>34.989388766311471</v>
      </c>
      <c r="V44" s="8">
        <v>26.967259720993187</v>
      </c>
      <c r="W44" s="8">
        <v>26.937482026222373</v>
      </c>
      <c r="X44" s="8">
        <v>20.687888352060057</v>
      </c>
      <c r="Y44" s="8">
        <v>35.968919238297808</v>
      </c>
      <c r="Z44" s="8">
        <v>13.559710047021207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1.984383305180947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3.1604148723732135</v>
      </c>
      <c r="O48" s="8">
        <v>2.4698269550245771</v>
      </c>
      <c r="P48" s="8">
        <v>2.7686609515734859</v>
      </c>
      <c r="Q48" s="8">
        <v>2.3910303477596355</v>
      </c>
      <c r="R48" s="8">
        <v>2.6841612377244974</v>
      </c>
      <c r="S48" s="8">
        <v>0</v>
      </c>
      <c r="T48" s="8">
        <v>14.246758107526503</v>
      </c>
      <c r="U48" s="8">
        <v>12.311168687520849</v>
      </c>
      <c r="V48" s="8">
        <v>15.172682783397425</v>
      </c>
      <c r="W48" s="8">
        <v>3.2122205057353224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1143.1609320146699</v>
      </c>
      <c r="D51" s="27">
        <v>1763.0165275166109</v>
      </c>
      <c r="E51" s="27">
        <v>1842.3146319156083</v>
      </c>
      <c r="F51" s="27">
        <v>2709.6598969144507</v>
      </c>
      <c r="G51" s="27">
        <v>2112.6890780457616</v>
      </c>
      <c r="H51" s="27">
        <v>1937.2470977526398</v>
      </c>
      <c r="I51" s="27">
        <v>1559.0968187307892</v>
      </c>
      <c r="J51" s="27">
        <v>1653.5626368784435</v>
      </c>
      <c r="K51" s="27">
        <v>1750.8807077325332</v>
      </c>
      <c r="L51" s="27">
        <v>1312.8040674921062</v>
      </c>
      <c r="M51" s="27">
        <v>853.08345925491005</v>
      </c>
      <c r="N51" s="27">
        <v>4291.3119329141537</v>
      </c>
      <c r="O51" s="27">
        <v>3815.4165866725994</v>
      </c>
      <c r="P51" s="27">
        <v>3810.5833103455429</v>
      </c>
      <c r="Q51" s="27">
        <v>2939.7530380261696</v>
      </c>
      <c r="R51" s="27">
        <v>2792.4298844352588</v>
      </c>
      <c r="S51" s="27">
        <v>3010.8837048728074</v>
      </c>
      <c r="T51" s="27">
        <v>3418.8897883071145</v>
      </c>
      <c r="U51" s="27">
        <v>4001.8602239834449</v>
      </c>
      <c r="V51" s="27">
        <v>3865.1245057690194</v>
      </c>
      <c r="W51" s="27">
        <v>2273.4675339146224</v>
      </c>
      <c r="X51" s="27">
        <v>3320.4468617057992</v>
      </c>
      <c r="Y51" s="27">
        <v>2733.6532846728637</v>
      </c>
      <c r="Z51" s="27">
        <v>2764.9406223760079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41.425302786425839</v>
      </c>
      <c r="O52" s="27">
        <f t="shared" si="20"/>
        <v>38.531327652526592</v>
      </c>
      <c r="P52" s="27">
        <f t="shared" si="20"/>
        <v>23.824716892080499</v>
      </c>
      <c r="Q52" s="27">
        <f t="shared" si="20"/>
        <v>15.813461265928774</v>
      </c>
      <c r="R52" s="27">
        <f t="shared" si="20"/>
        <v>11.684913428713584</v>
      </c>
      <c r="S52" s="27">
        <f t="shared" si="20"/>
        <v>15.586681590612352</v>
      </c>
      <c r="T52" s="27">
        <f t="shared" si="20"/>
        <v>36.41399778126145</v>
      </c>
      <c r="U52" s="27">
        <f t="shared" si="20"/>
        <v>46.508779457905725</v>
      </c>
      <c r="V52" s="27">
        <f t="shared" si="20"/>
        <v>49.787116953631134</v>
      </c>
      <c r="W52" s="27">
        <f t="shared" si="20"/>
        <v>26.628254355493706</v>
      </c>
      <c r="X52" s="27">
        <f t="shared" si="20"/>
        <v>40.923997816191864</v>
      </c>
      <c r="Y52" s="27">
        <f t="shared" ref="Y52:Z52" si="21">SUM(Y53:Y54)</f>
        <v>41.241302928785721</v>
      </c>
      <c r="Z52" s="27">
        <f t="shared" si="21"/>
        <v>45.12564101387018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41.425302786425839</v>
      </c>
      <c r="O53" s="8">
        <v>38.531327652526592</v>
      </c>
      <c r="P53" s="8">
        <v>23.824716892080499</v>
      </c>
      <c r="Q53" s="8">
        <v>15.813461265928774</v>
      </c>
      <c r="R53" s="8">
        <v>11.684913428713584</v>
      </c>
      <c r="S53" s="8">
        <v>15.586681590612352</v>
      </c>
      <c r="T53" s="8">
        <v>36.41399778126145</v>
      </c>
      <c r="U53" s="8">
        <v>46.497948456263885</v>
      </c>
      <c r="V53" s="8">
        <v>49.778220300386465</v>
      </c>
      <c r="W53" s="8">
        <v>26.625216879343107</v>
      </c>
      <c r="X53" s="8">
        <v>40.923997816191864</v>
      </c>
      <c r="Y53" s="8">
        <v>41.235830121664897</v>
      </c>
      <c r="Z53" s="8">
        <v>45.106695023467751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1.0831001641839302E-2</v>
      </c>
      <c r="V54" s="45">
        <v>8.8966532446708262E-3</v>
      </c>
      <c r="W54" s="45">
        <v>3.0374761505984208E-3</v>
      </c>
      <c r="X54" s="45">
        <v>0</v>
      </c>
      <c r="Y54" s="45">
        <v>5.4728071208276609E-3</v>
      </c>
      <c r="Z54" s="45">
        <v>1.8945990402425516E-2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30.272474424993749</v>
      </c>
      <c r="I61" s="49">
        <f t="shared" si="22"/>
        <v>9.9751162388607462</v>
      </c>
      <c r="J61" s="49">
        <f t="shared" si="22"/>
        <v>112.05665123342222</v>
      </c>
      <c r="K61" s="49">
        <f t="shared" si="22"/>
        <v>108.57254185243892</v>
      </c>
      <c r="L61" s="49">
        <f t="shared" si="22"/>
        <v>62.209941902915901</v>
      </c>
      <c r="M61" s="49">
        <f t="shared" si="22"/>
        <v>75.247887610791437</v>
      </c>
      <c r="N61" s="49">
        <f t="shared" si="22"/>
        <v>82.782871340892115</v>
      </c>
      <c r="O61" s="49">
        <f t="shared" si="22"/>
        <v>64.15231215738298</v>
      </c>
      <c r="P61" s="49">
        <f t="shared" si="22"/>
        <v>162.30562744526898</v>
      </c>
      <c r="Q61" s="49">
        <f t="shared" si="22"/>
        <v>157.46866950846243</v>
      </c>
      <c r="R61" s="49">
        <f t="shared" si="22"/>
        <v>171.00021228087894</v>
      </c>
      <c r="S61" s="49">
        <f t="shared" si="22"/>
        <v>246.53574939876921</v>
      </c>
      <c r="T61" s="49">
        <f t="shared" si="22"/>
        <v>206.33932773165429</v>
      </c>
      <c r="U61" s="49">
        <f t="shared" si="22"/>
        <v>191.780571454789</v>
      </c>
      <c r="V61" s="49">
        <f t="shared" si="22"/>
        <v>241.37671668084769</v>
      </c>
      <c r="W61" s="49">
        <f t="shared" si="22"/>
        <v>209.25703949363293</v>
      </c>
      <c r="X61" s="49">
        <f t="shared" si="22"/>
        <v>311.89856697772456</v>
      </c>
      <c r="Y61" s="49">
        <f t="shared" ref="Y61:Z61" si="23">SUM(Y62:Y72)</f>
        <v>546.44234419632619</v>
      </c>
      <c r="Z61" s="49">
        <f t="shared" si="23"/>
        <v>376.40514205199332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30.272474424993749</v>
      </c>
      <c r="I62" s="52">
        <v>9.9751162388607462</v>
      </c>
      <c r="J62" s="52">
        <v>112.05665123342222</v>
      </c>
      <c r="K62" s="52">
        <v>108.57254185243892</v>
      </c>
      <c r="L62" s="52">
        <v>62.086763935422951</v>
      </c>
      <c r="M62" s="52">
        <v>75.096190423499323</v>
      </c>
      <c r="N62" s="52">
        <v>82.782871340892115</v>
      </c>
      <c r="O62" s="52">
        <v>63.911394805462571</v>
      </c>
      <c r="P62" s="52">
        <v>161.89933475623045</v>
      </c>
      <c r="Q62" s="52">
        <v>138.75189394808837</v>
      </c>
      <c r="R62" s="52">
        <v>161.25718515737782</v>
      </c>
      <c r="S62" s="52">
        <v>230.92165265192247</v>
      </c>
      <c r="T62" s="52">
        <v>202.00259907813665</v>
      </c>
      <c r="U62" s="52">
        <v>176.11261526405744</v>
      </c>
      <c r="V62" s="52">
        <v>219.51951297766354</v>
      </c>
      <c r="W62" s="52">
        <v>189.79886158577918</v>
      </c>
      <c r="X62" s="52">
        <v>272.6048828657668</v>
      </c>
      <c r="Y62" s="52">
        <v>482.67264566381107</v>
      </c>
      <c r="Z62" s="52">
        <v>231.92592037478715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0.12317796749294696</v>
      </c>
      <c r="M64" s="52">
        <v>0.15169718729211726</v>
      </c>
      <c r="N64" s="52">
        <v>0</v>
      </c>
      <c r="O64" s="52">
        <v>0.24091735192040381</v>
      </c>
      <c r="P64" s="52">
        <v>0.406292689038525</v>
      </c>
      <c r="Q64" s="52">
        <v>1.8596721314842772</v>
      </c>
      <c r="R64" s="52">
        <v>1.9905648182506748</v>
      </c>
      <c r="S64" s="52">
        <v>2.5236554487725296</v>
      </c>
      <c r="T64" s="52">
        <v>4.1723060350816379</v>
      </c>
      <c r="U64" s="52">
        <v>7.8638884123170829</v>
      </c>
      <c r="V64" s="52">
        <v>13.359839615648397</v>
      </c>
      <c r="W64" s="52">
        <v>19.27285988019943</v>
      </c>
      <c r="X64" s="52">
        <v>38.748697118879356</v>
      </c>
      <c r="Y64" s="52">
        <v>62.203237970973881</v>
      </c>
      <c r="Z64" s="52">
        <v>142.59821867917361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1.0567583463448497E-2</v>
      </c>
      <c r="V65" s="52">
        <v>8.6824572163316325E-3</v>
      </c>
      <c r="W65" s="52">
        <v>2.9650895570592947E-3</v>
      </c>
      <c r="X65" s="52">
        <v>0</v>
      </c>
      <c r="Y65" s="52">
        <v>5.3605373420157918E-3</v>
      </c>
      <c r="Z65" s="52">
        <v>1.8598212364746517E-2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9.1218076971544063E-2</v>
      </c>
      <c r="T69" s="52">
        <v>0.16442261843598147</v>
      </c>
      <c r="U69" s="52">
        <v>0.25323282696807381</v>
      </c>
      <c r="V69" s="52">
        <v>0.24450541349969881</v>
      </c>
      <c r="W69" s="52">
        <v>0.18235293809726658</v>
      </c>
      <c r="X69" s="52">
        <v>0.54498699307840115</v>
      </c>
      <c r="Y69" s="52">
        <v>0.63743169709936032</v>
      </c>
      <c r="Z69" s="52">
        <v>0.5260585545630021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16.85710342888979</v>
      </c>
      <c r="R72" s="55">
        <v>7.752462305250452</v>
      </c>
      <c r="S72" s="55">
        <v>12.999223221102651</v>
      </c>
      <c r="T72" s="55">
        <v>0</v>
      </c>
      <c r="U72" s="55">
        <v>7.5402673679829197</v>
      </c>
      <c r="V72" s="55">
        <v>8.2441762168197279</v>
      </c>
      <c r="W72" s="55">
        <v>0</v>
      </c>
      <c r="X72" s="55">
        <v>0</v>
      </c>
      <c r="Y72" s="55">
        <v>0.9236683270998719</v>
      </c>
      <c r="Z72" s="55">
        <v>1.3363462311048167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5814.9509999316533</v>
      </c>
      <c r="D2" s="21">
        <f t="shared" ref="D2:X2" si="0">SUM(D3,D17,D22,D25,D26,D51,D52)</f>
        <v>6300.2071906040101</v>
      </c>
      <c r="E2" s="21">
        <f t="shared" si="0"/>
        <v>5516.9437611913881</v>
      </c>
      <c r="F2" s="21">
        <f t="shared" si="0"/>
        <v>5575.3609215990427</v>
      </c>
      <c r="G2" s="21">
        <f t="shared" si="0"/>
        <v>4392.1608837405265</v>
      </c>
      <c r="H2" s="21">
        <f t="shared" si="0"/>
        <v>3931.8256851720171</v>
      </c>
      <c r="I2" s="21">
        <f t="shared" si="0"/>
        <v>2573.9357570658831</v>
      </c>
      <c r="J2" s="21">
        <f t="shared" si="0"/>
        <v>3051.9317199512016</v>
      </c>
      <c r="K2" s="21">
        <f t="shared" si="0"/>
        <v>3644.7391188097963</v>
      </c>
      <c r="L2" s="21">
        <f t="shared" si="0"/>
        <v>2257.0266720189147</v>
      </c>
      <c r="M2" s="21">
        <f t="shared" si="0"/>
        <v>1854.5921707533071</v>
      </c>
      <c r="N2" s="21">
        <f t="shared" si="0"/>
        <v>6153.7262075732124</v>
      </c>
      <c r="O2" s="21">
        <f t="shared" si="0"/>
        <v>6397.8031841446409</v>
      </c>
      <c r="P2" s="21">
        <f t="shared" si="0"/>
        <v>6529.9638370811163</v>
      </c>
      <c r="Q2" s="21">
        <f t="shared" si="0"/>
        <v>6517.8383844765167</v>
      </c>
      <c r="R2" s="21">
        <f t="shared" si="0"/>
        <v>5504.0615540266881</v>
      </c>
      <c r="S2" s="21">
        <f t="shared" si="0"/>
        <v>5176.5680063809623</v>
      </c>
      <c r="T2" s="21">
        <f t="shared" si="0"/>
        <v>3483.094586616854</v>
      </c>
      <c r="U2" s="21">
        <f t="shared" si="0"/>
        <v>3465.6032886418175</v>
      </c>
      <c r="V2" s="21">
        <f t="shared" si="0"/>
        <v>3535.2117896065402</v>
      </c>
      <c r="W2" s="21">
        <f t="shared" si="0"/>
        <v>4789.3128506262901</v>
      </c>
      <c r="X2" s="21">
        <f t="shared" si="0"/>
        <v>2827.6094333380797</v>
      </c>
      <c r="Y2" s="21">
        <f t="shared" ref="Y2:Z2" si="1">SUM(Y3,Y17,Y22,Y25,Y26,Y51,Y52)</f>
        <v>2622.6923062706483</v>
      </c>
      <c r="Z2" s="21">
        <f t="shared" si="1"/>
        <v>2586.7164865936129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780.5229270360245</v>
      </c>
      <c r="F3" s="24">
        <f t="shared" si="3"/>
        <v>772.96255202765929</v>
      </c>
      <c r="G3" s="24">
        <f t="shared" si="3"/>
        <v>789.43445108439732</v>
      </c>
      <c r="H3" s="24">
        <f t="shared" si="3"/>
        <v>742.90135412929828</v>
      </c>
      <c r="I3" s="24">
        <f t="shared" si="3"/>
        <v>599.55404902340501</v>
      </c>
      <c r="J3" s="24">
        <f t="shared" si="3"/>
        <v>771.54185240130346</v>
      </c>
      <c r="K3" s="24">
        <f t="shared" si="3"/>
        <v>1023.0867415644598</v>
      </c>
      <c r="L3" s="24">
        <f t="shared" si="3"/>
        <v>413.79768500268608</v>
      </c>
      <c r="M3" s="24">
        <f t="shared" si="3"/>
        <v>513.67167573447637</v>
      </c>
      <c r="N3" s="24">
        <f t="shared" si="3"/>
        <v>472.56722167195056</v>
      </c>
      <c r="O3" s="24">
        <f t="shared" si="3"/>
        <v>573.67910550251577</v>
      </c>
      <c r="P3" s="24">
        <f t="shared" si="3"/>
        <v>1020.5648323763396</v>
      </c>
      <c r="Q3" s="24">
        <f t="shared" si="3"/>
        <v>1033.1218234908467</v>
      </c>
      <c r="R3" s="24">
        <f t="shared" si="3"/>
        <v>842.85844005996057</v>
      </c>
      <c r="S3" s="24">
        <f t="shared" si="3"/>
        <v>748.12931816381183</v>
      </c>
      <c r="T3" s="24">
        <f t="shared" si="3"/>
        <v>615.36345353446416</v>
      </c>
      <c r="U3" s="24">
        <f t="shared" si="3"/>
        <v>551.29499264907588</v>
      </c>
      <c r="V3" s="24">
        <f t="shared" si="3"/>
        <v>500.38426606787442</v>
      </c>
      <c r="W3" s="24">
        <f t="shared" si="3"/>
        <v>492.33505559323112</v>
      </c>
      <c r="X3" s="24">
        <f t="shared" ref="X3:Z3" si="4">SUM(X4,X8,X11)</f>
        <v>386.40646385337595</v>
      </c>
      <c r="Y3" s="24">
        <f t="shared" si="4"/>
        <v>390.04979534787083</v>
      </c>
      <c r="Z3" s="24">
        <f t="shared" si="4"/>
        <v>353.15516929310945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567.03491365429522</v>
      </c>
      <c r="F4" s="19">
        <f t="shared" si="6"/>
        <v>594.09826648600028</v>
      </c>
      <c r="G4" s="19">
        <f t="shared" si="6"/>
        <v>589.78826712809257</v>
      </c>
      <c r="H4" s="19">
        <f t="shared" si="6"/>
        <v>541.49070528175423</v>
      </c>
      <c r="I4" s="19">
        <f t="shared" si="6"/>
        <v>445.97567591941288</v>
      </c>
      <c r="J4" s="19">
        <f t="shared" si="6"/>
        <v>586.36734752887855</v>
      </c>
      <c r="K4" s="19">
        <f t="shared" si="6"/>
        <v>839.53801958059341</v>
      </c>
      <c r="L4" s="19">
        <f t="shared" si="6"/>
        <v>349.39819705776898</v>
      </c>
      <c r="M4" s="19">
        <f t="shared" si="6"/>
        <v>486.54774636694282</v>
      </c>
      <c r="N4" s="19">
        <f t="shared" si="6"/>
        <v>472.56722167195056</v>
      </c>
      <c r="O4" s="19">
        <f t="shared" si="6"/>
        <v>530.86890305646148</v>
      </c>
      <c r="P4" s="19">
        <f t="shared" si="6"/>
        <v>887.16819823495939</v>
      </c>
      <c r="Q4" s="19">
        <f t="shared" si="6"/>
        <v>979.51137471128436</v>
      </c>
      <c r="R4" s="19">
        <f t="shared" si="6"/>
        <v>799.36451213305361</v>
      </c>
      <c r="S4" s="19">
        <f t="shared" si="6"/>
        <v>705.87456261532316</v>
      </c>
      <c r="T4" s="19">
        <f t="shared" si="6"/>
        <v>589.29309073532386</v>
      </c>
      <c r="U4" s="19">
        <f t="shared" si="6"/>
        <v>530.03004087076954</v>
      </c>
      <c r="V4" s="19">
        <f t="shared" si="6"/>
        <v>478.25729123795082</v>
      </c>
      <c r="W4" s="19">
        <f t="shared" si="6"/>
        <v>492.33505559323112</v>
      </c>
      <c r="X4" s="19">
        <f t="shared" ref="X4:Z4" si="7">SUM(X5:X7)</f>
        <v>386.40646385337595</v>
      </c>
      <c r="Y4" s="19">
        <f t="shared" si="7"/>
        <v>390.04979534787083</v>
      </c>
      <c r="Z4" s="19">
        <f t="shared" si="7"/>
        <v>353.15516929310945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211.07098017974829</v>
      </c>
      <c r="O5" s="8">
        <v>257.65918605925077</v>
      </c>
      <c r="P5" s="8">
        <v>555.76911613856691</v>
      </c>
      <c r="Q5" s="8">
        <v>339.63602427645219</v>
      </c>
      <c r="R5" s="8">
        <v>257.06612269698633</v>
      </c>
      <c r="S5" s="8">
        <v>123.21940508040137</v>
      </c>
      <c r="T5" s="8">
        <v>73.915496371514052</v>
      </c>
      <c r="U5" s="8">
        <v>108.32732101261205</v>
      </c>
      <c r="V5" s="8">
        <v>90.303098253269241</v>
      </c>
      <c r="W5" s="8">
        <v>70.748490521388092</v>
      </c>
      <c r="X5" s="8">
        <v>61.386774665559322</v>
      </c>
      <c r="Y5" s="8">
        <v>83.461498322889071</v>
      </c>
      <c r="Z5" s="8">
        <v>25.615876967178302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567.03491365429522</v>
      </c>
      <c r="F7" s="8">
        <v>594.09826648600028</v>
      </c>
      <c r="G7" s="8">
        <v>589.78826712809257</v>
      </c>
      <c r="H7" s="8">
        <v>541.49070528175423</v>
      </c>
      <c r="I7" s="8">
        <v>445.97567591941288</v>
      </c>
      <c r="J7" s="8">
        <v>586.36734752887855</v>
      </c>
      <c r="K7" s="8">
        <v>839.53801958059341</v>
      </c>
      <c r="L7" s="8">
        <v>349.39819705776898</v>
      </c>
      <c r="M7" s="8">
        <v>486.54774636694282</v>
      </c>
      <c r="N7" s="8">
        <v>261.49624149220227</v>
      </c>
      <c r="O7" s="8">
        <v>273.20971699721071</v>
      </c>
      <c r="P7" s="8">
        <v>331.39908209639242</v>
      </c>
      <c r="Q7" s="8">
        <v>639.87535043483217</v>
      </c>
      <c r="R7" s="8">
        <v>542.29838943606728</v>
      </c>
      <c r="S7" s="8">
        <v>582.65515753492173</v>
      </c>
      <c r="T7" s="8">
        <v>515.37759436380975</v>
      </c>
      <c r="U7" s="8">
        <v>421.70271985815754</v>
      </c>
      <c r="V7" s="8">
        <v>387.95419298468158</v>
      </c>
      <c r="W7" s="8">
        <v>421.58656507184304</v>
      </c>
      <c r="X7" s="8">
        <v>325.01968918781665</v>
      </c>
      <c r="Y7" s="8">
        <v>306.58829702498178</v>
      </c>
      <c r="Z7" s="8">
        <v>327.53929232593117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15.03240557505848</v>
      </c>
      <c r="P8" s="19">
        <f t="shared" si="8"/>
        <v>19.959056071086682</v>
      </c>
      <c r="Q8" s="19">
        <f t="shared" si="8"/>
        <v>16.060671620101239</v>
      </c>
      <c r="R8" s="19">
        <f t="shared" si="8"/>
        <v>4.7798789697849351</v>
      </c>
      <c r="S8" s="19">
        <f t="shared" si="8"/>
        <v>11.220492080486176</v>
      </c>
      <c r="T8" s="19">
        <f t="shared" si="8"/>
        <v>6.5106986028588238</v>
      </c>
      <c r="U8" s="19">
        <f t="shared" si="8"/>
        <v>6.4638505049703454</v>
      </c>
      <c r="V8" s="19">
        <f t="shared" si="8"/>
        <v>6.0630023704433142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15.03240557505848</v>
      </c>
      <c r="P10" s="8">
        <v>19.959056071086682</v>
      </c>
      <c r="Q10" s="8">
        <v>16.060671620101239</v>
      </c>
      <c r="R10" s="8">
        <v>4.7798789697849351</v>
      </c>
      <c r="S10" s="8">
        <v>11.220492080486176</v>
      </c>
      <c r="T10" s="8">
        <v>6.5106986028588238</v>
      </c>
      <c r="U10" s="8">
        <v>6.4638505049703454</v>
      </c>
      <c r="V10" s="8">
        <v>6.0630023704433142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213.4880133817293</v>
      </c>
      <c r="F11" s="19">
        <f t="shared" si="10"/>
        <v>178.86428554165894</v>
      </c>
      <c r="G11" s="19">
        <f t="shared" si="10"/>
        <v>199.6461839563047</v>
      </c>
      <c r="H11" s="19">
        <f t="shared" si="10"/>
        <v>201.41064884754405</v>
      </c>
      <c r="I11" s="19">
        <f t="shared" si="10"/>
        <v>153.57837310399216</v>
      </c>
      <c r="J11" s="19">
        <f t="shared" si="10"/>
        <v>185.17450487242488</v>
      </c>
      <c r="K11" s="19">
        <f t="shared" si="10"/>
        <v>183.54872198386641</v>
      </c>
      <c r="L11" s="19">
        <f t="shared" si="10"/>
        <v>64.399487944917084</v>
      </c>
      <c r="M11" s="19">
        <f t="shared" si="10"/>
        <v>27.123929367533588</v>
      </c>
      <c r="N11" s="19">
        <f t="shared" si="10"/>
        <v>0</v>
      </c>
      <c r="O11" s="19">
        <f t="shared" si="10"/>
        <v>27.777796870995701</v>
      </c>
      <c r="P11" s="19">
        <f t="shared" si="10"/>
        <v>113.4375780702935</v>
      </c>
      <c r="Q11" s="19">
        <f t="shared" si="10"/>
        <v>37.549777159461186</v>
      </c>
      <c r="R11" s="19">
        <f t="shared" si="10"/>
        <v>38.714048957122031</v>
      </c>
      <c r="S11" s="19">
        <f t="shared" si="10"/>
        <v>31.034263468002418</v>
      </c>
      <c r="T11" s="19">
        <f t="shared" si="10"/>
        <v>19.559664196281442</v>
      </c>
      <c r="U11" s="19">
        <f t="shared" si="10"/>
        <v>14.801101273336039</v>
      </c>
      <c r="V11" s="19">
        <f t="shared" si="10"/>
        <v>16.063972459480269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9.3677451978521038</v>
      </c>
      <c r="P12" s="8">
        <v>5.4275895439997077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213.4880133817293</v>
      </c>
      <c r="F13" s="8">
        <v>178.86428554165894</v>
      </c>
      <c r="G13" s="8">
        <v>199.6461839563047</v>
      </c>
      <c r="H13" s="8">
        <v>201.41064884754405</v>
      </c>
      <c r="I13" s="8">
        <v>153.57837310399216</v>
      </c>
      <c r="J13" s="8">
        <v>185.17450487242488</v>
      </c>
      <c r="K13" s="8">
        <v>183.54872198386641</v>
      </c>
      <c r="L13" s="8">
        <v>64.399487944917084</v>
      </c>
      <c r="M13" s="8">
        <v>27.123929367533588</v>
      </c>
      <c r="N13" s="8">
        <v>0</v>
      </c>
      <c r="O13" s="8">
        <v>11.475508945006297</v>
      </c>
      <c r="P13" s="8">
        <v>101.31378362894537</v>
      </c>
      <c r="Q13" s="8">
        <v>28.024063647459506</v>
      </c>
      <c r="R13" s="8">
        <v>36.698038518993897</v>
      </c>
      <c r="S13" s="8">
        <v>26.104660432407485</v>
      </c>
      <c r="T13" s="8">
        <v>11.712834052670907</v>
      </c>
      <c r="U13" s="8">
        <v>10.817654284400096</v>
      </c>
      <c r="V13" s="8">
        <v>10.503495579885046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6.9345427281373002</v>
      </c>
      <c r="P16" s="8">
        <v>6.6962048973484229</v>
      </c>
      <c r="Q16" s="8">
        <v>9.5257135120016763</v>
      </c>
      <c r="R16" s="8">
        <v>2.0160104381281316</v>
      </c>
      <c r="S16" s="8">
        <v>4.9296030355949325</v>
      </c>
      <c r="T16" s="8">
        <v>7.8468301436105365</v>
      </c>
      <c r="U16" s="8">
        <v>3.9834469889359432</v>
      </c>
      <c r="V16" s="8">
        <v>5.5604768795952229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1882.412865796987</v>
      </c>
      <c r="D26" s="27">
        <f t="shared" si="16"/>
        <v>2289.6837096229779</v>
      </c>
      <c r="E26" s="27">
        <f t="shared" si="16"/>
        <v>1397.6107437270111</v>
      </c>
      <c r="F26" s="27">
        <f t="shared" si="16"/>
        <v>911.82722272145531</v>
      </c>
      <c r="G26" s="27">
        <f t="shared" si="16"/>
        <v>826.29183325974691</v>
      </c>
      <c r="H26" s="27">
        <f t="shared" si="16"/>
        <v>752.51849222552414</v>
      </c>
      <c r="I26" s="27">
        <f t="shared" si="16"/>
        <v>599.68248594815168</v>
      </c>
      <c r="J26" s="27">
        <f t="shared" si="16"/>
        <v>566.69608903800338</v>
      </c>
      <c r="K26" s="27">
        <f t="shared" si="16"/>
        <v>464.97184855484022</v>
      </c>
      <c r="L26" s="27">
        <f t="shared" si="16"/>
        <v>487.47005471789328</v>
      </c>
      <c r="M26" s="27">
        <f t="shared" si="16"/>
        <v>508.88210730919798</v>
      </c>
      <c r="N26" s="27">
        <f t="shared" si="16"/>
        <v>728.86437144186391</v>
      </c>
      <c r="O26" s="27">
        <f t="shared" si="16"/>
        <v>525.75320667993674</v>
      </c>
      <c r="P26" s="27">
        <f t="shared" si="16"/>
        <v>638.46513991584641</v>
      </c>
      <c r="Q26" s="27">
        <f t="shared" si="16"/>
        <v>689.5825085801099</v>
      </c>
      <c r="R26" s="27">
        <f t="shared" si="16"/>
        <v>562.00859093684619</v>
      </c>
      <c r="S26" s="27">
        <f t="shared" si="16"/>
        <v>299.18901193475131</v>
      </c>
      <c r="T26" s="27">
        <f t="shared" si="16"/>
        <v>138.25452820060963</v>
      </c>
      <c r="U26" s="27">
        <f t="shared" si="16"/>
        <v>145.07477258669292</v>
      </c>
      <c r="V26" s="27">
        <f t="shared" si="16"/>
        <v>200.32896333047705</v>
      </c>
      <c r="W26" s="27">
        <f t="shared" si="16"/>
        <v>311.8141018882896</v>
      </c>
      <c r="X26" s="27">
        <f t="shared" si="16"/>
        <v>158.13642351284372</v>
      </c>
      <c r="Y26" s="27">
        <f t="shared" ref="Y26:Z26" si="17">SUM(Y27,Y33)</f>
        <v>165.06406881191549</v>
      </c>
      <c r="Z26" s="27">
        <f t="shared" si="17"/>
        <v>155.72005626958622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1882.412865796987</v>
      </c>
      <c r="D33" s="19">
        <f t="shared" si="20"/>
        <v>2289.6837096229779</v>
      </c>
      <c r="E33" s="19">
        <f t="shared" si="20"/>
        <v>1397.6107437270111</v>
      </c>
      <c r="F33" s="19">
        <f t="shared" si="20"/>
        <v>911.82722272145531</v>
      </c>
      <c r="G33" s="19">
        <f t="shared" si="20"/>
        <v>826.29183325974691</v>
      </c>
      <c r="H33" s="19">
        <f t="shared" si="20"/>
        <v>752.51849222552414</v>
      </c>
      <c r="I33" s="19">
        <f t="shared" si="20"/>
        <v>599.68248594815168</v>
      </c>
      <c r="J33" s="19">
        <f t="shared" si="20"/>
        <v>566.69608903800338</v>
      </c>
      <c r="K33" s="19">
        <f t="shared" si="20"/>
        <v>464.97184855484022</v>
      </c>
      <c r="L33" s="19">
        <f t="shared" si="20"/>
        <v>487.47005471789328</v>
      </c>
      <c r="M33" s="19">
        <f t="shared" si="20"/>
        <v>508.88210730919798</v>
      </c>
      <c r="N33" s="19">
        <f t="shared" si="20"/>
        <v>728.86437144186391</v>
      </c>
      <c r="O33" s="19">
        <f t="shared" si="20"/>
        <v>525.75320667993674</v>
      </c>
      <c r="P33" s="19">
        <f t="shared" si="20"/>
        <v>638.46513991584641</v>
      </c>
      <c r="Q33" s="19">
        <f t="shared" si="20"/>
        <v>689.5825085801099</v>
      </c>
      <c r="R33" s="19">
        <f t="shared" si="20"/>
        <v>562.00859093684619</v>
      </c>
      <c r="S33" s="19">
        <f t="shared" si="20"/>
        <v>299.18901193475131</v>
      </c>
      <c r="T33" s="19">
        <f t="shared" si="20"/>
        <v>138.25452820060963</v>
      </c>
      <c r="U33" s="19">
        <f t="shared" si="20"/>
        <v>145.07477258669292</v>
      </c>
      <c r="V33" s="19">
        <f t="shared" si="20"/>
        <v>200.32896333047705</v>
      </c>
      <c r="W33" s="19">
        <f t="shared" si="20"/>
        <v>311.8141018882896</v>
      </c>
      <c r="X33" s="19">
        <f t="shared" si="20"/>
        <v>158.13642351284372</v>
      </c>
      <c r="Y33" s="19">
        <f t="shared" ref="Y33:Z33" si="21">SUM(Y34:Y50)</f>
        <v>165.06406881191549</v>
      </c>
      <c r="Z33" s="19">
        <f t="shared" si="21"/>
        <v>155.72005626958622</v>
      </c>
    </row>
    <row r="34" spans="1:26" ht="11.25" customHeight="1" x14ac:dyDescent="0.2">
      <c r="A34" s="28" t="s">
        <v>54</v>
      </c>
      <c r="B34" s="7" t="s">
        <v>55</v>
      </c>
      <c r="C34" s="8">
        <v>335.54550799757385</v>
      </c>
      <c r="D34" s="8">
        <v>480.47355224714408</v>
      </c>
      <c r="E34" s="8">
        <v>305.67609261729467</v>
      </c>
      <c r="F34" s="8">
        <v>98.06679569370516</v>
      </c>
      <c r="G34" s="8">
        <v>62.152781360893243</v>
      </c>
      <c r="H34" s="8">
        <v>44.487959487439241</v>
      </c>
      <c r="I34" s="8">
        <v>26.98600775645458</v>
      </c>
      <c r="J34" s="8">
        <v>32.271688789935141</v>
      </c>
      <c r="K34" s="8">
        <v>35.700307085453176</v>
      </c>
      <c r="L34" s="8">
        <v>45.938153799692529</v>
      </c>
      <c r="M34" s="8">
        <v>28.781502136683894</v>
      </c>
      <c r="N34" s="8">
        <v>42.339519487148721</v>
      </c>
      <c r="O34" s="8">
        <v>42.746829149379174</v>
      </c>
      <c r="P34" s="8">
        <v>47.434750036518707</v>
      </c>
      <c r="Q34" s="8">
        <v>160.53798162088864</v>
      </c>
      <c r="R34" s="8">
        <v>153.09816185618718</v>
      </c>
      <c r="S34" s="8">
        <v>52.06149946211476</v>
      </c>
      <c r="T34" s="8">
        <v>53.063349585433123</v>
      </c>
      <c r="U34" s="8">
        <v>58.191306519171839</v>
      </c>
      <c r="V34" s="8">
        <v>113.24823585249176</v>
      </c>
      <c r="W34" s="8">
        <v>179.69927371701473</v>
      </c>
      <c r="X34" s="8">
        <v>30.816666348267571</v>
      </c>
      <c r="Y34" s="8">
        <v>34.382197102835995</v>
      </c>
      <c r="Z34" s="8">
        <v>60.41630942045186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820.72181350885444</v>
      </c>
      <c r="D36" s="8">
        <v>1048.0786892404842</v>
      </c>
      <c r="E36" s="8">
        <v>543.31109809838756</v>
      </c>
      <c r="F36" s="8">
        <v>282.98428579324155</v>
      </c>
      <c r="G36" s="8">
        <v>185.80715701467599</v>
      </c>
      <c r="H36" s="8">
        <v>223.43324964853161</v>
      </c>
      <c r="I36" s="8">
        <v>164.77634585182437</v>
      </c>
      <c r="J36" s="8">
        <v>98.468672535105526</v>
      </c>
      <c r="K36" s="8">
        <v>135.98501459583824</v>
      </c>
      <c r="L36" s="8">
        <v>104.43846230486723</v>
      </c>
      <c r="M36" s="8">
        <v>114.31050227094339</v>
      </c>
      <c r="N36" s="8">
        <v>81.802433264354761</v>
      </c>
      <c r="O36" s="8">
        <v>55.856101558820505</v>
      </c>
      <c r="P36" s="8">
        <v>53.046827697822501</v>
      </c>
      <c r="Q36" s="8">
        <v>64.62675030265396</v>
      </c>
      <c r="R36" s="8">
        <v>48.04482815845094</v>
      </c>
      <c r="S36" s="8">
        <v>46.491071524877498</v>
      </c>
      <c r="T36" s="8">
        <v>36.883635769991557</v>
      </c>
      <c r="U36" s="8">
        <v>35.396862494781288</v>
      </c>
      <c r="V36" s="8">
        <v>36.384586424889967</v>
      </c>
      <c r="W36" s="8">
        <v>47.374671265227391</v>
      </c>
      <c r="X36" s="8">
        <v>95.522841349753776</v>
      </c>
      <c r="Y36" s="8">
        <v>85.069550114552982</v>
      </c>
      <c r="Z36" s="8">
        <v>69.922926404567264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29.150781896922389</v>
      </c>
      <c r="O43" s="8">
        <v>28.381773009342847</v>
      </c>
      <c r="P43" s="8">
        <v>29.079116739899202</v>
      </c>
      <c r="Q43" s="8">
        <v>31.919539921648635</v>
      </c>
      <c r="R43" s="8">
        <v>26.588734856876815</v>
      </c>
      <c r="S43" s="8">
        <v>28.890720728568116</v>
      </c>
      <c r="T43" s="8">
        <v>19.103277337735914</v>
      </c>
      <c r="U43" s="8">
        <v>19.43780568377424</v>
      </c>
      <c r="V43" s="8">
        <v>20.356113352460035</v>
      </c>
      <c r="W43" s="8">
        <v>33.292001190701832</v>
      </c>
      <c r="X43" s="8">
        <v>18.019384440040099</v>
      </c>
      <c r="Y43" s="8">
        <v>19.378115972928665</v>
      </c>
      <c r="Z43" s="8">
        <v>15.553736383398416</v>
      </c>
    </row>
    <row r="44" spans="1:26" ht="11.25" customHeight="1" x14ac:dyDescent="0.2">
      <c r="A44" s="28" t="s">
        <v>74</v>
      </c>
      <c r="B44" s="7" t="s">
        <v>75</v>
      </c>
      <c r="C44" s="8">
        <v>719.19687317076546</v>
      </c>
      <c r="D44" s="8">
        <v>761.13146813534968</v>
      </c>
      <c r="E44" s="8">
        <v>548.6235530113288</v>
      </c>
      <c r="F44" s="8">
        <v>530.7761412345086</v>
      </c>
      <c r="G44" s="8">
        <v>578.3318948841777</v>
      </c>
      <c r="H44" s="8">
        <v>484.59728308955329</v>
      </c>
      <c r="I44" s="8">
        <v>407.92013233987268</v>
      </c>
      <c r="J44" s="8">
        <v>435.9557277129627</v>
      </c>
      <c r="K44" s="8">
        <v>293.28652687354884</v>
      </c>
      <c r="L44" s="8">
        <v>337.09343861333355</v>
      </c>
      <c r="M44" s="8">
        <v>365.79010290157072</v>
      </c>
      <c r="N44" s="8">
        <v>571.90192592989433</v>
      </c>
      <c r="O44" s="8">
        <v>395.31742155306375</v>
      </c>
      <c r="P44" s="8">
        <v>505.33300411371732</v>
      </c>
      <c r="Q44" s="8">
        <v>428.55586915576117</v>
      </c>
      <c r="R44" s="8">
        <v>330.28448975733494</v>
      </c>
      <c r="S44" s="8">
        <v>171.74572021919093</v>
      </c>
      <c r="T44" s="8">
        <v>17.72985209976321</v>
      </c>
      <c r="U44" s="8">
        <v>23.468352659040267</v>
      </c>
      <c r="V44" s="8">
        <v>19.13604260585775</v>
      </c>
      <c r="W44" s="8">
        <v>45.768284064301582</v>
      </c>
      <c r="X44" s="8">
        <v>13.777531374782289</v>
      </c>
      <c r="Y44" s="8">
        <v>26.234205621597855</v>
      </c>
      <c r="Z44" s="8">
        <v>9.8270840611686712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6.9486711197933015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3.6697108635437479</v>
      </c>
      <c r="O48" s="8">
        <v>3.4510814093304365</v>
      </c>
      <c r="P48" s="8">
        <v>3.5714413278887305</v>
      </c>
      <c r="Q48" s="8">
        <v>3.9423675791575743</v>
      </c>
      <c r="R48" s="8">
        <v>3.9923763079963765</v>
      </c>
      <c r="S48" s="8">
        <v>0</v>
      </c>
      <c r="T48" s="8">
        <v>11.474413407685816</v>
      </c>
      <c r="U48" s="8">
        <v>8.580445229925294</v>
      </c>
      <c r="V48" s="8">
        <v>11.203985094777545</v>
      </c>
      <c r="W48" s="8">
        <v>5.6798716510440554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3932.5381341346665</v>
      </c>
      <c r="D51" s="27">
        <v>4010.5234809810322</v>
      </c>
      <c r="E51" s="27">
        <v>3338.8100904283524</v>
      </c>
      <c r="F51" s="27">
        <v>3890.571146849928</v>
      </c>
      <c r="G51" s="27">
        <v>2776.4345993963821</v>
      </c>
      <c r="H51" s="27">
        <v>2436.4058388171948</v>
      </c>
      <c r="I51" s="27">
        <v>1374.6992220943264</v>
      </c>
      <c r="J51" s="27">
        <v>1713.6937785118951</v>
      </c>
      <c r="K51" s="27">
        <v>2156.6805286904964</v>
      </c>
      <c r="L51" s="27">
        <v>1355.7589322983351</v>
      </c>
      <c r="M51" s="27">
        <v>832.03838770963273</v>
      </c>
      <c r="N51" s="27">
        <v>4904.1936879038976</v>
      </c>
      <c r="O51" s="27">
        <v>5244.5311694405473</v>
      </c>
      <c r="P51" s="27">
        <v>4840.2011098500243</v>
      </c>
      <c r="Q51" s="27">
        <v>4769.0605744727191</v>
      </c>
      <c r="R51" s="27">
        <v>4081.8145792030591</v>
      </c>
      <c r="S51" s="27">
        <v>4107.5948008105224</v>
      </c>
      <c r="T51" s="27">
        <v>2700.1485808348211</v>
      </c>
      <c r="U51" s="27">
        <v>2736.818563869856</v>
      </c>
      <c r="V51" s="27">
        <v>2797.7341907012474</v>
      </c>
      <c r="W51" s="27">
        <v>3938.0794202063103</v>
      </c>
      <c r="X51" s="27">
        <v>2254.7017352449393</v>
      </c>
      <c r="Y51" s="27">
        <v>2036.174368560221</v>
      </c>
      <c r="Z51" s="27">
        <v>2043.7684751296479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48.100926555500671</v>
      </c>
      <c r="O52" s="27">
        <f t="shared" si="22"/>
        <v>53.839702521641271</v>
      </c>
      <c r="P52" s="27">
        <f t="shared" si="22"/>
        <v>30.732754938905572</v>
      </c>
      <c r="Q52" s="27">
        <f t="shared" si="22"/>
        <v>26.073477932840035</v>
      </c>
      <c r="R52" s="27">
        <f t="shared" si="22"/>
        <v>17.379943826822018</v>
      </c>
      <c r="S52" s="27">
        <f t="shared" si="22"/>
        <v>21.654875471876814</v>
      </c>
      <c r="T52" s="27">
        <f t="shared" si="22"/>
        <v>29.328024046959179</v>
      </c>
      <c r="U52" s="27">
        <f t="shared" si="22"/>
        <v>32.414959536192981</v>
      </c>
      <c r="V52" s="27">
        <f t="shared" si="22"/>
        <v>36.764369506941321</v>
      </c>
      <c r="W52" s="27">
        <f t="shared" si="22"/>
        <v>47.084272938459748</v>
      </c>
      <c r="X52" s="27">
        <f t="shared" si="22"/>
        <v>28.364810726921029</v>
      </c>
      <c r="Y52" s="27">
        <f t="shared" ref="Y52:Z52" si="23">SUM(Y53:Y54)</f>
        <v>31.404073550640842</v>
      </c>
      <c r="Z52" s="27">
        <f t="shared" si="23"/>
        <v>34.072785901269754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48.100926555500671</v>
      </c>
      <c r="O53" s="8">
        <v>53.839702521641271</v>
      </c>
      <c r="P53" s="8">
        <v>30.732754938905572</v>
      </c>
      <c r="Q53" s="8">
        <v>26.073477932840035</v>
      </c>
      <c r="R53" s="8">
        <v>17.379943826822018</v>
      </c>
      <c r="S53" s="8">
        <v>21.654875471876814</v>
      </c>
      <c r="T53" s="8">
        <v>29.328024046959179</v>
      </c>
      <c r="U53" s="8">
        <v>32.407410714571583</v>
      </c>
      <c r="V53" s="8">
        <v>36.757799939003355</v>
      </c>
      <c r="W53" s="8">
        <v>47.078902051047848</v>
      </c>
      <c r="X53" s="8">
        <v>28.364810726921029</v>
      </c>
      <c r="Y53" s="8">
        <v>31.399906164424948</v>
      </c>
      <c r="Z53" s="8">
        <v>34.058480449642573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7.5488216213978028E-3</v>
      </c>
      <c r="V54" s="45">
        <v>6.5695679379633521E-3</v>
      </c>
      <c r="W54" s="45">
        <v>5.3708874119017145E-3</v>
      </c>
      <c r="X54" s="45">
        <v>0</v>
      </c>
      <c r="Y54" s="45">
        <v>4.1673862158942993E-3</v>
      </c>
      <c r="Z54" s="45">
        <v>1.4305451627178813E-2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38.736847370954209</v>
      </c>
      <c r="I61" s="49">
        <f t="shared" si="24"/>
        <v>8.9621752582953089</v>
      </c>
      <c r="J61" s="49">
        <f t="shared" si="24"/>
        <v>118.31490038743038</v>
      </c>
      <c r="K61" s="49">
        <f t="shared" si="24"/>
        <v>136.43589643807218</v>
      </c>
      <c r="L61" s="49">
        <f t="shared" si="24"/>
        <v>65.619779598027904</v>
      </c>
      <c r="M61" s="49">
        <f t="shared" si="24"/>
        <v>74.970659020706094</v>
      </c>
      <c r="N61" s="49">
        <f t="shared" si="24"/>
        <v>96.123203611839514</v>
      </c>
      <c r="O61" s="49">
        <f t="shared" si="24"/>
        <v>89.634346375585821</v>
      </c>
      <c r="P61" s="49">
        <f t="shared" si="24"/>
        <v>209.35853678013277</v>
      </c>
      <c r="Q61" s="49">
        <f t="shared" si="24"/>
        <v>258.79941108482831</v>
      </c>
      <c r="R61" s="49">
        <f t="shared" si="24"/>
        <v>253.95146286211653</v>
      </c>
      <c r="S61" s="49">
        <f t="shared" si="24"/>
        <v>341.90445048990239</v>
      </c>
      <c r="T61" s="49">
        <f t="shared" si="24"/>
        <v>166.11739714659129</v>
      </c>
      <c r="U61" s="49">
        <f t="shared" si="24"/>
        <v>133.39457666742155</v>
      </c>
      <c r="V61" s="49">
        <f t="shared" si="24"/>
        <v>177.84505933607613</v>
      </c>
      <c r="W61" s="49">
        <f t="shared" si="24"/>
        <v>369.30529305503904</v>
      </c>
      <c r="X61" s="49">
        <f t="shared" si="24"/>
        <v>215.62234405894191</v>
      </c>
      <c r="Y61" s="49">
        <f t="shared" ref="Y61:Z61" si="25">SUM(Y62:Y72)</f>
        <v>415.02547540263453</v>
      </c>
      <c r="Z61" s="49">
        <f t="shared" si="25"/>
        <v>281.89753788797606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38.736847370954209</v>
      </c>
      <c r="I62" s="52">
        <v>8.9621752582953089</v>
      </c>
      <c r="J62" s="52">
        <v>118.31490038743038</v>
      </c>
      <c r="K62" s="52">
        <v>136.43589643807218</v>
      </c>
      <c r="L62" s="52">
        <v>65.492571255346618</v>
      </c>
      <c r="M62" s="52">
        <v>74.82270411457668</v>
      </c>
      <c r="N62" s="52">
        <v>96.123203611839514</v>
      </c>
      <c r="O62" s="52">
        <v>89.303190253389602</v>
      </c>
      <c r="P62" s="52">
        <v>208.84246399960355</v>
      </c>
      <c r="Q62" s="52">
        <v>228.77625487279821</v>
      </c>
      <c r="R62" s="52">
        <v>239.85122669541357</v>
      </c>
      <c r="S62" s="52">
        <v>320.82387792852296</v>
      </c>
      <c r="T62" s="52">
        <v>162.69394859908775</v>
      </c>
      <c r="U62" s="52">
        <v>122.74420795678746</v>
      </c>
      <c r="V62" s="52">
        <v>162.10009703134688</v>
      </c>
      <c r="W62" s="52">
        <v>335.6037268913222</v>
      </c>
      <c r="X62" s="52">
        <v>188.94502781599164</v>
      </c>
      <c r="Y62" s="52">
        <v>367.54142543660481</v>
      </c>
      <c r="Z62" s="52">
        <v>175.1191130438707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0.12720834268128209</v>
      </c>
      <c r="M64" s="52">
        <v>0.14795490612941803</v>
      </c>
      <c r="N64" s="52">
        <v>0</v>
      </c>
      <c r="O64" s="52">
        <v>0.33115612219622009</v>
      </c>
      <c r="P64" s="52">
        <v>0.51607278052920813</v>
      </c>
      <c r="Q64" s="52">
        <v>3.0168823465736159</v>
      </c>
      <c r="R64" s="52">
        <v>2.9096940056661507</v>
      </c>
      <c r="S64" s="52">
        <v>3.4428941853976736</v>
      </c>
      <c r="T64" s="52">
        <v>3.2951767728706454</v>
      </c>
      <c r="U64" s="52">
        <v>5.3780078729505076</v>
      </c>
      <c r="V64" s="52">
        <v>9.6703948395959394</v>
      </c>
      <c r="W64" s="52">
        <v>33.384269504850344</v>
      </c>
      <c r="X64" s="52">
        <v>26.311746060449014</v>
      </c>
      <c r="Y64" s="52">
        <v>46.332371229406249</v>
      </c>
      <c r="Z64" s="52">
        <v>105.40470257755338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7.3652285515911908E-3</v>
      </c>
      <c r="V65" s="52">
        <v>6.4113988690430619E-3</v>
      </c>
      <c r="W65" s="52">
        <v>5.2428929109562027E-3</v>
      </c>
      <c r="X65" s="52">
        <v>0</v>
      </c>
      <c r="Y65" s="52">
        <v>4.0818959878719148E-3</v>
      </c>
      <c r="Z65" s="52">
        <v>1.4042856651179292E-2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0.12290457342613294</v>
      </c>
      <c r="T69" s="52">
        <v>0.12827177463291936</v>
      </c>
      <c r="U69" s="52">
        <v>0.17107457351944963</v>
      </c>
      <c r="V69" s="52">
        <v>0.1747853286031211</v>
      </c>
      <c r="W69" s="52">
        <v>0.3120537659555449</v>
      </c>
      <c r="X69" s="52">
        <v>0.36557018250124995</v>
      </c>
      <c r="Y69" s="52">
        <v>0.46858919375611752</v>
      </c>
      <c r="Z69" s="52">
        <v>0.38405774649306645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27.00627386545645</v>
      </c>
      <c r="R72" s="55">
        <v>11.190542161036804</v>
      </c>
      <c r="S72" s="55">
        <v>17.514773802555634</v>
      </c>
      <c r="T72" s="55">
        <v>0</v>
      </c>
      <c r="U72" s="55">
        <v>5.0939210356125368</v>
      </c>
      <c r="V72" s="55">
        <v>5.893370737661181</v>
      </c>
      <c r="W72" s="55">
        <v>0</v>
      </c>
      <c r="X72" s="55">
        <v>0</v>
      </c>
      <c r="Y72" s="55">
        <v>0.67900764687941839</v>
      </c>
      <c r="Z72" s="55">
        <v>0.97562166340772272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533.80536070481628</v>
      </c>
      <c r="D2" s="21">
        <f t="shared" ref="D2:X2" si="0">SUM(D3,D17,D22,D25,D26,D51,D52)</f>
        <v>654.74463506869711</v>
      </c>
      <c r="E2" s="21">
        <f t="shared" si="0"/>
        <v>663.81910508983242</v>
      </c>
      <c r="F2" s="21">
        <f t="shared" si="0"/>
        <v>735.42103127387225</v>
      </c>
      <c r="G2" s="21">
        <f t="shared" si="0"/>
        <v>644.32694200120659</v>
      </c>
      <c r="H2" s="21">
        <f t="shared" si="0"/>
        <v>610.59180544975948</v>
      </c>
      <c r="I2" s="21">
        <f t="shared" si="0"/>
        <v>584.5331012630171</v>
      </c>
      <c r="J2" s="21">
        <f t="shared" si="0"/>
        <v>573.01477651505911</v>
      </c>
      <c r="K2" s="21">
        <f t="shared" si="0"/>
        <v>474.01862839783951</v>
      </c>
      <c r="L2" s="21">
        <f t="shared" si="0"/>
        <v>388.89608781029324</v>
      </c>
      <c r="M2" s="21">
        <f t="shared" si="0"/>
        <v>338.93061550991365</v>
      </c>
      <c r="N2" s="21">
        <f t="shared" si="0"/>
        <v>660.39273227976992</v>
      </c>
      <c r="O2" s="21">
        <f t="shared" si="0"/>
        <v>639.24985250505381</v>
      </c>
      <c r="P2" s="21">
        <f t="shared" si="0"/>
        <v>672.28539530939281</v>
      </c>
      <c r="Q2" s="21">
        <f t="shared" si="0"/>
        <v>612.04393032951066</v>
      </c>
      <c r="R2" s="21">
        <f t="shared" si="0"/>
        <v>621.55025155782153</v>
      </c>
      <c r="S2" s="21">
        <f t="shared" si="0"/>
        <v>532.02862033003169</v>
      </c>
      <c r="T2" s="21">
        <f t="shared" si="0"/>
        <v>498.88481657878168</v>
      </c>
      <c r="U2" s="21">
        <f t="shared" si="0"/>
        <v>433.52578407609485</v>
      </c>
      <c r="V2" s="21">
        <f t="shared" si="0"/>
        <v>482.77105769923389</v>
      </c>
      <c r="W2" s="21">
        <f t="shared" si="0"/>
        <v>463.73110339363109</v>
      </c>
      <c r="X2" s="21">
        <f t="shared" si="0"/>
        <v>541.90326471171602</v>
      </c>
      <c r="Y2" s="21">
        <f t="shared" ref="Y2:Z2" si="1">SUM(Y3,Y17,Y22,Y25,Y26,Y51,Y52)</f>
        <v>482.72529556040502</v>
      </c>
      <c r="Z2" s="21">
        <f t="shared" si="1"/>
        <v>491.88189955843222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85.269984127744166</v>
      </c>
      <c r="F3" s="24">
        <f t="shared" si="3"/>
        <v>91.207025618409489</v>
      </c>
      <c r="G3" s="24">
        <f t="shared" si="3"/>
        <v>105.50611554419845</v>
      </c>
      <c r="H3" s="24">
        <f t="shared" si="3"/>
        <v>106.01976353201455</v>
      </c>
      <c r="I3" s="24">
        <f t="shared" si="3"/>
        <v>128.05899616308707</v>
      </c>
      <c r="J3" s="24">
        <f t="shared" si="3"/>
        <v>135.14271486153376</v>
      </c>
      <c r="K3" s="24">
        <f t="shared" si="3"/>
        <v>125.08934310680536</v>
      </c>
      <c r="L3" s="24">
        <f t="shared" si="3"/>
        <v>67.825176215703976</v>
      </c>
      <c r="M3" s="24">
        <f t="shared" si="3"/>
        <v>91.145939400390176</v>
      </c>
      <c r="N3" s="24">
        <f t="shared" si="3"/>
        <v>43.863035036309327</v>
      </c>
      <c r="O3" s="24">
        <f t="shared" si="3"/>
        <v>49.501653904077401</v>
      </c>
      <c r="P3" s="24">
        <f t="shared" si="3"/>
        <v>91.071065403482123</v>
      </c>
      <c r="Q3" s="24">
        <f t="shared" si="3"/>
        <v>84.470345885624056</v>
      </c>
      <c r="R3" s="24">
        <f t="shared" si="3"/>
        <v>82.745012990046618</v>
      </c>
      <c r="S3" s="24">
        <f t="shared" si="3"/>
        <v>66.341280437009686</v>
      </c>
      <c r="T3" s="24">
        <f t="shared" si="3"/>
        <v>76.483521406981495</v>
      </c>
      <c r="U3" s="24">
        <f t="shared" si="3"/>
        <v>59.69746893460799</v>
      </c>
      <c r="V3" s="24">
        <f t="shared" si="3"/>
        <v>59.029733765192617</v>
      </c>
      <c r="W3" s="24">
        <f t="shared" si="3"/>
        <v>41.124357587761438</v>
      </c>
      <c r="X3" s="24">
        <f t="shared" ref="X3:Z3" si="4">SUM(X4,X8,X11)</f>
        <v>64.084490439907881</v>
      </c>
      <c r="Y3" s="24">
        <f t="shared" si="4"/>
        <v>61.826062849576786</v>
      </c>
      <c r="Z3" s="24">
        <f t="shared" si="4"/>
        <v>58.118807585930625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61.94700554253793</v>
      </c>
      <c r="F4" s="19">
        <f t="shared" si="6"/>
        <v>70.101631274502338</v>
      </c>
      <c r="G4" s="19">
        <f t="shared" si="6"/>
        <v>78.823857981815635</v>
      </c>
      <c r="H4" s="19">
        <f t="shared" si="6"/>
        <v>77.276365441600291</v>
      </c>
      <c r="I4" s="19">
        <f t="shared" si="6"/>
        <v>95.256128224671173</v>
      </c>
      <c r="J4" s="19">
        <f t="shared" si="6"/>
        <v>102.70768203251295</v>
      </c>
      <c r="K4" s="19">
        <f t="shared" si="6"/>
        <v>102.64746391096506</v>
      </c>
      <c r="L4" s="19">
        <f t="shared" si="6"/>
        <v>57.269518761900798</v>
      </c>
      <c r="M4" s="19">
        <f t="shared" si="6"/>
        <v>86.333067406039433</v>
      </c>
      <c r="N4" s="19">
        <f t="shared" si="6"/>
        <v>43.863035036309327</v>
      </c>
      <c r="O4" s="19">
        <f t="shared" si="6"/>
        <v>45.807644823527454</v>
      </c>
      <c r="P4" s="19">
        <f t="shared" si="6"/>
        <v>79.167290937526246</v>
      </c>
      <c r="Q4" s="19">
        <f t="shared" si="6"/>
        <v>80.087035952056198</v>
      </c>
      <c r="R4" s="19">
        <f t="shared" si="6"/>
        <v>78.47513152448991</v>
      </c>
      <c r="S4" s="19">
        <f t="shared" si="6"/>
        <v>62.594288413598868</v>
      </c>
      <c r="T4" s="19">
        <f t="shared" si="6"/>
        <v>73.243236109271422</v>
      </c>
      <c r="U4" s="19">
        <f t="shared" si="6"/>
        <v>57.394774705368995</v>
      </c>
      <c r="V4" s="19">
        <f t="shared" si="6"/>
        <v>56.41944099259306</v>
      </c>
      <c r="W4" s="19">
        <f t="shared" si="6"/>
        <v>41.124357587761438</v>
      </c>
      <c r="X4" s="19">
        <f t="shared" ref="X4:Z4" si="7">SUM(X5:X7)</f>
        <v>64.084490439907881</v>
      </c>
      <c r="Y4" s="19">
        <f t="shared" si="7"/>
        <v>61.826062849576786</v>
      </c>
      <c r="Z4" s="19">
        <f t="shared" si="7"/>
        <v>58.118807585930625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19.591316058732847</v>
      </c>
      <c r="O5" s="8">
        <v>22.232909881455296</v>
      </c>
      <c r="P5" s="8">
        <v>49.594581274407936</v>
      </c>
      <c r="Q5" s="8">
        <v>27.769399303667221</v>
      </c>
      <c r="R5" s="8">
        <v>25.236669232795307</v>
      </c>
      <c r="S5" s="8">
        <v>10.926631144176726</v>
      </c>
      <c r="T5" s="8">
        <v>9.1869567758166166</v>
      </c>
      <c r="U5" s="8">
        <v>11.730320367767547</v>
      </c>
      <c r="V5" s="8">
        <v>10.652948562814027</v>
      </c>
      <c r="W5" s="8">
        <v>5.9095654269228843</v>
      </c>
      <c r="X5" s="8">
        <v>10.180834282535635</v>
      </c>
      <c r="Y5" s="8">
        <v>13.229325851148545</v>
      </c>
      <c r="Z5" s="8">
        <v>4.2156093243099972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61.94700554253793</v>
      </c>
      <c r="F7" s="8">
        <v>70.101631274502338</v>
      </c>
      <c r="G7" s="8">
        <v>78.823857981815635</v>
      </c>
      <c r="H7" s="8">
        <v>77.276365441600291</v>
      </c>
      <c r="I7" s="8">
        <v>95.256128224671173</v>
      </c>
      <c r="J7" s="8">
        <v>102.70768203251295</v>
      </c>
      <c r="K7" s="8">
        <v>102.64746391096506</v>
      </c>
      <c r="L7" s="8">
        <v>57.269518761900798</v>
      </c>
      <c r="M7" s="8">
        <v>86.333067406039433</v>
      </c>
      <c r="N7" s="8">
        <v>24.27171897757648</v>
      </c>
      <c r="O7" s="8">
        <v>23.574734942072162</v>
      </c>
      <c r="P7" s="8">
        <v>29.572709663118314</v>
      </c>
      <c r="Q7" s="8">
        <v>52.317636648388984</v>
      </c>
      <c r="R7" s="8">
        <v>53.238462291694603</v>
      </c>
      <c r="S7" s="8">
        <v>51.667657269422143</v>
      </c>
      <c r="T7" s="8">
        <v>64.05627933345481</v>
      </c>
      <c r="U7" s="8">
        <v>45.664454337601448</v>
      </c>
      <c r="V7" s="8">
        <v>45.766492429779035</v>
      </c>
      <c r="W7" s="8">
        <v>35.214792160838556</v>
      </c>
      <c r="X7" s="8">
        <v>53.903656157372254</v>
      </c>
      <c r="Y7" s="8">
        <v>48.596736998428241</v>
      </c>
      <c r="Z7" s="8">
        <v>53.903198261620631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1.297117031080375</v>
      </c>
      <c r="P8" s="19">
        <f t="shared" si="8"/>
        <v>1.7810651936822932</v>
      </c>
      <c r="Q8" s="19">
        <f t="shared" si="8"/>
        <v>1.3131563539344764</v>
      </c>
      <c r="R8" s="19">
        <f t="shared" si="8"/>
        <v>0.46924979171777481</v>
      </c>
      <c r="S8" s="19">
        <f t="shared" si="8"/>
        <v>0.99499083070259864</v>
      </c>
      <c r="T8" s="19">
        <f t="shared" si="8"/>
        <v>0.80921470572556287</v>
      </c>
      <c r="U8" s="19">
        <f t="shared" si="8"/>
        <v>0.69994380479353369</v>
      </c>
      <c r="V8" s="19">
        <f t="shared" si="8"/>
        <v>0.71524514261296501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1.297117031080375</v>
      </c>
      <c r="P10" s="8">
        <v>1.7810651936822932</v>
      </c>
      <c r="Q10" s="8">
        <v>1.3131563539344764</v>
      </c>
      <c r="R10" s="8">
        <v>0.46924979171777481</v>
      </c>
      <c r="S10" s="8">
        <v>0.99499083070259864</v>
      </c>
      <c r="T10" s="8">
        <v>0.80921470572556287</v>
      </c>
      <c r="U10" s="8">
        <v>0.69994380479353369</v>
      </c>
      <c r="V10" s="8">
        <v>0.71524514261296501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23.322978585206236</v>
      </c>
      <c r="F11" s="19">
        <f t="shared" si="10"/>
        <v>21.105394343907154</v>
      </c>
      <c r="G11" s="19">
        <f t="shared" si="10"/>
        <v>26.682257562382809</v>
      </c>
      <c r="H11" s="19">
        <f t="shared" si="10"/>
        <v>28.743398090414257</v>
      </c>
      <c r="I11" s="19">
        <f t="shared" si="10"/>
        <v>32.802867938415901</v>
      </c>
      <c r="J11" s="19">
        <f t="shared" si="10"/>
        <v>32.43503282902082</v>
      </c>
      <c r="K11" s="19">
        <f t="shared" si="10"/>
        <v>22.441879195840301</v>
      </c>
      <c r="L11" s="19">
        <f t="shared" si="10"/>
        <v>10.555657453803185</v>
      </c>
      <c r="M11" s="19">
        <f t="shared" si="10"/>
        <v>4.8128719943507479</v>
      </c>
      <c r="N11" s="19">
        <f t="shared" si="10"/>
        <v>0</v>
      </c>
      <c r="O11" s="19">
        <f t="shared" si="10"/>
        <v>2.3968920494695678</v>
      </c>
      <c r="P11" s="19">
        <f t="shared" si="10"/>
        <v>10.122709272273587</v>
      </c>
      <c r="Q11" s="19">
        <f t="shared" si="10"/>
        <v>3.0701535796333843</v>
      </c>
      <c r="R11" s="19">
        <f t="shared" si="10"/>
        <v>3.8006316738389367</v>
      </c>
      <c r="S11" s="19">
        <f t="shared" si="10"/>
        <v>2.7520011927082142</v>
      </c>
      <c r="T11" s="19">
        <f t="shared" si="10"/>
        <v>2.4310705919845086</v>
      </c>
      <c r="U11" s="19">
        <f t="shared" si="10"/>
        <v>1.6027504244454633</v>
      </c>
      <c r="V11" s="19">
        <f t="shared" si="10"/>
        <v>1.8950476299865942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0.80832450789620813</v>
      </c>
      <c r="P12" s="8">
        <v>0.48433607220611952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23.322978585206236</v>
      </c>
      <c r="F13" s="8">
        <v>21.105394343907154</v>
      </c>
      <c r="G13" s="8">
        <v>26.682257562382809</v>
      </c>
      <c r="H13" s="8">
        <v>28.743398090414257</v>
      </c>
      <c r="I13" s="8">
        <v>32.802867938415901</v>
      </c>
      <c r="J13" s="8">
        <v>32.43503282902082</v>
      </c>
      <c r="K13" s="8">
        <v>22.441879195840301</v>
      </c>
      <c r="L13" s="8">
        <v>10.555657453803185</v>
      </c>
      <c r="M13" s="8">
        <v>4.8128719943507479</v>
      </c>
      <c r="N13" s="8">
        <v>0</v>
      </c>
      <c r="O13" s="8">
        <v>0.99019934092118511</v>
      </c>
      <c r="P13" s="8">
        <v>9.0408310402601657</v>
      </c>
      <c r="Q13" s="8">
        <v>2.29130998455055</v>
      </c>
      <c r="R13" s="8">
        <v>3.6027161022998837</v>
      </c>
      <c r="S13" s="8">
        <v>2.3148626265707364</v>
      </c>
      <c r="T13" s="8">
        <v>1.4557881019070054</v>
      </c>
      <c r="U13" s="8">
        <v>1.171399321958609</v>
      </c>
      <c r="V13" s="8">
        <v>1.2390848188667658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0.59836820065217455</v>
      </c>
      <c r="P16" s="8">
        <v>0.59754215980730252</v>
      </c>
      <c r="Q16" s="8">
        <v>0.77884359508283418</v>
      </c>
      <c r="R16" s="8">
        <v>0.19791557153905309</v>
      </c>
      <c r="S16" s="8">
        <v>0.43713856613747792</v>
      </c>
      <c r="T16" s="8">
        <v>0.97528249007750334</v>
      </c>
      <c r="U16" s="8">
        <v>0.43135110248685443</v>
      </c>
      <c r="V16" s="8">
        <v>0.65596281111982835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156.64218741415365</v>
      </c>
      <c r="D26" s="27">
        <f t="shared" si="16"/>
        <v>213.68906428633989</v>
      </c>
      <c r="E26" s="27">
        <f t="shared" si="16"/>
        <v>152.32008030604885</v>
      </c>
      <c r="F26" s="27">
        <f t="shared" si="16"/>
        <v>107.46967377984103</v>
      </c>
      <c r="G26" s="27">
        <f t="shared" si="16"/>
        <v>110.34497445915139</v>
      </c>
      <c r="H26" s="27">
        <f t="shared" si="16"/>
        <v>107.32612004757992</v>
      </c>
      <c r="I26" s="27">
        <f t="shared" si="16"/>
        <v>128.02803840504532</v>
      </c>
      <c r="J26" s="27">
        <f t="shared" si="16"/>
        <v>99.203272963864435</v>
      </c>
      <c r="K26" s="27">
        <f t="shared" si="16"/>
        <v>56.80603711406382</v>
      </c>
      <c r="L26" s="27">
        <f t="shared" si="16"/>
        <v>79.826343025030567</v>
      </c>
      <c r="M26" s="27">
        <f t="shared" si="16"/>
        <v>90.248526114065996</v>
      </c>
      <c r="N26" s="27">
        <f t="shared" si="16"/>
        <v>67.734850203435855</v>
      </c>
      <c r="O26" s="27">
        <f t="shared" si="16"/>
        <v>45.437252398353372</v>
      </c>
      <c r="P26" s="27">
        <f t="shared" si="16"/>
        <v>57.054686735510771</v>
      </c>
      <c r="Q26" s="27">
        <f t="shared" si="16"/>
        <v>56.350706551698906</v>
      </c>
      <c r="R26" s="27">
        <f t="shared" si="16"/>
        <v>55.111623767055519</v>
      </c>
      <c r="S26" s="27">
        <f t="shared" si="16"/>
        <v>26.600313863611277</v>
      </c>
      <c r="T26" s="27">
        <f t="shared" si="16"/>
        <v>17.194633921213295</v>
      </c>
      <c r="U26" s="27">
        <f t="shared" si="16"/>
        <v>15.719426044177835</v>
      </c>
      <c r="V26" s="27">
        <f t="shared" si="16"/>
        <v>23.554794787397075</v>
      </c>
      <c r="W26" s="27">
        <f t="shared" si="16"/>
        <v>25.971542674595845</v>
      </c>
      <c r="X26" s="27">
        <f t="shared" si="16"/>
        <v>26.303532693344124</v>
      </c>
      <c r="Y26" s="27">
        <f t="shared" ref="Y26:Z26" si="17">SUM(Y27,Y33)</f>
        <v>26.244728392573869</v>
      </c>
      <c r="Z26" s="27">
        <f t="shared" si="17"/>
        <v>25.615293210051927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156.64218741415365</v>
      </c>
      <c r="D33" s="19">
        <f t="shared" si="20"/>
        <v>213.68906428633989</v>
      </c>
      <c r="E33" s="19">
        <f t="shared" si="20"/>
        <v>152.32008030604885</v>
      </c>
      <c r="F33" s="19">
        <f t="shared" si="20"/>
        <v>107.46967377984103</v>
      </c>
      <c r="G33" s="19">
        <f t="shared" si="20"/>
        <v>110.34497445915139</v>
      </c>
      <c r="H33" s="19">
        <f t="shared" si="20"/>
        <v>107.32612004757992</v>
      </c>
      <c r="I33" s="19">
        <f t="shared" si="20"/>
        <v>128.02803840504532</v>
      </c>
      <c r="J33" s="19">
        <f t="shared" si="20"/>
        <v>99.203272963864435</v>
      </c>
      <c r="K33" s="19">
        <f t="shared" si="20"/>
        <v>56.80603711406382</v>
      </c>
      <c r="L33" s="19">
        <f t="shared" si="20"/>
        <v>79.826343025030567</v>
      </c>
      <c r="M33" s="19">
        <f t="shared" si="20"/>
        <v>90.248526114065996</v>
      </c>
      <c r="N33" s="19">
        <f t="shared" si="20"/>
        <v>67.734850203435855</v>
      </c>
      <c r="O33" s="19">
        <f t="shared" si="20"/>
        <v>45.437252398353372</v>
      </c>
      <c r="P33" s="19">
        <f t="shared" si="20"/>
        <v>57.054686735510771</v>
      </c>
      <c r="Q33" s="19">
        <f t="shared" si="20"/>
        <v>56.350706551698906</v>
      </c>
      <c r="R33" s="19">
        <f t="shared" si="20"/>
        <v>55.111623767055519</v>
      </c>
      <c r="S33" s="19">
        <f t="shared" si="20"/>
        <v>26.600313863611277</v>
      </c>
      <c r="T33" s="19">
        <f t="shared" si="20"/>
        <v>17.194633921213295</v>
      </c>
      <c r="U33" s="19">
        <f t="shared" si="20"/>
        <v>15.719426044177835</v>
      </c>
      <c r="V33" s="19">
        <f t="shared" si="20"/>
        <v>23.554794787397075</v>
      </c>
      <c r="W33" s="19">
        <f t="shared" si="20"/>
        <v>25.971542674595845</v>
      </c>
      <c r="X33" s="19">
        <f t="shared" si="20"/>
        <v>26.303532693344124</v>
      </c>
      <c r="Y33" s="19">
        <f t="shared" ref="Y33:Z33" si="21">SUM(Y34:Y50)</f>
        <v>26.244728392573869</v>
      </c>
      <c r="Z33" s="19">
        <f t="shared" si="21"/>
        <v>25.615293210051927</v>
      </c>
    </row>
    <row r="34" spans="1:26" ht="11.25" customHeight="1" x14ac:dyDescent="0.2">
      <c r="A34" s="28" t="s">
        <v>54</v>
      </c>
      <c r="B34" s="7" t="s">
        <v>55</v>
      </c>
      <c r="C34" s="8">
        <v>27.673484363332662</v>
      </c>
      <c r="D34" s="8">
        <v>44.445069958314448</v>
      </c>
      <c r="E34" s="8">
        <v>33.029221391456183</v>
      </c>
      <c r="F34" s="8">
        <v>11.44863379482512</v>
      </c>
      <c r="G34" s="8">
        <v>8.2195313767900942</v>
      </c>
      <c r="H34" s="8">
        <v>6.2827860475812267</v>
      </c>
      <c r="I34" s="8">
        <v>5.7055618529754035</v>
      </c>
      <c r="J34" s="8">
        <v>5.5938801448147295</v>
      </c>
      <c r="K34" s="8">
        <v>4.3204628657456245</v>
      </c>
      <c r="L34" s="8">
        <v>7.4552784444316194</v>
      </c>
      <c r="M34" s="8">
        <v>5.0594399091954436</v>
      </c>
      <c r="N34" s="8">
        <v>3.8834543794562997</v>
      </c>
      <c r="O34" s="8">
        <v>3.6447115160329941</v>
      </c>
      <c r="P34" s="8">
        <v>4.1818402990836407</v>
      </c>
      <c r="Q34" s="8">
        <v>12.965758688975969</v>
      </c>
      <c r="R34" s="8">
        <v>14.84001262473962</v>
      </c>
      <c r="S34" s="8">
        <v>4.5572961869289665</v>
      </c>
      <c r="T34" s="8">
        <v>6.5078992583170701</v>
      </c>
      <c r="U34" s="8">
        <v>6.2194264577354321</v>
      </c>
      <c r="V34" s="8">
        <v>13.179570285571646</v>
      </c>
      <c r="W34" s="8">
        <v>14.807328329823397</v>
      </c>
      <c r="X34" s="8">
        <v>5.0417226702350959</v>
      </c>
      <c r="Y34" s="8">
        <v>5.3702845401085524</v>
      </c>
      <c r="Z34" s="8">
        <v>9.8046005098341915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68.43029484471748</v>
      </c>
      <c r="D36" s="8">
        <v>98.043349477112656</v>
      </c>
      <c r="E36" s="8">
        <v>59.355243909623795</v>
      </c>
      <c r="F36" s="8">
        <v>33.391210138506054</v>
      </c>
      <c r="G36" s="8">
        <v>24.832703145905167</v>
      </c>
      <c r="H36" s="8">
        <v>31.88625267844651</v>
      </c>
      <c r="I36" s="8">
        <v>35.194647547751885</v>
      </c>
      <c r="J36" s="8">
        <v>17.247701720637117</v>
      </c>
      <c r="K36" s="8">
        <v>16.626426144621298</v>
      </c>
      <c r="L36" s="8">
        <v>17.118406811480352</v>
      </c>
      <c r="M36" s="8">
        <v>20.283263814221399</v>
      </c>
      <c r="N36" s="8">
        <v>7.5927885637835448</v>
      </c>
      <c r="O36" s="8">
        <v>4.819714333806437</v>
      </c>
      <c r="P36" s="8">
        <v>4.7336837028440426</v>
      </c>
      <c r="Q36" s="8">
        <v>5.2840273309524211</v>
      </c>
      <c r="R36" s="8">
        <v>4.7166519798897264</v>
      </c>
      <c r="S36" s="8">
        <v>4.1226525133635201</v>
      </c>
      <c r="T36" s="8">
        <v>4.5842669560217315</v>
      </c>
      <c r="U36" s="8">
        <v>3.8329807586514422</v>
      </c>
      <c r="V36" s="8">
        <v>4.2922461705192037</v>
      </c>
      <c r="W36" s="8">
        <v>3.957168801165992</v>
      </c>
      <c r="X36" s="8">
        <v>15.842210692401828</v>
      </c>
      <c r="Y36" s="8">
        <v>13.484215130216409</v>
      </c>
      <c r="Z36" s="8">
        <v>11.507228150409301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2.8388702836139794</v>
      </c>
      <c r="O43" s="8">
        <v>2.5674067088373405</v>
      </c>
      <c r="P43" s="8">
        <v>2.7304377660031802</v>
      </c>
      <c r="Q43" s="8">
        <v>2.7428331970744857</v>
      </c>
      <c r="R43" s="8">
        <v>2.7433173965891648</v>
      </c>
      <c r="S43" s="8">
        <v>2.6906037941449981</v>
      </c>
      <c r="T43" s="8">
        <v>2.4915569689391668</v>
      </c>
      <c r="U43" s="8">
        <v>2.2086582905888266</v>
      </c>
      <c r="V43" s="8">
        <v>2.521628136332124</v>
      </c>
      <c r="W43" s="8">
        <v>2.9160321509097731</v>
      </c>
      <c r="X43" s="8">
        <v>3.1346321775495398</v>
      </c>
      <c r="Y43" s="8">
        <v>3.231893902144547</v>
      </c>
      <c r="Z43" s="8">
        <v>2.6862196179983129</v>
      </c>
    </row>
    <row r="44" spans="1:26" ht="11.25" customHeight="1" x14ac:dyDescent="0.2">
      <c r="A44" s="28" t="s">
        <v>74</v>
      </c>
      <c r="B44" s="7" t="s">
        <v>75</v>
      </c>
      <c r="C44" s="8">
        <v>59.965329631077751</v>
      </c>
      <c r="D44" s="8">
        <v>71.200644850912795</v>
      </c>
      <c r="E44" s="8">
        <v>59.935615004968867</v>
      </c>
      <c r="F44" s="8">
        <v>62.629829846509857</v>
      </c>
      <c r="G44" s="8">
        <v>77.29273993645613</v>
      </c>
      <c r="H44" s="8">
        <v>69.157081321552184</v>
      </c>
      <c r="I44" s="8">
        <v>87.127829004318045</v>
      </c>
      <c r="J44" s="8">
        <v>76.361691098412592</v>
      </c>
      <c r="K44" s="8">
        <v>35.859148103696896</v>
      </c>
      <c r="L44" s="8">
        <v>55.252657769118599</v>
      </c>
      <c r="M44" s="8">
        <v>64.905822390649149</v>
      </c>
      <c r="N44" s="8">
        <v>53.083144712498992</v>
      </c>
      <c r="O44" s="8">
        <v>34.111171204031614</v>
      </c>
      <c r="P44" s="8">
        <v>45.09386724704212</v>
      </c>
      <c r="Q44" s="8">
        <v>35.039684261613239</v>
      </c>
      <c r="R44" s="8">
        <v>32.424655311557885</v>
      </c>
      <c r="S44" s="8">
        <v>15.229761369173794</v>
      </c>
      <c r="T44" s="8">
        <v>2.2036432531476442</v>
      </c>
      <c r="U44" s="8">
        <v>2.5412914546482774</v>
      </c>
      <c r="V44" s="8">
        <v>2.257456073149076</v>
      </c>
      <c r="W44" s="8">
        <v>3.8229885494760611</v>
      </c>
      <c r="X44" s="8">
        <v>2.2849671531576585</v>
      </c>
      <c r="Y44" s="8">
        <v>4.1583348201043568</v>
      </c>
      <c r="Z44" s="8">
        <v>1.6172449318101243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0.57307857502575044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0.33659226408303888</v>
      </c>
      <c r="O48" s="8">
        <v>0.29424863564498333</v>
      </c>
      <c r="P48" s="8">
        <v>0.31485772053778471</v>
      </c>
      <c r="Q48" s="8">
        <v>0.31840307308279037</v>
      </c>
      <c r="R48" s="8">
        <v>0.38698645427912587</v>
      </c>
      <c r="S48" s="8">
        <v>0</v>
      </c>
      <c r="T48" s="8">
        <v>1.4072674847876823</v>
      </c>
      <c r="U48" s="8">
        <v>0.91706908255385611</v>
      </c>
      <c r="V48" s="8">
        <v>1.3038941218250228</v>
      </c>
      <c r="W48" s="8">
        <v>0.46802484322062193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377.1631732906626</v>
      </c>
      <c r="D51" s="27">
        <v>441.05557078235728</v>
      </c>
      <c r="E51" s="27">
        <v>426.22904065603939</v>
      </c>
      <c r="F51" s="27">
        <v>536.7443318756217</v>
      </c>
      <c r="G51" s="27">
        <v>428.47585199785681</v>
      </c>
      <c r="H51" s="27">
        <v>397.24592187016503</v>
      </c>
      <c r="I51" s="27">
        <v>328.44606669488473</v>
      </c>
      <c r="J51" s="27">
        <v>338.66878868966091</v>
      </c>
      <c r="K51" s="27">
        <v>292.12324817697032</v>
      </c>
      <c r="L51" s="27">
        <v>241.24456856955868</v>
      </c>
      <c r="M51" s="27">
        <v>157.53614999545752</v>
      </c>
      <c r="N51" s="27">
        <v>544.38294638195123</v>
      </c>
      <c r="O51" s="27">
        <v>539.72042597679081</v>
      </c>
      <c r="P51" s="27">
        <v>521.45024820138599</v>
      </c>
      <c r="Q51" s="27">
        <v>469.11706829095647</v>
      </c>
      <c r="R51" s="27">
        <v>482.00895325625498</v>
      </c>
      <c r="S51" s="27">
        <v>437.19142789189982</v>
      </c>
      <c r="T51" s="27">
        <v>401.60975627880754</v>
      </c>
      <c r="U51" s="27">
        <v>354.64441185792276</v>
      </c>
      <c r="V51" s="27">
        <v>395.90797603476545</v>
      </c>
      <c r="W51" s="27">
        <v>392.75543069730884</v>
      </c>
      <c r="X51" s="27">
        <v>446.87465172157687</v>
      </c>
      <c r="Y51" s="27">
        <v>389.74938408463419</v>
      </c>
      <c r="Z51" s="27">
        <v>402.61833068961215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4.4119006580734483</v>
      </c>
      <c r="O52" s="27">
        <f t="shared" si="22"/>
        <v>4.5905202258321545</v>
      </c>
      <c r="P52" s="27">
        <f t="shared" si="22"/>
        <v>2.7093949690139305</v>
      </c>
      <c r="Q52" s="27">
        <f t="shared" si="22"/>
        <v>2.1058096012311913</v>
      </c>
      <c r="R52" s="27">
        <f t="shared" si="22"/>
        <v>1.6846615444643946</v>
      </c>
      <c r="S52" s="27">
        <f t="shared" si="22"/>
        <v>1.8955981375108311</v>
      </c>
      <c r="T52" s="27">
        <f t="shared" si="22"/>
        <v>3.596904971779364</v>
      </c>
      <c r="U52" s="27">
        <f t="shared" si="22"/>
        <v>3.4644772393862944</v>
      </c>
      <c r="V52" s="27">
        <f t="shared" si="22"/>
        <v>4.2785531118787734</v>
      </c>
      <c r="W52" s="27">
        <f t="shared" si="22"/>
        <v>3.8797724339649298</v>
      </c>
      <c r="X52" s="27">
        <f t="shared" si="22"/>
        <v>4.6405898568871287</v>
      </c>
      <c r="Y52" s="27">
        <f t="shared" ref="Y52:Z52" si="23">SUM(Y53:Y54)</f>
        <v>4.9051202336201944</v>
      </c>
      <c r="Z52" s="27">
        <f t="shared" si="23"/>
        <v>5.5294680728375081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4.4119006580734483</v>
      </c>
      <c r="O53" s="8">
        <v>4.5905202258321545</v>
      </c>
      <c r="P53" s="8">
        <v>2.7093949690139305</v>
      </c>
      <c r="Q53" s="8">
        <v>2.1058096012311913</v>
      </c>
      <c r="R53" s="8">
        <v>1.6846615444643946</v>
      </c>
      <c r="S53" s="8">
        <v>1.8955981375108311</v>
      </c>
      <c r="T53" s="8">
        <v>3.596904971779364</v>
      </c>
      <c r="U53" s="8">
        <v>3.4636704291645413</v>
      </c>
      <c r="V53" s="8">
        <v>4.2777885606102046</v>
      </c>
      <c r="W53" s="8">
        <v>3.879329869609017</v>
      </c>
      <c r="X53" s="8">
        <v>4.6405898568871287</v>
      </c>
      <c r="Y53" s="8">
        <v>4.9044693139101785</v>
      </c>
      <c r="Z53" s="8">
        <v>5.5271465268896884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8.0681022175329155E-4</v>
      </c>
      <c r="V54" s="45">
        <v>7.645512685690184E-4</v>
      </c>
      <c r="W54" s="45">
        <v>4.4256435591266392E-4</v>
      </c>
      <c r="X54" s="45">
        <v>0</v>
      </c>
      <c r="Y54" s="45">
        <v>6.5091971001564179E-4</v>
      </c>
      <c r="Z54" s="45">
        <v>2.3215459478192783E-3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5.4705886040520548</v>
      </c>
      <c r="I61" s="49">
        <f t="shared" si="24"/>
        <v>1.8948429028439475</v>
      </c>
      <c r="J61" s="49">
        <f t="shared" si="24"/>
        <v>20.508358779147418</v>
      </c>
      <c r="K61" s="49">
        <f t="shared" si="24"/>
        <v>16.511516909488904</v>
      </c>
      <c r="L61" s="49">
        <f t="shared" si="24"/>
        <v>10.651389939056198</v>
      </c>
      <c r="M61" s="49">
        <f t="shared" si="24"/>
        <v>13.180939688502468</v>
      </c>
      <c r="N61" s="49">
        <f t="shared" si="24"/>
        <v>8.8165874472683239</v>
      </c>
      <c r="O61" s="49">
        <f t="shared" si="24"/>
        <v>7.6483137790719651</v>
      </c>
      <c r="P61" s="49">
        <f t="shared" si="24"/>
        <v>18.467117804942657</v>
      </c>
      <c r="Q61" s="49">
        <f t="shared" si="24"/>
        <v>21.094383166324022</v>
      </c>
      <c r="R61" s="49">
        <f t="shared" si="24"/>
        <v>24.747296353837964</v>
      </c>
      <c r="S61" s="49">
        <f t="shared" si="24"/>
        <v>30.092937992120078</v>
      </c>
      <c r="T61" s="49">
        <f t="shared" si="24"/>
        <v>20.460271819855681</v>
      </c>
      <c r="U61" s="49">
        <f t="shared" si="24"/>
        <v>14.414703007189587</v>
      </c>
      <c r="V61" s="49">
        <f t="shared" si="24"/>
        <v>20.985741002991759</v>
      </c>
      <c r="W61" s="49">
        <f t="shared" si="24"/>
        <v>31.011218295605566</v>
      </c>
      <c r="X61" s="49">
        <f t="shared" si="24"/>
        <v>36.19061597402149</v>
      </c>
      <c r="Y61" s="49">
        <f t="shared" ref="Y61:Z61" si="25">SUM(Y62:Y72)</f>
        <v>66.468309159195755</v>
      </c>
      <c r="Z61" s="49">
        <f t="shared" si="25"/>
        <v>49.420651031480254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5.4705886040520548</v>
      </c>
      <c r="I62" s="52">
        <v>1.8948429028439475</v>
      </c>
      <c r="J62" s="52">
        <v>20.508358779147418</v>
      </c>
      <c r="K62" s="52">
        <v>16.511516909488904</v>
      </c>
      <c r="L62" s="52">
        <v>10.628754409230426</v>
      </c>
      <c r="M62" s="52">
        <v>13.152926261924003</v>
      </c>
      <c r="N62" s="52">
        <v>8.8165874472683239</v>
      </c>
      <c r="O62" s="52">
        <v>7.6142341411477936</v>
      </c>
      <c r="P62" s="52">
        <v>18.411519644165971</v>
      </c>
      <c r="Q62" s="52">
        <v>18.47698397911342</v>
      </c>
      <c r="R62" s="52">
        <v>23.249104947208583</v>
      </c>
      <c r="S62" s="52">
        <v>28.083890219554423</v>
      </c>
      <c r="T62" s="52">
        <v>19.953429922775513</v>
      </c>
      <c r="U62" s="52">
        <v>13.118773579155043</v>
      </c>
      <c r="V62" s="52">
        <v>18.864837990989447</v>
      </c>
      <c r="W62" s="52">
        <v>27.653949122898794</v>
      </c>
      <c r="X62" s="52">
        <v>30.91211811824153</v>
      </c>
      <c r="Y62" s="52">
        <v>57.40767609958386</v>
      </c>
      <c r="Z62" s="52">
        <v>28.419030581342057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2.2635529825771036E-2</v>
      </c>
      <c r="M64" s="52">
        <v>2.8013426578464562E-2</v>
      </c>
      <c r="N64" s="52">
        <v>0</v>
      </c>
      <c r="O64" s="52">
        <v>3.4079637924171589E-2</v>
      </c>
      <c r="P64" s="52">
        <v>5.5598160776685869E-2</v>
      </c>
      <c r="Q64" s="52">
        <v>0.29676096155684356</v>
      </c>
      <c r="R64" s="52">
        <v>0.34359683291664039</v>
      </c>
      <c r="S64" s="52">
        <v>0.36644408662162031</v>
      </c>
      <c r="T64" s="52">
        <v>0.49011197014906915</v>
      </c>
      <c r="U64" s="52">
        <v>0.69689692413256599</v>
      </c>
      <c r="V64" s="52">
        <v>1.3684596846714161</v>
      </c>
      <c r="W64" s="52">
        <v>3.3295044992276011</v>
      </c>
      <c r="X64" s="52">
        <v>5.2149036713596129</v>
      </c>
      <c r="Y64" s="52">
        <v>8.8685985977765398</v>
      </c>
      <c r="Z64" s="52">
        <v>20.764517074722733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7.8718798496031086E-4</v>
      </c>
      <c r="V65" s="52">
        <v>7.4614391462530117E-4</v>
      </c>
      <c r="W65" s="52">
        <v>4.3201753198450119E-4</v>
      </c>
      <c r="X65" s="52">
        <v>0</v>
      </c>
      <c r="Y65" s="52">
        <v>6.3756667011229313E-4</v>
      </c>
      <c r="Z65" s="52">
        <v>2.2789309840741869E-3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1.1446149602323034E-2</v>
      </c>
      <c r="T69" s="52">
        <v>1.6729926931099169E-2</v>
      </c>
      <c r="U69" s="52">
        <v>1.9438679512476419E-2</v>
      </c>
      <c r="V69" s="52">
        <v>2.1651657897180172E-2</v>
      </c>
      <c r="W69" s="52">
        <v>2.7332655947188492E-2</v>
      </c>
      <c r="X69" s="52">
        <v>6.3594184420348934E-2</v>
      </c>
      <c r="Y69" s="52">
        <v>7.815158914452229E-2</v>
      </c>
      <c r="Z69" s="52">
        <v>6.6328978943931693E-2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2.320638225653759</v>
      </c>
      <c r="R72" s="55">
        <v>1.1545945737127405</v>
      </c>
      <c r="S72" s="55">
        <v>1.6311575363417121</v>
      </c>
      <c r="T72" s="55">
        <v>0</v>
      </c>
      <c r="U72" s="55">
        <v>0.57880663640454166</v>
      </c>
      <c r="V72" s="55">
        <v>0.73004552551908919</v>
      </c>
      <c r="W72" s="55">
        <v>0</v>
      </c>
      <c r="X72" s="55">
        <v>0</v>
      </c>
      <c r="Y72" s="55">
        <v>0.11324530602070974</v>
      </c>
      <c r="Z72" s="55">
        <v>0.16849546548746083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8744.7856698010091</v>
      </c>
      <c r="D2" s="21">
        <f t="shared" ref="D2:X2" si="0">SUM(D3,D17,D22,D25,D26,D51,D52)</f>
        <v>10496.600640361194</v>
      </c>
      <c r="E2" s="21">
        <f t="shared" si="0"/>
        <v>10688.779790641025</v>
      </c>
      <c r="F2" s="21">
        <f t="shared" si="0"/>
        <v>10380.23665128112</v>
      </c>
      <c r="G2" s="21">
        <f t="shared" si="0"/>
        <v>10357.160717881365</v>
      </c>
      <c r="H2" s="21">
        <f t="shared" si="0"/>
        <v>9927.272141281308</v>
      </c>
      <c r="I2" s="21">
        <f t="shared" si="0"/>
        <v>10094.649932881286</v>
      </c>
      <c r="J2" s="21">
        <f t="shared" si="0"/>
        <v>9742.6754888411579</v>
      </c>
      <c r="K2" s="21">
        <f t="shared" si="0"/>
        <v>9557.1269686819414</v>
      </c>
      <c r="L2" s="21">
        <f t="shared" si="0"/>
        <v>8422.9498083619219</v>
      </c>
      <c r="M2" s="21">
        <f t="shared" si="0"/>
        <v>8564.7174894017935</v>
      </c>
      <c r="N2" s="21">
        <f t="shared" si="0"/>
        <v>10930.928596201622</v>
      </c>
      <c r="O2" s="21">
        <f t="shared" si="0"/>
        <v>10505.548671488616</v>
      </c>
      <c r="P2" s="21">
        <f t="shared" si="0"/>
        <v>10096.912692447047</v>
      </c>
      <c r="Q2" s="21">
        <f t="shared" si="0"/>
        <v>9871.442496562393</v>
      </c>
      <c r="R2" s="21">
        <f t="shared" si="0"/>
        <v>9340.84295221703</v>
      </c>
      <c r="S2" s="21">
        <f t="shared" si="0"/>
        <v>9746.3300040281192</v>
      </c>
      <c r="T2" s="21">
        <f t="shared" si="0"/>
        <v>8628.5099012224146</v>
      </c>
      <c r="U2" s="21">
        <f t="shared" si="0"/>
        <v>9237.5513502657523</v>
      </c>
      <c r="V2" s="21">
        <f t="shared" si="0"/>
        <v>9453.5082006398334</v>
      </c>
      <c r="W2" s="21">
        <f t="shared" si="0"/>
        <v>8563.2588352229832</v>
      </c>
      <c r="X2" s="21">
        <f t="shared" si="0"/>
        <v>9421.1553607219867</v>
      </c>
      <c r="Y2" s="21">
        <f t="shared" ref="Y2:Z2" si="1">SUM(Y3,Y17,Y22,Y25,Y26,Y51,Y52)</f>
        <v>9123.8424261236087</v>
      </c>
      <c r="Z2" s="21">
        <f t="shared" si="1"/>
        <v>8354.9434655123951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656.16371352100816</v>
      </c>
      <c r="D3" s="24">
        <f t="shared" ref="D3:W3" si="3">SUM(D4,D8,D11)</f>
        <v>609.87616128119453</v>
      </c>
      <c r="E3" s="24">
        <f t="shared" si="3"/>
        <v>828.87208560102692</v>
      </c>
      <c r="F3" s="24">
        <f t="shared" si="3"/>
        <v>902.8824148811201</v>
      </c>
      <c r="G3" s="24">
        <f t="shared" si="3"/>
        <v>828.68884776136269</v>
      </c>
      <c r="H3" s="24">
        <f t="shared" si="3"/>
        <v>984.49382880130634</v>
      </c>
      <c r="I3" s="24">
        <f t="shared" si="3"/>
        <v>1052.8263770412882</v>
      </c>
      <c r="J3" s="24">
        <f t="shared" si="3"/>
        <v>1538.5318387211573</v>
      </c>
      <c r="K3" s="24">
        <f t="shared" si="3"/>
        <v>1413.4849941619414</v>
      </c>
      <c r="L3" s="24">
        <f t="shared" si="3"/>
        <v>1612.1760328819223</v>
      </c>
      <c r="M3" s="24">
        <f t="shared" si="3"/>
        <v>1672.3708905617923</v>
      </c>
      <c r="N3" s="24">
        <f t="shared" si="3"/>
        <v>1950.5123956816224</v>
      </c>
      <c r="O3" s="24">
        <f t="shared" si="3"/>
        <v>2064.757957921478</v>
      </c>
      <c r="P3" s="24">
        <f t="shared" si="3"/>
        <v>1141.9033053596693</v>
      </c>
      <c r="Q3" s="24">
        <f t="shared" si="3"/>
        <v>1050.7655066397294</v>
      </c>
      <c r="R3" s="24">
        <f t="shared" si="3"/>
        <v>1075.3798356002465</v>
      </c>
      <c r="S3" s="24">
        <f t="shared" si="3"/>
        <v>1080.4396658402807</v>
      </c>
      <c r="T3" s="24">
        <f t="shared" si="3"/>
        <v>879.14495736068852</v>
      </c>
      <c r="U3" s="24">
        <f t="shared" si="3"/>
        <v>1070.6725584006726</v>
      </c>
      <c r="V3" s="24">
        <f t="shared" si="3"/>
        <v>1005.7178498406804</v>
      </c>
      <c r="W3" s="24">
        <f t="shared" si="3"/>
        <v>832.36980600070387</v>
      </c>
      <c r="X3" s="24">
        <f t="shared" ref="X3:Z3" si="4">SUM(X4,X8,X11)</f>
        <v>1022.6498695210222</v>
      </c>
      <c r="Y3" s="24">
        <f t="shared" si="4"/>
        <v>920.04434280107262</v>
      </c>
      <c r="Z3" s="24">
        <f t="shared" si="4"/>
        <v>931.05031248166813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494.37971352000017</v>
      </c>
      <c r="D4" s="19">
        <f t="shared" ref="D4:W4" si="6">SUM(D5:D7)</f>
        <v>418.13207567999984</v>
      </c>
      <c r="E4" s="19">
        <f t="shared" si="6"/>
        <v>664.09200000000021</v>
      </c>
      <c r="F4" s="19">
        <f t="shared" si="6"/>
        <v>723.12228648000007</v>
      </c>
      <c r="G4" s="19">
        <f t="shared" si="6"/>
        <v>609.98076216000004</v>
      </c>
      <c r="H4" s="19">
        <f t="shared" si="6"/>
        <v>774.77399999999977</v>
      </c>
      <c r="I4" s="19">
        <f t="shared" si="6"/>
        <v>846.1022486400002</v>
      </c>
      <c r="J4" s="19">
        <f t="shared" si="6"/>
        <v>1352.7799243200002</v>
      </c>
      <c r="K4" s="19">
        <f t="shared" si="6"/>
        <v>1101.9009513600001</v>
      </c>
      <c r="L4" s="19">
        <f t="shared" si="6"/>
        <v>1303.5880756799997</v>
      </c>
      <c r="M4" s="19">
        <f t="shared" si="6"/>
        <v>1384.7547621600002</v>
      </c>
      <c r="N4" s="19">
        <f t="shared" si="6"/>
        <v>1602.41415048</v>
      </c>
      <c r="O4" s="19">
        <f t="shared" si="6"/>
        <v>1652.1287587200002</v>
      </c>
      <c r="P4" s="19">
        <f t="shared" si="6"/>
        <v>862.95043295999994</v>
      </c>
      <c r="Q4" s="19">
        <f t="shared" si="6"/>
        <v>774.69022224000003</v>
      </c>
      <c r="R4" s="19">
        <f t="shared" si="6"/>
        <v>873.00682920000031</v>
      </c>
      <c r="S4" s="19">
        <f t="shared" si="6"/>
        <v>897.54383663999988</v>
      </c>
      <c r="T4" s="19">
        <f t="shared" si="6"/>
        <v>714.12571296000033</v>
      </c>
      <c r="U4" s="19">
        <f t="shared" si="6"/>
        <v>885.95492040000011</v>
      </c>
      <c r="V4" s="19">
        <f t="shared" si="6"/>
        <v>815.62042583999994</v>
      </c>
      <c r="W4" s="19">
        <f t="shared" si="6"/>
        <v>719.45343360000038</v>
      </c>
      <c r="X4" s="19">
        <f t="shared" ref="X4:Z4" si="7">SUM(X5:X7)</f>
        <v>858.56776631999992</v>
      </c>
      <c r="Y4" s="19">
        <f t="shared" si="7"/>
        <v>747.91233000000011</v>
      </c>
      <c r="Z4" s="19">
        <f t="shared" si="7"/>
        <v>663.30973368000002</v>
      </c>
    </row>
    <row r="5" spans="1:26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672.68535048000001</v>
      </c>
      <c r="O5" s="8">
        <f>FC_IND_NMM_CM_E!O5+FC_IND_NMM_CR_E!O5+FC_IND_NMM_GL_E!O5</f>
        <v>801.10712088000014</v>
      </c>
      <c r="P5" s="8">
        <f>FC_IND_NMM_CM_E!P5+FC_IND_NMM_CR_E!P5+FC_IND_NMM_GL_E!P5</f>
        <v>513.68708159999994</v>
      </c>
      <c r="Q5" s="8">
        <f>FC_IND_NMM_CM_E!Q5+FC_IND_NMM_CR_E!Q5+FC_IND_NMM_GL_E!Q5</f>
        <v>238.49757360000001</v>
      </c>
      <c r="R5" s="8">
        <f>FC_IND_NMM_CM_E!R5+FC_IND_NMM_CR_E!R5+FC_IND_NMM_GL_E!R5</f>
        <v>250.72810488000002</v>
      </c>
      <c r="S5" s="8">
        <f>FC_IND_NMM_CM_E!S5+FC_IND_NMM_CR_E!S5+FC_IND_NMM_GL_E!S5</f>
        <v>149.82528528</v>
      </c>
      <c r="T5" s="8">
        <f>FC_IND_NMM_CM_E!T5+FC_IND_NMM_CR_E!T5+FC_IND_NMM_GL_E!T5</f>
        <v>86.317656479999997</v>
      </c>
      <c r="U5" s="8">
        <f>FC_IND_NMM_CM_E!U5+FC_IND_NMM_CR_E!U5+FC_IND_NMM_GL_E!U5</f>
        <v>173.07906263999996</v>
      </c>
      <c r="V5" s="8">
        <f>FC_IND_NMM_CM_E!V5+FC_IND_NMM_CR_E!V5+FC_IND_NMM_GL_E!V5</f>
        <v>148.83766127999999</v>
      </c>
      <c r="W5" s="8">
        <f>FC_IND_NMM_CM_E!W5+FC_IND_NMM_CR_E!W5+FC_IND_NMM_GL_E!W5</f>
        <v>96.5794104</v>
      </c>
      <c r="X5" s="8">
        <f>FC_IND_NMM_CM_E!X5+FC_IND_NMM_CR_E!X5+FC_IND_NMM_GL_E!X5</f>
        <v>129.91376376000002</v>
      </c>
      <c r="Y5" s="8">
        <f>FC_IND_NMM_CM_E!Y5+FC_IND_NMM_CR_E!Y5+FC_IND_NMM_GL_E!Y5</f>
        <v>144.15938855999997</v>
      </c>
      <c r="Z5" s="8">
        <f>FC_IND_NMM_CM_E!Z5+FC_IND_NMM_CR_E!Z5+FC_IND_NMM_GL_E!Z5</f>
        <v>44.52856056000001</v>
      </c>
    </row>
    <row r="6" spans="1:26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  <c r="Y6" s="8">
        <f>FC_IND_NMM_CM_E!Y6+FC_IND_NMM_CR_E!Y6+FC_IND_NMM_GL_E!Y6</f>
        <v>0</v>
      </c>
      <c r="Z6" s="8">
        <f>FC_IND_NMM_CM_E!Z6+FC_IND_NMM_CR_E!Z6+FC_IND_NMM_GL_E!Z6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FC_IND_NMM_CM_E!C7+FC_IND_NMM_CR_E!C7+FC_IND_NMM_GL_E!C7</f>
        <v>494.37971352000017</v>
      </c>
      <c r="D7" s="8">
        <f>FC_IND_NMM_CM_E!D7+FC_IND_NMM_CR_E!D7+FC_IND_NMM_GL_E!D7</f>
        <v>418.13207567999984</v>
      </c>
      <c r="E7" s="8">
        <f>FC_IND_NMM_CM_E!E7+FC_IND_NMM_CR_E!E7+FC_IND_NMM_GL_E!E7</f>
        <v>664.09200000000021</v>
      </c>
      <c r="F7" s="8">
        <f>FC_IND_NMM_CM_E!F7+FC_IND_NMM_CR_E!F7+FC_IND_NMM_GL_E!F7</f>
        <v>723.12228648000007</v>
      </c>
      <c r="G7" s="8">
        <f>FC_IND_NMM_CM_E!G7+FC_IND_NMM_CR_E!G7+FC_IND_NMM_GL_E!G7</f>
        <v>609.98076216000004</v>
      </c>
      <c r="H7" s="8">
        <f>FC_IND_NMM_CM_E!H7+FC_IND_NMM_CR_E!H7+FC_IND_NMM_GL_E!H7</f>
        <v>774.77399999999977</v>
      </c>
      <c r="I7" s="8">
        <f>FC_IND_NMM_CM_E!I7+FC_IND_NMM_CR_E!I7+FC_IND_NMM_GL_E!I7</f>
        <v>846.1022486400002</v>
      </c>
      <c r="J7" s="8">
        <f>FC_IND_NMM_CM_E!J7+FC_IND_NMM_CR_E!J7+FC_IND_NMM_GL_E!J7</f>
        <v>1352.7799243200002</v>
      </c>
      <c r="K7" s="8">
        <f>FC_IND_NMM_CM_E!K7+FC_IND_NMM_CR_E!K7+FC_IND_NMM_GL_E!K7</f>
        <v>1101.9009513600001</v>
      </c>
      <c r="L7" s="8">
        <f>FC_IND_NMM_CM_E!L7+FC_IND_NMM_CR_E!L7+FC_IND_NMM_GL_E!L7</f>
        <v>1303.5880756799997</v>
      </c>
      <c r="M7" s="8">
        <f>FC_IND_NMM_CM_E!M7+FC_IND_NMM_CR_E!M7+FC_IND_NMM_GL_E!M7</f>
        <v>1384.7547621600002</v>
      </c>
      <c r="N7" s="8">
        <f>FC_IND_NMM_CM_E!N7+FC_IND_NMM_CR_E!N7+FC_IND_NMM_GL_E!N7</f>
        <v>929.72880000000009</v>
      </c>
      <c r="O7" s="8">
        <f>FC_IND_NMM_CM_E!O7+FC_IND_NMM_CR_E!O7+FC_IND_NMM_GL_E!O7</f>
        <v>851.02163784000004</v>
      </c>
      <c r="P7" s="8">
        <f>FC_IND_NMM_CM_E!P7+FC_IND_NMM_CR_E!P7+FC_IND_NMM_GL_E!P7</f>
        <v>349.26335136000006</v>
      </c>
      <c r="Q7" s="8">
        <f>FC_IND_NMM_CM_E!Q7+FC_IND_NMM_CR_E!Q7+FC_IND_NMM_GL_E!Q7</f>
        <v>536.19264864000002</v>
      </c>
      <c r="R7" s="8">
        <f>FC_IND_NMM_CM_E!R7+FC_IND_NMM_CR_E!R7+FC_IND_NMM_GL_E!R7</f>
        <v>622.27872432000026</v>
      </c>
      <c r="S7" s="8">
        <f>FC_IND_NMM_CM_E!S7+FC_IND_NMM_CR_E!S7+FC_IND_NMM_GL_E!S7</f>
        <v>747.71855135999988</v>
      </c>
      <c r="T7" s="8">
        <f>FC_IND_NMM_CM_E!T7+FC_IND_NMM_CR_E!T7+FC_IND_NMM_GL_E!T7</f>
        <v>627.80805648000035</v>
      </c>
      <c r="U7" s="8">
        <f>FC_IND_NMM_CM_E!U7+FC_IND_NMM_CR_E!U7+FC_IND_NMM_GL_E!U7</f>
        <v>712.87585776000014</v>
      </c>
      <c r="V7" s="8">
        <f>FC_IND_NMM_CM_E!V7+FC_IND_NMM_CR_E!V7+FC_IND_NMM_GL_E!V7</f>
        <v>666.78276455999992</v>
      </c>
      <c r="W7" s="8">
        <f>FC_IND_NMM_CM_E!W7+FC_IND_NMM_CR_E!W7+FC_IND_NMM_GL_E!W7</f>
        <v>622.87402320000035</v>
      </c>
      <c r="X7" s="8">
        <f>FC_IND_NMM_CM_E!X7+FC_IND_NMM_CR_E!X7+FC_IND_NMM_GL_E!X7</f>
        <v>728.65400255999987</v>
      </c>
      <c r="Y7" s="8">
        <f>FC_IND_NMM_CM_E!Y7+FC_IND_NMM_CR_E!Y7+FC_IND_NMM_GL_E!Y7</f>
        <v>603.7529414400002</v>
      </c>
      <c r="Z7" s="8">
        <f>FC_IND_NMM_CM_E!Z7+FC_IND_NMM_CR_E!Z7+FC_IND_NMM_GL_E!Z7</f>
        <v>618.78117312000006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24.03795959960334</v>
      </c>
      <c r="O8" s="19">
        <f t="shared" si="9"/>
        <v>48.075919199206695</v>
      </c>
      <c r="P8" s="19">
        <f t="shared" si="9"/>
        <v>91.001080798498307</v>
      </c>
      <c r="Q8" s="19">
        <f t="shared" si="9"/>
        <v>87.566878798554981</v>
      </c>
      <c r="R8" s="19">
        <f t="shared" si="9"/>
        <v>44.642080799263333</v>
      </c>
      <c r="S8" s="19">
        <f t="shared" si="9"/>
        <v>37.774040399376659</v>
      </c>
      <c r="T8" s="19">
        <f t="shared" si="9"/>
        <v>14.953413599753246</v>
      </c>
      <c r="U8" s="19">
        <f t="shared" si="9"/>
        <v>21.034987199652885</v>
      </c>
      <c r="V8" s="19">
        <f t="shared" si="9"/>
        <v>22.168328399634188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  <c r="Y9" s="8">
        <f>FC_IND_NMM_CM_E!Y9+FC_IND_NMM_CR_E!Y9+FC_IND_NMM_GL_E!Y9</f>
        <v>0</v>
      </c>
      <c r="Z9" s="8">
        <f>FC_IND_NMM_CM_E!Z9+FC_IND_NMM_CR_E!Z9+FC_IND_NMM_GL_E!Z9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24.03795959960334</v>
      </c>
      <c r="O10" s="8">
        <f>FC_IND_NMM_CM_E!O10+FC_IND_NMM_CR_E!O10+FC_IND_NMM_GL_E!O10</f>
        <v>48.075919199206695</v>
      </c>
      <c r="P10" s="8">
        <f>FC_IND_NMM_CM_E!P10+FC_IND_NMM_CR_E!P10+FC_IND_NMM_GL_E!P10</f>
        <v>91.001080798498307</v>
      </c>
      <c r="Q10" s="8">
        <f>FC_IND_NMM_CM_E!Q10+FC_IND_NMM_CR_E!Q10+FC_IND_NMM_GL_E!Q10</f>
        <v>87.566878798554981</v>
      </c>
      <c r="R10" s="8">
        <f>FC_IND_NMM_CM_E!R10+FC_IND_NMM_CR_E!R10+FC_IND_NMM_GL_E!R10</f>
        <v>44.642080799263333</v>
      </c>
      <c r="S10" s="8">
        <f>FC_IND_NMM_CM_E!S10+FC_IND_NMM_CR_E!S10+FC_IND_NMM_GL_E!S10</f>
        <v>37.774040399376659</v>
      </c>
      <c r="T10" s="8">
        <f>FC_IND_NMM_CM_E!T10+FC_IND_NMM_CR_E!T10+FC_IND_NMM_GL_E!T10</f>
        <v>14.953413599753246</v>
      </c>
      <c r="U10" s="8">
        <f>FC_IND_NMM_CM_E!U10+FC_IND_NMM_CR_E!U10+FC_IND_NMM_GL_E!U10</f>
        <v>21.034987199652885</v>
      </c>
      <c r="V10" s="8">
        <f>FC_IND_NMM_CM_E!V10+FC_IND_NMM_CR_E!V10+FC_IND_NMM_GL_E!V10</f>
        <v>22.168328399634188</v>
      </c>
      <c r="W10" s="8">
        <f>FC_IND_NMM_CM_E!W10+FC_IND_NMM_CR_E!W10+FC_IND_NMM_GL_E!W10</f>
        <v>0</v>
      </c>
      <c r="X10" s="8">
        <f>FC_IND_NMM_CM_E!X10+FC_IND_NMM_CR_E!X10+FC_IND_NMM_GL_E!X10</f>
        <v>0</v>
      </c>
      <c r="Y10" s="8">
        <f>FC_IND_NMM_CM_E!Y10+FC_IND_NMM_CR_E!Y10+FC_IND_NMM_GL_E!Y10</f>
        <v>0</v>
      </c>
      <c r="Z10" s="8">
        <f>FC_IND_NMM_CM_E!Z10+FC_IND_NMM_CR_E!Z10+FC_IND_NMM_GL_E!Z10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161.784000001008</v>
      </c>
      <c r="D11" s="19">
        <f t="shared" ref="D11:W11" si="12">SUM(D12:D16)</f>
        <v>191.74408560119468</v>
      </c>
      <c r="E11" s="19">
        <f t="shared" si="12"/>
        <v>164.78008560102668</v>
      </c>
      <c r="F11" s="19">
        <f t="shared" si="12"/>
        <v>179.76012840112</v>
      </c>
      <c r="G11" s="19">
        <f t="shared" si="12"/>
        <v>218.70808560136265</v>
      </c>
      <c r="H11" s="19">
        <f t="shared" si="12"/>
        <v>209.71982880130659</v>
      </c>
      <c r="I11" s="19">
        <f t="shared" si="12"/>
        <v>206.72412840128803</v>
      </c>
      <c r="J11" s="19">
        <f t="shared" si="12"/>
        <v>185.75191440115725</v>
      </c>
      <c r="K11" s="19">
        <f t="shared" si="12"/>
        <v>311.58404280194134</v>
      </c>
      <c r="L11" s="19">
        <f t="shared" si="12"/>
        <v>308.58795720192268</v>
      </c>
      <c r="M11" s="19">
        <f t="shared" si="12"/>
        <v>287.61612840179203</v>
      </c>
      <c r="N11" s="19">
        <f t="shared" si="12"/>
        <v>324.06028560201901</v>
      </c>
      <c r="O11" s="19">
        <f t="shared" si="12"/>
        <v>364.55328000227132</v>
      </c>
      <c r="P11" s="19">
        <f t="shared" si="12"/>
        <v>187.95179160117104</v>
      </c>
      <c r="Q11" s="19">
        <f t="shared" si="12"/>
        <v>188.50840560117453</v>
      </c>
      <c r="R11" s="19">
        <f t="shared" si="12"/>
        <v>157.73092560098277</v>
      </c>
      <c r="S11" s="19">
        <f t="shared" si="12"/>
        <v>145.12178880090417</v>
      </c>
      <c r="T11" s="19">
        <f t="shared" si="12"/>
        <v>150.06583080093498</v>
      </c>
      <c r="U11" s="19">
        <f t="shared" si="12"/>
        <v>163.6826508010198</v>
      </c>
      <c r="V11" s="19">
        <f t="shared" si="12"/>
        <v>167.92909560104624</v>
      </c>
      <c r="W11" s="19">
        <f t="shared" si="12"/>
        <v>112.91637240070351</v>
      </c>
      <c r="X11" s="19">
        <f t="shared" ref="X11:Z11" si="13">SUM(X12:X16)</f>
        <v>164.08210320102231</v>
      </c>
      <c r="Y11" s="19">
        <f t="shared" si="13"/>
        <v>172.13201280107248</v>
      </c>
      <c r="Z11" s="19">
        <f t="shared" si="13"/>
        <v>267.74057880166811</v>
      </c>
    </row>
    <row r="12" spans="1:26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3.4240428000213332</v>
      </c>
      <c r="O12" s="8">
        <f>FC_IND_NMM_CM_E!O12+FC_IND_NMM_CR_E!O12+FC_IND_NMM_GL_E!O12</f>
        <v>34.240042800213324</v>
      </c>
      <c r="P12" s="8">
        <f>FC_IND_NMM_CM_E!P12+FC_IND_NMM_CR_E!P12+FC_IND_NMM_GL_E!P12</f>
        <v>20.543871600127996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  <c r="Y12" s="8">
        <f>FC_IND_NMM_CM_E!Y12+FC_IND_NMM_CR_E!Y12+FC_IND_NMM_GL_E!Y12</f>
        <v>0</v>
      </c>
      <c r="Z12" s="8">
        <f>FC_IND_NMM_CM_E!Z12+FC_IND_NMM_CR_E!Z12+FC_IND_NMM_GL_E!Z12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161.784000001008</v>
      </c>
      <c r="D13" s="8">
        <f>FC_IND_NMM_CM_E!D13+FC_IND_NMM_CR_E!D13+FC_IND_NMM_GL_E!D13</f>
        <v>191.74408560119468</v>
      </c>
      <c r="E13" s="8">
        <f>FC_IND_NMM_CM_E!E13+FC_IND_NMM_CR_E!E13+FC_IND_NMM_GL_E!E13</f>
        <v>164.78008560102668</v>
      </c>
      <c r="F13" s="8">
        <f>FC_IND_NMM_CM_E!F13+FC_IND_NMM_CR_E!F13+FC_IND_NMM_GL_E!F13</f>
        <v>179.76012840112</v>
      </c>
      <c r="G13" s="8">
        <f>FC_IND_NMM_CM_E!G13+FC_IND_NMM_CR_E!G13+FC_IND_NMM_GL_E!G13</f>
        <v>218.70808560136265</v>
      </c>
      <c r="H13" s="8">
        <f>FC_IND_NMM_CM_E!H13+FC_IND_NMM_CR_E!H13+FC_IND_NMM_GL_E!H13</f>
        <v>209.71982880130659</v>
      </c>
      <c r="I13" s="8">
        <f>FC_IND_NMM_CM_E!I13+FC_IND_NMM_CR_E!I13+FC_IND_NMM_GL_E!I13</f>
        <v>206.72412840128803</v>
      </c>
      <c r="J13" s="8">
        <f>FC_IND_NMM_CM_E!J13+FC_IND_NMM_CR_E!J13+FC_IND_NMM_GL_E!J13</f>
        <v>185.75191440115725</v>
      </c>
      <c r="K13" s="8">
        <f>FC_IND_NMM_CM_E!K13+FC_IND_NMM_CR_E!K13+FC_IND_NMM_GL_E!K13</f>
        <v>311.58404280194134</v>
      </c>
      <c r="L13" s="8">
        <f>FC_IND_NMM_CM_E!L13+FC_IND_NMM_CR_E!L13+FC_IND_NMM_GL_E!L13</f>
        <v>308.58795720192268</v>
      </c>
      <c r="M13" s="8">
        <f>FC_IND_NMM_CM_E!M13+FC_IND_NMM_CR_E!M13+FC_IND_NMM_GL_E!M13</f>
        <v>287.61612840179203</v>
      </c>
      <c r="N13" s="8">
        <f>FC_IND_NMM_CM_E!N13+FC_IND_NMM_CR_E!N13+FC_IND_NMM_GL_E!N13</f>
        <v>311.58404280194128</v>
      </c>
      <c r="O13" s="8">
        <f>FC_IND_NMM_CM_E!O13+FC_IND_NMM_CR_E!O13+FC_IND_NMM_GL_E!O13</f>
        <v>308.58795720192268</v>
      </c>
      <c r="P13" s="8">
        <f>FC_IND_NMM_CM_E!P13+FC_IND_NMM_CR_E!P13+FC_IND_NMM_GL_E!P13</f>
        <v>134.82000000084</v>
      </c>
      <c r="Q13" s="8">
        <f>FC_IND_NMM_CM_E!Q13+FC_IND_NMM_CR_E!Q13+FC_IND_NMM_GL_E!Q13</f>
        <v>137.81608560085868</v>
      </c>
      <c r="R13" s="8">
        <f>FC_IND_NMM_CM_E!R13+FC_IND_NMM_CR_E!R13+FC_IND_NMM_GL_E!R13</f>
        <v>137.81608560085868</v>
      </c>
      <c r="S13" s="8">
        <f>FC_IND_NMM_CM_E!S13+FC_IND_NMM_CR_E!S13+FC_IND_NMM_GL_E!S13</f>
        <v>128.82782880080265</v>
      </c>
      <c r="T13" s="8">
        <f>FC_IND_NMM_CM_E!T13+FC_IND_NMM_CR_E!T13+FC_IND_NMM_GL_E!T13</f>
        <v>132.04270800082267</v>
      </c>
      <c r="U13" s="8">
        <f>FC_IND_NMM_CM_E!U13+FC_IND_NMM_CR_E!U13+FC_IND_NMM_GL_E!U13</f>
        <v>150.71990040093905</v>
      </c>
      <c r="V13" s="8">
        <f>FC_IND_NMM_CM_E!V13+FC_IND_NMM_CR_E!V13+FC_IND_NMM_GL_E!V13</f>
        <v>147.59785440091957</v>
      </c>
      <c r="W13" s="8">
        <f>FC_IND_NMM_CM_E!W13+FC_IND_NMM_CR_E!W13+FC_IND_NMM_GL_E!W13</f>
        <v>112.91637240070351</v>
      </c>
      <c r="X13" s="8">
        <f>FC_IND_NMM_CM_E!X13+FC_IND_NMM_CR_E!X13+FC_IND_NMM_GL_E!X13</f>
        <v>164.08210320102231</v>
      </c>
      <c r="Y13" s="8">
        <f>FC_IND_NMM_CM_E!Y13+FC_IND_NMM_CR_E!Y13+FC_IND_NMM_GL_E!Y13</f>
        <v>172.13201280107248</v>
      </c>
      <c r="Z13" s="8">
        <f>FC_IND_NMM_CM_E!Z13+FC_IND_NMM_CR_E!Z13+FC_IND_NMM_GL_E!Z13</f>
        <v>267.74057880166811</v>
      </c>
    </row>
    <row r="14" spans="1:26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  <c r="Y14" s="8">
        <f>FC_IND_NMM_CM_E!Y14+FC_IND_NMM_CR_E!Y14+FC_IND_NMM_GL_E!Y14</f>
        <v>0</v>
      </c>
      <c r="Z14" s="8">
        <f>FC_IND_NMM_CM_E!Z14+FC_IND_NMM_CR_E!Z14+FC_IND_NMM_GL_E!Z14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  <c r="Y15" s="8">
        <f>FC_IND_NMM_CM_E!Y15+FC_IND_NMM_CR_E!Y15+FC_IND_NMM_GL_E!Y15</f>
        <v>0</v>
      </c>
      <c r="Z15" s="8">
        <f>FC_IND_NMM_CM_E!Z15+FC_IND_NMM_CR_E!Z15+FC_IND_NMM_GL_E!Z15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9.0522000000564002</v>
      </c>
      <c r="O16" s="8">
        <f>FC_IND_NMM_CM_E!O16+FC_IND_NMM_CR_E!O16+FC_IND_NMM_GL_E!O16</f>
        <v>21.725280000135356</v>
      </c>
      <c r="P16" s="8">
        <f>FC_IND_NMM_CM_E!P16+FC_IND_NMM_CR_E!P16+FC_IND_NMM_GL_E!P16</f>
        <v>32.587920000203034</v>
      </c>
      <c r="Q16" s="8">
        <f>FC_IND_NMM_CM_E!Q16+FC_IND_NMM_CR_E!Q16+FC_IND_NMM_GL_E!Q16</f>
        <v>50.692320000315846</v>
      </c>
      <c r="R16" s="8">
        <f>FC_IND_NMM_CM_E!R16+FC_IND_NMM_CR_E!R16+FC_IND_NMM_GL_E!R16</f>
        <v>19.914840000124077</v>
      </c>
      <c r="S16" s="8">
        <f>FC_IND_NMM_CM_E!S16+FC_IND_NMM_CR_E!S16+FC_IND_NMM_GL_E!S16</f>
        <v>16.293960000101514</v>
      </c>
      <c r="T16" s="8">
        <f>FC_IND_NMM_CM_E!T16+FC_IND_NMM_CR_E!T16+FC_IND_NMM_GL_E!T16</f>
        <v>18.023122800112294</v>
      </c>
      <c r="U16" s="8">
        <f>FC_IND_NMM_CM_E!U16+FC_IND_NMM_CR_E!U16+FC_IND_NMM_GL_E!U16</f>
        <v>12.962750400080761</v>
      </c>
      <c r="V16" s="8">
        <f>FC_IND_NMM_CM_E!V16+FC_IND_NMM_CR_E!V16+FC_IND_NMM_GL_E!V16</f>
        <v>20.331241200126669</v>
      </c>
      <c r="W16" s="8">
        <f>FC_IND_NMM_CM_E!W16+FC_IND_NMM_CR_E!W16+FC_IND_NMM_GL_E!W16</f>
        <v>0</v>
      </c>
      <c r="X16" s="8">
        <f>FC_IND_NMM_CM_E!X16+FC_IND_NMM_CR_E!X16+FC_IND_NMM_GL_E!X16</f>
        <v>0</v>
      </c>
      <c r="Y16" s="8">
        <f>FC_IND_NMM_CM_E!Y16+FC_IND_NMM_CR_E!Y16+FC_IND_NMM_GL_E!Y16</f>
        <v>0</v>
      </c>
      <c r="Z16" s="8">
        <f>FC_IND_NMM_CM_E!Z16+FC_IND_NMM_CR_E!Z16+FC_IND_NMM_GL_E!Z16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  <c r="Y18" s="8">
        <f>FC_IND_NMM_CM_E!Y18+FC_IND_NMM_CR_E!Y18+FC_IND_NMM_GL_E!Y18</f>
        <v>0</v>
      </c>
      <c r="Z18" s="8">
        <f>FC_IND_NMM_CM_E!Z18+FC_IND_NMM_CR_E!Z18+FC_IND_NMM_GL_E!Z18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  <c r="Y19" s="8">
        <f>FC_IND_NMM_CM_E!Y19+FC_IND_NMM_CR_E!Y19+FC_IND_NMM_GL_E!Y19</f>
        <v>0</v>
      </c>
      <c r="Z19" s="8">
        <f>FC_IND_NMM_CM_E!Z19+FC_IND_NMM_CR_E!Z19+FC_IND_NMM_GL_E!Z19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  <c r="Y20" s="8">
        <f>FC_IND_NMM_CM_E!Y20+FC_IND_NMM_CR_E!Y20+FC_IND_NMM_GL_E!Y20</f>
        <v>0</v>
      </c>
      <c r="Z20" s="8">
        <f>FC_IND_NMM_CM_E!Z20+FC_IND_NMM_CR_E!Z20+FC_IND_NMM_GL_E!Z20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  <c r="Y21" s="8">
        <f>FC_IND_NMM_CM_E!Y21+FC_IND_NMM_CR_E!Y21+FC_IND_NMM_GL_E!Y21</f>
        <v>0</v>
      </c>
      <c r="Z21" s="8">
        <f>FC_IND_NMM_CM_E!Z21+FC_IND_NMM_CR_E!Z21+FC_IND_NMM_GL_E!Z21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  <c r="Y23" s="8">
        <f>FC_IND_NMM_CM_E!Y23+FC_IND_NMM_CR_E!Y23+FC_IND_NMM_GL_E!Y23</f>
        <v>0</v>
      </c>
      <c r="Z23" s="8">
        <f>FC_IND_NMM_CM_E!Z23+FC_IND_NMM_CR_E!Z23+FC_IND_NMM_GL_E!Z23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  <c r="Y24" s="8">
        <f>FC_IND_NMM_CM_E!Y24+FC_IND_NMM_CR_E!Y24+FC_IND_NMM_GL_E!Y24</f>
        <v>0</v>
      </c>
      <c r="Z24" s="8">
        <f>FC_IND_NMM_CM_E!Z24+FC_IND_NMM_CR_E!Z24+FC_IND_NMM_GL_E!Z24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  <c r="Y25" s="27">
        <f>FC_IND_NMM_CM_E!Y25+FC_IND_NMM_CR_E!Y25+FC_IND_NMM_GL_E!Y25</f>
        <v>0</v>
      </c>
      <c r="Z25" s="27">
        <f>FC_IND_NMM_CM_E!Z25+FC_IND_NMM_CR_E!Z25+FC_IND_NMM_GL_E!Z25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4091.5730278800002</v>
      </c>
      <c r="D26" s="27">
        <f t="shared" ref="D26:W26" si="21">SUM(D27,D33)</f>
        <v>5475.8288127599999</v>
      </c>
      <c r="E26" s="27">
        <f t="shared" si="21"/>
        <v>5321.9291126399994</v>
      </c>
      <c r="F26" s="27">
        <f t="shared" si="21"/>
        <v>4860.2707394399995</v>
      </c>
      <c r="G26" s="27">
        <f t="shared" si="21"/>
        <v>5182.3583071200001</v>
      </c>
      <c r="H26" s="27">
        <f t="shared" si="21"/>
        <v>4893.2220056400001</v>
      </c>
      <c r="I26" s="27">
        <f t="shared" si="21"/>
        <v>4998.7073494799997</v>
      </c>
      <c r="J26" s="27">
        <f t="shared" si="21"/>
        <v>4506.5492960400006</v>
      </c>
      <c r="K26" s="27">
        <f t="shared" si="21"/>
        <v>4200.3442962000008</v>
      </c>
      <c r="L26" s="27">
        <f t="shared" si="21"/>
        <v>3587.3764523999998</v>
      </c>
      <c r="M26" s="27">
        <f t="shared" si="21"/>
        <v>3377.0326564800007</v>
      </c>
      <c r="N26" s="27">
        <f t="shared" si="21"/>
        <v>3663.3094218000001</v>
      </c>
      <c r="O26" s="27">
        <f t="shared" si="21"/>
        <v>3271.8717810000003</v>
      </c>
      <c r="P26" s="27">
        <f t="shared" si="21"/>
        <v>3354.9150085199999</v>
      </c>
      <c r="Q26" s="27">
        <f t="shared" si="21"/>
        <v>3209.54370948</v>
      </c>
      <c r="R26" s="27">
        <f t="shared" si="21"/>
        <v>2931.1910312399996</v>
      </c>
      <c r="S26" s="27">
        <f t="shared" si="21"/>
        <v>2916.4147509600002</v>
      </c>
      <c r="T26" s="27">
        <f t="shared" si="21"/>
        <v>2321.2585245599998</v>
      </c>
      <c r="U26" s="27">
        <f t="shared" si="21"/>
        <v>2190.6243507599997</v>
      </c>
      <c r="V26" s="27">
        <f t="shared" si="21"/>
        <v>2330.1169351200001</v>
      </c>
      <c r="W26" s="27">
        <f t="shared" si="21"/>
        <v>2198.7767354400003</v>
      </c>
      <c r="X26" s="27">
        <f t="shared" ref="X26:Z26" si="22">SUM(X27,X33)</f>
        <v>2093.3392420800001</v>
      </c>
      <c r="Y26" s="27">
        <f t="shared" si="22"/>
        <v>2388.9699773999996</v>
      </c>
      <c r="Z26" s="27">
        <f t="shared" si="22"/>
        <v>2259.3456482400006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  <c r="Y28" s="8">
        <f>FC_IND_NMM_CM_E!Y28+FC_IND_NMM_CR_E!Y28+FC_IND_NMM_GL_E!Y28</f>
        <v>0</v>
      </c>
      <c r="Z28" s="8">
        <f>FC_IND_NMM_CM_E!Z28+FC_IND_NMM_CR_E!Z28+FC_IND_NMM_GL_E!Z28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  <c r="Y29" s="8">
        <f>FC_IND_NMM_CM_E!Y29+FC_IND_NMM_CR_E!Y29+FC_IND_NMM_GL_E!Y29</f>
        <v>0</v>
      </c>
      <c r="Z29" s="8">
        <f>FC_IND_NMM_CM_E!Z29+FC_IND_NMM_CR_E!Z29+FC_IND_NMM_GL_E!Z29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  <c r="Y30" s="8">
        <f>FC_IND_NMM_CM_E!Y30+FC_IND_NMM_CR_E!Y30+FC_IND_NMM_GL_E!Y30</f>
        <v>0</v>
      </c>
      <c r="Z30" s="8">
        <f>FC_IND_NMM_CM_E!Z30+FC_IND_NMM_CR_E!Z30+FC_IND_NMM_GL_E!Z30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  <c r="Y31" s="8">
        <f>FC_IND_NMM_CM_E!Y31+FC_IND_NMM_CR_E!Y31+FC_IND_NMM_GL_E!Y31</f>
        <v>0</v>
      </c>
      <c r="Z31" s="8">
        <f>FC_IND_NMM_CM_E!Z31+FC_IND_NMM_CR_E!Z31+FC_IND_NMM_GL_E!Z31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  <c r="Y32" s="8">
        <f>FC_IND_NMM_CM_E!Y32+FC_IND_NMM_CR_E!Y32+FC_IND_NMM_GL_E!Y32</f>
        <v>0</v>
      </c>
      <c r="Z32" s="8">
        <f>FC_IND_NMM_CM_E!Z32+FC_IND_NMM_CR_E!Z32+FC_IND_NMM_GL_E!Z32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4091.5730278800002</v>
      </c>
      <c r="D33" s="19">
        <f t="shared" ref="D33:W33" si="27">SUM(D34:D50)</f>
        <v>5475.8288127599999</v>
      </c>
      <c r="E33" s="19">
        <f t="shared" si="27"/>
        <v>5321.9291126399994</v>
      </c>
      <c r="F33" s="19">
        <f t="shared" si="27"/>
        <v>4860.2707394399995</v>
      </c>
      <c r="G33" s="19">
        <f t="shared" si="27"/>
        <v>5182.3583071200001</v>
      </c>
      <c r="H33" s="19">
        <f t="shared" si="27"/>
        <v>4893.2220056400001</v>
      </c>
      <c r="I33" s="19">
        <f t="shared" si="27"/>
        <v>4998.7073494799997</v>
      </c>
      <c r="J33" s="19">
        <f t="shared" si="27"/>
        <v>4506.5492960400006</v>
      </c>
      <c r="K33" s="19">
        <f t="shared" si="27"/>
        <v>4200.3442962000008</v>
      </c>
      <c r="L33" s="19">
        <f t="shared" si="27"/>
        <v>3587.3764523999998</v>
      </c>
      <c r="M33" s="19">
        <f t="shared" si="27"/>
        <v>3377.0326564800007</v>
      </c>
      <c r="N33" s="19">
        <f t="shared" si="27"/>
        <v>3663.3094218000001</v>
      </c>
      <c r="O33" s="19">
        <f t="shared" si="27"/>
        <v>3271.8717810000003</v>
      </c>
      <c r="P33" s="19">
        <f t="shared" si="27"/>
        <v>3354.9150085199999</v>
      </c>
      <c r="Q33" s="19">
        <f t="shared" si="27"/>
        <v>3209.54370948</v>
      </c>
      <c r="R33" s="19">
        <f t="shared" si="27"/>
        <v>2931.1910312399996</v>
      </c>
      <c r="S33" s="19">
        <f t="shared" si="27"/>
        <v>2916.4147509600002</v>
      </c>
      <c r="T33" s="19">
        <f t="shared" si="27"/>
        <v>2321.2585245599998</v>
      </c>
      <c r="U33" s="19">
        <f t="shared" si="27"/>
        <v>2190.6243507599997</v>
      </c>
      <c r="V33" s="19">
        <f t="shared" si="27"/>
        <v>2330.1169351200001</v>
      </c>
      <c r="W33" s="19">
        <f t="shared" si="27"/>
        <v>2198.7767354400003</v>
      </c>
      <c r="X33" s="19">
        <f t="shared" ref="X33:Z33" si="28">SUM(X34:X50)</f>
        <v>2093.3392420800001</v>
      </c>
      <c r="Y33" s="19">
        <f t="shared" si="28"/>
        <v>2388.9699773999996</v>
      </c>
      <c r="Z33" s="19">
        <f t="shared" si="28"/>
        <v>2259.3456482400006</v>
      </c>
    </row>
    <row r="34" spans="1:26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  <c r="Y34" s="8">
        <f>FC_IND_NMM_CM_E!Y34+FC_IND_NMM_CR_E!Y34+FC_IND_NMM_GL_E!Y34</f>
        <v>0</v>
      </c>
      <c r="Z34" s="8">
        <f>FC_IND_NMM_CM_E!Z34+FC_IND_NMM_CR_E!Z34+FC_IND_NMM_GL_E!Z34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  <c r="Y35" s="8">
        <f>FC_IND_NMM_CM_E!Y35+FC_IND_NMM_CR_E!Y35+FC_IND_NMM_GL_E!Y35</f>
        <v>0</v>
      </c>
      <c r="Z35" s="8">
        <f>FC_IND_NMM_CM_E!Z35+FC_IND_NMM_CR_E!Z35+FC_IND_NMM_GL_E!Z35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205.93939428000004</v>
      </c>
      <c r="D36" s="8">
        <f>FC_IND_NMM_CM_E!D36+FC_IND_NMM_CR_E!D36+FC_IND_NMM_GL_E!D36</f>
        <v>173.10864096000003</v>
      </c>
      <c r="E36" s="8">
        <f>FC_IND_NMM_CM_E!E36+FC_IND_NMM_CR_E!E36+FC_IND_NMM_GL_E!E36</f>
        <v>119.38530096000001</v>
      </c>
      <c r="F36" s="8">
        <f>FC_IND_NMM_CM_E!F36+FC_IND_NMM_CR_E!F36+FC_IND_NMM_GL_E!F36</f>
        <v>104.49360000000003</v>
      </c>
      <c r="G36" s="8">
        <f>FC_IND_NMM_CM_E!G36+FC_IND_NMM_CR_E!G36+FC_IND_NMM_GL_E!G36</f>
        <v>98.688299040000004</v>
      </c>
      <c r="H36" s="8">
        <f>FC_IND_NMM_CM_E!H36+FC_IND_NMM_CR_E!H36+FC_IND_NMM_GL_E!H36</f>
        <v>119.00662524000003</v>
      </c>
      <c r="I36" s="8">
        <f>FC_IND_NMM_CM_E!I36+FC_IND_NMM_CR_E!I36+FC_IND_NMM_GL_E!I36</f>
        <v>136.42230096000006</v>
      </c>
      <c r="J36" s="8">
        <f>FC_IND_NMM_CM_E!J36+FC_IND_NMM_CR_E!J36+FC_IND_NMM_GL_E!J36</f>
        <v>95.785875719999993</v>
      </c>
      <c r="K36" s="8">
        <f>FC_IND_NMM_CM_E!K36+FC_IND_NMM_CR_E!K36+FC_IND_NMM_GL_E!K36</f>
        <v>75.467549520000006</v>
      </c>
      <c r="L36" s="8">
        <f>FC_IND_NMM_CM_E!L36+FC_IND_NMM_CR_E!L36+FC_IND_NMM_GL_E!L36</f>
        <v>69.662475719999989</v>
      </c>
      <c r="M36" s="8">
        <f>FC_IND_NMM_CM_E!M36+FC_IND_NMM_CR_E!M36+FC_IND_NMM_GL_E!M36</f>
        <v>69.662475720000003</v>
      </c>
      <c r="N36" s="8">
        <f>FC_IND_NMM_CM_E!N36+FC_IND_NMM_CR_E!N36+FC_IND_NMM_GL_E!N36</f>
        <v>123.18046308000004</v>
      </c>
      <c r="O36" s="8">
        <f>FC_IND_NMM_CM_E!O36+FC_IND_NMM_CR_E!O36+FC_IND_NMM_GL_E!O36</f>
        <v>122.29522056000002</v>
      </c>
      <c r="P36" s="8">
        <f>FC_IND_NMM_CM_E!P36+FC_IND_NMM_CR_E!P36+FC_IND_NMM_GL_E!P36</f>
        <v>113.32035612000001</v>
      </c>
      <c r="Q36" s="8">
        <f>FC_IND_NMM_CM_E!Q36+FC_IND_NMM_CR_E!Q36+FC_IND_NMM_GL_E!Q36</f>
        <v>103.37029380000004</v>
      </c>
      <c r="R36" s="8">
        <f>FC_IND_NMM_CM_E!R36+FC_IND_NMM_CR_E!R36+FC_IND_NMM_GL_E!R36</f>
        <v>100.23253271999999</v>
      </c>
      <c r="S36" s="8">
        <f>FC_IND_NMM_CM_E!S36+FC_IND_NMM_CR_E!S36+FC_IND_NMM_GL_E!S36</f>
        <v>100.87107947999999</v>
      </c>
      <c r="T36" s="8">
        <f>FC_IND_NMM_CM_E!T36+FC_IND_NMM_CR_E!T36+FC_IND_NMM_GL_E!T36</f>
        <v>99.167379480000008</v>
      </c>
      <c r="U36" s="8">
        <f>FC_IND_NMM_CM_E!U36+FC_IND_NMM_CR_E!U36+FC_IND_NMM_GL_E!U36</f>
        <v>99.669403080000009</v>
      </c>
      <c r="V36" s="8">
        <f>FC_IND_NMM_CM_E!V36+FC_IND_NMM_CR_E!V36+FC_IND_NMM_GL_E!V36</f>
        <v>106.98395508000002</v>
      </c>
      <c r="W36" s="8">
        <f>FC_IND_NMM_CM_E!W36+FC_IND_NMM_CR_E!W36+FC_IND_NMM_GL_E!W36</f>
        <v>111.23639028000001</v>
      </c>
      <c r="X36" s="8">
        <f>FC_IND_NMM_CM_E!X36+FC_IND_NMM_CR_E!X36+FC_IND_NMM_GL_E!X36</f>
        <v>117.05304924000004</v>
      </c>
      <c r="Y36" s="8">
        <f>FC_IND_NMM_CM_E!Y36+FC_IND_NMM_CR_E!Y36+FC_IND_NMM_GL_E!Y36</f>
        <v>103.42844676</v>
      </c>
      <c r="Z36" s="8">
        <f>FC_IND_NMM_CM_E!Z36+FC_IND_NMM_CR_E!Z36+FC_IND_NMM_GL_E!Z36</f>
        <v>105.25413168000001</v>
      </c>
    </row>
    <row r="37" spans="1:26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  <c r="Y37" s="8">
        <f>FC_IND_NMM_CM_E!Y37+FC_IND_NMM_CR_E!Y37+FC_IND_NMM_GL_E!Y37</f>
        <v>0</v>
      </c>
      <c r="Z37" s="8">
        <f>FC_IND_NMM_CM_E!Z37+FC_IND_NMM_CR_E!Z37+FC_IND_NMM_GL_E!Z37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  <c r="Y38" s="8">
        <f>FC_IND_NMM_CM_E!Y38+FC_IND_NMM_CR_E!Y38+FC_IND_NMM_GL_E!Y38</f>
        <v>0</v>
      </c>
      <c r="Z38" s="8">
        <f>FC_IND_NMM_CM_E!Z38+FC_IND_NMM_CR_E!Z38+FC_IND_NMM_GL_E!Z38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  <c r="Y39" s="8">
        <f>FC_IND_NMM_CM_E!Y39+FC_IND_NMM_CR_E!Y39+FC_IND_NMM_GL_E!Y39</f>
        <v>0</v>
      </c>
      <c r="Z39" s="8">
        <f>FC_IND_NMM_CM_E!Z39+FC_IND_NMM_CR_E!Z39+FC_IND_NMM_GL_E!Z39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  <c r="Y40" s="8">
        <f>FC_IND_NMM_CM_E!Y40+FC_IND_NMM_CR_E!Y40+FC_IND_NMM_GL_E!Y40</f>
        <v>0</v>
      </c>
      <c r="Z40" s="8">
        <f>FC_IND_NMM_CM_E!Z40+FC_IND_NMM_CR_E!Z40+FC_IND_NMM_GL_E!Z40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  <c r="Y41" s="8">
        <f>FC_IND_NMM_CM_E!Y41+FC_IND_NMM_CR_E!Y41+FC_IND_NMM_GL_E!Y41</f>
        <v>0</v>
      </c>
      <c r="Z41" s="8">
        <f>FC_IND_NMM_CM_E!Z41+FC_IND_NMM_CR_E!Z41+FC_IND_NMM_GL_E!Z41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  <c r="Y42" s="8">
        <f>FC_IND_NMM_CM_E!Y42+FC_IND_NMM_CR_E!Y42+FC_IND_NMM_GL_E!Y42</f>
        <v>0</v>
      </c>
      <c r="Z42" s="8">
        <f>FC_IND_NMM_CM_E!Z42+FC_IND_NMM_CR_E!Z42+FC_IND_NMM_GL_E!Z42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235.78622963999999</v>
      </c>
      <c r="D43" s="8">
        <f>FC_IND_NMM_CM_E!D43+FC_IND_NMM_CR_E!D43+FC_IND_NMM_GL_E!D43</f>
        <v>407.84642964</v>
      </c>
      <c r="E43" s="8">
        <f>FC_IND_NMM_CM_E!E43+FC_IND_NMM_CR_E!E43+FC_IND_NMM_GL_E!E43</f>
        <v>321.81632963999982</v>
      </c>
      <c r="F43" s="8">
        <f>FC_IND_NMM_CM_E!F43+FC_IND_NMM_CR_E!F43+FC_IND_NMM_GL_E!F43</f>
        <v>126.26924543999996</v>
      </c>
      <c r="G43" s="8">
        <f>FC_IND_NMM_CM_E!G43+FC_IND_NMM_CR_E!G43+FC_IND_NMM_GL_E!G43</f>
        <v>116.79926544000001</v>
      </c>
      <c r="H43" s="8">
        <f>FC_IND_NMM_CM_E!H43+FC_IND_NMM_CR_E!H43+FC_IND_NMM_GL_E!H43</f>
        <v>113.64242760000002</v>
      </c>
      <c r="I43" s="8">
        <f>FC_IND_NMM_CM_E!I43+FC_IND_NMM_CR_E!I43+FC_IND_NMM_GL_E!I43</f>
        <v>126.26924543999996</v>
      </c>
      <c r="J43" s="8">
        <f>FC_IND_NMM_CM_E!J43+FC_IND_NMM_CR_E!J43+FC_IND_NMM_GL_E!J43</f>
        <v>126.26924543999996</v>
      </c>
      <c r="K43" s="8">
        <f>FC_IND_NMM_CM_E!K43+FC_IND_NMM_CR_E!K43+FC_IND_NMM_GL_E!K43</f>
        <v>145.20973895999998</v>
      </c>
      <c r="L43" s="8">
        <f>FC_IND_NMM_CM_E!L43+FC_IND_NMM_CR_E!L43+FC_IND_NMM_GL_E!L43</f>
        <v>119.95583652000001</v>
      </c>
      <c r="M43" s="8">
        <f>FC_IND_NMM_CM_E!M43+FC_IND_NMM_CR_E!M43+FC_IND_NMM_GL_E!M43</f>
        <v>113.64242760000003</v>
      </c>
      <c r="N43" s="8">
        <f>FC_IND_NMM_CM_E!N43+FC_IND_NMM_CR_E!N43+FC_IND_NMM_GL_E!N43</f>
        <v>179.73808632000001</v>
      </c>
      <c r="O43" s="8">
        <f>FC_IND_NMM_CM_E!O43+FC_IND_NMM_CR_E!O43+FC_IND_NMM_GL_E!O43</f>
        <v>172.60385688</v>
      </c>
      <c r="P43" s="8">
        <f>FC_IND_NMM_CM_E!P43+FC_IND_NMM_CR_E!P43+FC_IND_NMM_GL_E!P43</f>
        <v>170.79202296</v>
      </c>
      <c r="Q43" s="8">
        <f>FC_IND_NMM_CM_E!Q43+FC_IND_NMM_CR_E!Q43+FC_IND_NMM_GL_E!Q43</f>
        <v>167.31640691999996</v>
      </c>
      <c r="R43" s="8">
        <f>FC_IND_NMM_CM_E!R43+FC_IND_NMM_CR_E!R43+FC_IND_NMM_GL_E!R43</f>
        <v>149.97007116000003</v>
      </c>
      <c r="S43" s="8">
        <f>FC_IND_NMM_CM_E!S43+FC_IND_NMM_CR_E!S43+FC_IND_NMM_GL_E!S43</f>
        <v>156.30882227999999</v>
      </c>
      <c r="T43" s="8">
        <f>FC_IND_NMM_CM_E!T43+FC_IND_NMM_CR_E!T43+FC_IND_NMM_GL_E!T43</f>
        <v>170.18594424</v>
      </c>
      <c r="U43" s="8">
        <f>FC_IND_NMM_CM_E!U43+FC_IND_NMM_CR_E!U43+FC_IND_NMM_GL_E!U43</f>
        <v>179.70340751999996</v>
      </c>
      <c r="V43" s="8">
        <f>FC_IND_NMM_CM_E!V43+FC_IND_NMM_CR_E!V43+FC_IND_NMM_GL_E!V43</f>
        <v>188.86101155999998</v>
      </c>
      <c r="W43" s="8">
        <f>FC_IND_NMM_CM_E!W43+FC_IND_NMM_CR_E!W43+FC_IND_NMM_GL_E!W43</f>
        <v>175.10393160000001</v>
      </c>
      <c r="X43" s="8">
        <f>FC_IND_NMM_CM_E!X43+FC_IND_NMM_CR_E!X43+FC_IND_NMM_GL_E!X43</f>
        <v>169.27976051999997</v>
      </c>
      <c r="Y43" s="8">
        <f>FC_IND_NMM_CM_E!Y43+FC_IND_NMM_CR_E!Y43+FC_IND_NMM_GL_E!Y43</f>
        <v>191.76202655999998</v>
      </c>
      <c r="Z43" s="8">
        <f>FC_IND_NMM_CM_E!Z43+FC_IND_NMM_CR_E!Z43+FC_IND_NMM_GL_E!Z43</f>
        <v>183.55142051999999</v>
      </c>
    </row>
    <row r="44" spans="1:26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1701.0662709600001</v>
      </c>
      <c r="D44" s="8">
        <f>FC_IND_NMM_CM_E!D44+FC_IND_NMM_CR_E!D44+FC_IND_NMM_GL_E!D44</f>
        <v>1722.9548361600002</v>
      </c>
      <c r="E44" s="8">
        <f>FC_IND_NMM_CM_E!E44+FC_IND_NMM_CR_E!E44+FC_IND_NMM_GL_E!E44</f>
        <v>1676.0505290399997</v>
      </c>
      <c r="F44" s="8">
        <f>FC_IND_NMM_CM_E!F44+FC_IND_NMM_CR_E!F44+FC_IND_NMM_GL_E!F44</f>
        <v>1529.46220464</v>
      </c>
      <c r="G44" s="8">
        <f>FC_IND_NMM_CM_E!G44+FC_IND_NMM_CR_E!G44+FC_IND_NMM_GL_E!G44</f>
        <v>1535.6544213600005</v>
      </c>
      <c r="H44" s="8">
        <f>FC_IND_NMM_CM_E!H44+FC_IND_NMM_CR_E!H44+FC_IND_NMM_GL_E!H44</f>
        <v>1517.0780498399999</v>
      </c>
      <c r="I44" s="8">
        <f>FC_IND_NMM_CM_E!I44+FC_IND_NMM_CR_E!I44+FC_IND_NMM_GL_E!I44</f>
        <v>1585.1915978400002</v>
      </c>
      <c r="J44" s="8">
        <f>FC_IND_NMM_CM_E!J44+FC_IND_NMM_CR_E!J44+FC_IND_NMM_GL_E!J44</f>
        <v>1520.1740188800006</v>
      </c>
      <c r="K44" s="8">
        <f>FC_IND_NMM_CM_E!K44+FC_IND_NMM_CR_E!K44+FC_IND_NMM_GL_E!K44</f>
        <v>1399.4270467200001</v>
      </c>
      <c r="L44" s="8">
        <f>FC_IND_NMM_CM_E!L44+FC_IND_NMM_CR_E!L44+FC_IND_NMM_GL_E!L44</f>
        <v>1201.2780621600002</v>
      </c>
      <c r="M44" s="8">
        <f>FC_IND_NMM_CM_E!M44+FC_IND_NMM_CR_E!M44+FC_IND_NMM_GL_E!M44</f>
        <v>956.68787016000033</v>
      </c>
      <c r="N44" s="8">
        <f>FC_IND_NMM_CM_E!N44+FC_IND_NMM_CR_E!N44+FC_IND_NMM_GL_E!N44</f>
        <v>946.36871640000015</v>
      </c>
      <c r="O44" s="8">
        <f>FC_IND_NMM_CM_E!O44+FC_IND_NMM_CR_E!O44+FC_IND_NMM_GL_E!O44</f>
        <v>698.58642456000007</v>
      </c>
      <c r="P44" s="8">
        <f>FC_IND_NMM_CM_E!P44+FC_IND_NMM_CR_E!P44+FC_IND_NMM_GL_E!P44</f>
        <v>513.79711343999975</v>
      </c>
      <c r="Q44" s="8">
        <f>FC_IND_NMM_CM_E!Q44+FC_IND_NMM_CR_E!Q44+FC_IND_NMM_GL_E!Q44</f>
        <v>381.43976975999993</v>
      </c>
      <c r="R44" s="8">
        <f>FC_IND_NMM_CM_E!R44+FC_IND_NMM_CR_E!R44+FC_IND_NMM_GL_E!R44</f>
        <v>481.65682535999991</v>
      </c>
      <c r="S44" s="8">
        <f>FC_IND_NMM_CM_E!S44+FC_IND_NMM_CR_E!S44+FC_IND_NMM_GL_E!S44</f>
        <v>517.73541120000027</v>
      </c>
      <c r="T44" s="8">
        <f>FC_IND_NMM_CM_E!T44+FC_IND_NMM_CR_E!T44+FC_IND_NMM_GL_E!T44</f>
        <v>349.28387784000006</v>
      </c>
      <c r="U44" s="8">
        <f>FC_IND_NMM_CM_E!U44+FC_IND_NMM_CR_E!U44+FC_IND_NMM_GL_E!U44</f>
        <v>213.35994216</v>
      </c>
      <c r="V44" s="8">
        <f>FC_IND_NMM_CM_E!V44+FC_IND_NMM_CR_E!V44+FC_IND_NMM_GL_E!V44</f>
        <v>200.17692648000002</v>
      </c>
      <c r="W44" s="8">
        <f>FC_IND_NMM_CM_E!W44+FC_IND_NMM_CR_E!W44+FC_IND_NMM_GL_E!W44</f>
        <v>104.83941456000001</v>
      </c>
      <c r="X44" s="8">
        <f>FC_IND_NMM_CM_E!X44+FC_IND_NMM_CR_E!X44+FC_IND_NMM_GL_E!X44</f>
        <v>111.56411231999998</v>
      </c>
      <c r="Y44" s="8">
        <f>FC_IND_NMM_CM_E!Y44+FC_IND_NMM_CR_E!Y44+FC_IND_NMM_GL_E!Y44</f>
        <v>180.02150208</v>
      </c>
      <c r="Z44" s="8">
        <f>FC_IND_NMM_CM_E!Z44+FC_IND_NMM_CR_E!Z44+FC_IND_NMM_GL_E!Z44</f>
        <v>251.00197704000004</v>
      </c>
    </row>
    <row r="45" spans="1:26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  <c r="Y45" s="8">
        <f>FC_IND_NMM_CM_E!Y45+FC_IND_NMM_CR_E!Y45+FC_IND_NMM_GL_E!Y45</f>
        <v>0</v>
      </c>
      <c r="Z45" s="8">
        <f>FC_IND_NMM_CM_E!Z45+FC_IND_NMM_CR_E!Z45+FC_IND_NMM_GL_E!Z45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  <c r="Y46" s="8">
        <f>FC_IND_NMM_CM_E!Y46+FC_IND_NMM_CR_E!Y46+FC_IND_NMM_GL_E!Y46</f>
        <v>0</v>
      </c>
      <c r="Z46" s="8">
        <f>FC_IND_NMM_CM_E!Z46+FC_IND_NMM_CR_E!Z46+FC_IND_NMM_GL_E!Z46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  <c r="Y47" s="8">
        <f>FC_IND_NMM_CM_E!Y47+FC_IND_NMM_CR_E!Y47+FC_IND_NMM_GL_E!Y47</f>
        <v>0</v>
      </c>
      <c r="Z47" s="8">
        <f>FC_IND_NMM_CM_E!Z47+FC_IND_NMM_CR_E!Z47+FC_IND_NMM_GL_E!Z47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1948.7811330000002</v>
      </c>
      <c r="D48" s="8">
        <f>FC_IND_NMM_CM_E!D48+FC_IND_NMM_CR_E!D48+FC_IND_NMM_GL_E!D48</f>
        <v>3171.9189059999999</v>
      </c>
      <c r="E48" s="8">
        <f>FC_IND_NMM_CM_E!E48+FC_IND_NMM_CR_E!E48+FC_IND_NMM_GL_E!E48</f>
        <v>2462.118633</v>
      </c>
      <c r="F48" s="8">
        <f>FC_IND_NMM_CM_E!F48+FC_IND_NMM_CR_E!F48+FC_IND_NMM_GL_E!F48</f>
        <v>2399.2801559999998</v>
      </c>
      <c r="G48" s="8">
        <f>FC_IND_NMM_CM_E!G48+FC_IND_NMM_CR_E!G48+FC_IND_NMM_GL_E!G48</f>
        <v>2786.1600779999999</v>
      </c>
      <c r="H48" s="8">
        <f>FC_IND_NMM_CM_E!H48+FC_IND_NMM_CR_E!H48+FC_IND_NMM_GL_E!H48</f>
        <v>3023.2798829999997</v>
      </c>
      <c r="I48" s="8">
        <f>FC_IND_NMM_CM_E!I48+FC_IND_NMM_CR_E!I48+FC_IND_NMM_GL_E!I48</f>
        <v>3144.96</v>
      </c>
      <c r="J48" s="8">
        <f>FC_IND_NMM_CM_E!J48+FC_IND_NMM_CR_E!J48+FC_IND_NMM_GL_E!J48</f>
        <v>2764.3201559999998</v>
      </c>
      <c r="K48" s="8">
        <f>FC_IND_NMM_CM_E!K48+FC_IND_NMM_CR_E!K48+FC_IND_NMM_GL_E!K48</f>
        <v>2580.2399610000002</v>
      </c>
      <c r="L48" s="8">
        <f>FC_IND_NMM_CM_E!L48+FC_IND_NMM_CR_E!L48+FC_IND_NMM_GL_E!L48</f>
        <v>2196.4800779999996</v>
      </c>
      <c r="M48" s="8">
        <f>FC_IND_NMM_CM_E!M48+FC_IND_NMM_CR_E!M48+FC_IND_NMM_GL_E!M48</f>
        <v>2237.0398830000004</v>
      </c>
      <c r="N48" s="8">
        <f>FC_IND_NMM_CM_E!N48+FC_IND_NMM_CR_E!N48+FC_IND_NMM_GL_E!N48</f>
        <v>2414.022156</v>
      </c>
      <c r="O48" s="8">
        <f>FC_IND_NMM_CM_E!O48+FC_IND_NMM_CR_E!O48+FC_IND_NMM_GL_E!O48</f>
        <v>2278.3862790000003</v>
      </c>
      <c r="P48" s="8">
        <f>FC_IND_NMM_CM_E!P48+FC_IND_NMM_CR_E!P48+FC_IND_NMM_GL_E!P48</f>
        <v>2557.0055160000002</v>
      </c>
      <c r="Q48" s="8">
        <f>FC_IND_NMM_CM_E!Q48+FC_IND_NMM_CR_E!Q48+FC_IND_NMM_GL_E!Q48</f>
        <v>2557.4172389999999</v>
      </c>
      <c r="R48" s="8">
        <f>FC_IND_NMM_CM_E!R48+FC_IND_NMM_CR_E!R48+FC_IND_NMM_GL_E!R48</f>
        <v>2199.3316019999997</v>
      </c>
      <c r="S48" s="8">
        <f>FC_IND_NMM_CM_E!S48+FC_IND_NMM_CR_E!S48+FC_IND_NMM_GL_E!S48</f>
        <v>2141.4994379999998</v>
      </c>
      <c r="T48" s="8">
        <f>FC_IND_NMM_CM_E!T48+FC_IND_NMM_CR_E!T48+FC_IND_NMM_GL_E!T48</f>
        <v>1702.6213229999998</v>
      </c>
      <c r="U48" s="8">
        <f>FC_IND_NMM_CM_E!U48+FC_IND_NMM_CR_E!U48+FC_IND_NMM_GL_E!U48</f>
        <v>1697.8915979999997</v>
      </c>
      <c r="V48" s="8">
        <f>FC_IND_NMM_CM_E!V48+FC_IND_NMM_CR_E!V48+FC_IND_NMM_GL_E!V48</f>
        <v>1834.0950419999999</v>
      </c>
      <c r="W48" s="8">
        <f>FC_IND_NMM_CM_E!W48+FC_IND_NMM_CR_E!W48+FC_IND_NMM_GL_E!W48</f>
        <v>1807.5969990000001</v>
      </c>
      <c r="X48" s="8">
        <f>FC_IND_NMM_CM_E!X48+FC_IND_NMM_CR_E!X48+FC_IND_NMM_GL_E!X48</f>
        <v>1695.4423199999999</v>
      </c>
      <c r="Y48" s="8">
        <f>FC_IND_NMM_CM_E!Y48+FC_IND_NMM_CR_E!Y48+FC_IND_NMM_GL_E!Y48</f>
        <v>1913.7580019999996</v>
      </c>
      <c r="Z48" s="8">
        <f>FC_IND_NMM_CM_E!Z48+FC_IND_NMM_CR_E!Z48+FC_IND_NMM_GL_E!Z48</f>
        <v>1719.5381190000003</v>
      </c>
    </row>
    <row r="49" spans="1:26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  <c r="Y49" s="8">
        <f>FC_IND_NMM_CM_E!Y49+FC_IND_NMM_CR_E!Y49+FC_IND_NMM_GL_E!Y49</f>
        <v>0</v>
      </c>
      <c r="Z49" s="8">
        <f>FC_IND_NMM_CM_E!Z49+FC_IND_NMM_CR_E!Z49+FC_IND_NMM_GL_E!Z49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742.55832000000009</v>
      </c>
      <c r="F50" s="8">
        <f>FC_IND_NMM_CM_E!F50+FC_IND_NMM_CR_E!F50+FC_IND_NMM_GL_E!F50</f>
        <v>700.76553335999984</v>
      </c>
      <c r="G50" s="8">
        <f>FC_IND_NMM_CM_E!G50+FC_IND_NMM_CR_E!G50+FC_IND_NMM_GL_E!G50</f>
        <v>645.05624327999999</v>
      </c>
      <c r="H50" s="8">
        <f>FC_IND_NMM_CM_E!H50+FC_IND_NMM_CR_E!H50+FC_IND_NMM_GL_E!H50</f>
        <v>120.21501995999995</v>
      </c>
      <c r="I50" s="8">
        <f>FC_IND_NMM_CM_E!I50+FC_IND_NMM_CR_E!I50+FC_IND_NMM_GL_E!I50</f>
        <v>5.8642052399999995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  <c r="Y50" s="8">
        <f>FC_IND_NMM_CM_E!Y50+FC_IND_NMM_CR_E!Y50+FC_IND_NMM_GL_E!Y50</f>
        <v>0</v>
      </c>
      <c r="Z50" s="8">
        <f>FC_IND_NMM_CM_E!Z50+FC_IND_NMM_CR_E!Z50+FC_IND_NMM_GL_E!Z50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3997.0489284000005</v>
      </c>
      <c r="D51" s="27">
        <f>FC_IND_NMM_CM_E!D51+FC_IND_NMM_CR_E!D51+FC_IND_NMM_GL_E!D51</f>
        <v>4410.8956663199997</v>
      </c>
      <c r="E51" s="27">
        <f>FC_IND_NMM_CM_E!E51+FC_IND_NMM_CR_E!E51+FC_IND_NMM_GL_E!E51</f>
        <v>4537.9785923999989</v>
      </c>
      <c r="F51" s="27">
        <f>FC_IND_NMM_CM_E!F51+FC_IND_NMM_CR_E!F51+FC_IND_NMM_GL_E!F51</f>
        <v>4617.08349696</v>
      </c>
      <c r="G51" s="27">
        <f>FC_IND_NMM_CM_E!G51+FC_IND_NMM_CR_E!G51+FC_IND_NMM_GL_E!G51</f>
        <v>4346.1135630000008</v>
      </c>
      <c r="H51" s="27">
        <f>FC_IND_NMM_CM_E!H51+FC_IND_NMM_CR_E!H51+FC_IND_NMM_GL_E!H51</f>
        <v>4049.5563068400006</v>
      </c>
      <c r="I51" s="27">
        <f>FC_IND_NMM_CM_E!I51+FC_IND_NMM_CR_E!I51+FC_IND_NMM_GL_E!I51</f>
        <v>4043.1162063599995</v>
      </c>
      <c r="J51" s="27">
        <f>FC_IND_NMM_CM_E!J51+FC_IND_NMM_CR_E!J51+FC_IND_NMM_GL_E!J51</f>
        <v>3697.5943540800004</v>
      </c>
      <c r="K51" s="27">
        <f>FC_IND_NMM_CM_E!K51+FC_IND_NMM_CR_E!K51+FC_IND_NMM_GL_E!K51</f>
        <v>3943.2976783199992</v>
      </c>
      <c r="L51" s="27">
        <f>FC_IND_NMM_CM_E!L51+FC_IND_NMM_CR_E!L51+FC_IND_NMM_GL_E!L51</f>
        <v>3223.3973230800007</v>
      </c>
      <c r="M51" s="27">
        <f>FC_IND_NMM_CM_E!M51+FC_IND_NMM_CR_E!M51+FC_IND_NMM_GL_E!M51</f>
        <v>3515.3139423600001</v>
      </c>
      <c r="N51" s="27">
        <f>FC_IND_NMM_CM_E!N51+FC_IND_NMM_CR_E!N51+FC_IND_NMM_GL_E!N51</f>
        <v>3333.0876559199996</v>
      </c>
      <c r="O51" s="27">
        <f>FC_IND_NMM_CM_E!O51+FC_IND_NMM_CR_E!O51+FC_IND_NMM_GL_E!O51</f>
        <v>3319.7470365671379</v>
      </c>
      <c r="P51" s="27">
        <f>FC_IND_NMM_CM_E!P51+FC_IND_NMM_CR_E!P51+FC_IND_NMM_GL_E!P51</f>
        <v>3670.1390369673777</v>
      </c>
      <c r="Q51" s="27">
        <f>FC_IND_NMM_CM_E!Q51+FC_IND_NMM_CR_E!Q51+FC_IND_NMM_GL_E!Q51</f>
        <v>3610.0616669095048</v>
      </c>
      <c r="R51" s="27">
        <f>FC_IND_NMM_CM_E!R51+FC_IND_NMM_CR_E!R51+FC_IND_NMM_GL_E!R51</f>
        <v>3310.9513653687327</v>
      </c>
      <c r="S51" s="27">
        <f>FC_IND_NMM_CM_E!S51+FC_IND_NMM_CR_E!S51+FC_IND_NMM_GL_E!S51</f>
        <v>3429.4809960278385</v>
      </c>
      <c r="T51" s="27">
        <f>FC_IND_NMM_CM_E!T51+FC_IND_NMM_CR_E!T51+FC_IND_NMM_GL_E!T51</f>
        <v>3584.3594857017247</v>
      </c>
      <c r="U51" s="27">
        <f>FC_IND_NMM_CM_E!U51+FC_IND_NMM_CR_E!U51+FC_IND_NMM_GL_E!U51</f>
        <v>3905.3767179050792</v>
      </c>
      <c r="V51" s="27">
        <f>FC_IND_NMM_CM_E!V51+FC_IND_NMM_CR_E!V51+FC_IND_NMM_GL_E!V51</f>
        <v>3947.1005540791512</v>
      </c>
      <c r="W51" s="27">
        <f>FC_IND_NMM_CM_E!W51+FC_IND_NMM_CR_E!W51+FC_IND_NMM_GL_E!W51</f>
        <v>3900.3930933936163</v>
      </c>
      <c r="X51" s="27">
        <f>FC_IND_NMM_CM_E!X51+FC_IND_NMM_CR_E!X51+FC_IND_NMM_GL_E!X51</f>
        <v>4168.8620791209642</v>
      </c>
      <c r="Y51" s="27">
        <f>FC_IND_NMM_CM_E!Y51+FC_IND_NMM_CR_E!Y51+FC_IND_NMM_GL_E!Y51</f>
        <v>3725.8937727225366</v>
      </c>
      <c r="Z51" s="27">
        <f>FC_IND_NMM_CM_E!Z51+FC_IND_NMM_CR_E!Z51+FC_IND_NMM_GL_E!Z51</f>
        <v>3165.8339307907258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1984.0191228000003</v>
      </c>
      <c r="O52" s="27">
        <f t="shared" si="30"/>
        <v>1849.1718959999998</v>
      </c>
      <c r="P52" s="27">
        <f t="shared" si="30"/>
        <v>1929.9553416000001</v>
      </c>
      <c r="Q52" s="27">
        <f t="shared" si="30"/>
        <v>2001.0716135331584</v>
      </c>
      <c r="R52" s="27">
        <f t="shared" si="30"/>
        <v>2023.3207200080524</v>
      </c>
      <c r="S52" s="27">
        <f t="shared" si="30"/>
        <v>2319.9945911999998</v>
      </c>
      <c r="T52" s="27">
        <f t="shared" si="30"/>
        <v>1843.7469336000006</v>
      </c>
      <c r="U52" s="27">
        <f t="shared" si="30"/>
        <v>2070.8777232000007</v>
      </c>
      <c r="V52" s="27">
        <f t="shared" si="30"/>
        <v>2170.5728616000006</v>
      </c>
      <c r="W52" s="27">
        <f t="shared" si="30"/>
        <v>1631.7192003886639</v>
      </c>
      <c r="X52" s="27">
        <f t="shared" ref="X52:Z52" si="31">SUM(X53:X54)</f>
        <v>2136.3041700000003</v>
      </c>
      <c r="Y52" s="27">
        <f t="shared" si="31"/>
        <v>2088.9343331999999</v>
      </c>
      <c r="Z52" s="27">
        <f t="shared" si="31"/>
        <v>1998.7135739999999</v>
      </c>
    </row>
    <row r="53" spans="1:26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0</v>
      </c>
      <c r="I53" s="8">
        <f>FC_IND_NMM_CM_E!I53+FC_IND_NMM_CR_E!I53+FC_IND_NMM_GL_E!I53</f>
        <v>0</v>
      </c>
      <c r="J53" s="8">
        <f>FC_IND_NMM_CM_E!J53+FC_IND_NMM_CR_E!J53+FC_IND_NMM_GL_E!J53</f>
        <v>0</v>
      </c>
      <c r="K53" s="8">
        <f>FC_IND_NMM_CM_E!K53+FC_IND_NMM_CR_E!K53+FC_IND_NMM_GL_E!K53</f>
        <v>0</v>
      </c>
      <c r="L53" s="8">
        <f>FC_IND_NMM_CM_E!L53+FC_IND_NMM_CR_E!L53+FC_IND_NMM_GL_E!L53</f>
        <v>0</v>
      </c>
      <c r="M53" s="8">
        <f>FC_IND_NMM_CM_E!M53+FC_IND_NMM_CR_E!M53+FC_IND_NMM_GL_E!M53</f>
        <v>0</v>
      </c>
      <c r="N53" s="8">
        <f>FC_IND_NMM_CM_E!N53+FC_IND_NMM_CR_E!N53+FC_IND_NMM_GL_E!N53</f>
        <v>1984.0191228000003</v>
      </c>
      <c r="O53" s="8">
        <f>FC_IND_NMM_CM_E!O53+FC_IND_NMM_CR_E!O53+FC_IND_NMM_GL_E!O53</f>
        <v>1849.1718959999998</v>
      </c>
      <c r="P53" s="8">
        <f>FC_IND_NMM_CM_E!P53+FC_IND_NMM_CR_E!P53+FC_IND_NMM_GL_E!P53</f>
        <v>1929.9553416000001</v>
      </c>
      <c r="Q53" s="8">
        <f>FC_IND_NMM_CM_E!Q53+FC_IND_NMM_CR_E!Q53+FC_IND_NMM_GL_E!Q53</f>
        <v>1998.6533424000004</v>
      </c>
      <c r="R53" s="8">
        <f>FC_IND_NMM_CM_E!R53+FC_IND_NMM_CR_E!R53+FC_IND_NMM_GL_E!R53</f>
        <v>2020.9596264000002</v>
      </c>
      <c r="S53" s="8">
        <f>FC_IND_NMM_CM_E!S53+FC_IND_NMM_CR_E!S53+FC_IND_NMM_GL_E!S53</f>
        <v>2319.9945911999998</v>
      </c>
      <c r="T53" s="8">
        <f>FC_IND_NMM_CM_E!T53+FC_IND_NMM_CR_E!T53+FC_IND_NMM_GL_E!T53</f>
        <v>1843.7469336000006</v>
      </c>
      <c r="U53" s="8">
        <f>FC_IND_NMM_CM_E!U53+FC_IND_NMM_CR_E!U53+FC_IND_NMM_GL_E!U53</f>
        <v>2070.8777232000007</v>
      </c>
      <c r="V53" s="8">
        <f>FC_IND_NMM_CM_E!V53+FC_IND_NMM_CR_E!V53+FC_IND_NMM_GL_E!V53</f>
        <v>2170.5728616000006</v>
      </c>
      <c r="W53" s="8">
        <f>FC_IND_NMM_CM_E!W53+FC_IND_NMM_CR_E!W53+FC_IND_NMM_GL_E!W53</f>
        <v>1631.7188316000006</v>
      </c>
      <c r="X53" s="8">
        <f>FC_IND_NMM_CM_E!X53+FC_IND_NMM_CR_E!X53+FC_IND_NMM_GL_E!X53</f>
        <v>2136.3041700000003</v>
      </c>
      <c r="Y53" s="8">
        <f>FC_IND_NMM_CM_E!Y53+FC_IND_NMM_CR_E!Y53+FC_IND_NMM_GL_E!Y53</f>
        <v>2088.9343331999999</v>
      </c>
      <c r="Z53" s="8">
        <f>FC_IND_NMM_CM_E!Z53+FC_IND_NMM_CR_E!Z53+FC_IND_NMM_GL_E!Z53</f>
        <v>1998.7135739999999</v>
      </c>
    </row>
    <row r="54" spans="1:26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2.4182711331579512</v>
      </c>
      <c r="R54" s="45">
        <f>FC_IND_NMM_CM_E!R54+FC_IND_NMM_CR_E!R54+FC_IND_NMM_GL_E!R54</f>
        <v>2.3610936080522733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3.687886632672E-4</v>
      </c>
      <c r="X54" s="45">
        <f>FC_IND_NMM_CM_E!X54+FC_IND_NMM_CR_E!X54+FC_IND_NMM_GL_E!X54</f>
        <v>0</v>
      </c>
      <c r="Y54" s="45">
        <f>FC_IND_NMM_CM_E!Y54+FC_IND_NMM_CR_E!Y54+FC_IND_NMM_GL_E!Y54</f>
        <v>0</v>
      </c>
      <c r="Z54" s="45">
        <f>FC_IND_NMM_CM_E!Z54+FC_IND_NMM_CR_E!Z54+FC_IND_NMM_GL_E!Z54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1102.1919552000002</v>
      </c>
      <c r="I61" s="49">
        <f t="shared" si="32"/>
        <v>1039.3600895999998</v>
      </c>
      <c r="J61" s="49">
        <f t="shared" si="32"/>
        <v>942.92795519999981</v>
      </c>
      <c r="K61" s="49">
        <f t="shared" si="32"/>
        <v>1027.4878656000001</v>
      </c>
      <c r="L61" s="49">
        <f t="shared" si="32"/>
        <v>946.73617920000015</v>
      </c>
      <c r="M61" s="49">
        <f t="shared" si="32"/>
        <v>738.97608959999991</v>
      </c>
      <c r="N61" s="49">
        <f t="shared" si="32"/>
        <v>580.46486399999992</v>
      </c>
      <c r="O61" s="49">
        <f t="shared" si="32"/>
        <v>662.74508798064539</v>
      </c>
      <c r="P61" s="49">
        <f t="shared" si="32"/>
        <v>778.25211868458575</v>
      </c>
      <c r="Q61" s="49">
        <f t="shared" si="32"/>
        <v>749.68927770946641</v>
      </c>
      <c r="R61" s="49">
        <f t="shared" si="32"/>
        <v>758.63543272476215</v>
      </c>
      <c r="S61" s="49">
        <f t="shared" si="32"/>
        <v>699.11736152713138</v>
      </c>
      <c r="T61" s="49">
        <f t="shared" si="32"/>
        <v>532.53130746078136</v>
      </c>
      <c r="U61" s="49">
        <f t="shared" si="32"/>
        <v>655.59235627206374</v>
      </c>
      <c r="V61" s="49">
        <f t="shared" si="32"/>
        <v>713.69041461088091</v>
      </c>
      <c r="W61" s="49">
        <f t="shared" si="32"/>
        <v>713.91474127124081</v>
      </c>
      <c r="X61" s="49">
        <f t="shared" si="32"/>
        <v>654.94771819028983</v>
      </c>
      <c r="Y61" s="49">
        <f t="shared" ref="Y61:Z61" si="33">SUM(Y62:Y72)</f>
        <v>970.3560787051249</v>
      </c>
      <c r="Z61" s="49">
        <f t="shared" si="33"/>
        <v>995.50144655319764</v>
      </c>
    </row>
    <row r="62" spans="1:26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</v>
      </c>
      <c r="D62" s="52">
        <f>FC_IND_NMM_CM_E!D62+FC_IND_NMM_CR_E!D62+FC_IND_NMM_GL_E!D62</f>
        <v>0</v>
      </c>
      <c r="E62" s="52">
        <f>FC_IND_NMM_CM_E!E62+FC_IND_NMM_CR_E!E62+FC_IND_NMM_GL_E!E62</f>
        <v>0</v>
      </c>
      <c r="F62" s="52">
        <f>FC_IND_NMM_CM_E!F62+FC_IND_NMM_CR_E!F62+FC_IND_NMM_GL_E!F62</f>
        <v>0</v>
      </c>
      <c r="G62" s="52">
        <f>FC_IND_NMM_CM_E!G62+FC_IND_NMM_CR_E!G62+FC_IND_NMM_GL_E!G62</f>
        <v>0</v>
      </c>
      <c r="H62" s="52">
        <f>FC_IND_NMM_CM_E!H62+FC_IND_NMM_CR_E!H62+FC_IND_NMM_GL_E!H62</f>
        <v>1102.1919552000002</v>
      </c>
      <c r="I62" s="52">
        <f>FC_IND_NMM_CM_E!I62+FC_IND_NMM_CR_E!I62+FC_IND_NMM_GL_E!I62</f>
        <v>1039.3600895999998</v>
      </c>
      <c r="J62" s="52">
        <f>FC_IND_NMM_CM_E!J62+FC_IND_NMM_CR_E!J62+FC_IND_NMM_GL_E!J62</f>
        <v>942.92795519999981</v>
      </c>
      <c r="K62" s="52">
        <f>FC_IND_NMM_CM_E!K62+FC_IND_NMM_CR_E!K62+FC_IND_NMM_GL_E!K62</f>
        <v>1027.4878656000001</v>
      </c>
      <c r="L62" s="52">
        <f>FC_IND_NMM_CM_E!L62+FC_IND_NMM_CR_E!L62+FC_IND_NMM_GL_E!L62</f>
        <v>946.73617920000015</v>
      </c>
      <c r="M62" s="52">
        <f>FC_IND_NMM_CM_E!M62+FC_IND_NMM_CR_E!M62+FC_IND_NMM_GL_E!M62</f>
        <v>738.97608959999991</v>
      </c>
      <c r="N62" s="52">
        <f>FC_IND_NMM_CM_E!N62+FC_IND_NMM_CR_E!N62+FC_IND_NMM_GL_E!N62</f>
        <v>580.46486399999992</v>
      </c>
      <c r="O62" s="52">
        <f>FC_IND_NMM_CM_E!O62+FC_IND_NMM_CR_E!O62+FC_IND_NMM_GL_E!O62</f>
        <v>662.70798720000039</v>
      </c>
      <c r="P62" s="52">
        <f>FC_IND_NMM_CM_E!P62+FC_IND_NMM_CR_E!P62+FC_IND_NMM_GL_E!P62</f>
        <v>778.15180799999996</v>
      </c>
      <c r="Q62" s="52">
        <f>FC_IND_NMM_CM_E!Q62+FC_IND_NMM_CR_E!Q62+FC_IND_NMM_GL_E!Q62</f>
        <v>739.63854720000018</v>
      </c>
      <c r="R62" s="52">
        <f>FC_IND_NMM_CM_E!R62+FC_IND_NMM_CR_E!R62+FC_IND_NMM_GL_E!R62</f>
        <v>750.13787520000005</v>
      </c>
      <c r="S62" s="52">
        <f>FC_IND_NMM_CM_E!S62+FC_IND_NMM_CR_E!S62+FC_IND_NMM_GL_E!S62</f>
        <v>687.1709376</v>
      </c>
      <c r="T62" s="52">
        <f>FC_IND_NMM_CM_E!T62+FC_IND_NMM_CR_E!T62+FC_IND_NMM_GL_E!T62</f>
        <v>514.9807487999999</v>
      </c>
      <c r="U62" s="52">
        <f>FC_IND_NMM_CM_E!U62+FC_IND_NMM_CR_E!U62+FC_IND_NMM_GL_E!U62</f>
        <v>637.1559936000001</v>
      </c>
      <c r="V62" s="52">
        <f>FC_IND_NMM_CM_E!V62+FC_IND_NMM_CR_E!V62+FC_IND_NMM_GL_E!V62</f>
        <v>689.12847360000001</v>
      </c>
      <c r="W62" s="52">
        <f>FC_IND_NMM_CM_E!W62+FC_IND_NMM_CR_E!W62+FC_IND_NMM_GL_E!W62</f>
        <v>677.36471039999992</v>
      </c>
      <c r="X62" s="52">
        <f>FC_IND_NMM_CM_E!X62+FC_IND_NMM_CR_E!X62+FC_IND_NMM_GL_E!X62</f>
        <v>603.3730751999999</v>
      </c>
      <c r="Y62" s="52">
        <f>FC_IND_NMM_CM_E!Y62+FC_IND_NMM_CR_E!Y62+FC_IND_NMM_GL_E!Y62</f>
        <v>897.05589119999991</v>
      </c>
      <c r="Z62" s="52">
        <f>FC_IND_NMM_CM_E!Z62+FC_IND_NMM_CR_E!Z62+FC_IND_NMM_GL_E!Z62</f>
        <v>908.24227199999973</v>
      </c>
    </row>
    <row r="63" spans="1:26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  <c r="Y63" s="52">
        <f>FC_IND_NMM_CM_E!Y63+FC_IND_NMM_CR_E!Y63+FC_IND_NMM_GL_E!Y63</f>
        <v>0</v>
      </c>
      <c r="Z63" s="52">
        <f>FC_IND_NMM_CM_E!Z63+FC_IND_NMM_CR_E!Z63+FC_IND_NMM_GL_E!Z63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3.7100780645051346E-2</v>
      </c>
      <c r="P64" s="52">
        <f>FC_IND_NMM_CM_E!P64+FC_IND_NMM_CR_E!P64+FC_IND_NMM_GL_E!P64</f>
        <v>0.10031068458574993</v>
      </c>
      <c r="Q64" s="52">
        <f>FC_IND_NMM_CM_E!Q64+FC_IND_NMM_CR_E!Q64+FC_IND_NMM_GL_E!Q64</f>
        <v>7.7607705094662363</v>
      </c>
      <c r="R64" s="52">
        <f>FC_IND_NMM_CM_E!R64+FC_IND_NMM_CR_E!R64+FC_IND_NMM_GL_E!R64</f>
        <v>6.2500775247620926</v>
      </c>
      <c r="S64" s="52">
        <f>FC_IND_NMM_CM_E!S64+FC_IND_NMM_CR_E!S64+FC_IND_NMM_GL_E!S64</f>
        <v>10.21910216713141</v>
      </c>
      <c r="T64" s="52">
        <f>FC_IND_NMM_CM_E!T64+FC_IND_NMM_CR_E!T64+FC_IND_NMM_GL_E!T64</f>
        <v>13.047786660781473</v>
      </c>
      <c r="U64" s="52">
        <f>FC_IND_NMM_CM_E!U64+FC_IND_NMM_CR_E!U64+FC_IND_NMM_GL_E!U64</f>
        <v>13.532508912063708</v>
      </c>
      <c r="V64" s="52">
        <f>FC_IND_NMM_CM_E!V64+FC_IND_NMM_CR_E!V64+FC_IND_NMM_GL_E!V64</f>
        <v>19.532393970880896</v>
      </c>
      <c r="W64" s="52">
        <f>FC_IND_NMM_CM_E!W64+FC_IND_NMM_CR_E!W64+FC_IND_NMM_GL_E!W64</f>
        <v>31.780804151240869</v>
      </c>
      <c r="X64" s="52">
        <f>FC_IND_NMM_CM_E!X64+FC_IND_NMM_CR_E!X64+FC_IND_NMM_GL_E!X64</f>
        <v>47.178603790289905</v>
      </c>
      <c r="Y64" s="52">
        <f>FC_IND_NMM_CM_E!Y64+FC_IND_NMM_CR_E!Y64+FC_IND_NMM_GL_E!Y64</f>
        <v>68.271405105124984</v>
      </c>
      <c r="Z64" s="52">
        <f>FC_IND_NMM_CM_E!Z64+FC_IND_NMM_CR_E!Z64+FC_IND_NMM_GL_E!Z64</f>
        <v>80.883600473197944</v>
      </c>
    </row>
    <row r="65" spans="1:26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2.2899599999999998</v>
      </c>
      <c r="R65" s="52">
        <f>FC_IND_NMM_CM_E!R65+FC_IND_NMM_CR_E!R65+FC_IND_NMM_GL_E!R65</f>
        <v>2.2474799999999995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3.5999999999999997E-4</v>
      </c>
      <c r="X65" s="52">
        <f>FC_IND_NMM_CM_E!X65+FC_IND_NMM_CR_E!X65+FC_IND_NMM_GL_E!X65</f>
        <v>0</v>
      </c>
      <c r="Y65" s="52">
        <f>FC_IND_NMM_CM_E!Y65+FC_IND_NMM_CR_E!Y65+FC_IND_NMM_GL_E!Y65</f>
        <v>0</v>
      </c>
      <c r="Z65" s="52">
        <f>FC_IND_NMM_CM_E!Z65+FC_IND_NMM_CR_E!Z65+FC_IND_NMM_GL_E!Z65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  <c r="Y66" s="52">
        <f>FC_IND_NMM_CM_E!Y66+FC_IND_NMM_CR_E!Y66+FC_IND_NMM_GL_E!Y66</f>
        <v>0</v>
      </c>
      <c r="Z66" s="52">
        <f>FC_IND_NMM_CM_E!Z66+FC_IND_NMM_CR_E!Z66+FC_IND_NMM_GL_E!Z66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  <c r="Y67" s="52">
        <f>FC_IND_NMM_CM_E!Y67+FC_IND_NMM_CR_E!Y67+FC_IND_NMM_GL_E!Y67</f>
        <v>0</v>
      </c>
      <c r="Z67" s="52">
        <f>FC_IND_NMM_CM_E!Z67+FC_IND_NMM_CR_E!Z67+FC_IND_NMM_GL_E!Z67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  <c r="Y68" s="52">
        <f>FC_IND_NMM_CM_E!Y68+FC_IND_NMM_CR_E!Y68+FC_IND_NMM_GL_E!Y68</f>
        <v>0</v>
      </c>
      <c r="Z68" s="52">
        <f>FC_IND_NMM_CM_E!Z68+FC_IND_NMM_CR_E!Z68+FC_IND_NMM_GL_E!Z68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1.7273217600000002</v>
      </c>
      <c r="T69" s="52">
        <f>FC_IND_NMM_CM_E!T69+FC_IND_NMM_CR_E!T69+FC_IND_NMM_GL_E!T69</f>
        <v>3.3840417600000006</v>
      </c>
      <c r="U69" s="52">
        <f>FC_IND_NMM_CM_E!U69+FC_IND_NMM_CR_E!U69+FC_IND_NMM_GL_E!U69</f>
        <v>4.7428070400000006</v>
      </c>
      <c r="V69" s="52">
        <f>FC_IND_NMM_CM_E!V69+FC_IND_NMM_CR_E!V69+FC_IND_NMM_GL_E!V69</f>
        <v>5.0295470400000006</v>
      </c>
      <c r="W69" s="52">
        <f>FC_IND_NMM_CM_E!W69+FC_IND_NMM_CR_E!W69+FC_IND_NMM_GL_E!W69</f>
        <v>4.7660011200000012</v>
      </c>
      <c r="X69" s="52">
        <f>FC_IND_NMM_CM_E!X69+FC_IND_NMM_CR_E!X69+FC_IND_NMM_GL_E!X69</f>
        <v>4.3903079999999992</v>
      </c>
      <c r="Y69" s="52">
        <f>FC_IND_NMM_CM_E!Y69+FC_IND_NMM_CR_E!Y69+FC_IND_NMM_GL_E!Y69</f>
        <v>5.0287824000000008</v>
      </c>
      <c r="Z69" s="52">
        <f>FC_IND_NMM_CM_E!Z69+FC_IND_NMM_CR_E!Z69+FC_IND_NMM_GL_E!Z69</f>
        <v>5.7253694400000006</v>
      </c>
    </row>
    <row r="70" spans="1:26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  <c r="Y70" s="52">
        <f>FC_IND_NMM_CM_E!Y70+FC_IND_NMM_CR_E!Y70+FC_IND_NMM_GL_E!Y70</f>
        <v>0</v>
      </c>
      <c r="Z70" s="52">
        <f>FC_IND_NMM_CM_E!Z70+FC_IND_NMM_CR_E!Z70+FC_IND_NMM_GL_E!Z70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  <c r="Y71" s="52">
        <f>FC_IND_NMM_CM_E!Y71+FC_IND_NMM_CR_E!Y71+FC_IND_NMM_GL_E!Y71</f>
        <v>0</v>
      </c>
      <c r="Z71" s="52">
        <f>FC_IND_NMM_CM_E!Z71+FC_IND_NMM_CR_E!Z71+FC_IND_NMM_GL_E!Z71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1.1187302400000001</v>
      </c>
      <c r="U72" s="55">
        <f>FC_IND_NMM_CM_E!U72+FC_IND_NMM_CR_E!U72+FC_IND_NMM_GL_E!U72</f>
        <v>0.16104671999999998</v>
      </c>
      <c r="V72" s="55">
        <f>FC_IND_NMM_CM_E!V72+FC_IND_NMM_CR_E!V72+FC_IND_NMM_GL_E!V72</f>
        <v>0</v>
      </c>
      <c r="W72" s="55">
        <f>FC_IND_NMM_CM_E!W72+FC_IND_NMM_CR_E!W72+FC_IND_NMM_GL_E!W72</f>
        <v>2.8655999999999994E-3</v>
      </c>
      <c r="X72" s="55">
        <f>FC_IND_NMM_CM_E!X72+FC_IND_NMM_CR_E!X72+FC_IND_NMM_GL_E!X72</f>
        <v>5.7312000000000005E-3</v>
      </c>
      <c r="Y72" s="55">
        <f>FC_IND_NMM_CM_E!Y72+FC_IND_NMM_CR_E!Y72+FC_IND_NMM_GL_E!Y72</f>
        <v>0</v>
      </c>
      <c r="Z72" s="55">
        <f>FC_IND_NMM_CM_E!Z72+FC_IND_NMM_CR_E!Z72+FC_IND_NMM_GL_E!Z72</f>
        <v>0.65020464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3687.3982332575401</v>
      </c>
      <c r="D2" s="21">
        <f t="shared" ref="D2:X2" si="0">SUM(D3,D17,D22,D25,D26,D51,D52)</f>
        <v>3987.674519516866</v>
      </c>
      <c r="E2" s="21">
        <f t="shared" si="0"/>
        <v>3855.0817638767458</v>
      </c>
      <c r="F2" s="21">
        <f t="shared" si="0"/>
        <v>3925.6818235617534</v>
      </c>
      <c r="G2" s="21">
        <f t="shared" si="0"/>
        <v>3995.0182527570669</v>
      </c>
      <c r="H2" s="21">
        <f t="shared" si="0"/>
        <v>3815.0823803771164</v>
      </c>
      <c r="I2" s="21">
        <f t="shared" si="0"/>
        <v>4058.7748554578548</v>
      </c>
      <c r="J2" s="21">
        <f t="shared" si="0"/>
        <v>3747.218638067658</v>
      </c>
      <c r="K2" s="21">
        <f t="shared" si="0"/>
        <v>3534.4894013202711</v>
      </c>
      <c r="L2" s="21">
        <f t="shared" si="0"/>
        <v>3090.0815134230452</v>
      </c>
      <c r="M2" s="21">
        <f t="shared" si="0"/>
        <v>3064.3991192842086</v>
      </c>
      <c r="N2" s="21">
        <f t="shared" si="0"/>
        <v>4212.5817186889681</v>
      </c>
      <c r="O2" s="21">
        <f t="shared" si="0"/>
        <v>4047.5691879966689</v>
      </c>
      <c r="P2" s="21">
        <f t="shared" si="0"/>
        <v>4079.0203714232207</v>
      </c>
      <c r="Q2" s="21">
        <f t="shared" si="0"/>
        <v>3876.6228328325246</v>
      </c>
      <c r="R2" s="21">
        <f t="shared" si="0"/>
        <v>3915.0113704200976</v>
      </c>
      <c r="S2" s="21">
        <f t="shared" si="0"/>
        <v>3637.2449405171556</v>
      </c>
      <c r="T2" s="21">
        <f t="shared" si="0"/>
        <v>3692.9006929258935</v>
      </c>
      <c r="U2" s="21">
        <f t="shared" si="0"/>
        <v>3926.3486188792804</v>
      </c>
      <c r="V2" s="21">
        <f t="shared" si="0"/>
        <v>4148.7374154087156</v>
      </c>
      <c r="W2" s="21">
        <f t="shared" si="0"/>
        <v>3702.7081165720474</v>
      </c>
      <c r="X2" s="21">
        <f t="shared" si="0"/>
        <v>3996.4058071305249</v>
      </c>
      <c r="Y2" s="21">
        <f t="shared" ref="Y2:Z2" si="1">SUM(Y3,Y17,Y22,Y25,Y26,Y51,Y52)</f>
        <v>3990.4619974962898</v>
      </c>
      <c r="Z2" s="21">
        <f t="shared" si="1"/>
        <v>4008.368849924796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251.83851515185745</v>
      </c>
      <c r="D3" s="24">
        <f t="shared" ref="D3:W3" si="3">SUM(D4,D8,D11)</f>
        <v>201.96989118820474</v>
      </c>
      <c r="E3" s="24">
        <f t="shared" si="3"/>
        <v>258.31394487801742</v>
      </c>
      <c r="F3" s="24">
        <f t="shared" si="3"/>
        <v>298.31109808329961</v>
      </c>
      <c r="G3" s="24">
        <f t="shared" si="3"/>
        <v>275.52976816406863</v>
      </c>
      <c r="H3" s="24">
        <f t="shared" si="3"/>
        <v>326.91700035379239</v>
      </c>
      <c r="I3" s="24">
        <f t="shared" si="3"/>
        <v>367.34322165587764</v>
      </c>
      <c r="J3" s="24">
        <f t="shared" si="3"/>
        <v>523.43208028859988</v>
      </c>
      <c r="K3" s="24">
        <f t="shared" si="3"/>
        <v>468.94880362718112</v>
      </c>
      <c r="L3" s="24">
        <f t="shared" si="3"/>
        <v>534.78364269903932</v>
      </c>
      <c r="M3" s="24">
        <f t="shared" si="3"/>
        <v>539.34975777115778</v>
      </c>
      <c r="N3" s="24">
        <f t="shared" si="3"/>
        <v>630.78181056663618</v>
      </c>
      <c r="O3" s="24">
        <f t="shared" si="3"/>
        <v>673.86299152291906</v>
      </c>
      <c r="P3" s="24">
        <f t="shared" si="3"/>
        <v>378.82588994541152</v>
      </c>
      <c r="Q3" s="24">
        <f t="shared" si="3"/>
        <v>332.09835447001302</v>
      </c>
      <c r="R3" s="24">
        <f t="shared" si="3"/>
        <v>368.40756461793688</v>
      </c>
      <c r="S3" s="24">
        <f t="shared" si="3"/>
        <v>329.08117270575968</v>
      </c>
      <c r="T3" s="24">
        <f t="shared" si="3"/>
        <v>317.29895646121633</v>
      </c>
      <c r="U3" s="24">
        <f t="shared" si="3"/>
        <v>384.30143350444098</v>
      </c>
      <c r="V3" s="24">
        <f t="shared" si="3"/>
        <v>373.0501255074181</v>
      </c>
      <c r="W3" s="24">
        <f t="shared" si="3"/>
        <v>307.86303357261812</v>
      </c>
      <c r="X3" s="24">
        <f t="shared" ref="X3:Z3" si="4">SUM(X4,X8,X11)</f>
        <v>366.8608098988156</v>
      </c>
      <c r="Y3" s="24">
        <f t="shared" si="4"/>
        <v>336.63173032189769</v>
      </c>
      <c r="Z3" s="24">
        <f t="shared" si="4"/>
        <v>378.91361267264676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189.74510538838462</v>
      </c>
      <c r="D4" s="19">
        <f t="shared" ref="D4:W4" si="6">SUM(D5:D7)</f>
        <v>138.47088177701457</v>
      </c>
      <c r="E4" s="19">
        <f t="shared" si="6"/>
        <v>206.961034473182</v>
      </c>
      <c r="F4" s="19">
        <f t="shared" si="6"/>
        <v>238.91860088642642</v>
      </c>
      <c r="G4" s="19">
        <f t="shared" si="6"/>
        <v>202.81177722677057</v>
      </c>
      <c r="H4" s="19">
        <f t="shared" si="6"/>
        <v>257.27616021778863</v>
      </c>
      <c r="I4" s="19">
        <f t="shared" si="6"/>
        <v>295.21479765652867</v>
      </c>
      <c r="J4" s="19">
        <f t="shared" si="6"/>
        <v>460.23643589205295</v>
      </c>
      <c r="K4" s="19">
        <f t="shared" si="6"/>
        <v>365.5752519412477</v>
      </c>
      <c r="L4" s="19">
        <f t="shared" si="6"/>
        <v>432.42026023980742</v>
      </c>
      <c r="M4" s="19">
        <f t="shared" si="6"/>
        <v>446.59181151650012</v>
      </c>
      <c r="N4" s="19">
        <f t="shared" si="6"/>
        <v>518.20931841048332</v>
      </c>
      <c r="O4" s="19">
        <f t="shared" si="6"/>
        <v>539.19561053676046</v>
      </c>
      <c r="P4" s="19">
        <f t="shared" si="6"/>
        <v>286.28340439200571</v>
      </c>
      <c r="Q4" s="19">
        <f t="shared" si="6"/>
        <v>244.84373193087947</v>
      </c>
      <c r="R4" s="19">
        <f t="shared" si="6"/>
        <v>299.0778785254783</v>
      </c>
      <c r="S4" s="19">
        <f t="shared" si="6"/>
        <v>273.3746155891144</v>
      </c>
      <c r="T4" s="19">
        <f t="shared" si="6"/>
        <v>257.74059397961844</v>
      </c>
      <c r="U4" s="19">
        <f t="shared" si="6"/>
        <v>317.99988078392408</v>
      </c>
      <c r="V4" s="19">
        <f t="shared" si="6"/>
        <v>302.53743858103536</v>
      </c>
      <c r="W4" s="19">
        <f t="shared" si="6"/>
        <v>266.09941276767671</v>
      </c>
      <c r="X4" s="19">
        <f t="shared" ref="X4:Z4" si="7">SUM(X5:X7)</f>
        <v>307.9987349460053</v>
      </c>
      <c r="Y4" s="19">
        <f t="shared" si="7"/>
        <v>273.65096448554425</v>
      </c>
      <c r="Z4" s="19">
        <f t="shared" si="7"/>
        <v>269.95005977678431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217.54164918759477</v>
      </c>
      <c r="O5" s="8">
        <v>261.45265062929923</v>
      </c>
      <c r="P5" s="8">
        <v>170.41545017621959</v>
      </c>
      <c r="Q5" s="8">
        <v>75.378046992560172</v>
      </c>
      <c r="R5" s="8">
        <v>85.895352918304539</v>
      </c>
      <c r="S5" s="8">
        <v>45.633904548082384</v>
      </c>
      <c r="T5" s="8">
        <v>31.153568129999531</v>
      </c>
      <c r="U5" s="8">
        <v>62.124065252511578</v>
      </c>
      <c r="V5" s="8">
        <v>55.208235818356357</v>
      </c>
      <c r="W5" s="8">
        <v>35.721178317674017</v>
      </c>
      <c r="X5" s="8">
        <v>46.604678698408883</v>
      </c>
      <c r="Y5" s="8">
        <v>52.745962510191958</v>
      </c>
      <c r="Z5" s="8">
        <v>18.121982800187876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189.74510538838462</v>
      </c>
      <c r="D7" s="8">
        <v>138.47088177701457</v>
      </c>
      <c r="E7" s="8">
        <v>206.961034473182</v>
      </c>
      <c r="F7" s="8">
        <v>238.91860088642642</v>
      </c>
      <c r="G7" s="8">
        <v>202.81177722677057</v>
      </c>
      <c r="H7" s="8">
        <v>257.27616021778863</v>
      </c>
      <c r="I7" s="8">
        <v>295.21479765652867</v>
      </c>
      <c r="J7" s="8">
        <v>460.23643589205295</v>
      </c>
      <c r="K7" s="8">
        <v>365.5752519412477</v>
      </c>
      <c r="L7" s="8">
        <v>432.42026023980742</v>
      </c>
      <c r="M7" s="8">
        <v>446.59181151650012</v>
      </c>
      <c r="N7" s="8">
        <v>300.66766922288855</v>
      </c>
      <c r="O7" s="8">
        <v>277.74295990746123</v>
      </c>
      <c r="P7" s="8">
        <v>115.8679542157861</v>
      </c>
      <c r="Q7" s="8">
        <v>169.4656849383193</v>
      </c>
      <c r="R7" s="8">
        <v>213.18252560717374</v>
      </c>
      <c r="S7" s="8">
        <v>227.74071104103203</v>
      </c>
      <c r="T7" s="8">
        <v>226.58702584961893</v>
      </c>
      <c r="U7" s="8">
        <v>255.87581553141248</v>
      </c>
      <c r="V7" s="8">
        <v>247.32920276267902</v>
      </c>
      <c r="W7" s="8">
        <v>230.37823445000271</v>
      </c>
      <c r="X7" s="8">
        <v>261.39405624759644</v>
      </c>
      <c r="Y7" s="8">
        <v>220.90500197535226</v>
      </c>
      <c r="Z7" s="8">
        <v>251.82807697659644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7.7737048542399618</v>
      </c>
      <c r="O8" s="19">
        <f t="shared" si="8"/>
        <v>15.690256868850671</v>
      </c>
      <c r="P8" s="19">
        <f t="shared" si="8"/>
        <v>30.189566189780983</v>
      </c>
      <c r="Q8" s="19">
        <f t="shared" si="8"/>
        <v>27.675838397163879</v>
      </c>
      <c r="R8" s="19">
        <f t="shared" si="8"/>
        <v>15.293647623171037</v>
      </c>
      <c r="S8" s="19">
        <f t="shared" si="8"/>
        <v>11.505247266902199</v>
      </c>
      <c r="T8" s="19">
        <f t="shared" si="8"/>
        <v>5.3969513116231704</v>
      </c>
      <c r="U8" s="19">
        <f t="shared" si="8"/>
        <v>7.5501848545080721</v>
      </c>
      <c r="V8" s="19">
        <f t="shared" si="8"/>
        <v>8.2228804958401227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7.7737048542399618</v>
      </c>
      <c r="O10" s="8">
        <v>15.690256868850671</v>
      </c>
      <c r="P10" s="8">
        <v>30.189566189780983</v>
      </c>
      <c r="Q10" s="8">
        <v>27.675838397163879</v>
      </c>
      <c r="R10" s="8">
        <v>15.293647623171037</v>
      </c>
      <c r="S10" s="8">
        <v>11.505247266902199</v>
      </c>
      <c r="T10" s="8">
        <v>5.3969513116231704</v>
      </c>
      <c r="U10" s="8">
        <v>7.5501848545080721</v>
      </c>
      <c r="V10" s="8">
        <v>8.2228804958401227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62.093409763472835</v>
      </c>
      <c r="D11" s="19">
        <f t="shared" si="10"/>
        <v>63.499009411190173</v>
      </c>
      <c r="E11" s="19">
        <f t="shared" si="10"/>
        <v>51.352910404835399</v>
      </c>
      <c r="F11" s="19">
        <f t="shared" si="10"/>
        <v>59.392497196873215</v>
      </c>
      <c r="G11" s="19">
        <f t="shared" si="10"/>
        <v>72.71799093729804</v>
      </c>
      <c r="H11" s="19">
        <f t="shared" si="10"/>
        <v>69.64084013600376</v>
      </c>
      <c r="I11" s="19">
        <f t="shared" si="10"/>
        <v>72.128423999348939</v>
      </c>
      <c r="J11" s="19">
        <f t="shared" si="10"/>
        <v>63.195644396546882</v>
      </c>
      <c r="K11" s="19">
        <f t="shared" si="10"/>
        <v>103.37355168593344</v>
      </c>
      <c r="L11" s="19">
        <f t="shared" si="10"/>
        <v>102.36338245923187</v>
      </c>
      <c r="M11" s="19">
        <f t="shared" si="10"/>
        <v>92.75794625465771</v>
      </c>
      <c r="N11" s="19">
        <f t="shared" si="10"/>
        <v>104.79878730191282</v>
      </c>
      <c r="O11" s="19">
        <f t="shared" si="10"/>
        <v>118.97712411730788</v>
      </c>
      <c r="P11" s="19">
        <f t="shared" si="10"/>
        <v>62.352919363624849</v>
      </c>
      <c r="Q11" s="19">
        <f t="shared" si="10"/>
        <v>59.578784141969678</v>
      </c>
      <c r="R11" s="19">
        <f t="shared" si="10"/>
        <v>54.036038469287575</v>
      </c>
      <c r="S11" s="19">
        <f t="shared" si="10"/>
        <v>44.201309849743083</v>
      </c>
      <c r="T11" s="19">
        <f t="shared" si="10"/>
        <v>54.161411169974684</v>
      </c>
      <c r="U11" s="19">
        <f t="shared" si="10"/>
        <v>58.751367866008827</v>
      </c>
      <c r="V11" s="19">
        <f t="shared" si="10"/>
        <v>62.289806430542633</v>
      </c>
      <c r="W11" s="19">
        <f t="shared" si="10"/>
        <v>41.763620804941418</v>
      </c>
      <c r="X11" s="19">
        <f t="shared" si="10"/>
        <v>58.86207495281031</v>
      </c>
      <c r="Y11" s="19">
        <f t="shared" ref="Y11:Z11" si="11">SUM(Y12:Y16)</f>
        <v>62.980765836353456</v>
      </c>
      <c r="Z11" s="19">
        <f t="shared" si="11"/>
        <v>108.96355289586248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1.107311043824637</v>
      </c>
      <c r="O12" s="8">
        <v>11.174722723651078</v>
      </c>
      <c r="P12" s="8">
        <v>6.81541983924064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62.093409763472835</v>
      </c>
      <c r="D13" s="8">
        <v>63.499009411190173</v>
      </c>
      <c r="E13" s="8">
        <v>51.352910404835399</v>
      </c>
      <c r="F13" s="8">
        <v>59.392497196873215</v>
      </c>
      <c r="G13" s="8">
        <v>72.71799093729804</v>
      </c>
      <c r="H13" s="8">
        <v>69.64084013600376</v>
      </c>
      <c r="I13" s="8">
        <v>72.128423999348939</v>
      </c>
      <c r="J13" s="8">
        <v>63.195644396546882</v>
      </c>
      <c r="K13" s="8">
        <v>103.37355168593344</v>
      </c>
      <c r="L13" s="8">
        <v>102.36338245923187</v>
      </c>
      <c r="M13" s="8">
        <v>92.75794625465771</v>
      </c>
      <c r="N13" s="8">
        <v>100.76405927868905</v>
      </c>
      <c r="O13" s="8">
        <v>100.71204868844109</v>
      </c>
      <c r="P13" s="8">
        <v>44.726472235468187</v>
      </c>
      <c r="Q13" s="8">
        <v>43.557287480731922</v>
      </c>
      <c r="R13" s="8">
        <v>47.213539607658461</v>
      </c>
      <c r="S13" s="8">
        <v>39.238482554168016</v>
      </c>
      <c r="T13" s="8">
        <v>47.656547542233085</v>
      </c>
      <c r="U13" s="8">
        <v>54.098588151216639</v>
      </c>
      <c r="V13" s="8">
        <v>54.748355234632818</v>
      </c>
      <c r="W13" s="8">
        <v>41.763620804941418</v>
      </c>
      <c r="X13" s="8">
        <v>58.86207495281031</v>
      </c>
      <c r="Y13" s="8">
        <v>62.980765836353456</v>
      </c>
      <c r="Z13" s="8">
        <v>108.96355289586248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2.9274169793991422</v>
      </c>
      <c r="O16" s="8">
        <v>7.0903527052157278</v>
      </c>
      <c r="P16" s="8">
        <v>10.811027288916021</v>
      </c>
      <c r="Q16" s="8">
        <v>16.021496661237755</v>
      </c>
      <c r="R16" s="8">
        <v>6.8224988616291151</v>
      </c>
      <c r="S16" s="8">
        <v>4.9628272955750639</v>
      </c>
      <c r="T16" s="8">
        <v>6.504863627741603</v>
      </c>
      <c r="U16" s="8">
        <v>4.6527797147921861</v>
      </c>
      <c r="V16" s="8">
        <v>7.5414511959098141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1906.722801469647</v>
      </c>
      <c r="D26" s="27">
        <f t="shared" si="16"/>
        <v>2330.6124139871904</v>
      </c>
      <c r="E26" s="27">
        <f t="shared" si="16"/>
        <v>2188.1988845262686</v>
      </c>
      <c r="F26" s="27">
        <f t="shared" si="16"/>
        <v>2107.6895368459868</v>
      </c>
      <c r="G26" s="27">
        <f t="shared" si="16"/>
        <v>2279.6363543481166</v>
      </c>
      <c r="H26" s="27">
        <f t="shared" si="16"/>
        <v>2148.3972406319481</v>
      </c>
      <c r="I26" s="27">
        <f t="shared" si="16"/>
        <v>2285.8078080316609</v>
      </c>
      <c r="J26" s="27">
        <f t="shared" si="16"/>
        <v>1970.5099783932199</v>
      </c>
      <c r="K26" s="27">
        <f t="shared" si="16"/>
        <v>1761.6409869405925</v>
      </c>
      <c r="L26" s="27">
        <f t="shared" si="16"/>
        <v>1489.7589730776058</v>
      </c>
      <c r="M26" s="27">
        <f t="shared" si="16"/>
        <v>1395.0720507611882</v>
      </c>
      <c r="N26" s="27">
        <f t="shared" si="16"/>
        <v>1558.7674008133235</v>
      </c>
      <c r="O26" s="27">
        <f t="shared" si="16"/>
        <v>1411.6057615547857</v>
      </c>
      <c r="P26" s="27">
        <f t="shared" si="16"/>
        <v>1530.8198956460915</v>
      </c>
      <c r="Q26" s="27">
        <f t="shared" si="16"/>
        <v>1440.9205872172702</v>
      </c>
      <c r="R26" s="27">
        <f t="shared" si="16"/>
        <v>1378.3184678609164</v>
      </c>
      <c r="S26" s="27">
        <f t="shared" si="16"/>
        <v>1210.8569752053891</v>
      </c>
      <c r="T26" s="27">
        <f t="shared" si="16"/>
        <v>1117.2520373682755</v>
      </c>
      <c r="U26" s="27">
        <f t="shared" si="16"/>
        <v>1063.1516388879279</v>
      </c>
      <c r="V26" s="27">
        <f t="shared" si="16"/>
        <v>1160.2031621029225</v>
      </c>
      <c r="W26" s="27">
        <f t="shared" si="16"/>
        <v>1096.780058844078</v>
      </c>
      <c r="X26" s="27">
        <f t="shared" si="16"/>
        <v>1025.7228828123114</v>
      </c>
      <c r="Y26" s="27">
        <f t="shared" ref="Y26:Z26" si="17">SUM(Y27,Y33)</f>
        <v>1187.6948082414683</v>
      </c>
      <c r="Z26" s="27">
        <f t="shared" si="17"/>
        <v>1202.2219359380299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1906.722801469647</v>
      </c>
      <c r="D33" s="19">
        <f t="shared" si="20"/>
        <v>2330.6124139871904</v>
      </c>
      <c r="E33" s="19">
        <f t="shared" si="20"/>
        <v>2188.1988845262686</v>
      </c>
      <c r="F33" s="19">
        <f t="shared" si="20"/>
        <v>2107.6895368459868</v>
      </c>
      <c r="G33" s="19">
        <f t="shared" si="20"/>
        <v>2279.6363543481166</v>
      </c>
      <c r="H33" s="19">
        <f t="shared" si="20"/>
        <v>2148.3972406319481</v>
      </c>
      <c r="I33" s="19">
        <f t="shared" si="20"/>
        <v>2285.8078080316609</v>
      </c>
      <c r="J33" s="19">
        <f t="shared" si="20"/>
        <v>1970.5099783932199</v>
      </c>
      <c r="K33" s="19">
        <f t="shared" si="20"/>
        <v>1761.6409869405925</v>
      </c>
      <c r="L33" s="19">
        <f t="shared" si="20"/>
        <v>1489.7589730776058</v>
      </c>
      <c r="M33" s="19">
        <f t="shared" si="20"/>
        <v>1395.0720507611882</v>
      </c>
      <c r="N33" s="19">
        <f t="shared" si="20"/>
        <v>1558.7674008133235</v>
      </c>
      <c r="O33" s="19">
        <f t="shared" si="20"/>
        <v>1411.6057615547857</v>
      </c>
      <c r="P33" s="19">
        <f t="shared" si="20"/>
        <v>1530.8198956460915</v>
      </c>
      <c r="Q33" s="19">
        <f t="shared" si="20"/>
        <v>1440.9205872172702</v>
      </c>
      <c r="R33" s="19">
        <f t="shared" si="20"/>
        <v>1378.3184678609164</v>
      </c>
      <c r="S33" s="19">
        <f t="shared" si="20"/>
        <v>1210.8569752053891</v>
      </c>
      <c r="T33" s="19">
        <f t="shared" si="20"/>
        <v>1117.2520373682755</v>
      </c>
      <c r="U33" s="19">
        <f t="shared" si="20"/>
        <v>1063.1516388879279</v>
      </c>
      <c r="V33" s="19">
        <f t="shared" si="20"/>
        <v>1160.2031621029225</v>
      </c>
      <c r="W33" s="19">
        <f t="shared" si="20"/>
        <v>1096.780058844078</v>
      </c>
      <c r="X33" s="19">
        <f t="shared" si="20"/>
        <v>1025.7228828123114</v>
      </c>
      <c r="Y33" s="19">
        <f t="shared" ref="Y33:Z33" si="21">SUM(Y34:Y50)</f>
        <v>1187.6948082414683</v>
      </c>
      <c r="Z33" s="19">
        <f t="shared" si="21"/>
        <v>1202.2219359380299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79.040444020359004</v>
      </c>
      <c r="D36" s="8">
        <v>57.327594679190952</v>
      </c>
      <c r="E36" s="8">
        <v>37.205847062716842</v>
      </c>
      <c r="F36" s="8">
        <v>34.524540565762777</v>
      </c>
      <c r="G36" s="8">
        <v>32.812755026755021</v>
      </c>
      <c r="H36" s="8">
        <v>39.518062792794524</v>
      </c>
      <c r="I36" s="8">
        <v>47.59930852149315</v>
      </c>
      <c r="J36" s="8">
        <v>32.587821017769521</v>
      </c>
      <c r="K36" s="8">
        <v>25.037702703778677</v>
      </c>
      <c r="L36" s="8">
        <v>23.108117082214136</v>
      </c>
      <c r="M36" s="8">
        <v>22.466571032397972</v>
      </c>
      <c r="N36" s="8">
        <v>39.835684049004065</v>
      </c>
      <c r="O36" s="8">
        <v>39.912776632897142</v>
      </c>
      <c r="P36" s="8">
        <v>37.593975387056588</v>
      </c>
      <c r="Q36" s="8">
        <v>32.670566606096287</v>
      </c>
      <c r="R36" s="8">
        <v>34.338028343493718</v>
      </c>
      <c r="S36" s="8">
        <v>30.723393611764543</v>
      </c>
      <c r="T36" s="8">
        <v>35.791260315547653</v>
      </c>
      <c r="U36" s="8">
        <v>35.774797980618402</v>
      </c>
      <c r="V36" s="8">
        <v>39.683473725952403</v>
      </c>
      <c r="W36" s="8">
        <v>41.142257093404886</v>
      </c>
      <c r="X36" s="8">
        <v>41.991083874508455</v>
      </c>
      <c r="Y36" s="8">
        <v>37.843064054199708</v>
      </c>
      <c r="Z36" s="8">
        <v>42.835733739551884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90.186209567454966</v>
      </c>
      <c r="D43" s="8">
        <v>134.54277981397999</v>
      </c>
      <c r="E43" s="8">
        <v>99.890397300687923</v>
      </c>
      <c r="F43" s="8">
        <v>41.56065124755235</v>
      </c>
      <c r="G43" s="8">
        <v>38.695185645065344</v>
      </c>
      <c r="H43" s="8">
        <v>37.597823624381284</v>
      </c>
      <c r="I43" s="8">
        <v>43.898579905595788</v>
      </c>
      <c r="J43" s="8">
        <v>42.798174394672984</v>
      </c>
      <c r="K43" s="8">
        <v>48.015376355781918</v>
      </c>
      <c r="L43" s="8">
        <v>39.653073140124448</v>
      </c>
      <c r="M43" s="8">
        <v>36.529700286328108</v>
      </c>
      <c r="N43" s="8">
        <v>57.904403425101599</v>
      </c>
      <c r="O43" s="8">
        <v>56.12165214149001</v>
      </c>
      <c r="P43" s="8">
        <v>56.475977545251325</v>
      </c>
      <c r="Q43" s="8">
        <v>52.70980087825631</v>
      </c>
      <c r="R43" s="8">
        <v>51.219088779327322</v>
      </c>
      <c r="S43" s="8">
        <v>47.448875636435993</v>
      </c>
      <c r="T43" s="8">
        <v>61.253780724356815</v>
      </c>
      <c r="U43" s="8">
        <v>64.313136455276648</v>
      </c>
      <c r="V43" s="8">
        <v>69.855325779738834</v>
      </c>
      <c r="W43" s="8">
        <v>64.577078600681119</v>
      </c>
      <c r="X43" s="8">
        <v>60.543501788521247</v>
      </c>
      <c r="Y43" s="8">
        <v>69.959172780669874</v>
      </c>
      <c r="Z43" s="8">
        <v>74.499713567443465</v>
      </c>
    </row>
    <row r="44" spans="1:26" ht="11.25" customHeight="1" x14ac:dyDescent="0.2">
      <c r="A44" s="28" t="s">
        <v>74</v>
      </c>
      <c r="B44" s="7" t="s">
        <v>75</v>
      </c>
      <c r="C44" s="8">
        <v>652.87670595908071</v>
      </c>
      <c r="D44" s="8">
        <v>570.58305091053012</v>
      </c>
      <c r="E44" s="8">
        <v>522.3329769360904</v>
      </c>
      <c r="F44" s="8">
        <v>505.33219190356749</v>
      </c>
      <c r="G44" s="8">
        <v>510.58790985358246</v>
      </c>
      <c r="H44" s="8">
        <v>503.77015157133098</v>
      </c>
      <c r="I44" s="8">
        <v>553.09156494427191</v>
      </c>
      <c r="J44" s="8">
        <v>517.18646899399891</v>
      </c>
      <c r="K44" s="8">
        <v>464.28482936386678</v>
      </c>
      <c r="L44" s="8">
        <v>398.48245158934174</v>
      </c>
      <c r="M44" s="8">
        <v>308.53764194619959</v>
      </c>
      <c r="N44" s="8">
        <v>306.04889962045371</v>
      </c>
      <c r="O44" s="8">
        <v>227.99356994133643</v>
      </c>
      <c r="P44" s="8">
        <v>170.45195318791477</v>
      </c>
      <c r="Q44" s="8">
        <v>120.55546082000312</v>
      </c>
      <c r="R44" s="8">
        <v>165.00776017753688</v>
      </c>
      <c r="S44" s="8">
        <v>157.69226330328121</v>
      </c>
      <c r="T44" s="8">
        <v>126.06272608339565</v>
      </c>
      <c r="U44" s="8">
        <v>76.582266894925084</v>
      </c>
      <c r="V44" s="8">
        <v>74.251468798016205</v>
      </c>
      <c r="W44" s="8">
        <v>38.776250618095617</v>
      </c>
      <c r="X44" s="8">
        <v>40.022007356757683</v>
      </c>
      <c r="Y44" s="8">
        <v>65.867422819902416</v>
      </c>
      <c r="Z44" s="8">
        <v>102.15137101957183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1084.6194419227522</v>
      </c>
      <c r="D48" s="8">
        <v>1568.1589885834892</v>
      </c>
      <c r="E48" s="8">
        <v>1174.5371931708005</v>
      </c>
      <c r="F48" s="8">
        <v>1181.2582318469179</v>
      </c>
      <c r="G48" s="8">
        <v>1378.4090362377642</v>
      </c>
      <c r="H48" s="8">
        <v>1507.5656972965528</v>
      </c>
      <c r="I48" s="8">
        <v>1638.1637757157253</v>
      </c>
      <c r="J48" s="8">
        <v>1377.9375139867784</v>
      </c>
      <c r="K48" s="8">
        <v>1224.303078517165</v>
      </c>
      <c r="L48" s="8">
        <v>1028.5153312659254</v>
      </c>
      <c r="M48" s="8">
        <v>1027.5381374962626</v>
      </c>
      <c r="N48" s="8">
        <v>1154.9784137187642</v>
      </c>
      <c r="O48" s="8">
        <v>1087.5777628390622</v>
      </c>
      <c r="P48" s="8">
        <v>1266.2979895258688</v>
      </c>
      <c r="Q48" s="8">
        <v>1234.9847589129145</v>
      </c>
      <c r="R48" s="8">
        <v>1127.7535905605585</v>
      </c>
      <c r="S48" s="8">
        <v>974.99244265390723</v>
      </c>
      <c r="T48" s="8">
        <v>894.14427024497547</v>
      </c>
      <c r="U48" s="8">
        <v>886.48143755710782</v>
      </c>
      <c r="V48" s="8">
        <v>976.41289379921511</v>
      </c>
      <c r="W48" s="8">
        <v>952.28447253189631</v>
      </c>
      <c r="X48" s="8">
        <v>883.16628979252391</v>
      </c>
      <c r="Y48" s="8">
        <v>1014.0251485866962</v>
      </c>
      <c r="Z48" s="8">
        <v>982.73511761146278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354.23247005597284</v>
      </c>
      <c r="F50" s="8">
        <v>345.01392128218635</v>
      </c>
      <c r="G50" s="8">
        <v>319.13146758494963</v>
      </c>
      <c r="H50" s="8">
        <v>59.945505346888311</v>
      </c>
      <c r="I50" s="8">
        <v>3.0545789445749199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1528.8369166360358</v>
      </c>
      <c r="D51" s="27">
        <v>1455.0922143414707</v>
      </c>
      <c r="E51" s="27">
        <v>1408.5689344724599</v>
      </c>
      <c r="F51" s="27">
        <v>1519.6811886324672</v>
      </c>
      <c r="G51" s="27">
        <v>1439.8521302448817</v>
      </c>
      <c r="H51" s="27">
        <v>1339.7681393913761</v>
      </c>
      <c r="I51" s="27">
        <v>1405.6238257703162</v>
      </c>
      <c r="J51" s="27">
        <v>1253.2765793858384</v>
      </c>
      <c r="K51" s="27">
        <v>1303.8996107524979</v>
      </c>
      <c r="L51" s="27">
        <v>1065.5388976464001</v>
      </c>
      <c r="M51" s="27">
        <v>1129.9773107518624</v>
      </c>
      <c r="N51" s="27">
        <v>1073.7871768368891</v>
      </c>
      <c r="O51" s="27">
        <v>1079.4062876213247</v>
      </c>
      <c r="P51" s="27">
        <v>1213.6087286012432</v>
      </c>
      <c r="Q51" s="27">
        <v>1137.2801694935304</v>
      </c>
      <c r="R51" s="27">
        <v>1130.7850334079694</v>
      </c>
      <c r="S51" s="27">
        <v>1041.0481948776514</v>
      </c>
      <c r="T51" s="27">
        <v>1290.0922632295633</v>
      </c>
      <c r="U51" s="27">
        <v>1397.6753653930373</v>
      </c>
      <c r="V51" s="27">
        <v>1459.9413230559255</v>
      </c>
      <c r="W51" s="27">
        <v>1438.4370988368678</v>
      </c>
      <c r="X51" s="27">
        <v>1491.0081864957406</v>
      </c>
      <c r="Y51" s="27">
        <v>1359.2912574208765</v>
      </c>
      <c r="Z51" s="27">
        <v>1284.9463130158872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949.24533047211958</v>
      </c>
      <c r="O52" s="27">
        <f t="shared" si="22"/>
        <v>882.69414729763969</v>
      </c>
      <c r="P52" s="27">
        <f t="shared" si="22"/>
        <v>955.76585723047435</v>
      </c>
      <c r="Q52" s="27">
        <f t="shared" si="22"/>
        <v>966.32372165171137</v>
      </c>
      <c r="R52" s="27">
        <f t="shared" si="22"/>
        <v>1037.5003045332751</v>
      </c>
      <c r="S52" s="27">
        <f t="shared" si="22"/>
        <v>1056.2585977283554</v>
      </c>
      <c r="T52" s="27">
        <f t="shared" si="22"/>
        <v>968.25743586683848</v>
      </c>
      <c r="U52" s="27">
        <f t="shared" si="22"/>
        <v>1081.2201810938741</v>
      </c>
      <c r="V52" s="27">
        <f t="shared" si="22"/>
        <v>1155.5428047424489</v>
      </c>
      <c r="W52" s="27">
        <f t="shared" si="22"/>
        <v>859.62792531848322</v>
      </c>
      <c r="X52" s="27">
        <f t="shared" si="22"/>
        <v>1112.813927923657</v>
      </c>
      <c r="Y52" s="27">
        <f t="shared" ref="Y52:Z52" si="23">SUM(Y53:Y54)</f>
        <v>1106.8442015120474</v>
      </c>
      <c r="Z52" s="27">
        <f t="shared" si="23"/>
        <v>1142.2869882982318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949.24533047211958</v>
      </c>
      <c r="O53" s="8">
        <v>882.69414729763969</v>
      </c>
      <c r="P53" s="8">
        <v>955.76585723047435</v>
      </c>
      <c r="Q53" s="8">
        <v>965.15593098117654</v>
      </c>
      <c r="R53" s="8">
        <v>1036.2896040678659</v>
      </c>
      <c r="S53" s="8">
        <v>1056.2585977283554</v>
      </c>
      <c r="T53" s="8">
        <v>968.25743586683848</v>
      </c>
      <c r="U53" s="8">
        <v>1081.2201810938741</v>
      </c>
      <c r="V53" s="8">
        <v>1155.5428047424489</v>
      </c>
      <c r="W53" s="8">
        <v>859.62773103197037</v>
      </c>
      <c r="X53" s="8">
        <v>1112.813927923657</v>
      </c>
      <c r="Y53" s="8">
        <v>1106.8442015120474</v>
      </c>
      <c r="Z53" s="8">
        <v>1142.2869882982318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1.1677906705348255</v>
      </c>
      <c r="R54" s="45">
        <v>1.210700465409188</v>
      </c>
      <c r="S54" s="45">
        <v>0</v>
      </c>
      <c r="T54" s="45">
        <v>0</v>
      </c>
      <c r="U54" s="45">
        <v>0</v>
      </c>
      <c r="V54" s="45">
        <v>0</v>
      </c>
      <c r="W54" s="45">
        <v>1.9428651290604888E-4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549.61063738726943</v>
      </c>
      <c r="I61" s="49">
        <f t="shared" si="24"/>
        <v>541.38750531242692</v>
      </c>
      <c r="J61" s="49">
        <f t="shared" si="24"/>
        <v>470.02363298505156</v>
      </c>
      <c r="K61" s="49">
        <f t="shared" si="24"/>
        <v>487.53471615313515</v>
      </c>
      <c r="L61" s="49">
        <f t="shared" si="24"/>
        <v>443.3150497126087</v>
      </c>
      <c r="M61" s="49">
        <f t="shared" si="24"/>
        <v>339.4334274199685</v>
      </c>
      <c r="N61" s="49">
        <f t="shared" si="24"/>
        <v>277.72089256756522</v>
      </c>
      <c r="O61" s="49">
        <f t="shared" si="24"/>
        <v>316.35283333521915</v>
      </c>
      <c r="P61" s="49">
        <f t="shared" si="24"/>
        <v>385.39490013309688</v>
      </c>
      <c r="Q61" s="49">
        <f t="shared" si="24"/>
        <v>360.72447029464763</v>
      </c>
      <c r="R61" s="49">
        <f t="shared" si="24"/>
        <v>387.93601503746817</v>
      </c>
      <c r="S61" s="49">
        <f t="shared" si="24"/>
        <v>316.48501777306046</v>
      </c>
      <c r="T61" s="49">
        <f t="shared" si="24"/>
        <v>276.76282028150536</v>
      </c>
      <c r="U61" s="49">
        <f t="shared" si="24"/>
        <v>339.26183117225878</v>
      </c>
      <c r="V61" s="49">
        <f t="shared" si="24"/>
        <v>375.95461059994227</v>
      </c>
      <c r="W61" s="49">
        <f t="shared" si="24"/>
        <v>370.33105520897425</v>
      </c>
      <c r="X61" s="49">
        <f t="shared" si="24"/>
        <v>332.74658326647591</v>
      </c>
      <c r="Y61" s="49">
        <f t="shared" ref="Y61:Z61" si="25">SUM(Y62:Y72)</f>
        <v>502.05624438224135</v>
      </c>
      <c r="Z61" s="49">
        <f t="shared" si="25"/>
        <v>554.48722632371721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549.61063738726943</v>
      </c>
      <c r="I62" s="52">
        <v>541.38750531242692</v>
      </c>
      <c r="J62" s="52">
        <v>470.02363298505156</v>
      </c>
      <c r="K62" s="52">
        <v>487.53471615313515</v>
      </c>
      <c r="L62" s="52">
        <v>443.3150497126087</v>
      </c>
      <c r="M62" s="52">
        <v>339.4334274199685</v>
      </c>
      <c r="N62" s="52">
        <v>277.72089256756522</v>
      </c>
      <c r="O62" s="52">
        <v>316.3407701221301</v>
      </c>
      <c r="P62" s="52">
        <v>385.36173029370957</v>
      </c>
      <c r="Q62" s="52">
        <v>357.17376068586458</v>
      </c>
      <c r="R62" s="52">
        <v>384.64899126760611</v>
      </c>
      <c r="S62" s="52">
        <v>312.8585789390246</v>
      </c>
      <c r="T62" s="52">
        <v>270.4459762166311</v>
      </c>
      <c r="U62" s="52">
        <v>332.66373531736832</v>
      </c>
      <c r="V62" s="52">
        <v>366.86971596274122</v>
      </c>
      <c r="W62" s="52">
        <v>356.85160813601493</v>
      </c>
      <c r="X62" s="52">
        <v>314.30073078811046</v>
      </c>
      <c r="Y62" s="52">
        <v>475.31465964558839</v>
      </c>
      <c r="Z62" s="52">
        <v>519.07053768176547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1.2063213089072992E-2</v>
      </c>
      <c r="P64" s="52">
        <v>3.3169839387290317E-2</v>
      </c>
      <c r="Q64" s="52">
        <v>2.4448807845329812</v>
      </c>
      <c r="R64" s="52">
        <v>2.1345810743593963</v>
      </c>
      <c r="S64" s="52">
        <v>3.1020955872578031</v>
      </c>
      <c r="T64" s="52">
        <v>4.6961943104455779</v>
      </c>
      <c r="U64" s="52">
        <v>4.8430806307717855</v>
      </c>
      <c r="V64" s="52">
        <v>7.2245813618371795</v>
      </c>
      <c r="W64" s="52">
        <v>11.720533450703712</v>
      </c>
      <c r="X64" s="52">
        <v>16.873593595495901</v>
      </c>
      <c r="Y64" s="52">
        <v>24.90696991165834</v>
      </c>
      <c r="Z64" s="52">
        <v>32.828975392757592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1.1058288242500649</v>
      </c>
      <c r="R65" s="52">
        <v>1.1524426955026508</v>
      </c>
      <c r="S65" s="52">
        <v>0</v>
      </c>
      <c r="T65" s="52">
        <v>0</v>
      </c>
      <c r="U65" s="52">
        <v>0</v>
      </c>
      <c r="V65" s="52">
        <v>0</v>
      </c>
      <c r="W65" s="52">
        <v>1.8965643907416262E-4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0.52434324677805877</v>
      </c>
      <c r="T69" s="52">
        <v>1.217993371043546</v>
      </c>
      <c r="U69" s="52">
        <v>1.6973790344549768</v>
      </c>
      <c r="V69" s="52">
        <v>1.8603132753638907</v>
      </c>
      <c r="W69" s="52">
        <v>1.7576671530153942</v>
      </c>
      <c r="X69" s="52">
        <v>1.5702090990302113</v>
      </c>
      <c r="Y69" s="52">
        <v>1.8346148249946395</v>
      </c>
      <c r="Z69" s="52">
        <v>2.3238086751898384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0.40265638338516102</v>
      </c>
      <c r="U72" s="55">
        <v>5.7636189663693542E-2</v>
      </c>
      <c r="V72" s="55">
        <v>0</v>
      </c>
      <c r="W72" s="55">
        <v>1.0568128011016734E-3</v>
      </c>
      <c r="X72" s="55">
        <v>2.0497838393939444E-3</v>
      </c>
      <c r="Y72" s="55">
        <v>0</v>
      </c>
      <c r="Z72" s="55">
        <v>0.26390457400434331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3735.7987037726898</v>
      </c>
      <c r="D2" s="21">
        <f t="shared" ref="D2:X2" si="0">SUM(D3,D17,D22,D25,D26,D51,D52)</f>
        <v>5124.7784567958151</v>
      </c>
      <c r="E2" s="21">
        <f t="shared" si="0"/>
        <v>5328.2686682561134</v>
      </c>
      <c r="F2" s="21">
        <f t="shared" si="0"/>
        <v>5108.6101056003499</v>
      </c>
      <c r="G2" s="21">
        <f t="shared" si="0"/>
        <v>5125.8629689847485</v>
      </c>
      <c r="H2" s="21">
        <f t="shared" si="0"/>
        <v>4896.8108359322814</v>
      </c>
      <c r="I2" s="21">
        <f t="shared" si="0"/>
        <v>4762.8728940329938</v>
      </c>
      <c r="J2" s="21">
        <f t="shared" si="0"/>
        <v>4835.5059701617702</v>
      </c>
      <c r="K2" s="21">
        <f t="shared" si="0"/>
        <v>5038.0184042138026</v>
      </c>
      <c r="L2" s="21">
        <f t="shared" si="0"/>
        <v>4533.88865577043</v>
      </c>
      <c r="M2" s="21">
        <f t="shared" si="0"/>
        <v>4636.2197666819493</v>
      </c>
      <c r="N2" s="21">
        <f t="shared" si="0"/>
        <v>5715.878500782861</v>
      </c>
      <c r="O2" s="21">
        <f t="shared" si="0"/>
        <v>5533.5076296207753</v>
      </c>
      <c r="P2" s="21">
        <f t="shared" si="0"/>
        <v>5138.6307227899088</v>
      </c>
      <c r="Q2" s="21">
        <f t="shared" si="0"/>
        <v>5105.6968840658956</v>
      </c>
      <c r="R2" s="21">
        <f t="shared" si="0"/>
        <v>4591.4748530977404</v>
      </c>
      <c r="S2" s="21">
        <f t="shared" si="0"/>
        <v>5353.2368289838469</v>
      </c>
      <c r="T2" s="21">
        <f t="shared" si="0"/>
        <v>4129.6546498469943</v>
      </c>
      <c r="U2" s="21">
        <f t="shared" si="0"/>
        <v>4451.6944354177895</v>
      </c>
      <c r="V2" s="21">
        <f t="shared" si="0"/>
        <v>4506.5499588372995</v>
      </c>
      <c r="W2" s="21">
        <f t="shared" si="0"/>
        <v>4134.1050303619995</v>
      </c>
      <c r="X2" s="21">
        <f t="shared" si="0"/>
        <v>4544.5629808286794</v>
      </c>
      <c r="Y2" s="21">
        <f t="shared" ref="Y2:Z2" si="1">SUM(Y3,Y17,Y22,Y25,Y26,Y51,Y52)</f>
        <v>4379.9562788706608</v>
      </c>
      <c r="Z2" s="21">
        <f t="shared" si="1"/>
        <v>3727.2261654054837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276.87358161160091</v>
      </c>
      <c r="D3" s="24">
        <f t="shared" ref="D3:W3" si="3">SUM(D4,D8,D11)</f>
        <v>292.7402708678224</v>
      </c>
      <c r="E3" s="24">
        <f t="shared" si="3"/>
        <v>403.9236143545275</v>
      </c>
      <c r="F3" s="24">
        <f t="shared" si="3"/>
        <v>437.75452143626103</v>
      </c>
      <c r="G3" s="24">
        <f t="shared" si="3"/>
        <v>405.30460572679374</v>
      </c>
      <c r="H3" s="24">
        <f t="shared" si="3"/>
        <v>481.23793691100099</v>
      </c>
      <c r="I3" s="24">
        <f t="shared" si="3"/>
        <v>492.53840018272541</v>
      </c>
      <c r="J3" s="24">
        <f t="shared" si="3"/>
        <v>759.4658271929635</v>
      </c>
      <c r="K3" s="24">
        <f t="shared" si="3"/>
        <v>745.13335784216497</v>
      </c>
      <c r="L3" s="24">
        <f t="shared" si="3"/>
        <v>870.5933211261447</v>
      </c>
      <c r="M3" s="24">
        <f t="shared" si="3"/>
        <v>904.73699710799758</v>
      </c>
      <c r="N3" s="24">
        <f t="shared" si="3"/>
        <v>1020.4290351588731</v>
      </c>
      <c r="O3" s="24">
        <f t="shared" si="3"/>
        <v>1091.6270501224244</v>
      </c>
      <c r="P3" s="24">
        <f t="shared" si="3"/>
        <v>584.07213472400679</v>
      </c>
      <c r="Q3" s="24">
        <f t="shared" si="3"/>
        <v>542.76374415329281</v>
      </c>
      <c r="R3" s="24">
        <f t="shared" si="3"/>
        <v>531.63703524656557</v>
      </c>
      <c r="S3" s="24">
        <f t="shared" si="3"/>
        <v>596.78294579850865</v>
      </c>
      <c r="T3" s="24">
        <f t="shared" si="3"/>
        <v>422.45967143738096</v>
      </c>
      <c r="U3" s="24">
        <f t="shared" si="3"/>
        <v>518.13836101661298</v>
      </c>
      <c r="V3" s="24">
        <f t="shared" si="3"/>
        <v>485.36663292867655</v>
      </c>
      <c r="W3" s="24">
        <f t="shared" si="3"/>
        <v>406.53374213010284</v>
      </c>
      <c r="X3" s="24">
        <f t="shared" ref="X3:Z3" si="4">SUM(X4,X8,X11)</f>
        <v>494.7993962327771</v>
      </c>
      <c r="Y3" s="24">
        <f t="shared" si="4"/>
        <v>448.06013508379829</v>
      </c>
      <c r="Z3" s="24">
        <f t="shared" si="4"/>
        <v>427.78540217916742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208.60751537736047</v>
      </c>
      <c r="D4" s="19">
        <f t="shared" ref="D4:W4" si="6">SUM(D5:D7)</f>
        <v>200.70319986921299</v>
      </c>
      <c r="E4" s="19">
        <f t="shared" si="6"/>
        <v>323.62344632395309</v>
      </c>
      <c r="F4" s="19">
        <f t="shared" si="6"/>
        <v>350.59941941567939</v>
      </c>
      <c r="G4" s="19">
        <f t="shared" si="6"/>
        <v>298.33635745920179</v>
      </c>
      <c r="H4" s="19">
        <f t="shared" si="6"/>
        <v>378.72318792110343</v>
      </c>
      <c r="I4" s="19">
        <f t="shared" si="6"/>
        <v>395.82770438112726</v>
      </c>
      <c r="J4" s="19">
        <f t="shared" si="6"/>
        <v>667.77306674894692</v>
      </c>
      <c r="K4" s="19">
        <f t="shared" si="6"/>
        <v>580.87857974266171</v>
      </c>
      <c r="L4" s="19">
        <f t="shared" si="6"/>
        <v>703.95232843026145</v>
      </c>
      <c r="M4" s="19">
        <f t="shared" si="6"/>
        <v>749.13936395220162</v>
      </c>
      <c r="N4" s="19">
        <f t="shared" si="6"/>
        <v>838.31814097639472</v>
      </c>
      <c r="O4" s="19">
        <f t="shared" si="6"/>
        <v>873.4720873140343</v>
      </c>
      <c r="P4" s="19">
        <f t="shared" si="6"/>
        <v>441.39052682853782</v>
      </c>
      <c r="Q4" s="19">
        <f t="shared" si="6"/>
        <v>400.15946747868884</v>
      </c>
      <c r="R4" s="19">
        <f t="shared" si="6"/>
        <v>431.58960867704286</v>
      </c>
      <c r="S4" s="19">
        <f t="shared" si="6"/>
        <v>495.76007966787932</v>
      </c>
      <c r="T4" s="19">
        <f t="shared" si="6"/>
        <v>343.16219587697924</v>
      </c>
      <c r="U4" s="19">
        <f t="shared" si="6"/>
        <v>428.74661051962141</v>
      </c>
      <c r="V4" s="19">
        <f t="shared" si="6"/>
        <v>393.62425545149284</v>
      </c>
      <c r="W4" s="19">
        <f t="shared" si="6"/>
        <v>351.38479860898786</v>
      </c>
      <c r="X4" s="19">
        <f t="shared" ref="X4:Z4" si="7">SUM(X5:X7)</f>
        <v>415.40983386526233</v>
      </c>
      <c r="Y4" s="19">
        <f t="shared" si="7"/>
        <v>364.23211797639863</v>
      </c>
      <c r="Z4" s="19">
        <f t="shared" si="7"/>
        <v>304.76787063775589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351.92171281533285</v>
      </c>
      <c r="O5" s="8">
        <v>423.54126780004896</v>
      </c>
      <c r="P5" s="8">
        <v>262.74581124516095</v>
      </c>
      <c r="Q5" s="8">
        <v>123.19383839747096</v>
      </c>
      <c r="R5" s="8">
        <v>123.95280431959276</v>
      </c>
      <c r="S5" s="8">
        <v>82.756287029652711</v>
      </c>
      <c r="T5" s="8">
        <v>41.478630447088662</v>
      </c>
      <c r="U5" s="8">
        <v>83.759410044598482</v>
      </c>
      <c r="V5" s="8">
        <v>71.830120664455151</v>
      </c>
      <c r="W5" s="8">
        <v>47.169886316849137</v>
      </c>
      <c r="X5" s="8">
        <v>62.857536862428788</v>
      </c>
      <c r="Y5" s="8">
        <v>70.205393486949717</v>
      </c>
      <c r="Z5" s="8">
        <v>20.459332790347005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208.60751537736047</v>
      </c>
      <c r="D7" s="8">
        <v>200.70319986921299</v>
      </c>
      <c r="E7" s="8">
        <v>323.62344632395309</v>
      </c>
      <c r="F7" s="8">
        <v>350.59941941567939</v>
      </c>
      <c r="G7" s="8">
        <v>298.33635745920179</v>
      </c>
      <c r="H7" s="8">
        <v>378.72318792110343</v>
      </c>
      <c r="I7" s="8">
        <v>395.82770438112726</v>
      </c>
      <c r="J7" s="8">
        <v>667.77306674894692</v>
      </c>
      <c r="K7" s="8">
        <v>580.87857974266171</v>
      </c>
      <c r="L7" s="8">
        <v>703.95232843026145</v>
      </c>
      <c r="M7" s="8">
        <v>749.13936395220162</v>
      </c>
      <c r="N7" s="8">
        <v>486.39642816106192</v>
      </c>
      <c r="O7" s="8">
        <v>449.9308195139854</v>
      </c>
      <c r="P7" s="8">
        <v>178.64471558337686</v>
      </c>
      <c r="Q7" s="8">
        <v>276.96562908121791</v>
      </c>
      <c r="R7" s="8">
        <v>307.6368043574501</v>
      </c>
      <c r="S7" s="8">
        <v>413.00379263822663</v>
      </c>
      <c r="T7" s="8">
        <v>301.68356542989056</v>
      </c>
      <c r="U7" s="8">
        <v>344.98720047502292</v>
      </c>
      <c r="V7" s="8">
        <v>321.79413478703771</v>
      </c>
      <c r="W7" s="8">
        <v>304.21491229213871</v>
      </c>
      <c r="X7" s="8">
        <v>352.55229700283354</v>
      </c>
      <c r="Y7" s="8">
        <v>294.0267244894489</v>
      </c>
      <c r="Z7" s="8">
        <v>284.3085378474089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12.575686253375148</v>
      </c>
      <c r="O8" s="19">
        <f t="shared" si="8"/>
        <v>25.41749441188005</v>
      </c>
      <c r="P8" s="19">
        <f t="shared" si="8"/>
        <v>46.546143858852837</v>
      </c>
      <c r="Q8" s="19">
        <f t="shared" si="8"/>
        <v>45.231906357977756</v>
      </c>
      <c r="R8" s="19">
        <f t="shared" si="8"/>
        <v>22.069767999797662</v>
      </c>
      <c r="S8" s="19">
        <f t="shared" si="8"/>
        <v>20.864564507375601</v>
      </c>
      <c r="T8" s="19">
        <f t="shared" si="8"/>
        <v>7.185634340876101</v>
      </c>
      <c r="U8" s="19">
        <f t="shared" si="8"/>
        <v>10.179614398555346</v>
      </c>
      <c r="V8" s="19">
        <f t="shared" si="8"/>
        <v>10.698593959222361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12.575686253375148</v>
      </c>
      <c r="O10" s="8">
        <v>25.41749441188005</v>
      </c>
      <c r="P10" s="8">
        <v>46.546143858852837</v>
      </c>
      <c r="Q10" s="8">
        <v>45.231906357977756</v>
      </c>
      <c r="R10" s="8">
        <v>22.069767999797662</v>
      </c>
      <c r="S10" s="8">
        <v>20.864564507375601</v>
      </c>
      <c r="T10" s="8">
        <v>7.185634340876101</v>
      </c>
      <c r="U10" s="8">
        <v>10.179614398555346</v>
      </c>
      <c r="V10" s="8">
        <v>10.698593959222361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68.266066234240469</v>
      </c>
      <c r="D11" s="19">
        <f t="shared" si="10"/>
        <v>92.037070998609394</v>
      </c>
      <c r="E11" s="19">
        <f t="shared" si="10"/>
        <v>80.300168030574412</v>
      </c>
      <c r="F11" s="19">
        <f t="shared" si="10"/>
        <v>87.155102020581609</v>
      </c>
      <c r="G11" s="19">
        <f t="shared" si="10"/>
        <v>106.96824826759195</v>
      </c>
      <c r="H11" s="19">
        <f t="shared" si="10"/>
        <v>102.51474898989757</v>
      </c>
      <c r="I11" s="19">
        <f t="shared" si="10"/>
        <v>96.710695801598163</v>
      </c>
      <c r="J11" s="19">
        <f t="shared" si="10"/>
        <v>91.692760444016585</v>
      </c>
      <c r="K11" s="19">
        <f t="shared" si="10"/>
        <v>164.25477809950328</v>
      </c>
      <c r="L11" s="19">
        <f t="shared" si="10"/>
        <v>166.64099269588323</v>
      </c>
      <c r="M11" s="19">
        <f t="shared" si="10"/>
        <v>155.59763315579596</v>
      </c>
      <c r="N11" s="19">
        <f t="shared" si="10"/>
        <v>169.53520792910325</v>
      </c>
      <c r="O11" s="19">
        <f t="shared" si="10"/>
        <v>192.73746839651017</v>
      </c>
      <c r="P11" s="19">
        <f t="shared" si="10"/>
        <v>96.135464036616156</v>
      </c>
      <c r="Q11" s="19">
        <f t="shared" si="10"/>
        <v>97.37237031662616</v>
      </c>
      <c r="R11" s="19">
        <f t="shared" si="10"/>
        <v>77.977658569725065</v>
      </c>
      <c r="S11" s="19">
        <f t="shared" si="10"/>
        <v>80.158301623253649</v>
      </c>
      <c r="T11" s="19">
        <f t="shared" si="10"/>
        <v>72.111841219525616</v>
      </c>
      <c r="U11" s="19">
        <f t="shared" si="10"/>
        <v>79.212136098436218</v>
      </c>
      <c r="V11" s="19">
        <f t="shared" si="10"/>
        <v>81.043783517961344</v>
      </c>
      <c r="W11" s="19">
        <f t="shared" si="10"/>
        <v>55.148943521115001</v>
      </c>
      <c r="X11" s="19">
        <f t="shared" si="10"/>
        <v>79.389562367514799</v>
      </c>
      <c r="Y11" s="19">
        <f t="shared" ref="Y11:Z11" si="11">SUM(Y12:Y16)</f>
        <v>83.828017107399688</v>
      </c>
      <c r="Z11" s="19">
        <f t="shared" si="11"/>
        <v>123.01753154141153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1.7913204235482187</v>
      </c>
      <c r="O12" s="8">
        <v>18.102536800821415</v>
      </c>
      <c r="P12" s="8">
        <v>10.507985119811224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68.266066234240469</v>
      </c>
      <c r="D13" s="8">
        <v>92.037070998609394</v>
      </c>
      <c r="E13" s="8">
        <v>80.300168030574412</v>
      </c>
      <c r="F13" s="8">
        <v>87.155102020581609</v>
      </c>
      <c r="G13" s="8">
        <v>106.96824826759195</v>
      </c>
      <c r="H13" s="8">
        <v>102.51474898989757</v>
      </c>
      <c r="I13" s="8">
        <v>96.710695801598163</v>
      </c>
      <c r="J13" s="8">
        <v>91.692760444016585</v>
      </c>
      <c r="K13" s="8">
        <v>164.25477809950328</v>
      </c>
      <c r="L13" s="8">
        <v>166.64099269588323</v>
      </c>
      <c r="M13" s="8">
        <v>155.59763315579596</v>
      </c>
      <c r="N13" s="8">
        <v>163.00814333260158</v>
      </c>
      <c r="O13" s="8">
        <v>163.14888635312411</v>
      </c>
      <c r="P13" s="8">
        <v>68.959083343032049</v>
      </c>
      <c r="Q13" s="8">
        <v>71.187695211353741</v>
      </c>
      <c r="R13" s="8">
        <v>68.132331230881988</v>
      </c>
      <c r="S13" s="8">
        <v>71.158301202109243</v>
      </c>
      <c r="T13" s="8">
        <v>63.45110504324203</v>
      </c>
      <c r="U13" s="8">
        <v>72.93897798499944</v>
      </c>
      <c r="V13" s="8">
        <v>71.231780990483571</v>
      </c>
      <c r="W13" s="8">
        <v>55.148943521115001</v>
      </c>
      <c r="X13" s="8">
        <v>79.389562367514799</v>
      </c>
      <c r="Y13" s="8">
        <v>83.828017107399688</v>
      </c>
      <c r="Z13" s="8">
        <v>123.01753154141153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4.7357441729534431</v>
      </c>
      <c r="O16" s="8">
        <v>11.486045242564638</v>
      </c>
      <c r="P16" s="8">
        <v>16.668395573772887</v>
      </c>
      <c r="Q16" s="8">
        <v>26.184675105272412</v>
      </c>
      <c r="R16" s="8">
        <v>9.8453273388430773</v>
      </c>
      <c r="S16" s="8">
        <v>9.0000004211444065</v>
      </c>
      <c r="T16" s="8">
        <v>8.6607361762835886</v>
      </c>
      <c r="U16" s="8">
        <v>6.2731581134367742</v>
      </c>
      <c r="V16" s="8">
        <v>9.8120025274777749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1768.5533085191582</v>
      </c>
      <c r="D26" s="27">
        <f t="shared" si="16"/>
        <v>2710.0735681008773</v>
      </c>
      <c r="E26" s="27">
        <f t="shared" si="16"/>
        <v>2708.0269528028748</v>
      </c>
      <c r="F26" s="27">
        <f t="shared" si="16"/>
        <v>2427.3388013156477</v>
      </c>
      <c r="G26" s="27">
        <f t="shared" si="16"/>
        <v>2590.2691008125298</v>
      </c>
      <c r="H26" s="27">
        <f t="shared" si="16"/>
        <v>2431.4120999973698</v>
      </c>
      <c r="I26" s="27">
        <f t="shared" si="16"/>
        <v>2374.2361399746715</v>
      </c>
      <c r="J26" s="27">
        <f t="shared" si="16"/>
        <v>2246.5447828030801</v>
      </c>
      <c r="K26" s="27">
        <f t="shared" si="16"/>
        <v>2210.1389178200498</v>
      </c>
      <c r="L26" s="27">
        <f t="shared" si="16"/>
        <v>1919.19226433123</v>
      </c>
      <c r="M26" s="27">
        <f t="shared" si="16"/>
        <v>1826.3368837090811</v>
      </c>
      <c r="N26" s="27">
        <f t="shared" si="16"/>
        <v>1912.841200104021</v>
      </c>
      <c r="O26" s="27">
        <f t="shared" si="16"/>
        <v>1716.2673382556018</v>
      </c>
      <c r="P26" s="27">
        <f t="shared" si="16"/>
        <v>1699.0214396543038</v>
      </c>
      <c r="Q26" s="27">
        <f t="shared" si="16"/>
        <v>1659.4668310628854</v>
      </c>
      <c r="R26" s="27">
        <f t="shared" si="16"/>
        <v>1433.55258431727</v>
      </c>
      <c r="S26" s="27">
        <f t="shared" si="16"/>
        <v>1594.7031709810653</v>
      </c>
      <c r="T26" s="27">
        <f t="shared" si="16"/>
        <v>1105.9142835113171</v>
      </c>
      <c r="U26" s="27">
        <f t="shared" si="16"/>
        <v>1050.0413536645146</v>
      </c>
      <c r="V26" s="27">
        <f t="shared" si="16"/>
        <v>1097.2571208577406</v>
      </c>
      <c r="W26" s="27">
        <f t="shared" si="16"/>
        <v>1046.5446623066425</v>
      </c>
      <c r="X26" s="27">
        <f t="shared" si="16"/>
        <v>1004.9669235751145</v>
      </c>
      <c r="Y26" s="27">
        <f t="shared" ref="Y26:Z26" si="17">SUM(Y27,Y33)</f>
        <v>1131.3630416400697</v>
      </c>
      <c r="Z26" s="27">
        <f t="shared" si="17"/>
        <v>985.02301176405399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1768.5533085191582</v>
      </c>
      <c r="D33" s="19">
        <f t="shared" si="20"/>
        <v>2710.0735681008773</v>
      </c>
      <c r="E33" s="19">
        <f t="shared" si="20"/>
        <v>2708.0269528028748</v>
      </c>
      <c r="F33" s="19">
        <f t="shared" si="20"/>
        <v>2427.3388013156477</v>
      </c>
      <c r="G33" s="19">
        <f t="shared" si="20"/>
        <v>2590.2691008125298</v>
      </c>
      <c r="H33" s="19">
        <f t="shared" si="20"/>
        <v>2431.4120999973698</v>
      </c>
      <c r="I33" s="19">
        <f t="shared" si="20"/>
        <v>2374.2361399746715</v>
      </c>
      <c r="J33" s="19">
        <f t="shared" si="20"/>
        <v>2246.5447828030801</v>
      </c>
      <c r="K33" s="19">
        <f t="shared" si="20"/>
        <v>2210.1389178200498</v>
      </c>
      <c r="L33" s="19">
        <f t="shared" si="20"/>
        <v>1919.19226433123</v>
      </c>
      <c r="M33" s="19">
        <f t="shared" si="20"/>
        <v>1826.3368837090811</v>
      </c>
      <c r="N33" s="19">
        <f t="shared" si="20"/>
        <v>1912.841200104021</v>
      </c>
      <c r="O33" s="19">
        <f t="shared" si="20"/>
        <v>1716.2673382556018</v>
      </c>
      <c r="P33" s="19">
        <f t="shared" si="20"/>
        <v>1699.0214396543038</v>
      </c>
      <c r="Q33" s="19">
        <f t="shared" si="20"/>
        <v>1659.4668310628854</v>
      </c>
      <c r="R33" s="19">
        <f t="shared" si="20"/>
        <v>1433.55258431727</v>
      </c>
      <c r="S33" s="19">
        <f t="shared" si="20"/>
        <v>1594.7031709810653</v>
      </c>
      <c r="T33" s="19">
        <f t="shared" si="20"/>
        <v>1105.9142835113171</v>
      </c>
      <c r="U33" s="19">
        <f t="shared" si="20"/>
        <v>1050.0413536645146</v>
      </c>
      <c r="V33" s="19">
        <f t="shared" si="20"/>
        <v>1097.2571208577406</v>
      </c>
      <c r="W33" s="19">
        <f t="shared" si="20"/>
        <v>1046.5446623066425</v>
      </c>
      <c r="X33" s="19">
        <f t="shared" si="20"/>
        <v>1004.9669235751145</v>
      </c>
      <c r="Y33" s="19">
        <f t="shared" ref="Y33:Z33" si="21">SUM(Y34:Y50)</f>
        <v>1131.3630416400697</v>
      </c>
      <c r="Z33" s="19">
        <f t="shared" si="21"/>
        <v>985.02301176405399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86.897791685644165</v>
      </c>
      <c r="D36" s="8">
        <v>83.092066326602975</v>
      </c>
      <c r="E36" s="8">
        <v>58.178509208208396</v>
      </c>
      <c r="F36" s="8">
        <v>50.662794077316136</v>
      </c>
      <c r="G36" s="8">
        <v>48.267600366903416</v>
      </c>
      <c r="H36" s="8">
        <v>58.172536113272869</v>
      </c>
      <c r="I36" s="8">
        <v>63.821750033386195</v>
      </c>
      <c r="J36" s="8">
        <v>47.282803973403261</v>
      </c>
      <c r="K36" s="8">
        <v>39.783505883837407</v>
      </c>
      <c r="L36" s="8">
        <v>37.618526052971106</v>
      </c>
      <c r="M36" s="8">
        <v>37.68674726982929</v>
      </c>
      <c r="N36" s="8">
        <v>64.443026032255375</v>
      </c>
      <c r="O36" s="8">
        <v>64.656862249546577</v>
      </c>
      <c r="P36" s="8">
        <v>57.962230248423552</v>
      </c>
      <c r="Q36" s="8">
        <v>53.39502233617818</v>
      </c>
      <c r="R36" s="8">
        <v>49.552097562599094</v>
      </c>
      <c r="S36" s="8">
        <v>55.716336470424309</v>
      </c>
      <c r="T36" s="8">
        <v>47.653368425383398</v>
      </c>
      <c r="U36" s="8">
        <v>48.233739391356863</v>
      </c>
      <c r="V36" s="8">
        <v>51.631222477356118</v>
      </c>
      <c r="W36" s="8">
        <v>54.32843151633346</v>
      </c>
      <c r="X36" s="8">
        <v>56.635002670351327</v>
      </c>
      <c r="Y36" s="8">
        <v>50.369489459284587</v>
      </c>
      <c r="Z36" s="8">
        <v>48.360631480518805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99.715165805564382</v>
      </c>
      <c r="D43" s="8">
        <v>196.20407252235623</v>
      </c>
      <c r="E43" s="8">
        <v>157.17292227971183</v>
      </c>
      <c r="F43" s="8">
        <v>61.356302412285167</v>
      </c>
      <c r="G43" s="8">
        <v>57.250280606242185</v>
      </c>
      <c r="H43" s="8">
        <v>55.681371702122611</v>
      </c>
      <c r="I43" s="8">
        <v>59.216430150407533</v>
      </c>
      <c r="J43" s="8">
        <v>62.475484475252749</v>
      </c>
      <c r="K43" s="8">
        <v>76.695965234807232</v>
      </c>
      <c r="L43" s="8">
        <v>64.905229423158659</v>
      </c>
      <c r="M43" s="8">
        <v>61.589208517884465</v>
      </c>
      <c r="N43" s="8">
        <v>94.252673750627309</v>
      </c>
      <c r="O43" s="8">
        <v>91.46286371896241</v>
      </c>
      <c r="P43" s="8">
        <v>87.549591499487391</v>
      </c>
      <c r="Q43" s="8">
        <v>86.609947397388666</v>
      </c>
      <c r="R43" s="8">
        <v>74.305116068174286</v>
      </c>
      <c r="S43" s="8">
        <v>86.507680228823318</v>
      </c>
      <c r="T43" s="8">
        <v>81.940833675372417</v>
      </c>
      <c r="U43" s="8">
        <v>87.144624690311986</v>
      </c>
      <c r="V43" s="8">
        <v>91.336932660153053</v>
      </c>
      <c r="W43" s="8">
        <v>85.699589016069467</v>
      </c>
      <c r="X43" s="8">
        <v>82.0766578606991</v>
      </c>
      <c r="Y43" s="8">
        <v>93.59051289971957</v>
      </c>
      <c r="Z43" s="8">
        <v>84.532655670320423</v>
      </c>
    </row>
    <row r="44" spans="1:26" ht="11.25" customHeight="1" x14ac:dyDescent="0.2">
      <c r="A44" s="28" t="s">
        <v>74</v>
      </c>
      <c r="B44" s="7" t="s">
        <v>75</v>
      </c>
      <c r="C44" s="8">
        <v>717.77865995070169</v>
      </c>
      <c r="D44" s="8">
        <v>827.01751183540694</v>
      </c>
      <c r="E44" s="8">
        <v>816.76823154172826</v>
      </c>
      <c r="F44" s="8">
        <v>741.54616859515068</v>
      </c>
      <c r="G44" s="8">
        <v>751.07540238209799</v>
      </c>
      <c r="H44" s="8">
        <v>741.57449186541555</v>
      </c>
      <c r="I44" s="8">
        <v>741.59210921117813</v>
      </c>
      <c r="J44" s="8">
        <v>750.40385234120311</v>
      </c>
      <c r="K44" s="8">
        <v>737.72256421857014</v>
      </c>
      <c r="L44" s="8">
        <v>648.70376212102599</v>
      </c>
      <c r="M44" s="8">
        <v>517.5591824176297</v>
      </c>
      <c r="N44" s="8">
        <v>495.10175803990262</v>
      </c>
      <c r="O44" s="8">
        <v>369.33909612615503</v>
      </c>
      <c r="P44" s="8">
        <v>262.80209143226142</v>
      </c>
      <c r="Q44" s="8">
        <v>197.02938124223314</v>
      </c>
      <c r="R44" s="8">
        <v>238.11735924705536</v>
      </c>
      <c r="S44" s="8">
        <v>285.97215893572496</v>
      </c>
      <c r="T44" s="8">
        <v>167.84302865553676</v>
      </c>
      <c r="U44" s="8">
        <v>103.25282913995368</v>
      </c>
      <c r="V44" s="8">
        <v>96.606817519446665</v>
      </c>
      <c r="W44" s="8">
        <v>51.20411530613589</v>
      </c>
      <c r="X44" s="8">
        <v>53.97923283658811</v>
      </c>
      <c r="Y44" s="8">
        <v>87.670185867762129</v>
      </c>
      <c r="Z44" s="8">
        <v>115.32672322467721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864.16169107724795</v>
      </c>
      <c r="D48" s="8">
        <v>1603.7599174165109</v>
      </c>
      <c r="E48" s="8">
        <v>1287.5814398291993</v>
      </c>
      <c r="F48" s="8">
        <v>1218.0219241530822</v>
      </c>
      <c r="G48" s="8">
        <v>1407.7510417622357</v>
      </c>
      <c r="H48" s="8">
        <v>1515.7141857034469</v>
      </c>
      <c r="I48" s="8">
        <v>1506.7962242842746</v>
      </c>
      <c r="J48" s="8">
        <v>1386.3826420132211</v>
      </c>
      <c r="K48" s="8">
        <v>1355.936882482835</v>
      </c>
      <c r="L48" s="8">
        <v>1167.9647467340744</v>
      </c>
      <c r="M48" s="8">
        <v>1209.5017455037375</v>
      </c>
      <c r="N48" s="8">
        <v>1259.0437422812358</v>
      </c>
      <c r="O48" s="8">
        <v>1190.8085161609379</v>
      </c>
      <c r="P48" s="8">
        <v>1290.7075264741316</v>
      </c>
      <c r="Q48" s="8">
        <v>1322.4324800870854</v>
      </c>
      <c r="R48" s="8">
        <v>1071.5780114394413</v>
      </c>
      <c r="S48" s="8">
        <v>1166.5069953460927</v>
      </c>
      <c r="T48" s="8">
        <v>808.47705275502449</v>
      </c>
      <c r="U48" s="8">
        <v>811.41016044289199</v>
      </c>
      <c r="V48" s="8">
        <v>857.68214820078481</v>
      </c>
      <c r="W48" s="8">
        <v>855.31252646810378</v>
      </c>
      <c r="X48" s="8">
        <v>812.27603020747597</v>
      </c>
      <c r="Y48" s="8">
        <v>899.73285341330347</v>
      </c>
      <c r="Z48" s="8">
        <v>736.80300138853761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388.32584994402725</v>
      </c>
      <c r="F50" s="8">
        <v>355.75161207781355</v>
      </c>
      <c r="G50" s="8">
        <v>325.92477569505041</v>
      </c>
      <c r="H50" s="8">
        <v>60.269514613111646</v>
      </c>
      <c r="I50" s="8">
        <v>2.8096262954250797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1690.3718136419304</v>
      </c>
      <c r="D51" s="27">
        <v>2121.964617827115</v>
      </c>
      <c r="E51" s="27">
        <v>2216.3181010987109</v>
      </c>
      <c r="F51" s="27">
        <v>2243.5167828484414</v>
      </c>
      <c r="G51" s="27">
        <v>2130.2892624454248</v>
      </c>
      <c r="H51" s="27">
        <v>1984.1607990239106</v>
      </c>
      <c r="I51" s="27">
        <v>1896.0983538755966</v>
      </c>
      <c r="J51" s="27">
        <v>1829.4953601657264</v>
      </c>
      <c r="K51" s="27">
        <v>2082.7461285515883</v>
      </c>
      <c r="L51" s="27">
        <v>1744.103070313055</v>
      </c>
      <c r="M51" s="27">
        <v>1905.1458858648709</v>
      </c>
      <c r="N51" s="27">
        <v>1747.8344731920859</v>
      </c>
      <c r="O51" s="27">
        <v>1759.1354925403887</v>
      </c>
      <c r="P51" s="27">
        <v>1881.3476640420727</v>
      </c>
      <c r="Q51" s="27">
        <v>1868.7184169682705</v>
      </c>
      <c r="R51" s="27">
        <v>1640.4648180591271</v>
      </c>
      <c r="S51" s="27">
        <v>1898.014718732629</v>
      </c>
      <c r="T51" s="27">
        <v>1725.7911971651342</v>
      </c>
      <c r="U51" s="27">
        <v>1893.8571786305358</v>
      </c>
      <c r="V51" s="27">
        <v>1908.8961481933309</v>
      </c>
      <c r="W51" s="27">
        <v>1908.935350855073</v>
      </c>
      <c r="X51" s="27">
        <v>2021.3064189444437</v>
      </c>
      <c r="Y51" s="27">
        <v>1818.4429704588399</v>
      </c>
      <c r="Z51" s="27">
        <v>1457.9911657604941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1034.7737923278808</v>
      </c>
      <c r="O52" s="27">
        <f t="shared" si="22"/>
        <v>966.47774870236026</v>
      </c>
      <c r="P52" s="27">
        <f t="shared" si="22"/>
        <v>974.18948436952576</v>
      </c>
      <c r="Q52" s="27">
        <f t="shared" si="22"/>
        <v>1034.747891881447</v>
      </c>
      <c r="R52" s="27">
        <f t="shared" si="22"/>
        <v>985.82041547477752</v>
      </c>
      <c r="S52" s="27">
        <f t="shared" si="22"/>
        <v>1263.7359934716444</v>
      </c>
      <c r="T52" s="27">
        <f t="shared" si="22"/>
        <v>875.48949773316212</v>
      </c>
      <c r="U52" s="27">
        <f t="shared" si="22"/>
        <v>989.65754210612647</v>
      </c>
      <c r="V52" s="27">
        <f t="shared" si="22"/>
        <v>1015.0300568575515</v>
      </c>
      <c r="W52" s="27">
        <f t="shared" si="22"/>
        <v>772.09127507018047</v>
      </c>
      <c r="X52" s="27">
        <f t="shared" si="22"/>
        <v>1023.4902420763435</v>
      </c>
      <c r="Y52" s="27">
        <f t="shared" ref="Y52:Z52" si="23">SUM(Y53:Y54)</f>
        <v>982.09013168795241</v>
      </c>
      <c r="Z52" s="27">
        <f t="shared" si="23"/>
        <v>856.42658570176809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1034.7737923278808</v>
      </c>
      <c r="O53" s="8">
        <v>966.47774870236026</v>
      </c>
      <c r="P53" s="8">
        <v>974.18948436952576</v>
      </c>
      <c r="Q53" s="8">
        <v>1033.497411418824</v>
      </c>
      <c r="R53" s="8">
        <v>984.67002233213441</v>
      </c>
      <c r="S53" s="8">
        <v>1263.7359934716444</v>
      </c>
      <c r="T53" s="8">
        <v>875.48949773316212</v>
      </c>
      <c r="U53" s="8">
        <v>989.65754210612647</v>
      </c>
      <c r="V53" s="8">
        <v>1015.0300568575515</v>
      </c>
      <c r="W53" s="8">
        <v>772.09110056803013</v>
      </c>
      <c r="X53" s="8">
        <v>1023.4902420763435</v>
      </c>
      <c r="Y53" s="8">
        <v>982.09013168795241</v>
      </c>
      <c r="Z53" s="8">
        <v>856.42658570176809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1.2504804626231254</v>
      </c>
      <c r="R54" s="45">
        <v>1.1503931426430853</v>
      </c>
      <c r="S54" s="45">
        <v>0</v>
      </c>
      <c r="T54" s="45">
        <v>0</v>
      </c>
      <c r="U54" s="45">
        <v>0</v>
      </c>
      <c r="V54" s="45">
        <v>0</v>
      </c>
      <c r="W54" s="45">
        <v>1.7450215036115112E-4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552.58131781273073</v>
      </c>
      <c r="I61" s="49">
        <f t="shared" si="24"/>
        <v>497.97258428757277</v>
      </c>
      <c r="J61" s="49">
        <f t="shared" si="24"/>
        <v>472.90432221494825</v>
      </c>
      <c r="K61" s="49">
        <f t="shared" si="24"/>
        <v>539.95314944686493</v>
      </c>
      <c r="L61" s="49">
        <f t="shared" si="24"/>
        <v>503.42112948739151</v>
      </c>
      <c r="M61" s="49">
        <f t="shared" si="24"/>
        <v>399.54266218003141</v>
      </c>
      <c r="N61" s="49">
        <f t="shared" si="24"/>
        <v>302.74397143243471</v>
      </c>
      <c r="O61" s="49">
        <f t="shared" si="24"/>
        <v>346.38687679872095</v>
      </c>
      <c r="P61" s="49">
        <f t="shared" si="24"/>
        <v>392.8414979032429</v>
      </c>
      <c r="Q61" s="49">
        <f t="shared" si="24"/>
        <v>387.66621604072492</v>
      </c>
      <c r="R61" s="49">
        <f t="shared" si="24"/>
        <v>369.68062401445462</v>
      </c>
      <c r="S61" s="49">
        <f t="shared" si="24"/>
        <v>380.92399712060751</v>
      </c>
      <c r="T61" s="49">
        <f t="shared" si="24"/>
        <v>252.98498517028432</v>
      </c>
      <c r="U61" s="49">
        <f t="shared" si="24"/>
        <v>313.43271148763102</v>
      </c>
      <c r="V61" s="49">
        <f t="shared" si="24"/>
        <v>334.13739967979996</v>
      </c>
      <c r="W61" s="49">
        <f t="shared" si="24"/>
        <v>338.40145903326942</v>
      </c>
      <c r="X61" s="49">
        <f t="shared" si="24"/>
        <v>314.0787262380357</v>
      </c>
      <c r="Y61" s="49">
        <f t="shared" ref="Y61:Z61" si="25">SUM(Y62:Y72)</f>
        <v>457.51579165535935</v>
      </c>
      <c r="Z61" s="49">
        <f t="shared" si="25"/>
        <v>429.35801964190534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552.58131781273073</v>
      </c>
      <c r="I62" s="52">
        <v>497.97258428757277</v>
      </c>
      <c r="J62" s="52">
        <v>472.90432221494825</v>
      </c>
      <c r="K62" s="52">
        <v>539.95314944686493</v>
      </c>
      <c r="L62" s="52">
        <v>503.42112948739151</v>
      </c>
      <c r="M62" s="52">
        <v>399.54266218003141</v>
      </c>
      <c r="N62" s="52">
        <v>302.74397143243471</v>
      </c>
      <c r="O62" s="52">
        <v>346.36721707787029</v>
      </c>
      <c r="P62" s="52">
        <v>392.79007770629039</v>
      </c>
      <c r="Q62" s="52">
        <v>382.46478651413565</v>
      </c>
      <c r="R62" s="52">
        <v>365.488883932394</v>
      </c>
      <c r="S62" s="52">
        <v>374.31235866097541</v>
      </c>
      <c r="T62" s="52">
        <v>244.53477258336875</v>
      </c>
      <c r="U62" s="52">
        <v>304.49225828263178</v>
      </c>
      <c r="V62" s="52">
        <v>322.25875763725873</v>
      </c>
      <c r="W62" s="52">
        <v>320.51310226398493</v>
      </c>
      <c r="X62" s="52">
        <v>289.07234441188939</v>
      </c>
      <c r="Y62" s="52">
        <v>421.74123155441157</v>
      </c>
      <c r="Z62" s="52">
        <v>389.1717343182342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1.9659720850644824E-2</v>
      </c>
      <c r="P64" s="52">
        <v>5.1420196952483802E-2</v>
      </c>
      <c r="Q64" s="52">
        <v>4.0172983508393161</v>
      </c>
      <c r="R64" s="52">
        <v>3.0967027775632792</v>
      </c>
      <c r="S64" s="52">
        <v>5.65566811652059</v>
      </c>
      <c r="T64" s="52">
        <v>6.2822257230309404</v>
      </c>
      <c r="U64" s="52">
        <v>6.562398713162108</v>
      </c>
      <c r="V64" s="52">
        <v>9.4462532953401688</v>
      </c>
      <c r="W64" s="52">
        <v>15.554201607438587</v>
      </c>
      <c r="X64" s="52">
        <v>22.874926746978755</v>
      </c>
      <c r="Y64" s="52">
        <v>33.320235162272681</v>
      </c>
      <c r="Z64" s="52">
        <v>37.250082449956338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1.1841311757499351</v>
      </c>
      <c r="R65" s="52">
        <v>1.0950373044973487</v>
      </c>
      <c r="S65" s="52">
        <v>0</v>
      </c>
      <c r="T65" s="52">
        <v>0</v>
      </c>
      <c r="U65" s="52">
        <v>0</v>
      </c>
      <c r="V65" s="52">
        <v>0</v>
      </c>
      <c r="W65" s="52">
        <v>1.7034356092583737E-4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0.9559703431115143</v>
      </c>
      <c r="T69" s="52">
        <v>1.6293425655389748</v>
      </c>
      <c r="U69" s="52">
        <v>2.2999571637692533</v>
      </c>
      <c r="V69" s="52">
        <v>2.4323887472010535</v>
      </c>
      <c r="W69" s="52">
        <v>2.3325823326866226</v>
      </c>
      <c r="X69" s="52">
        <v>2.1286762606006677</v>
      </c>
      <c r="Y69" s="52">
        <v>2.4543249386750889</v>
      </c>
      <c r="Z69" s="52">
        <v>2.6367580380788183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0.53864429834566607</v>
      </c>
      <c r="U72" s="55">
        <v>7.8097328067882138E-2</v>
      </c>
      <c r="V72" s="55">
        <v>0</v>
      </c>
      <c r="W72" s="55">
        <v>1.4024855983556259E-3</v>
      </c>
      <c r="X72" s="55">
        <v>2.7788185668874595E-3</v>
      </c>
      <c r="Y72" s="55">
        <v>0</v>
      </c>
      <c r="Z72" s="55">
        <v>0.29944483563599417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1321.5887327707792</v>
      </c>
      <c r="D2" s="21">
        <f t="shared" ref="D2:X2" si="0">SUM(D3,D17,D22,D25,D26,D51,D52)</f>
        <v>1384.1476640485141</v>
      </c>
      <c r="E2" s="21">
        <f t="shared" si="0"/>
        <v>1505.4293585081668</v>
      </c>
      <c r="F2" s="21">
        <f t="shared" si="0"/>
        <v>1345.9447221190162</v>
      </c>
      <c r="G2" s="21">
        <f t="shared" si="0"/>
        <v>1236.2794961395487</v>
      </c>
      <c r="H2" s="21">
        <f t="shared" si="0"/>
        <v>1215.3789249719093</v>
      </c>
      <c r="I2" s="21">
        <f t="shared" si="0"/>
        <v>1273.0021833904395</v>
      </c>
      <c r="J2" s="21">
        <f t="shared" si="0"/>
        <v>1159.9508806117294</v>
      </c>
      <c r="K2" s="21">
        <f t="shared" si="0"/>
        <v>984.61916314786617</v>
      </c>
      <c r="L2" s="21">
        <f t="shared" si="0"/>
        <v>798.97963916844822</v>
      </c>
      <c r="M2" s="21">
        <f t="shared" si="0"/>
        <v>864.09860343563491</v>
      </c>
      <c r="N2" s="21">
        <f t="shared" si="0"/>
        <v>1002.4683767297937</v>
      </c>
      <c r="O2" s="21">
        <f t="shared" si="0"/>
        <v>924.47185387117179</v>
      </c>
      <c r="P2" s="21">
        <f t="shared" si="0"/>
        <v>879.26159823391788</v>
      </c>
      <c r="Q2" s="21">
        <f t="shared" si="0"/>
        <v>889.12277966397141</v>
      </c>
      <c r="R2" s="21">
        <f t="shared" si="0"/>
        <v>834.35672869919358</v>
      </c>
      <c r="S2" s="21">
        <f t="shared" si="0"/>
        <v>755.84823452711612</v>
      </c>
      <c r="T2" s="21">
        <f t="shared" si="0"/>
        <v>805.95455844952608</v>
      </c>
      <c r="U2" s="21">
        <f t="shared" si="0"/>
        <v>859.50829596868266</v>
      </c>
      <c r="V2" s="21">
        <f t="shared" si="0"/>
        <v>798.22082639381688</v>
      </c>
      <c r="W2" s="21">
        <f t="shared" si="0"/>
        <v>726.44568828893762</v>
      </c>
      <c r="X2" s="21">
        <f t="shared" si="0"/>
        <v>880.18657276278395</v>
      </c>
      <c r="Y2" s="21">
        <f t="shared" ref="Y2:Z2" si="1">SUM(Y3,Y17,Y22,Y25,Y26,Y51,Y52)</f>
        <v>753.42414975665838</v>
      </c>
      <c r="Z2" s="21">
        <f t="shared" si="1"/>
        <v>619.3484501821149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127.45161675754976</v>
      </c>
      <c r="D3" s="24">
        <f t="shared" ref="D3:W3" si="3">SUM(D4,D8,D11)</f>
        <v>115.16599922516738</v>
      </c>
      <c r="E3" s="24">
        <f t="shared" si="3"/>
        <v>166.63452636848208</v>
      </c>
      <c r="F3" s="24">
        <f t="shared" si="3"/>
        <v>166.81679536155943</v>
      </c>
      <c r="G3" s="24">
        <f t="shared" si="3"/>
        <v>147.8544738705003</v>
      </c>
      <c r="H3" s="24">
        <f t="shared" si="3"/>
        <v>176.33889153651302</v>
      </c>
      <c r="I3" s="24">
        <f t="shared" si="3"/>
        <v>192.94475520268514</v>
      </c>
      <c r="J3" s="24">
        <f t="shared" si="3"/>
        <v>255.63393123959412</v>
      </c>
      <c r="K3" s="24">
        <f t="shared" si="3"/>
        <v>199.40283269259535</v>
      </c>
      <c r="L3" s="24">
        <f t="shared" si="3"/>
        <v>206.7990690567386</v>
      </c>
      <c r="M3" s="24">
        <f t="shared" si="3"/>
        <v>228.28413568263687</v>
      </c>
      <c r="N3" s="24">
        <f t="shared" si="3"/>
        <v>299.30154995611332</v>
      </c>
      <c r="O3" s="24">
        <f t="shared" si="3"/>
        <v>299.26791627613454</v>
      </c>
      <c r="P3" s="24">
        <f t="shared" si="3"/>
        <v>179.00528069025103</v>
      </c>
      <c r="Q3" s="24">
        <f t="shared" si="3"/>
        <v>175.90340801642367</v>
      </c>
      <c r="R3" s="24">
        <f t="shared" si="3"/>
        <v>175.33523573574382</v>
      </c>
      <c r="S3" s="24">
        <f t="shared" si="3"/>
        <v>154.57554733601245</v>
      </c>
      <c r="T3" s="24">
        <f t="shared" si="3"/>
        <v>139.38632946209131</v>
      </c>
      <c r="U3" s="24">
        <f t="shared" si="3"/>
        <v>168.23276387961894</v>
      </c>
      <c r="V3" s="24">
        <f t="shared" si="3"/>
        <v>147.30109140458555</v>
      </c>
      <c r="W3" s="24">
        <f t="shared" si="3"/>
        <v>117.97303029798277</v>
      </c>
      <c r="X3" s="24">
        <f t="shared" ref="X3:Z3" si="4">SUM(X4,X8,X11)</f>
        <v>160.98966338942947</v>
      </c>
      <c r="Y3" s="24">
        <f t="shared" si="4"/>
        <v>135.35247739537664</v>
      </c>
      <c r="Z3" s="24">
        <f t="shared" si="4"/>
        <v>124.35129762985389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96.027092754255065</v>
      </c>
      <c r="D4" s="19">
        <f t="shared" ref="D4:W4" si="6">SUM(D5:D7)</f>
        <v>78.957994033772266</v>
      </c>
      <c r="E4" s="19">
        <f t="shared" si="6"/>
        <v>133.50751920286521</v>
      </c>
      <c r="F4" s="19">
        <f t="shared" si="6"/>
        <v>133.60426617789426</v>
      </c>
      <c r="G4" s="19">
        <f t="shared" si="6"/>
        <v>108.83262747402763</v>
      </c>
      <c r="H4" s="19">
        <f t="shared" si="6"/>
        <v>138.77465186110774</v>
      </c>
      <c r="I4" s="19">
        <f t="shared" si="6"/>
        <v>155.05974660234423</v>
      </c>
      <c r="J4" s="19">
        <f t="shared" si="6"/>
        <v>224.77042167900032</v>
      </c>
      <c r="K4" s="19">
        <f t="shared" si="6"/>
        <v>155.44711967609075</v>
      </c>
      <c r="L4" s="19">
        <f t="shared" si="6"/>
        <v>167.21548700993105</v>
      </c>
      <c r="M4" s="19">
        <f t="shared" si="6"/>
        <v>189.0235866912985</v>
      </c>
      <c r="N4" s="19">
        <f t="shared" si="6"/>
        <v>245.88669109312207</v>
      </c>
      <c r="O4" s="19">
        <f t="shared" si="6"/>
        <v>239.46106086920531</v>
      </c>
      <c r="P4" s="19">
        <f t="shared" si="6"/>
        <v>135.27650173945651</v>
      </c>
      <c r="Q4" s="19">
        <f t="shared" si="6"/>
        <v>129.6870228304316</v>
      </c>
      <c r="R4" s="19">
        <f t="shared" si="6"/>
        <v>142.33934199747907</v>
      </c>
      <c r="S4" s="19">
        <f t="shared" si="6"/>
        <v>128.40914138300616</v>
      </c>
      <c r="T4" s="19">
        <f t="shared" si="6"/>
        <v>113.22292310340268</v>
      </c>
      <c r="U4" s="19">
        <f t="shared" si="6"/>
        <v>139.20842909645472</v>
      </c>
      <c r="V4" s="19">
        <f t="shared" si="6"/>
        <v>119.45873180747159</v>
      </c>
      <c r="W4" s="19">
        <f t="shared" si="6"/>
        <v>101.96922222333568</v>
      </c>
      <c r="X4" s="19">
        <f t="shared" ref="X4:Z4" si="7">SUM(X5:X7)</f>
        <v>135.15919750873226</v>
      </c>
      <c r="Y4" s="19">
        <f t="shared" si="7"/>
        <v>110.02924753805733</v>
      </c>
      <c r="Z4" s="19">
        <f t="shared" si="7"/>
        <v>88.591803265459788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103.22198847707239</v>
      </c>
      <c r="O5" s="8">
        <v>116.11320245065185</v>
      </c>
      <c r="P5" s="8">
        <v>80.525820178619412</v>
      </c>
      <c r="Q5" s="8">
        <v>39.925688209968889</v>
      </c>
      <c r="R5" s="8">
        <v>40.879947642102728</v>
      </c>
      <c r="S5" s="8">
        <v>21.435093702264918</v>
      </c>
      <c r="T5" s="8">
        <v>13.685457902911811</v>
      </c>
      <c r="U5" s="8">
        <v>27.195587342889905</v>
      </c>
      <c r="V5" s="8">
        <v>21.799304797188476</v>
      </c>
      <c r="W5" s="8">
        <v>13.688345765476839</v>
      </c>
      <c r="X5" s="8">
        <v>20.451548199162335</v>
      </c>
      <c r="Y5" s="8">
        <v>21.208032562858307</v>
      </c>
      <c r="Z5" s="8">
        <v>5.9472449694651255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96.027092754255065</v>
      </c>
      <c r="D7" s="8">
        <v>78.957994033772266</v>
      </c>
      <c r="E7" s="8">
        <v>133.50751920286521</v>
      </c>
      <c r="F7" s="8">
        <v>133.60426617789426</v>
      </c>
      <c r="G7" s="8">
        <v>108.83262747402763</v>
      </c>
      <c r="H7" s="8">
        <v>138.77465186110774</v>
      </c>
      <c r="I7" s="8">
        <v>155.05974660234423</v>
      </c>
      <c r="J7" s="8">
        <v>224.77042167900032</v>
      </c>
      <c r="K7" s="8">
        <v>155.44711967609075</v>
      </c>
      <c r="L7" s="8">
        <v>167.21548700993105</v>
      </c>
      <c r="M7" s="8">
        <v>189.0235866912985</v>
      </c>
      <c r="N7" s="8">
        <v>142.66470261604968</v>
      </c>
      <c r="O7" s="8">
        <v>123.34785841855346</v>
      </c>
      <c r="P7" s="8">
        <v>54.750681560837087</v>
      </c>
      <c r="Q7" s="8">
        <v>89.761334620462719</v>
      </c>
      <c r="R7" s="8">
        <v>101.45939435537635</v>
      </c>
      <c r="S7" s="8">
        <v>106.97404768074125</v>
      </c>
      <c r="T7" s="8">
        <v>99.537465200490871</v>
      </c>
      <c r="U7" s="8">
        <v>112.01284175356481</v>
      </c>
      <c r="V7" s="8">
        <v>97.65942701028311</v>
      </c>
      <c r="W7" s="8">
        <v>88.280876457858838</v>
      </c>
      <c r="X7" s="8">
        <v>114.70764930956993</v>
      </c>
      <c r="Y7" s="8">
        <v>88.821214975199027</v>
      </c>
      <c r="Z7" s="8">
        <v>82.644558295994656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3.6885684919882307</v>
      </c>
      <c r="O8" s="19">
        <f t="shared" si="8"/>
        <v>6.9681679184759684</v>
      </c>
      <c r="P8" s="19">
        <f t="shared" si="8"/>
        <v>14.265370749864488</v>
      </c>
      <c r="Q8" s="19">
        <f t="shared" si="8"/>
        <v>14.659134043413351</v>
      </c>
      <c r="R8" s="19">
        <f t="shared" si="8"/>
        <v>7.2786651762946333</v>
      </c>
      <c r="S8" s="19">
        <f t="shared" si="8"/>
        <v>5.4042286250988623</v>
      </c>
      <c r="T8" s="19">
        <f t="shared" si="8"/>
        <v>2.3708279472539728</v>
      </c>
      <c r="U8" s="19">
        <f t="shared" si="8"/>
        <v>3.3051879465894669</v>
      </c>
      <c r="V8" s="19">
        <f t="shared" si="8"/>
        <v>3.2468539445717033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3.6885684919882307</v>
      </c>
      <c r="O10" s="8">
        <v>6.9681679184759684</v>
      </c>
      <c r="P10" s="8">
        <v>14.265370749864488</v>
      </c>
      <c r="Q10" s="8">
        <v>14.659134043413351</v>
      </c>
      <c r="R10" s="8">
        <v>7.2786651762946333</v>
      </c>
      <c r="S10" s="8">
        <v>5.4042286250988623</v>
      </c>
      <c r="T10" s="8">
        <v>2.3708279472539728</v>
      </c>
      <c r="U10" s="8">
        <v>3.3051879465894669</v>
      </c>
      <c r="V10" s="8">
        <v>3.2468539445717033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31.424524003294689</v>
      </c>
      <c r="D11" s="19">
        <f t="shared" si="10"/>
        <v>36.20800519139511</v>
      </c>
      <c r="E11" s="19">
        <f t="shared" si="10"/>
        <v>33.127007165616867</v>
      </c>
      <c r="F11" s="19">
        <f t="shared" si="10"/>
        <v>33.212529183665161</v>
      </c>
      <c r="G11" s="19">
        <f t="shared" si="10"/>
        <v>39.021846396472668</v>
      </c>
      <c r="H11" s="19">
        <f t="shared" si="10"/>
        <v>37.564239675405268</v>
      </c>
      <c r="I11" s="19">
        <f t="shared" si="10"/>
        <v>37.88500860034091</v>
      </c>
      <c r="J11" s="19">
        <f t="shared" si="10"/>
        <v>30.863509560593808</v>
      </c>
      <c r="K11" s="19">
        <f t="shared" si="10"/>
        <v>43.955713016504596</v>
      </c>
      <c r="L11" s="19">
        <f t="shared" si="10"/>
        <v>39.583582046807557</v>
      </c>
      <c r="M11" s="19">
        <f t="shared" si="10"/>
        <v>39.260548991338354</v>
      </c>
      <c r="N11" s="19">
        <f t="shared" si="10"/>
        <v>49.726290371002996</v>
      </c>
      <c r="O11" s="19">
        <f t="shared" si="10"/>
        <v>52.838687488453289</v>
      </c>
      <c r="P11" s="19">
        <f t="shared" si="10"/>
        <v>29.463408200930022</v>
      </c>
      <c r="Q11" s="19">
        <f t="shared" si="10"/>
        <v>31.557251142578693</v>
      </c>
      <c r="R11" s="19">
        <f t="shared" si="10"/>
        <v>25.717228561970121</v>
      </c>
      <c r="S11" s="19">
        <f t="shared" si="10"/>
        <v>20.762177327907441</v>
      </c>
      <c r="T11" s="19">
        <f t="shared" si="10"/>
        <v>23.792578411434672</v>
      </c>
      <c r="U11" s="19">
        <f t="shared" si="10"/>
        <v>25.719146836574776</v>
      </c>
      <c r="V11" s="19">
        <f t="shared" si="10"/>
        <v>24.595505652542258</v>
      </c>
      <c r="W11" s="19">
        <f t="shared" si="10"/>
        <v>16.003808074647097</v>
      </c>
      <c r="X11" s="19">
        <f t="shared" si="10"/>
        <v>25.830465880697201</v>
      </c>
      <c r="Y11" s="19">
        <f t="shared" ref="Y11:Z11" si="11">SUM(Y12:Y16)</f>
        <v>25.323229857319312</v>
      </c>
      <c r="Z11" s="19">
        <f t="shared" si="11"/>
        <v>35.759494364394101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0.52541133264847717</v>
      </c>
      <c r="O12" s="8">
        <v>4.9627832757408337</v>
      </c>
      <c r="P12" s="8">
        <v>3.2204666410761331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31.424524003294689</v>
      </c>
      <c r="D13" s="8">
        <v>36.20800519139511</v>
      </c>
      <c r="E13" s="8">
        <v>33.127007165616867</v>
      </c>
      <c r="F13" s="8">
        <v>33.212529183665161</v>
      </c>
      <c r="G13" s="8">
        <v>39.021846396472668</v>
      </c>
      <c r="H13" s="8">
        <v>37.564239675405268</v>
      </c>
      <c r="I13" s="8">
        <v>37.88500860034091</v>
      </c>
      <c r="J13" s="8">
        <v>30.863509560593808</v>
      </c>
      <c r="K13" s="8">
        <v>43.955713016504596</v>
      </c>
      <c r="L13" s="8">
        <v>39.583582046807557</v>
      </c>
      <c r="M13" s="8">
        <v>39.260548991338354</v>
      </c>
      <c r="N13" s="8">
        <v>47.811840190650706</v>
      </c>
      <c r="O13" s="8">
        <v>44.727022160357464</v>
      </c>
      <c r="P13" s="8">
        <v>21.134444422339765</v>
      </c>
      <c r="Q13" s="8">
        <v>23.07110290877301</v>
      </c>
      <c r="R13" s="8">
        <v>22.470214762318236</v>
      </c>
      <c r="S13" s="8">
        <v>18.431045044525398</v>
      </c>
      <c r="T13" s="8">
        <v>20.93505541534757</v>
      </c>
      <c r="U13" s="8">
        <v>23.682334264722975</v>
      </c>
      <c r="V13" s="8">
        <v>21.617718175803176</v>
      </c>
      <c r="W13" s="8">
        <v>16.003808074647097</v>
      </c>
      <c r="X13" s="8">
        <v>25.830465880697201</v>
      </c>
      <c r="Y13" s="8">
        <v>25.323229857319312</v>
      </c>
      <c r="Z13" s="8">
        <v>35.759494364394101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1.3890388477038154</v>
      </c>
      <c r="O16" s="8">
        <v>3.1488820523549932</v>
      </c>
      <c r="P16" s="8">
        <v>5.1084971375141253</v>
      </c>
      <c r="Q16" s="8">
        <v>8.4861482338056806</v>
      </c>
      <c r="R16" s="8">
        <v>3.2470137996518855</v>
      </c>
      <c r="S16" s="8">
        <v>2.3311322833820429</v>
      </c>
      <c r="T16" s="8">
        <v>2.8575229960871016</v>
      </c>
      <c r="U16" s="8">
        <v>2.0368125718518018</v>
      </c>
      <c r="V16" s="8">
        <v>2.9777874767390822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416.29691789119522</v>
      </c>
      <c r="D26" s="27">
        <f t="shared" si="16"/>
        <v>435.14283067193293</v>
      </c>
      <c r="E26" s="27">
        <f t="shared" si="16"/>
        <v>425.7032753108561</v>
      </c>
      <c r="F26" s="27">
        <f t="shared" si="16"/>
        <v>325.24240127836526</v>
      </c>
      <c r="G26" s="27">
        <f t="shared" si="16"/>
        <v>312.45285195935423</v>
      </c>
      <c r="H26" s="27">
        <f t="shared" si="16"/>
        <v>313.41266501068219</v>
      </c>
      <c r="I26" s="27">
        <f t="shared" si="16"/>
        <v>338.66340147366765</v>
      </c>
      <c r="J26" s="27">
        <f t="shared" si="16"/>
        <v>289.49453484369991</v>
      </c>
      <c r="K26" s="27">
        <f t="shared" si="16"/>
        <v>228.56439143935808</v>
      </c>
      <c r="L26" s="27">
        <f t="shared" si="16"/>
        <v>178.42521499116418</v>
      </c>
      <c r="M26" s="27">
        <f t="shared" si="16"/>
        <v>155.62372200973124</v>
      </c>
      <c r="N26" s="27">
        <f t="shared" si="16"/>
        <v>191.70082088265559</v>
      </c>
      <c r="O26" s="27">
        <f t="shared" si="16"/>
        <v>143.99868118961243</v>
      </c>
      <c r="P26" s="27">
        <f t="shared" si="16"/>
        <v>125.07367321960479</v>
      </c>
      <c r="Q26" s="27">
        <f t="shared" si="16"/>
        <v>109.15629119984425</v>
      </c>
      <c r="R26" s="27">
        <f t="shared" si="16"/>
        <v>119.31997906181329</v>
      </c>
      <c r="S26" s="27">
        <f t="shared" si="16"/>
        <v>110.85460477354587</v>
      </c>
      <c r="T26" s="27">
        <f t="shared" si="16"/>
        <v>98.092203680407437</v>
      </c>
      <c r="U26" s="27">
        <f t="shared" si="16"/>
        <v>77.431358207557338</v>
      </c>
      <c r="V26" s="27">
        <f t="shared" si="16"/>
        <v>72.656652159336744</v>
      </c>
      <c r="W26" s="27">
        <f t="shared" si="16"/>
        <v>55.452014289279596</v>
      </c>
      <c r="X26" s="27">
        <f t="shared" si="16"/>
        <v>62.649435692574073</v>
      </c>
      <c r="Y26" s="27">
        <f t="shared" ref="Y26:Z26" si="17">SUM(Y27,Y33)</f>
        <v>69.91212751846173</v>
      </c>
      <c r="Z26" s="27">
        <f t="shared" si="17"/>
        <v>72.100700537916467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416.29691789119522</v>
      </c>
      <c r="D33" s="19">
        <f t="shared" si="20"/>
        <v>435.14283067193293</v>
      </c>
      <c r="E33" s="19">
        <f t="shared" si="20"/>
        <v>425.7032753108561</v>
      </c>
      <c r="F33" s="19">
        <f t="shared" si="20"/>
        <v>325.24240127836526</v>
      </c>
      <c r="G33" s="19">
        <f t="shared" si="20"/>
        <v>312.45285195935423</v>
      </c>
      <c r="H33" s="19">
        <f t="shared" si="20"/>
        <v>313.41266501068219</v>
      </c>
      <c r="I33" s="19">
        <f t="shared" si="20"/>
        <v>338.66340147366765</v>
      </c>
      <c r="J33" s="19">
        <f t="shared" si="20"/>
        <v>289.49453484369991</v>
      </c>
      <c r="K33" s="19">
        <f t="shared" si="20"/>
        <v>228.56439143935808</v>
      </c>
      <c r="L33" s="19">
        <f t="shared" si="20"/>
        <v>178.42521499116418</v>
      </c>
      <c r="M33" s="19">
        <f t="shared" si="20"/>
        <v>155.62372200973124</v>
      </c>
      <c r="N33" s="19">
        <f t="shared" si="20"/>
        <v>191.70082088265559</v>
      </c>
      <c r="O33" s="19">
        <f t="shared" si="20"/>
        <v>143.99868118961243</v>
      </c>
      <c r="P33" s="19">
        <f t="shared" si="20"/>
        <v>125.07367321960479</v>
      </c>
      <c r="Q33" s="19">
        <f t="shared" si="20"/>
        <v>109.15629119984425</v>
      </c>
      <c r="R33" s="19">
        <f t="shared" si="20"/>
        <v>119.31997906181329</v>
      </c>
      <c r="S33" s="19">
        <f t="shared" si="20"/>
        <v>110.85460477354587</v>
      </c>
      <c r="T33" s="19">
        <f t="shared" si="20"/>
        <v>98.092203680407437</v>
      </c>
      <c r="U33" s="19">
        <f t="shared" si="20"/>
        <v>77.431358207557338</v>
      </c>
      <c r="V33" s="19">
        <f t="shared" si="20"/>
        <v>72.656652159336744</v>
      </c>
      <c r="W33" s="19">
        <f t="shared" si="20"/>
        <v>55.452014289279596</v>
      </c>
      <c r="X33" s="19">
        <f t="shared" si="20"/>
        <v>62.649435692574073</v>
      </c>
      <c r="Y33" s="19">
        <f t="shared" ref="Y33:Z33" si="21">SUM(Y34:Y50)</f>
        <v>69.91212751846173</v>
      </c>
      <c r="Z33" s="19">
        <f t="shared" si="21"/>
        <v>72.100700537916467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40.001158573996854</v>
      </c>
      <c r="D36" s="8">
        <v>32.688979954206097</v>
      </c>
      <c r="E36" s="8">
        <v>24.000944689074771</v>
      </c>
      <c r="F36" s="8">
        <v>19.306265356921113</v>
      </c>
      <c r="G36" s="8">
        <v>17.607943646341575</v>
      </c>
      <c r="H36" s="8">
        <v>21.316026333932633</v>
      </c>
      <c r="I36" s="8">
        <v>25.001242405120696</v>
      </c>
      <c r="J36" s="8">
        <v>15.915250728827218</v>
      </c>
      <c r="K36" s="8">
        <v>10.646340932383918</v>
      </c>
      <c r="L36" s="8">
        <v>8.9358325848147491</v>
      </c>
      <c r="M36" s="8">
        <v>9.5091574177727427</v>
      </c>
      <c r="N36" s="8">
        <v>18.901752998740584</v>
      </c>
      <c r="O36" s="8">
        <v>17.725581677556303</v>
      </c>
      <c r="P36" s="8">
        <v>17.76415048451987</v>
      </c>
      <c r="Q36" s="8">
        <v>17.304704857725575</v>
      </c>
      <c r="R36" s="8">
        <v>16.342406813907186</v>
      </c>
      <c r="S36" s="8">
        <v>14.431349397811147</v>
      </c>
      <c r="T36" s="8">
        <v>15.722750739068962</v>
      </c>
      <c r="U36" s="8">
        <v>15.66086570802474</v>
      </c>
      <c r="V36" s="8">
        <v>15.66925887669149</v>
      </c>
      <c r="W36" s="8">
        <v>15.765701670261667</v>
      </c>
      <c r="X36" s="8">
        <v>18.426962695140251</v>
      </c>
      <c r="Y36" s="8">
        <v>15.215893246515709</v>
      </c>
      <c r="Z36" s="8">
        <v>14.057766459929326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45.884854266980639</v>
      </c>
      <c r="D43" s="8">
        <v>77.09957730366375</v>
      </c>
      <c r="E43" s="8">
        <v>64.753010059600072</v>
      </c>
      <c r="F43" s="8">
        <v>23.352291780162446</v>
      </c>
      <c r="G43" s="8">
        <v>20.853799188692495</v>
      </c>
      <c r="H43" s="8">
        <v>20.363232273496131</v>
      </c>
      <c r="I43" s="8">
        <v>23.154235383996642</v>
      </c>
      <c r="J43" s="8">
        <v>20.995586570074245</v>
      </c>
      <c r="K43" s="8">
        <v>20.498397369410831</v>
      </c>
      <c r="L43" s="8">
        <v>15.397533956716901</v>
      </c>
      <c r="M43" s="8">
        <v>15.523518795787465</v>
      </c>
      <c r="N43" s="8">
        <v>27.581009144271089</v>
      </c>
      <c r="O43" s="8">
        <v>25.019341019547557</v>
      </c>
      <c r="P43" s="8">
        <v>26.766453915261266</v>
      </c>
      <c r="Q43" s="8">
        <v>27.996658644355005</v>
      </c>
      <c r="R43" s="8">
        <v>24.445866312498413</v>
      </c>
      <c r="S43" s="8">
        <v>22.352266414740676</v>
      </c>
      <c r="T43" s="8">
        <v>26.991329840270776</v>
      </c>
      <c r="U43" s="8">
        <v>28.245646374411347</v>
      </c>
      <c r="V43" s="8">
        <v>27.668753120108114</v>
      </c>
      <c r="W43" s="8">
        <v>24.827263983249424</v>
      </c>
      <c r="X43" s="8">
        <v>26.659600870779638</v>
      </c>
      <c r="Y43" s="8">
        <v>28.212340879610551</v>
      </c>
      <c r="Z43" s="8">
        <v>24.519051282236131</v>
      </c>
    </row>
    <row r="44" spans="1:26" ht="11.25" customHeight="1" x14ac:dyDescent="0.2">
      <c r="A44" s="28" t="s">
        <v>74</v>
      </c>
      <c r="B44" s="7" t="s">
        <v>75</v>
      </c>
      <c r="C44" s="8">
        <v>330.41090505021776</v>
      </c>
      <c r="D44" s="8">
        <v>325.35427341406307</v>
      </c>
      <c r="E44" s="8">
        <v>336.94932056218124</v>
      </c>
      <c r="F44" s="8">
        <v>282.5838441412817</v>
      </c>
      <c r="G44" s="8">
        <v>273.99110912432013</v>
      </c>
      <c r="H44" s="8">
        <v>271.73340640325341</v>
      </c>
      <c r="I44" s="8">
        <v>290.50792368455029</v>
      </c>
      <c r="J44" s="8">
        <v>252.58369754479844</v>
      </c>
      <c r="K44" s="8">
        <v>197.41965313756333</v>
      </c>
      <c r="L44" s="8">
        <v>154.09184844963252</v>
      </c>
      <c r="M44" s="8">
        <v>130.59104579617104</v>
      </c>
      <c r="N44" s="8">
        <v>145.21805873964391</v>
      </c>
      <c r="O44" s="8">
        <v>101.25375849250857</v>
      </c>
      <c r="P44" s="8">
        <v>80.543068819823645</v>
      </c>
      <c r="Q44" s="8">
        <v>63.854927697763678</v>
      </c>
      <c r="R44" s="8">
        <v>78.531705935407686</v>
      </c>
      <c r="S44" s="8">
        <v>74.070988960994057</v>
      </c>
      <c r="T44" s="8">
        <v>55.3781231010677</v>
      </c>
      <c r="U44" s="8">
        <v>33.524846125121243</v>
      </c>
      <c r="V44" s="8">
        <v>29.318640162537143</v>
      </c>
      <c r="W44" s="8">
        <v>14.859048635768508</v>
      </c>
      <c r="X44" s="8">
        <v>17.562872126654185</v>
      </c>
      <c r="Y44" s="8">
        <v>26.483893392335471</v>
      </c>
      <c r="Z44" s="8">
        <v>33.523882795751007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777.84019812203428</v>
      </c>
      <c r="D51" s="27">
        <v>833.83883415141383</v>
      </c>
      <c r="E51" s="27">
        <v>913.09155682882852</v>
      </c>
      <c r="F51" s="27">
        <v>853.88552547909148</v>
      </c>
      <c r="G51" s="27">
        <v>775.97217030969409</v>
      </c>
      <c r="H51" s="27">
        <v>725.62736842471418</v>
      </c>
      <c r="I51" s="27">
        <v>741.39402671408675</v>
      </c>
      <c r="J51" s="27">
        <v>614.82241452843539</v>
      </c>
      <c r="K51" s="27">
        <v>556.65193901591272</v>
      </c>
      <c r="L51" s="27">
        <v>413.75535512054546</v>
      </c>
      <c r="M51" s="27">
        <v>480.19074574326675</v>
      </c>
      <c r="N51" s="27">
        <v>511.46600589102479</v>
      </c>
      <c r="O51" s="27">
        <v>481.20525640542485</v>
      </c>
      <c r="P51" s="27">
        <v>575.18264432406204</v>
      </c>
      <c r="Q51" s="27">
        <v>604.06308044770356</v>
      </c>
      <c r="R51" s="27">
        <v>539.70151390163642</v>
      </c>
      <c r="S51" s="27">
        <v>490.41808241755786</v>
      </c>
      <c r="T51" s="27">
        <v>568.47602530702727</v>
      </c>
      <c r="U51" s="27">
        <v>613.84417388150644</v>
      </c>
      <c r="V51" s="27">
        <v>578.26308282989453</v>
      </c>
      <c r="W51" s="27">
        <v>553.02064370167523</v>
      </c>
      <c r="X51" s="27">
        <v>656.5474736807804</v>
      </c>
      <c r="Y51" s="27">
        <v>548.15954484282008</v>
      </c>
      <c r="Z51" s="27">
        <v>422.89645201434456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5.3778467053335367E-3</v>
      </c>
      <c r="P61" s="49">
        <f t="shared" si="24"/>
        <v>1.5720648245975813E-2</v>
      </c>
      <c r="Q61" s="49">
        <f t="shared" si="24"/>
        <v>1.2985913740939388</v>
      </c>
      <c r="R61" s="49">
        <f t="shared" si="24"/>
        <v>1.0187936728394167</v>
      </c>
      <c r="S61" s="49">
        <f t="shared" si="24"/>
        <v>1.7083466334634441</v>
      </c>
      <c r="T61" s="49">
        <f t="shared" si="24"/>
        <v>2.7835020089916078</v>
      </c>
      <c r="U61" s="49">
        <f t="shared" si="24"/>
        <v>2.8978136121740081</v>
      </c>
      <c r="V61" s="49">
        <f t="shared" si="24"/>
        <v>3.5984043311386049</v>
      </c>
      <c r="W61" s="49">
        <f t="shared" si="24"/>
        <v>5.1822270289970982</v>
      </c>
      <c r="X61" s="49">
        <f t="shared" si="24"/>
        <v>8.1224086857780851</v>
      </c>
      <c r="Y61" s="49">
        <f t="shared" ref="Y61:Z61" si="25">SUM(Y62:Y72)</f>
        <v>10.784042667524233</v>
      </c>
      <c r="Z61" s="49">
        <f t="shared" si="25"/>
        <v>11.656200587575023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5.3778467053335367E-3</v>
      </c>
      <c r="P64" s="52">
        <v>1.5720648245975813E-2</v>
      </c>
      <c r="Q64" s="52">
        <v>1.2985913740939388</v>
      </c>
      <c r="R64" s="52">
        <v>1.0187936728394167</v>
      </c>
      <c r="S64" s="52">
        <v>1.4613384633530169</v>
      </c>
      <c r="T64" s="52">
        <v>2.0693666273049551</v>
      </c>
      <c r="U64" s="52">
        <v>2.1270295681298137</v>
      </c>
      <c r="V64" s="52">
        <v>2.8615593137035487</v>
      </c>
      <c r="W64" s="52">
        <v>4.5060690930985716</v>
      </c>
      <c r="X64" s="52">
        <v>7.4300834478152469</v>
      </c>
      <c r="Y64" s="52">
        <v>10.044200031193961</v>
      </c>
      <c r="Z64" s="52">
        <v>10.804542630484017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0.24700817011042711</v>
      </c>
      <c r="T69" s="52">
        <v>0.53670582341747963</v>
      </c>
      <c r="U69" s="52">
        <v>0.74547084177577028</v>
      </c>
      <c r="V69" s="52">
        <v>0.73684501743505626</v>
      </c>
      <c r="W69" s="52">
        <v>0.67575163429798402</v>
      </c>
      <c r="X69" s="52">
        <v>0.69142264036912038</v>
      </c>
      <c r="Y69" s="52">
        <v>0.73984263633027192</v>
      </c>
      <c r="Z69" s="52">
        <v>0.7648027267313442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0.17742955826917295</v>
      </c>
      <c r="U72" s="55">
        <v>2.5313202268424304E-2</v>
      </c>
      <c r="V72" s="55">
        <v>0</v>
      </c>
      <c r="W72" s="55">
        <v>4.0630160054270034E-4</v>
      </c>
      <c r="X72" s="55">
        <v>9.025975937185963E-4</v>
      </c>
      <c r="Y72" s="55">
        <v>0</v>
      </c>
      <c r="Z72" s="55">
        <v>8.6855230359662514E-2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4552.1655332400005</v>
      </c>
      <c r="D2" s="21">
        <f t="shared" ref="D2:X2" si="0">SUM(D3,D17,D22,D25,D26,D51,D52)</f>
        <v>4265.2152064799993</v>
      </c>
      <c r="E2" s="21">
        <f t="shared" si="0"/>
        <v>4399.4833462799998</v>
      </c>
      <c r="F2" s="21">
        <f t="shared" si="0"/>
        <v>4473.2988964800006</v>
      </c>
      <c r="G2" s="21">
        <f t="shared" si="0"/>
        <v>3984.7382769600017</v>
      </c>
      <c r="H2" s="21">
        <f t="shared" si="0"/>
        <v>3101.861917440001</v>
      </c>
      <c r="I2" s="21">
        <f t="shared" si="0"/>
        <v>3760.8430136400016</v>
      </c>
      <c r="J2" s="21">
        <f t="shared" si="0"/>
        <v>2537.7008976000006</v>
      </c>
      <c r="K2" s="21">
        <f t="shared" si="0"/>
        <v>2480.8394573999999</v>
      </c>
      <c r="L2" s="21">
        <f t="shared" si="0"/>
        <v>2006.0273556000002</v>
      </c>
      <c r="M2" s="21">
        <f t="shared" si="0"/>
        <v>2317.6684714087514</v>
      </c>
      <c r="N2" s="21">
        <f t="shared" si="0"/>
        <v>2216.2382245025565</v>
      </c>
      <c r="O2" s="21">
        <f t="shared" si="0"/>
        <v>2314.2381643466015</v>
      </c>
      <c r="P2" s="21">
        <f t="shared" si="0"/>
        <v>2584.6050460586703</v>
      </c>
      <c r="Q2" s="21">
        <f t="shared" si="0"/>
        <v>2405.8059346151385</v>
      </c>
      <c r="R2" s="21">
        <f t="shared" si="0"/>
        <v>2290.2014665853567</v>
      </c>
      <c r="S2" s="21">
        <f t="shared" si="0"/>
        <v>2315.1343783112643</v>
      </c>
      <c r="T2" s="21">
        <f t="shared" si="0"/>
        <v>2153.7563308545455</v>
      </c>
      <c r="U2" s="21">
        <f t="shared" si="0"/>
        <v>2291.0593297671098</v>
      </c>
      <c r="V2" s="21">
        <f t="shared" si="0"/>
        <v>2168.8706016125557</v>
      </c>
      <c r="W2" s="21">
        <f t="shared" si="0"/>
        <v>2117.7832450473998</v>
      </c>
      <c r="X2" s="21">
        <f t="shared" si="0"/>
        <v>2147.8197157269146</v>
      </c>
      <c r="Y2" s="21">
        <f t="shared" ref="Y2:Z2" si="1">SUM(Y3,Y17,Y22,Y25,Y26,Y51,Y52)</f>
        <v>1997.2470246614309</v>
      </c>
      <c r="Z2" s="21">
        <f t="shared" si="1"/>
        <v>1637.7440415874632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400.91472431999989</v>
      </c>
      <c r="D3" s="24">
        <f t="shared" ref="D3:W3" si="3">SUM(D4,D8,D11)</f>
        <v>297.61163784000001</v>
      </c>
      <c r="E3" s="24">
        <f t="shared" si="3"/>
        <v>405.83411351999985</v>
      </c>
      <c r="F3" s="24">
        <f t="shared" si="3"/>
        <v>489.46032432000015</v>
      </c>
      <c r="G3" s="24">
        <f t="shared" si="3"/>
        <v>501.75828648000027</v>
      </c>
      <c r="H3" s="24">
        <f t="shared" si="3"/>
        <v>457.48548647999991</v>
      </c>
      <c r="I3" s="24">
        <f t="shared" si="3"/>
        <v>391.07628648000014</v>
      </c>
      <c r="J3" s="24">
        <f t="shared" si="3"/>
        <v>243.50040000000001</v>
      </c>
      <c r="K3" s="24">
        <f t="shared" si="3"/>
        <v>164.79323783999999</v>
      </c>
      <c r="L3" s="24">
        <f t="shared" si="3"/>
        <v>98.384037840000005</v>
      </c>
      <c r="M3" s="24">
        <f t="shared" si="3"/>
        <v>108.22247568000002</v>
      </c>
      <c r="N3" s="24">
        <f t="shared" si="3"/>
        <v>94.459083839999991</v>
      </c>
      <c r="O3" s="24">
        <f t="shared" si="3"/>
        <v>103.63206744000001</v>
      </c>
      <c r="P3" s="24">
        <f t="shared" si="3"/>
        <v>72.920366640000026</v>
      </c>
      <c r="Q3" s="24">
        <f t="shared" si="3"/>
        <v>60.757266240000007</v>
      </c>
      <c r="R3" s="24">
        <f t="shared" si="3"/>
        <v>68.135839200000021</v>
      </c>
      <c r="S3" s="24">
        <f t="shared" si="3"/>
        <v>66.341769120000009</v>
      </c>
      <c r="T3" s="24">
        <f t="shared" si="3"/>
        <v>54.612201599999992</v>
      </c>
      <c r="U3" s="24">
        <f t="shared" si="3"/>
        <v>42.512104800000017</v>
      </c>
      <c r="V3" s="24">
        <f t="shared" si="3"/>
        <v>38.193463440000002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400.91472431999989</v>
      </c>
      <c r="D4" s="19">
        <f t="shared" ref="D4:W4" si="6">SUM(D5:D7)</f>
        <v>297.61163784000001</v>
      </c>
      <c r="E4" s="19">
        <f t="shared" si="6"/>
        <v>405.83411351999985</v>
      </c>
      <c r="F4" s="19">
        <f t="shared" si="6"/>
        <v>489.46032432000015</v>
      </c>
      <c r="G4" s="19">
        <f t="shared" si="6"/>
        <v>501.75828648000027</v>
      </c>
      <c r="H4" s="19">
        <f t="shared" si="6"/>
        <v>457.48548647999991</v>
      </c>
      <c r="I4" s="19">
        <f t="shared" si="6"/>
        <v>391.07628648000014</v>
      </c>
      <c r="J4" s="19">
        <f t="shared" si="6"/>
        <v>243.50040000000001</v>
      </c>
      <c r="K4" s="19">
        <f t="shared" si="6"/>
        <v>164.79323783999999</v>
      </c>
      <c r="L4" s="19">
        <f t="shared" si="6"/>
        <v>98.384037840000005</v>
      </c>
      <c r="M4" s="19">
        <f t="shared" si="6"/>
        <v>108.22247568000002</v>
      </c>
      <c r="N4" s="19">
        <f t="shared" si="6"/>
        <v>94.459083839999991</v>
      </c>
      <c r="O4" s="19">
        <f t="shared" si="6"/>
        <v>103.63206744000001</v>
      </c>
      <c r="P4" s="19">
        <f t="shared" si="6"/>
        <v>72.920366640000026</v>
      </c>
      <c r="Q4" s="19">
        <f t="shared" si="6"/>
        <v>60.757266240000007</v>
      </c>
      <c r="R4" s="19">
        <f t="shared" si="6"/>
        <v>68.135839200000021</v>
      </c>
      <c r="S4" s="19">
        <f t="shared" si="6"/>
        <v>66.341769120000009</v>
      </c>
      <c r="T4" s="19">
        <f t="shared" si="6"/>
        <v>54.612201599999992</v>
      </c>
      <c r="U4" s="19">
        <f t="shared" si="6"/>
        <v>42.512104800000017</v>
      </c>
      <c r="V4" s="19">
        <f t="shared" si="6"/>
        <v>38.193463440000002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42.807370320000004</v>
      </c>
      <c r="O5" s="8">
        <f>FC_IND_PPP_PU_E!O5+FC_IND_PPP_PA_E!O5+FC_IND_PPP_PR_E!O5</f>
        <v>51.98035392000002</v>
      </c>
      <c r="P5" s="8">
        <f>FC_IND_PPP_PU_E!P5+FC_IND_PPP_PA_E!P5+FC_IND_PPP_PR_E!P5</f>
        <v>45.864918000000031</v>
      </c>
      <c r="Q5" s="8">
        <f>FC_IND_PPP_PU_E!Q5+FC_IND_PPP_PA_E!Q5+FC_IND_PPP_PR_E!Q5</f>
        <v>21.403514879999999</v>
      </c>
      <c r="R5" s="8">
        <f>FC_IND_PPP_PU_E!R5+FC_IND_PPP_PA_E!R5+FC_IND_PPP_PR_E!R5</f>
        <v>21.403514880000003</v>
      </c>
      <c r="S5" s="8">
        <f>FC_IND_PPP_PU_E!S5+FC_IND_PPP_PA_E!S5+FC_IND_PPP_PR_E!S5</f>
        <v>12.230531280000001</v>
      </c>
      <c r="T5" s="8">
        <f>FC_IND_PPP_PU_E!T5+FC_IND_PPP_PA_E!T5+FC_IND_PPP_PR_E!T5</f>
        <v>7.1272396799999989</v>
      </c>
      <c r="U5" s="8">
        <f>FC_IND_PPP_PU_E!U5+FC_IND_PPP_PA_E!U5+FC_IND_PPP_PR_E!U5</f>
        <v>9.0936331200000033</v>
      </c>
      <c r="V5" s="8">
        <f>FC_IND_PPP_PU_E!V5+FC_IND_PPP_PA_E!V5+FC_IND_PPP_PR_E!V5</f>
        <v>7.4238674400000004</v>
      </c>
      <c r="W5" s="8">
        <f>FC_IND_PPP_PU_E!W5+FC_IND_PPP_PA_E!W5+FC_IND_PPP_PR_E!W5</f>
        <v>0</v>
      </c>
      <c r="X5" s="8">
        <f>FC_IND_PPP_PU_E!X5+FC_IND_PPP_PA_E!X5+FC_IND_PPP_PR_E!X5</f>
        <v>0</v>
      </c>
      <c r="Y5" s="8">
        <f>FC_IND_PPP_PU_E!Y5+FC_IND_PPP_PA_E!Y5+FC_IND_PPP_PR_E!Y5</f>
        <v>0</v>
      </c>
      <c r="Z5" s="8">
        <f>FC_IND_PPP_PU_E!Z5+FC_IND_PPP_PA_E!Z5+FC_IND_PPP_PR_E!Z5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  <c r="Y6" s="8">
        <f>FC_IND_PPP_PU_E!Y6+FC_IND_PPP_PA_E!Y6+FC_IND_PPP_PR_E!Y6</f>
        <v>0</v>
      </c>
      <c r="Z6" s="8">
        <f>FC_IND_PPP_PU_E!Z6+FC_IND_PPP_PA_E!Z6+FC_IND_PPP_PR_E!Z6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FC_IND_PPP_PU_E!C7+FC_IND_PPP_PA_E!C7+FC_IND_PPP_PR_E!C7</f>
        <v>400.91472431999989</v>
      </c>
      <c r="D7" s="8">
        <f>FC_IND_PPP_PU_E!D7+FC_IND_PPP_PA_E!D7+FC_IND_PPP_PR_E!D7</f>
        <v>297.61163784000001</v>
      </c>
      <c r="E7" s="8">
        <f>FC_IND_PPP_PU_E!E7+FC_IND_PPP_PA_E!E7+FC_IND_PPP_PR_E!E7</f>
        <v>405.83411351999985</v>
      </c>
      <c r="F7" s="8">
        <f>FC_IND_PPP_PU_E!F7+FC_IND_PPP_PA_E!F7+FC_IND_PPP_PR_E!F7</f>
        <v>489.46032432000015</v>
      </c>
      <c r="G7" s="8">
        <f>FC_IND_PPP_PU_E!G7+FC_IND_PPP_PA_E!G7+FC_IND_PPP_PR_E!G7</f>
        <v>501.75828648000027</v>
      </c>
      <c r="H7" s="8">
        <f>FC_IND_PPP_PU_E!H7+FC_IND_PPP_PA_E!H7+FC_IND_PPP_PR_E!H7</f>
        <v>457.48548647999991</v>
      </c>
      <c r="I7" s="8">
        <f>FC_IND_PPP_PU_E!I7+FC_IND_PPP_PA_E!I7+FC_IND_PPP_PR_E!I7</f>
        <v>391.07628648000014</v>
      </c>
      <c r="J7" s="8">
        <f>FC_IND_PPP_PU_E!J7+FC_IND_PPP_PA_E!J7+FC_IND_PPP_PR_E!J7</f>
        <v>243.50040000000001</v>
      </c>
      <c r="K7" s="8">
        <f>FC_IND_PPP_PU_E!K7+FC_IND_PPP_PA_E!K7+FC_IND_PPP_PR_E!K7</f>
        <v>164.79323783999999</v>
      </c>
      <c r="L7" s="8">
        <f>FC_IND_PPP_PU_E!L7+FC_IND_PPP_PA_E!L7+FC_IND_PPP_PR_E!L7</f>
        <v>98.384037840000005</v>
      </c>
      <c r="M7" s="8">
        <f>FC_IND_PPP_PU_E!M7+FC_IND_PPP_PA_E!M7+FC_IND_PPP_PR_E!M7</f>
        <v>108.22247568000002</v>
      </c>
      <c r="N7" s="8">
        <f>FC_IND_PPP_PU_E!N7+FC_IND_PPP_PA_E!N7+FC_IND_PPP_PR_E!N7</f>
        <v>51.651713519999987</v>
      </c>
      <c r="O7" s="8">
        <f>FC_IND_PPP_PU_E!O7+FC_IND_PPP_PA_E!O7+FC_IND_PPP_PR_E!O7</f>
        <v>51.651713519999994</v>
      </c>
      <c r="P7" s="8">
        <f>FC_IND_PPP_PU_E!P7+FC_IND_PPP_PA_E!P7+FC_IND_PPP_PR_E!P7</f>
        <v>27.055448640000002</v>
      </c>
      <c r="Q7" s="8">
        <f>FC_IND_PPP_PU_E!Q7+FC_IND_PPP_PA_E!Q7+FC_IND_PPP_PR_E!Q7</f>
        <v>39.353751360000004</v>
      </c>
      <c r="R7" s="8">
        <f>FC_IND_PPP_PU_E!R7+FC_IND_PPP_PA_E!R7+FC_IND_PPP_PR_E!R7</f>
        <v>46.732324320000011</v>
      </c>
      <c r="S7" s="8">
        <f>FC_IND_PPP_PU_E!S7+FC_IND_PPP_PA_E!S7+FC_IND_PPP_PR_E!S7</f>
        <v>54.111237840000001</v>
      </c>
      <c r="T7" s="8">
        <f>FC_IND_PPP_PU_E!T7+FC_IND_PPP_PA_E!T7+FC_IND_PPP_PR_E!T7</f>
        <v>47.484961919999989</v>
      </c>
      <c r="U7" s="8">
        <f>FC_IND_PPP_PU_E!U7+FC_IND_PPP_PA_E!U7+FC_IND_PPP_PR_E!U7</f>
        <v>33.41847168000001</v>
      </c>
      <c r="V7" s="8">
        <f>FC_IND_PPP_PU_E!V7+FC_IND_PPP_PA_E!V7+FC_IND_PPP_PR_E!V7</f>
        <v>30.769596</v>
      </c>
      <c r="W7" s="8">
        <f>FC_IND_PPP_PU_E!W7+FC_IND_PPP_PA_E!W7+FC_IND_PPP_PR_E!W7</f>
        <v>0</v>
      </c>
      <c r="X7" s="8">
        <f>FC_IND_PPP_PU_E!X7+FC_IND_PPP_PA_E!X7+FC_IND_PPP_PR_E!X7</f>
        <v>0</v>
      </c>
      <c r="Y7" s="8">
        <f>FC_IND_PPP_PU_E!Y7+FC_IND_PPP_PA_E!Y7+FC_IND_PPP_PR_E!Y7</f>
        <v>0</v>
      </c>
      <c r="Z7" s="8">
        <f>FC_IND_PPP_PU_E!Z7+FC_IND_PPP_PA_E!Z7+FC_IND_PPP_PR_E!Z7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  <c r="Y9" s="8">
        <f>FC_IND_PPP_PU_E!Y9+FC_IND_PPP_PA_E!Y9+FC_IND_PPP_PR_E!Y9</f>
        <v>0</v>
      </c>
      <c r="Z9" s="8">
        <f>FC_IND_PPP_PU_E!Z9+FC_IND_PPP_PA_E!Z9+FC_IND_PPP_PR_E!Z9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  <c r="Y10" s="8">
        <f>FC_IND_PPP_PU_E!Y10+FC_IND_PPP_PA_E!Y10+FC_IND_PPP_PR_E!Y10</f>
        <v>0</v>
      </c>
      <c r="Z10" s="8">
        <f>FC_IND_PPP_PU_E!Z10+FC_IND_PPP_PA_E!Z10+FC_IND_PPP_PR_E!Z10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  <c r="Y12" s="8">
        <f>FC_IND_PPP_PU_E!Y12+FC_IND_PPP_PA_E!Y12+FC_IND_PPP_PR_E!Y12</f>
        <v>0</v>
      </c>
      <c r="Z12" s="8">
        <f>FC_IND_PPP_PU_E!Z12+FC_IND_PPP_PA_E!Z12+FC_IND_PPP_PR_E!Z12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  <c r="Y13" s="8">
        <f>FC_IND_PPP_PU_E!Y13+FC_IND_PPP_PA_E!Y13+FC_IND_PPP_PR_E!Y13</f>
        <v>0</v>
      </c>
      <c r="Z13" s="8">
        <f>FC_IND_PPP_PU_E!Z13+FC_IND_PPP_PA_E!Z13+FC_IND_PPP_PR_E!Z13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  <c r="Y14" s="8">
        <f>FC_IND_PPP_PU_E!Y14+FC_IND_PPP_PA_E!Y14+FC_IND_PPP_PR_E!Y14</f>
        <v>0</v>
      </c>
      <c r="Z14" s="8">
        <f>FC_IND_PPP_PU_E!Z14+FC_IND_PPP_PA_E!Z14+FC_IND_PPP_PR_E!Z14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  <c r="Y15" s="8">
        <f>FC_IND_PPP_PU_E!Y15+FC_IND_PPP_PA_E!Y15+FC_IND_PPP_PR_E!Y15</f>
        <v>0</v>
      </c>
      <c r="Z15" s="8">
        <f>FC_IND_PPP_PU_E!Z15+FC_IND_PPP_PA_E!Z15+FC_IND_PPP_PR_E!Z15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  <c r="Y16" s="8">
        <f>FC_IND_PPP_PU_E!Y16+FC_IND_PPP_PA_E!Y16+FC_IND_PPP_PR_E!Y16</f>
        <v>0</v>
      </c>
      <c r="Z16" s="8">
        <f>FC_IND_PPP_PU_E!Z16+FC_IND_PPP_PA_E!Z16+FC_IND_PPP_PR_E!Z16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  <c r="Y18" s="8">
        <f>FC_IND_PPP_PU_E!Y18+FC_IND_PPP_PA_E!Y18+FC_IND_PPP_PR_E!Y18</f>
        <v>0</v>
      </c>
      <c r="Z18" s="8">
        <f>FC_IND_PPP_PU_E!Z18+FC_IND_PPP_PA_E!Z18+FC_IND_PPP_PR_E!Z18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  <c r="Y19" s="8">
        <f>FC_IND_PPP_PU_E!Y19+FC_IND_PPP_PA_E!Y19+FC_IND_PPP_PR_E!Y19</f>
        <v>0</v>
      </c>
      <c r="Z19" s="8">
        <f>FC_IND_PPP_PU_E!Z19+FC_IND_PPP_PA_E!Z19+FC_IND_PPP_PR_E!Z19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  <c r="Y20" s="8">
        <f>FC_IND_PPP_PU_E!Y20+FC_IND_PPP_PA_E!Y20+FC_IND_PPP_PR_E!Y20</f>
        <v>0</v>
      </c>
      <c r="Z20" s="8">
        <f>FC_IND_PPP_PU_E!Z20+FC_IND_PPP_PA_E!Z20+FC_IND_PPP_PR_E!Z20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  <c r="Y21" s="8">
        <f>FC_IND_PPP_PU_E!Y21+FC_IND_PPP_PA_E!Y21+FC_IND_PPP_PR_E!Y21</f>
        <v>0</v>
      </c>
      <c r="Z21" s="8">
        <f>FC_IND_PPP_PU_E!Z21+FC_IND_PPP_PA_E!Z21+FC_IND_PPP_PR_E!Z21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  <c r="Y23" s="8">
        <f>FC_IND_PPP_PU_E!Y23+FC_IND_PPP_PA_E!Y23+FC_IND_PPP_PR_E!Y23</f>
        <v>0</v>
      </c>
      <c r="Z23" s="8">
        <f>FC_IND_PPP_PU_E!Z23+FC_IND_PPP_PA_E!Z23+FC_IND_PPP_PR_E!Z23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  <c r="Y24" s="8">
        <f>FC_IND_PPP_PU_E!Y24+FC_IND_PPP_PA_E!Y24+FC_IND_PPP_PR_E!Y24</f>
        <v>0</v>
      </c>
      <c r="Z24" s="8">
        <f>FC_IND_PPP_PU_E!Z24+FC_IND_PPP_PA_E!Z24+FC_IND_PPP_PR_E!Z24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  <c r="Y25" s="27">
        <f>FC_IND_PPP_PU_E!Y25+FC_IND_PPP_PA_E!Y25+FC_IND_PPP_PR_E!Y25</f>
        <v>0</v>
      </c>
      <c r="Z25" s="27">
        <f>FC_IND_PPP_PU_E!Z25+FC_IND_PPP_PA_E!Z25+FC_IND_PPP_PR_E!Z25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813.54372192000017</v>
      </c>
      <c r="D26" s="27">
        <f t="shared" ref="D26:W26" si="21">SUM(D27,D33)</f>
        <v>654.61012488000006</v>
      </c>
      <c r="E26" s="27">
        <f t="shared" si="21"/>
        <v>644.90907096000001</v>
      </c>
      <c r="F26" s="27">
        <f t="shared" si="21"/>
        <v>622.18205855999986</v>
      </c>
      <c r="G26" s="27">
        <f t="shared" si="21"/>
        <v>568.47160115999998</v>
      </c>
      <c r="H26" s="27">
        <f t="shared" si="21"/>
        <v>417.79207008000009</v>
      </c>
      <c r="I26" s="27">
        <f t="shared" si="21"/>
        <v>374.05991591999998</v>
      </c>
      <c r="J26" s="27">
        <f t="shared" si="21"/>
        <v>374.89484340000001</v>
      </c>
      <c r="K26" s="27">
        <f t="shared" si="21"/>
        <v>321.75281735999999</v>
      </c>
      <c r="L26" s="27">
        <f t="shared" si="21"/>
        <v>251.13528612000005</v>
      </c>
      <c r="M26" s="27">
        <f t="shared" si="21"/>
        <v>208.55230344000006</v>
      </c>
      <c r="N26" s="27">
        <f t="shared" si="21"/>
        <v>252.50266692000005</v>
      </c>
      <c r="O26" s="27">
        <f t="shared" si="21"/>
        <v>232.34933627999993</v>
      </c>
      <c r="P26" s="27">
        <f t="shared" si="21"/>
        <v>185.80903920000003</v>
      </c>
      <c r="Q26" s="27">
        <f t="shared" si="21"/>
        <v>175.18473180000001</v>
      </c>
      <c r="R26" s="27">
        <f t="shared" si="21"/>
        <v>161.62351956000003</v>
      </c>
      <c r="S26" s="27">
        <f t="shared" si="21"/>
        <v>174.23647776000007</v>
      </c>
      <c r="T26" s="27">
        <f t="shared" si="21"/>
        <v>120.63630672000002</v>
      </c>
      <c r="U26" s="27">
        <f t="shared" si="21"/>
        <v>123.824106</v>
      </c>
      <c r="V26" s="27">
        <f t="shared" si="21"/>
        <v>123.68141928000003</v>
      </c>
      <c r="W26" s="27">
        <f t="shared" si="21"/>
        <v>152.00211348000005</v>
      </c>
      <c r="X26" s="27">
        <f t="shared" ref="X26:Z26" si="22">SUM(X27,X33)</f>
        <v>142.91600148000001</v>
      </c>
      <c r="Y26" s="27">
        <f t="shared" si="22"/>
        <v>158.80303080000002</v>
      </c>
      <c r="Z26" s="27">
        <f t="shared" si="22"/>
        <v>166.76049096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  <c r="Y28" s="8">
        <f>FC_IND_PPP_PU_E!Y28+FC_IND_PPP_PA_E!Y28+FC_IND_PPP_PR_E!Y28</f>
        <v>0</v>
      </c>
      <c r="Z28" s="8">
        <f>FC_IND_PPP_PU_E!Z28+FC_IND_PPP_PA_E!Z28+FC_IND_PPP_PR_E!Z28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  <c r="Y29" s="8">
        <f>FC_IND_PPP_PU_E!Y29+FC_IND_PPP_PA_E!Y29+FC_IND_PPP_PR_E!Y29</f>
        <v>0</v>
      </c>
      <c r="Z29" s="8">
        <f>FC_IND_PPP_PU_E!Z29+FC_IND_PPP_PA_E!Z29+FC_IND_PPP_PR_E!Z29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  <c r="Y30" s="8">
        <f>FC_IND_PPP_PU_E!Y30+FC_IND_PPP_PA_E!Y30+FC_IND_PPP_PR_E!Y30</f>
        <v>0</v>
      </c>
      <c r="Z30" s="8">
        <f>FC_IND_PPP_PU_E!Z30+FC_IND_PPP_PA_E!Z30+FC_IND_PPP_PR_E!Z30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  <c r="Y31" s="8">
        <f>FC_IND_PPP_PU_E!Y31+FC_IND_PPP_PA_E!Y31+FC_IND_PPP_PR_E!Y31</f>
        <v>0</v>
      </c>
      <c r="Z31" s="8">
        <f>FC_IND_PPP_PU_E!Z31+FC_IND_PPP_PA_E!Z31+FC_IND_PPP_PR_E!Z31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  <c r="Y32" s="8">
        <f>FC_IND_PPP_PU_E!Y32+FC_IND_PPP_PA_E!Y32+FC_IND_PPP_PR_E!Y32</f>
        <v>0</v>
      </c>
      <c r="Z32" s="8">
        <f>FC_IND_PPP_PU_E!Z32+FC_IND_PPP_PA_E!Z32+FC_IND_PPP_PR_E!Z32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813.54372192000017</v>
      </c>
      <c r="D33" s="19">
        <f t="shared" ref="D33:W33" si="27">SUM(D34:D50)</f>
        <v>654.61012488000006</v>
      </c>
      <c r="E33" s="19">
        <f t="shared" si="27"/>
        <v>644.90907096000001</v>
      </c>
      <c r="F33" s="19">
        <f t="shared" si="27"/>
        <v>622.18205855999986</v>
      </c>
      <c r="G33" s="19">
        <f t="shared" si="27"/>
        <v>568.47160115999998</v>
      </c>
      <c r="H33" s="19">
        <f t="shared" si="27"/>
        <v>417.79207008000009</v>
      </c>
      <c r="I33" s="19">
        <f t="shared" si="27"/>
        <v>374.05991591999998</v>
      </c>
      <c r="J33" s="19">
        <f t="shared" si="27"/>
        <v>374.89484340000001</v>
      </c>
      <c r="K33" s="19">
        <f t="shared" si="27"/>
        <v>321.75281735999999</v>
      </c>
      <c r="L33" s="19">
        <f t="shared" si="27"/>
        <v>251.13528612000005</v>
      </c>
      <c r="M33" s="19">
        <f t="shared" si="27"/>
        <v>208.55230344000006</v>
      </c>
      <c r="N33" s="19">
        <f t="shared" si="27"/>
        <v>252.50266692000005</v>
      </c>
      <c r="O33" s="19">
        <f t="shared" si="27"/>
        <v>232.34933627999993</v>
      </c>
      <c r="P33" s="19">
        <f t="shared" si="27"/>
        <v>185.80903920000003</v>
      </c>
      <c r="Q33" s="19">
        <f t="shared" si="27"/>
        <v>175.18473180000001</v>
      </c>
      <c r="R33" s="19">
        <f t="shared" si="27"/>
        <v>161.62351956000003</v>
      </c>
      <c r="S33" s="19">
        <f t="shared" si="27"/>
        <v>174.23647776000007</v>
      </c>
      <c r="T33" s="19">
        <f t="shared" si="27"/>
        <v>120.63630672000002</v>
      </c>
      <c r="U33" s="19">
        <f t="shared" si="27"/>
        <v>123.824106</v>
      </c>
      <c r="V33" s="19">
        <f t="shared" si="27"/>
        <v>123.68141928000003</v>
      </c>
      <c r="W33" s="19">
        <f t="shared" si="27"/>
        <v>152.00211348000005</v>
      </c>
      <c r="X33" s="19">
        <f t="shared" ref="X33:Z33" si="28">SUM(X34:X50)</f>
        <v>142.91600148000001</v>
      </c>
      <c r="Y33" s="19">
        <f t="shared" si="28"/>
        <v>158.80303080000002</v>
      </c>
      <c r="Z33" s="19">
        <f t="shared" si="28"/>
        <v>166.76049096</v>
      </c>
    </row>
    <row r="34" spans="1:26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  <c r="Y34" s="8">
        <f>FC_IND_PPP_PU_E!Y34+FC_IND_PPP_PA_E!Y34+FC_IND_PPP_PR_E!Y34</f>
        <v>0</v>
      </c>
      <c r="Z34" s="8">
        <f>FC_IND_PPP_PU_E!Z34+FC_IND_PPP_PA_E!Z34+FC_IND_PPP_PR_E!Z34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  <c r="Y35" s="8">
        <f>FC_IND_PPP_PU_E!Y35+FC_IND_PPP_PA_E!Y35+FC_IND_PPP_PR_E!Y35</f>
        <v>0</v>
      </c>
      <c r="Z35" s="8">
        <f>FC_IND_PPP_PU_E!Z35+FC_IND_PPP_PA_E!Z35+FC_IND_PPP_PR_E!Z35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56.707995240000002</v>
      </c>
      <c r="E36" s="8">
        <f>FC_IND_PPP_PU_E!E36+FC_IND_PPP_PA_E!E36+FC_IND_PPP_PR_E!E36</f>
        <v>59.692650479999998</v>
      </c>
      <c r="F36" s="8">
        <f>FC_IND_PPP_PU_E!F36+FC_IND_PPP_PA_E!F36+FC_IND_PPP_PR_E!F36</f>
        <v>63.857174759999992</v>
      </c>
      <c r="G36" s="8">
        <f>FC_IND_PPP_PU_E!G36+FC_IND_PPP_PA_E!G36+FC_IND_PPP_PR_E!G36</f>
        <v>75.467549520000006</v>
      </c>
      <c r="H36" s="8">
        <f>FC_IND_PPP_PU_E!H36+FC_IND_PPP_PA_E!H36+FC_IND_PPP_PR_E!H36</f>
        <v>60.954524280000008</v>
      </c>
      <c r="I36" s="8">
        <f>FC_IND_PPP_PU_E!I36+FC_IND_PPP_PA_E!I36+FC_IND_PPP_PR_E!I36</f>
        <v>66.759825239999998</v>
      </c>
      <c r="J36" s="8">
        <f>FC_IND_PPP_PU_E!J36+FC_IND_PPP_PA_E!J36+FC_IND_PPP_PR_E!J36</f>
        <v>55.149450480000006</v>
      </c>
      <c r="K36" s="8">
        <f>FC_IND_PPP_PU_E!K36+FC_IND_PPP_PA_E!K36+FC_IND_PPP_PR_E!K36</f>
        <v>60.954524280000001</v>
      </c>
      <c r="L36" s="8">
        <f>FC_IND_PPP_PU_E!L36+FC_IND_PPP_PA_E!L36+FC_IND_PPP_PR_E!L36</f>
        <v>49.344149519999995</v>
      </c>
      <c r="M36" s="8">
        <f>FC_IND_PPP_PU_E!M36+FC_IND_PPP_PA_E!M36+FC_IND_PPP_PR_E!M36</f>
        <v>40.636425240000001</v>
      </c>
      <c r="N36" s="8">
        <f>FC_IND_PPP_PU_E!N36+FC_IND_PPP_PA_E!N36+FC_IND_PPP_PR_E!N36</f>
        <v>32.543850240000012</v>
      </c>
      <c r="O36" s="8">
        <f>FC_IND_PPP_PU_E!O36+FC_IND_PPP_PA_E!O36+FC_IND_PPP_PR_E!O36</f>
        <v>26.468910359999999</v>
      </c>
      <c r="P36" s="8">
        <f>FC_IND_PPP_PU_E!P36+FC_IND_PPP_PA_E!P36+FC_IND_PPP_PR_E!P36</f>
        <v>30.863320560000009</v>
      </c>
      <c r="Q36" s="8">
        <f>FC_IND_PPP_PU_E!Q36+FC_IND_PPP_PA_E!Q36+FC_IND_PPP_PR_E!Q36</f>
        <v>22.782557880000002</v>
      </c>
      <c r="R36" s="8">
        <f>FC_IND_PPP_PU_E!R36+FC_IND_PPP_PA_E!R36+FC_IND_PPP_PR_E!R36</f>
        <v>23.554674719999998</v>
      </c>
      <c r="S36" s="8">
        <f>FC_IND_PPP_PU_E!S36+FC_IND_PPP_PA_E!S36+FC_IND_PPP_PR_E!S36</f>
        <v>25.749040320000002</v>
      </c>
      <c r="T36" s="8">
        <f>FC_IND_PPP_PU_E!T36+FC_IND_PPP_PA_E!T36+FC_IND_PPP_PR_E!T36</f>
        <v>21.505464360000005</v>
      </c>
      <c r="U36" s="8">
        <f>FC_IND_PPP_PU_E!U36+FC_IND_PPP_PA_E!U36+FC_IND_PPP_PR_E!U36</f>
        <v>21.900041280000007</v>
      </c>
      <c r="V36" s="8">
        <f>FC_IND_PPP_PU_E!V36+FC_IND_PPP_PA_E!V36+FC_IND_PPP_PR_E!V36</f>
        <v>21.807132839999998</v>
      </c>
      <c r="W36" s="8">
        <f>FC_IND_PPP_PU_E!W36+FC_IND_PPP_PA_E!W36+FC_IND_PPP_PR_E!W36</f>
        <v>25.365821400000012</v>
      </c>
      <c r="X36" s="8">
        <f>FC_IND_PPP_PU_E!X36+FC_IND_PPP_PA_E!X36+FC_IND_PPP_PR_E!X36</f>
        <v>19.949645520000004</v>
      </c>
      <c r="Y36" s="8">
        <f>FC_IND_PPP_PU_E!Y36+FC_IND_PPP_PA_E!Y36+FC_IND_PPP_PR_E!Y36</f>
        <v>21.69991332</v>
      </c>
      <c r="Z36" s="8">
        <f>FC_IND_PPP_PU_E!Z36+FC_IND_PPP_PA_E!Z36+FC_IND_PPP_PR_E!Z36</f>
        <v>23.444274960000008</v>
      </c>
    </row>
    <row r="37" spans="1:26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  <c r="Y37" s="8">
        <f>FC_IND_PPP_PU_E!Y37+FC_IND_PPP_PA_E!Y37+FC_IND_PPP_PR_E!Y37</f>
        <v>0</v>
      </c>
      <c r="Z37" s="8">
        <f>FC_IND_PPP_PU_E!Z37+FC_IND_PPP_PA_E!Z37+FC_IND_PPP_PR_E!Z37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  <c r="Y38" s="8">
        <f>FC_IND_PPP_PU_E!Y38+FC_IND_PPP_PA_E!Y38+FC_IND_PPP_PR_E!Y38</f>
        <v>0</v>
      </c>
      <c r="Z38" s="8">
        <f>FC_IND_PPP_PU_E!Z38+FC_IND_PPP_PA_E!Z38+FC_IND_PPP_PR_E!Z38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  <c r="Y39" s="8">
        <f>FC_IND_PPP_PU_E!Y39+FC_IND_PPP_PA_E!Y39+FC_IND_PPP_PR_E!Y39</f>
        <v>0</v>
      </c>
      <c r="Z39" s="8">
        <f>FC_IND_PPP_PU_E!Z39+FC_IND_PPP_PA_E!Z39+FC_IND_PPP_PR_E!Z39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  <c r="Y40" s="8">
        <f>FC_IND_PPP_PU_E!Y40+FC_IND_PPP_PA_E!Y40+FC_IND_PPP_PR_E!Y40</f>
        <v>0</v>
      </c>
      <c r="Z40" s="8">
        <f>FC_IND_PPP_PU_E!Z40+FC_IND_PPP_PA_E!Z40+FC_IND_PPP_PR_E!Z40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  <c r="Y41" s="8">
        <f>FC_IND_PPP_PU_E!Y41+FC_IND_PPP_PA_E!Y41+FC_IND_PPP_PR_E!Y41</f>
        <v>0</v>
      </c>
      <c r="Z41" s="8">
        <f>FC_IND_PPP_PU_E!Z41+FC_IND_PPP_PA_E!Z41+FC_IND_PPP_PR_E!Z41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  <c r="Y42" s="8">
        <f>FC_IND_PPP_PU_E!Y42+FC_IND_PPP_PA_E!Y42+FC_IND_PPP_PR_E!Y42</f>
        <v>0</v>
      </c>
      <c r="Z42" s="8">
        <f>FC_IND_PPP_PU_E!Z42+FC_IND_PPP_PA_E!Z42+FC_IND_PPP_PR_E!Z42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28.676700000000004</v>
      </c>
      <c r="D43" s="8">
        <f>FC_IND_PPP_PU_E!D43+FC_IND_PPP_PA_E!D43+FC_IND_PPP_PR_E!D43</f>
        <v>35.049329639999996</v>
      </c>
      <c r="E43" s="8">
        <f>FC_IND_PPP_PU_E!E43+FC_IND_PPP_PA_E!E43+FC_IND_PPP_PR_E!E43</f>
        <v>25.490518560000005</v>
      </c>
      <c r="F43" s="8">
        <f>FC_IND_PPP_PU_E!F43+FC_IND_PPP_PA_E!F43+FC_IND_PPP_PR_E!F43</f>
        <v>53.664375959999994</v>
      </c>
      <c r="G43" s="8">
        <f>FC_IND_PPP_PU_E!G43+FC_IND_PPP_PA_E!G43+FC_IND_PPP_PR_E!G43</f>
        <v>37.880720280000006</v>
      </c>
      <c r="H43" s="8">
        <f>FC_IND_PPP_PU_E!H43+FC_IND_PPP_PA_E!H43+FC_IND_PPP_PR_E!H43</f>
        <v>41.037558119999993</v>
      </c>
      <c r="I43" s="8">
        <f>FC_IND_PPP_PU_E!I43+FC_IND_PPP_PA_E!I43+FC_IND_PPP_PR_E!I43</f>
        <v>41.037558119999993</v>
      </c>
      <c r="J43" s="8">
        <f>FC_IND_PPP_PU_E!J43+FC_IND_PPP_PA_E!J43+FC_IND_PPP_PR_E!J43</f>
        <v>44.194395960000016</v>
      </c>
      <c r="K43" s="8">
        <f>FC_IND_PPP_PU_E!K43+FC_IND_PPP_PA_E!K43+FC_IND_PPP_PR_E!K43</f>
        <v>37.880720280000006</v>
      </c>
      <c r="L43" s="8">
        <f>FC_IND_PPP_PU_E!L43+FC_IND_PPP_PA_E!L43+FC_IND_PPP_PR_E!L43</f>
        <v>28.410740279999992</v>
      </c>
      <c r="M43" s="8">
        <f>FC_IND_PPP_PU_E!M43+FC_IND_PPP_PA_E!M43+FC_IND_PPP_PR_E!M43</f>
        <v>37.880720279999998</v>
      </c>
      <c r="N43" s="8">
        <f>FC_IND_PPP_PU_E!N43+FC_IND_PPP_PA_E!N43+FC_IND_PPP_PR_E!N43</f>
        <v>34.853527799999995</v>
      </c>
      <c r="O43" s="8">
        <f>FC_IND_PPP_PU_E!O43+FC_IND_PPP_PA_E!O43+FC_IND_PPP_PR_E!O43</f>
        <v>29.187278639999995</v>
      </c>
      <c r="P43" s="8">
        <f>FC_IND_PPP_PU_E!P43+FC_IND_PPP_PA_E!P43+FC_IND_PPP_PR_E!P43</f>
        <v>27.845475840000002</v>
      </c>
      <c r="Q43" s="8">
        <f>FC_IND_PPP_PU_E!Q43+FC_IND_PPP_PA_E!Q43+FC_IND_PPP_PR_E!Q43</f>
        <v>27.435198960000001</v>
      </c>
      <c r="R43" s="8">
        <f>FC_IND_PPP_PU_E!R43+FC_IND_PPP_PA_E!R43+FC_IND_PPP_PR_E!R43</f>
        <v>25.904263320000002</v>
      </c>
      <c r="S43" s="8">
        <f>FC_IND_PPP_PU_E!S43+FC_IND_PPP_PA_E!S43+FC_IND_PPP_PR_E!S43</f>
        <v>29.139795360000008</v>
      </c>
      <c r="T43" s="8">
        <f>FC_IND_PPP_PU_E!T43+FC_IND_PPP_PA_E!T43+FC_IND_PPP_PR_E!T43</f>
        <v>24.196465800000002</v>
      </c>
      <c r="U43" s="8">
        <f>FC_IND_PPP_PU_E!U43+FC_IND_PPP_PA_E!U43+FC_IND_PPP_PR_E!U43</f>
        <v>24.556325039999997</v>
      </c>
      <c r="V43" s="8">
        <f>FC_IND_PPP_PU_E!V43+FC_IND_PPP_PA_E!V43+FC_IND_PPP_PR_E!V43</f>
        <v>22.933623959999998</v>
      </c>
      <c r="W43" s="8">
        <f>FC_IND_PPP_PU_E!W43+FC_IND_PPP_PA_E!W43+FC_IND_PPP_PR_E!W43</f>
        <v>23.713363440000002</v>
      </c>
      <c r="X43" s="8">
        <f>FC_IND_PPP_PU_E!X43+FC_IND_PPP_PA_E!X43+FC_IND_PPP_PR_E!X43</f>
        <v>28.167455159999996</v>
      </c>
      <c r="Y43" s="8">
        <f>FC_IND_PPP_PU_E!Y43+FC_IND_PPP_PA_E!Y43+FC_IND_PPP_PR_E!Y43</f>
        <v>25.108784999999997</v>
      </c>
      <c r="Z43" s="8">
        <f>FC_IND_PPP_PU_E!Z43+FC_IND_PPP_PA_E!Z43+FC_IND_PPP_PR_E!Z43</f>
        <v>30.389832719999998</v>
      </c>
    </row>
    <row r="44" spans="1:26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784.86702192000018</v>
      </c>
      <c r="D44" s="8">
        <f>FC_IND_PPP_PU_E!D44+FC_IND_PPP_PA_E!D44+FC_IND_PPP_PR_E!D44</f>
        <v>562.8528</v>
      </c>
      <c r="E44" s="8">
        <f>FC_IND_PPP_PU_E!E44+FC_IND_PPP_PA_E!E44+FC_IND_PPP_PR_E!E44</f>
        <v>559.72590192000007</v>
      </c>
      <c r="F44" s="8">
        <f>FC_IND_PPP_PU_E!F44+FC_IND_PPP_PA_E!F44+FC_IND_PPP_PR_E!F44</f>
        <v>504.66050783999992</v>
      </c>
      <c r="G44" s="8">
        <f>FC_IND_PPP_PU_E!G44+FC_IND_PPP_PA_E!G44+FC_IND_PPP_PR_E!G44</f>
        <v>455.12333135999995</v>
      </c>
      <c r="H44" s="8">
        <f>FC_IND_PPP_PU_E!H44+FC_IND_PPP_PA_E!H44+FC_IND_PPP_PR_E!H44</f>
        <v>315.79998768000007</v>
      </c>
      <c r="I44" s="8">
        <f>FC_IND_PPP_PU_E!I44+FC_IND_PPP_PA_E!I44+FC_IND_PPP_PR_E!I44</f>
        <v>266.26253255999995</v>
      </c>
      <c r="J44" s="8">
        <f>FC_IND_PPP_PU_E!J44+FC_IND_PPP_PA_E!J44+FC_IND_PPP_PR_E!J44</f>
        <v>275.55099696000002</v>
      </c>
      <c r="K44" s="8">
        <f>FC_IND_PPP_PU_E!K44+FC_IND_PPP_PA_E!K44+FC_IND_PPP_PR_E!K44</f>
        <v>222.91757280000002</v>
      </c>
      <c r="L44" s="8">
        <f>FC_IND_PPP_PU_E!L44+FC_IND_PPP_PA_E!L44+FC_IND_PPP_PR_E!L44</f>
        <v>173.38039632000005</v>
      </c>
      <c r="M44" s="8">
        <f>FC_IND_PPP_PU_E!M44+FC_IND_PPP_PA_E!M44+FC_IND_PPP_PR_E!M44</f>
        <v>130.03515792000005</v>
      </c>
      <c r="N44" s="8">
        <f>FC_IND_PPP_PU_E!N44+FC_IND_PPP_PA_E!N44+FC_IND_PPP_PR_E!N44</f>
        <v>185.10528888000005</v>
      </c>
      <c r="O44" s="8">
        <f>FC_IND_PPP_PU_E!O44+FC_IND_PPP_PA_E!O44+FC_IND_PPP_PR_E!O44</f>
        <v>176.69314727999995</v>
      </c>
      <c r="P44" s="8">
        <f>FC_IND_PPP_PU_E!P44+FC_IND_PPP_PA_E!P44+FC_IND_PPP_PR_E!P44</f>
        <v>127.1002428</v>
      </c>
      <c r="Q44" s="8">
        <f>FC_IND_PPP_PU_E!Q44+FC_IND_PPP_PA_E!Q44+FC_IND_PPP_PR_E!Q44</f>
        <v>124.96697496</v>
      </c>
      <c r="R44" s="8">
        <f>FC_IND_PPP_PU_E!R44+FC_IND_PPP_PA_E!R44+FC_IND_PPP_PR_E!R44</f>
        <v>112.16458152000004</v>
      </c>
      <c r="S44" s="8">
        <f>FC_IND_PPP_PU_E!S44+FC_IND_PPP_PA_E!S44+FC_IND_PPP_PR_E!S44</f>
        <v>119.34764208000004</v>
      </c>
      <c r="T44" s="8">
        <f>FC_IND_PPP_PU_E!T44+FC_IND_PPP_PA_E!T44+FC_IND_PPP_PR_E!T44</f>
        <v>74.934376560000018</v>
      </c>
      <c r="U44" s="8">
        <f>FC_IND_PPP_PU_E!U44+FC_IND_PPP_PA_E!U44+FC_IND_PPP_PR_E!U44</f>
        <v>77.36773968</v>
      </c>
      <c r="V44" s="8">
        <f>FC_IND_PPP_PU_E!V44+FC_IND_PPP_PA_E!V44+FC_IND_PPP_PR_E!V44</f>
        <v>78.940662480000029</v>
      </c>
      <c r="W44" s="8">
        <f>FC_IND_PPP_PU_E!W44+FC_IND_PPP_PA_E!W44+FC_IND_PPP_PR_E!W44</f>
        <v>102.92292864000002</v>
      </c>
      <c r="X44" s="8">
        <f>FC_IND_PPP_PU_E!X44+FC_IND_PPP_PA_E!X44+FC_IND_PPP_PR_E!X44</f>
        <v>94.798900800000013</v>
      </c>
      <c r="Y44" s="8">
        <f>FC_IND_PPP_PU_E!Y44+FC_IND_PPP_PA_E!Y44+FC_IND_PPP_PR_E!Y44</f>
        <v>111.99433248000003</v>
      </c>
      <c r="Z44" s="8">
        <f>FC_IND_PPP_PU_E!Z44+FC_IND_PPP_PA_E!Z44+FC_IND_PPP_PR_E!Z44</f>
        <v>112.92638328</v>
      </c>
    </row>
    <row r="45" spans="1:26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  <c r="Y45" s="8">
        <f>FC_IND_PPP_PU_E!Y45+FC_IND_PPP_PA_E!Y45+FC_IND_PPP_PR_E!Y45</f>
        <v>0</v>
      </c>
      <c r="Z45" s="8">
        <f>FC_IND_PPP_PU_E!Z45+FC_IND_PPP_PA_E!Z45+FC_IND_PPP_PR_E!Z45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  <c r="Y46" s="8">
        <f>FC_IND_PPP_PU_E!Y46+FC_IND_PPP_PA_E!Y46+FC_IND_PPP_PR_E!Y46</f>
        <v>0</v>
      </c>
      <c r="Z46" s="8">
        <f>FC_IND_PPP_PU_E!Z46+FC_IND_PPP_PA_E!Z46+FC_IND_PPP_PR_E!Z46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  <c r="Y47" s="8">
        <f>FC_IND_PPP_PU_E!Y47+FC_IND_PPP_PA_E!Y47+FC_IND_PPP_PR_E!Y47</f>
        <v>0</v>
      </c>
      <c r="Z47" s="8">
        <f>FC_IND_PPP_PU_E!Z47+FC_IND_PPP_PA_E!Z47+FC_IND_PPP_PR_E!Z47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  <c r="Y48" s="8">
        <f>FC_IND_PPP_PU_E!Y48+FC_IND_PPP_PA_E!Y48+FC_IND_PPP_PR_E!Y48</f>
        <v>0</v>
      </c>
      <c r="Z48" s="8">
        <f>FC_IND_PPP_PU_E!Z48+FC_IND_PPP_PA_E!Z48+FC_IND_PPP_PR_E!Z48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  <c r="Y49" s="8">
        <f>FC_IND_PPP_PU_E!Y49+FC_IND_PPP_PA_E!Y49+FC_IND_PPP_PR_E!Y49</f>
        <v>0</v>
      </c>
      <c r="Z49" s="8">
        <f>FC_IND_PPP_PU_E!Z49+FC_IND_PPP_PA_E!Z49+FC_IND_PPP_PR_E!Z49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  <c r="Y50" s="8">
        <f>FC_IND_PPP_PU_E!Y50+FC_IND_PPP_PA_E!Y50+FC_IND_PPP_PR_E!Y50</f>
        <v>0</v>
      </c>
      <c r="Z50" s="8">
        <f>FC_IND_PPP_PU_E!Z50+FC_IND_PPP_PA_E!Z50+FC_IND_PPP_PR_E!Z50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3337.7070870000002</v>
      </c>
      <c r="D51" s="27">
        <f>FC_IND_PPP_PU_E!D51+FC_IND_PPP_PA_E!D51+FC_IND_PPP_PR_E!D51</f>
        <v>3312.9934437599991</v>
      </c>
      <c r="E51" s="27">
        <f>FC_IND_PPP_PU_E!E51+FC_IND_PPP_PA_E!E51+FC_IND_PPP_PR_E!E51</f>
        <v>3348.7401618000004</v>
      </c>
      <c r="F51" s="27">
        <f>FC_IND_PPP_PU_E!F51+FC_IND_PPP_PA_E!F51+FC_IND_PPP_PR_E!F51</f>
        <v>3361.6565136000008</v>
      </c>
      <c r="G51" s="27">
        <f>FC_IND_PPP_PU_E!G51+FC_IND_PPP_PA_E!G51+FC_IND_PPP_PR_E!G51</f>
        <v>2914.5083893200012</v>
      </c>
      <c r="H51" s="27">
        <f>FC_IND_PPP_PU_E!H51+FC_IND_PPP_PA_E!H51+FC_IND_PPP_PR_E!H51</f>
        <v>2226.584360880001</v>
      </c>
      <c r="I51" s="27">
        <f>FC_IND_PPP_PU_E!I51+FC_IND_PPP_PA_E!I51+FC_IND_PPP_PR_E!I51</f>
        <v>2995.7068112400016</v>
      </c>
      <c r="J51" s="27">
        <f>FC_IND_PPP_PU_E!J51+FC_IND_PPP_PA_E!J51+FC_IND_PPP_PR_E!J51</f>
        <v>1919.3056542000004</v>
      </c>
      <c r="K51" s="27">
        <f>FC_IND_PPP_PU_E!K51+FC_IND_PPP_PA_E!K51+FC_IND_PPP_PR_E!K51</f>
        <v>1994.2934021999999</v>
      </c>
      <c r="L51" s="27">
        <f>FC_IND_PPP_PU_E!L51+FC_IND_PPP_PA_E!L51+FC_IND_PPP_PR_E!L51</f>
        <v>1656.5080316400001</v>
      </c>
      <c r="M51" s="27">
        <f>FC_IND_PPP_PU_E!M51+FC_IND_PPP_PA_E!M51+FC_IND_PPP_PR_E!M51</f>
        <v>2000.1385285200001</v>
      </c>
      <c r="N51" s="27">
        <f>FC_IND_PPP_PU_E!N51+FC_IND_PPP_PA_E!N51+FC_IND_PPP_PR_E!N51</f>
        <v>1845.5312818800001</v>
      </c>
      <c r="O51" s="27">
        <f>FC_IND_PPP_PU_E!O51+FC_IND_PPP_PA_E!O51+FC_IND_PPP_PR_E!O51</f>
        <v>1926.6332593514733</v>
      </c>
      <c r="P51" s="27">
        <f>FC_IND_PPP_PU_E!P51+FC_IND_PPP_PA_E!P51+FC_IND_PPP_PR_E!P51</f>
        <v>2265.7480298186706</v>
      </c>
      <c r="Q51" s="27">
        <f>FC_IND_PPP_PU_E!Q51+FC_IND_PPP_PA_E!Q51+FC_IND_PPP_PR_E!Q51</f>
        <v>2124.7968001751387</v>
      </c>
      <c r="R51" s="27">
        <f>FC_IND_PPP_PU_E!R51+FC_IND_PPP_PA_E!R51+FC_IND_PPP_PR_E!R51</f>
        <v>2045.4233326253564</v>
      </c>
      <c r="S51" s="27">
        <f>FC_IND_PPP_PU_E!S51+FC_IND_PPP_PA_E!S51+FC_IND_PPP_PR_E!S51</f>
        <v>2068.5479006312639</v>
      </c>
      <c r="T51" s="27">
        <f>FC_IND_PPP_PU_E!T51+FC_IND_PPP_PA_E!T51+FC_IND_PPP_PR_E!T51</f>
        <v>1941.7958901345455</v>
      </c>
      <c r="U51" s="27">
        <f>FC_IND_PPP_PU_E!U51+FC_IND_PPP_PA_E!U51+FC_IND_PPP_PR_E!U51</f>
        <v>2090.1898201671097</v>
      </c>
      <c r="V51" s="27">
        <f>FC_IND_PPP_PU_E!V51+FC_IND_PPP_PA_E!V51+FC_IND_PPP_PR_E!V51</f>
        <v>1935.6529220485802</v>
      </c>
      <c r="W51" s="27">
        <f>FC_IND_PPP_PU_E!W51+FC_IND_PPP_PA_E!W51+FC_IND_PPP_PR_E!W51</f>
        <v>1873.515880349634</v>
      </c>
      <c r="X51" s="27">
        <f>FC_IND_PPP_PU_E!X51+FC_IND_PPP_PA_E!X51+FC_IND_PPP_PR_E!X51</f>
        <v>1910.4774601481411</v>
      </c>
      <c r="Y51" s="27">
        <f>FC_IND_PPP_PU_E!Y51+FC_IND_PPP_PA_E!Y51+FC_IND_PPP_PR_E!Y51</f>
        <v>1762.1959362614309</v>
      </c>
      <c r="Z51" s="27">
        <f>FC_IND_PPP_PU_E!Z51+FC_IND_PPP_PA_E!Z51+FC_IND_PPP_PR_E!Z51</f>
        <v>1397.5296156409499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0.75516376875112812</v>
      </c>
      <c r="N52" s="27">
        <f t="shared" si="30"/>
        <v>23.745191862556688</v>
      </c>
      <c r="O52" s="27">
        <f t="shared" si="30"/>
        <v>51.623501275128156</v>
      </c>
      <c r="P52" s="27">
        <f t="shared" si="30"/>
        <v>60.127610400000023</v>
      </c>
      <c r="Q52" s="27">
        <f t="shared" si="30"/>
        <v>45.067136400000003</v>
      </c>
      <c r="R52" s="27">
        <f t="shared" si="30"/>
        <v>15.018775199999999</v>
      </c>
      <c r="S52" s="27">
        <f t="shared" si="30"/>
        <v>6.0082308000000015</v>
      </c>
      <c r="T52" s="27">
        <f t="shared" si="30"/>
        <v>36.711932400000009</v>
      </c>
      <c r="U52" s="27">
        <f t="shared" si="30"/>
        <v>34.533298800000004</v>
      </c>
      <c r="V52" s="27">
        <f t="shared" si="30"/>
        <v>71.342796843975577</v>
      </c>
      <c r="W52" s="27">
        <f t="shared" si="30"/>
        <v>92.265251217765396</v>
      </c>
      <c r="X52" s="27">
        <f t="shared" ref="X52:Z52" si="31">SUM(X53:X54)</f>
        <v>94.426254098773583</v>
      </c>
      <c r="Y52" s="27">
        <f t="shared" si="31"/>
        <v>76.248057599999981</v>
      </c>
      <c r="Z52" s="27">
        <f t="shared" si="31"/>
        <v>73.453934986513389</v>
      </c>
    </row>
    <row r="53" spans="1:26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5.3024399999999999E-2</v>
      </c>
      <c r="N53" s="8">
        <f>FC_IND_PPP_PU_E!N53+FC_IND_PPP_PA_E!N53+FC_IND_PPP_PR_E!N53</f>
        <v>22.497789599999997</v>
      </c>
      <c r="O53" s="8">
        <f>FC_IND_PPP_PU_E!O53+FC_IND_PPP_PA_E!O53+FC_IND_PPP_PR_E!O53</f>
        <v>50.219254800000002</v>
      </c>
      <c r="P53" s="8">
        <f>FC_IND_PPP_PU_E!P53+FC_IND_PPP_PA_E!P53+FC_IND_PPP_PR_E!P53</f>
        <v>60.127610400000023</v>
      </c>
      <c r="Q53" s="8">
        <f>FC_IND_PPP_PU_E!Q53+FC_IND_PPP_PA_E!Q53+FC_IND_PPP_PR_E!Q53</f>
        <v>45.067136400000003</v>
      </c>
      <c r="R53" s="8">
        <f>FC_IND_PPP_PU_E!R53+FC_IND_PPP_PA_E!R53+FC_IND_PPP_PR_E!R53</f>
        <v>15.018775199999999</v>
      </c>
      <c r="S53" s="8">
        <f>FC_IND_PPP_PU_E!S53+FC_IND_PPP_PA_E!S53+FC_IND_PPP_PR_E!S53</f>
        <v>6.0082308000000015</v>
      </c>
      <c r="T53" s="8">
        <f>FC_IND_PPP_PU_E!T53+FC_IND_PPP_PA_E!T53+FC_IND_PPP_PR_E!T53</f>
        <v>36.711932400000009</v>
      </c>
      <c r="U53" s="8">
        <f>FC_IND_PPP_PU_E!U53+FC_IND_PPP_PA_E!U53+FC_IND_PPP_PR_E!U53</f>
        <v>34.533298800000004</v>
      </c>
      <c r="V53" s="8">
        <f>FC_IND_PPP_PU_E!V53+FC_IND_PPP_PA_E!V53+FC_IND_PPP_PR_E!V53</f>
        <v>71.304433200000005</v>
      </c>
      <c r="W53" s="8">
        <f>FC_IND_PPP_PU_E!W53+FC_IND_PPP_PA_E!W53+FC_IND_PPP_PR_E!W53</f>
        <v>92.239804799999959</v>
      </c>
      <c r="X53" s="8">
        <f>FC_IND_PPP_PU_E!X53+FC_IND_PPP_PA_E!X53+FC_IND_PPP_PR_E!X53</f>
        <v>94.230021600000015</v>
      </c>
      <c r="Y53" s="8">
        <f>FC_IND_PPP_PU_E!Y53+FC_IND_PPP_PA_E!Y53+FC_IND_PPP_PR_E!Y53</f>
        <v>76.248057599999981</v>
      </c>
      <c r="Z53" s="8">
        <f>FC_IND_PPP_PU_E!Z53+FC_IND_PPP_PA_E!Z53+FC_IND_PPP_PR_E!Z53</f>
        <v>73.450634400000013</v>
      </c>
    </row>
    <row r="54" spans="1:26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0.70213936875112815</v>
      </c>
      <c r="N54" s="45">
        <f>FC_IND_PPP_PU_E!N54+FC_IND_PPP_PA_E!N54+FC_IND_PPP_PR_E!N54</f>
        <v>1.2474022625566921</v>
      </c>
      <c r="O54" s="45">
        <f>FC_IND_PPP_PU_E!O54+FC_IND_PPP_PA_E!O54+FC_IND_PPP_PR_E!O54</f>
        <v>1.404246475128156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3.8363643975571196E-2</v>
      </c>
      <c r="W54" s="45">
        <f>FC_IND_PPP_PU_E!W54+FC_IND_PPP_PA_E!W54+FC_IND_PPP_PR_E!W54</f>
        <v>2.54464177654368E-2</v>
      </c>
      <c r="X54" s="45">
        <f>FC_IND_PPP_PU_E!X54+FC_IND_PPP_PA_E!X54+FC_IND_PPP_PR_E!X54</f>
        <v>0.19623249877356846</v>
      </c>
      <c r="Y54" s="45">
        <f>FC_IND_PPP_PU_E!Y54+FC_IND_PPP_PA_E!Y54+FC_IND_PPP_PR_E!Y54</f>
        <v>0</v>
      </c>
      <c r="Z54" s="45">
        <f>FC_IND_PPP_PU_E!Z54+FC_IND_PPP_PA_E!Z54+FC_IND_PPP_PR_E!Z54</f>
        <v>3.3005865133692008E-3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2914.1279999999997</v>
      </c>
      <c r="D61" s="49">
        <f t="shared" si="32"/>
        <v>2656.9759104</v>
      </c>
      <c r="E61" s="49">
        <f t="shared" si="32"/>
        <v>2763.2638655999999</v>
      </c>
      <c r="F61" s="49">
        <f t="shared" si="32"/>
        <v>2804.7039551999997</v>
      </c>
      <c r="G61" s="49">
        <f t="shared" si="32"/>
        <v>2655.0720000000001</v>
      </c>
      <c r="H61" s="49">
        <f t="shared" si="32"/>
        <v>4302.8692207200002</v>
      </c>
      <c r="I61" s="49">
        <f t="shared" si="32"/>
        <v>2955.9598437599993</v>
      </c>
      <c r="J61" s="49">
        <f t="shared" si="32"/>
        <v>3243.8168884799998</v>
      </c>
      <c r="K61" s="49">
        <f t="shared" si="32"/>
        <v>2705.1625792799996</v>
      </c>
      <c r="L61" s="49">
        <f t="shared" si="32"/>
        <v>2947.8722011200002</v>
      </c>
      <c r="M61" s="49">
        <f t="shared" si="32"/>
        <v>3565.8423115199998</v>
      </c>
      <c r="N61" s="49">
        <f t="shared" si="32"/>
        <v>3314.4056207999993</v>
      </c>
      <c r="O61" s="49">
        <f t="shared" si="32"/>
        <v>3110.4206229999559</v>
      </c>
      <c r="P61" s="49">
        <f t="shared" si="32"/>
        <v>2471.3267896648231</v>
      </c>
      <c r="Q61" s="49">
        <f t="shared" si="32"/>
        <v>2364.135324092646</v>
      </c>
      <c r="R61" s="49">
        <f t="shared" si="32"/>
        <v>2405.0633524138243</v>
      </c>
      <c r="S61" s="49">
        <f t="shared" si="32"/>
        <v>2441.2675198852944</v>
      </c>
      <c r="T61" s="49">
        <f t="shared" si="32"/>
        <v>2568.6918295922601</v>
      </c>
      <c r="U61" s="49">
        <f t="shared" si="32"/>
        <v>2693.8781498596036</v>
      </c>
      <c r="V61" s="49">
        <f t="shared" si="32"/>
        <v>2790.5192060746444</v>
      </c>
      <c r="W61" s="49">
        <f t="shared" si="32"/>
        <v>2845.4371697063448</v>
      </c>
      <c r="X61" s="49">
        <f t="shared" si="32"/>
        <v>2684.3376457625577</v>
      </c>
      <c r="Y61" s="49">
        <f t="shared" ref="Y61:Z61" si="33">SUM(Y62:Y72)</f>
        <v>3519.9502305412811</v>
      </c>
      <c r="Z61" s="49">
        <f t="shared" si="33"/>
        <v>3465.4514563815351</v>
      </c>
    </row>
    <row r="62" spans="1:26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2914.1279999999997</v>
      </c>
      <c r="D62" s="52">
        <f>FC_IND_PPP_PU_E!D62+FC_IND_PPP_PA_E!D62+FC_IND_PPP_PR_E!D62</f>
        <v>2656.9759104</v>
      </c>
      <c r="E62" s="52">
        <f>FC_IND_PPP_PU_E!E62+FC_IND_PPP_PA_E!E62+FC_IND_PPP_PR_E!E62</f>
        <v>2763.2638655999999</v>
      </c>
      <c r="F62" s="52">
        <f>FC_IND_PPP_PU_E!F62+FC_IND_PPP_PA_E!F62+FC_IND_PPP_PR_E!F62</f>
        <v>2804.7039551999997</v>
      </c>
      <c r="G62" s="52">
        <f>FC_IND_PPP_PU_E!G62+FC_IND_PPP_PA_E!G62+FC_IND_PPP_PR_E!G62</f>
        <v>2655.0720000000001</v>
      </c>
      <c r="H62" s="52">
        <f>FC_IND_PPP_PU_E!H62+FC_IND_PPP_PA_E!H62+FC_IND_PPP_PR_E!H62</f>
        <v>4300.5759552</v>
      </c>
      <c r="I62" s="52">
        <f>FC_IND_PPP_PU_E!I62+FC_IND_PPP_PA_E!I62+FC_IND_PPP_PR_E!I62</f>
        <v>2953.7758655999992</v>
      </c>
      <c r="J62" s="52">
        <f>FC_IND_PPP_PU_E!J62+FC_IND_PPP_PA_E!J62+FC_IND_PPP_PR_E!J62</f>
        <v>3242.2880447999996</v>
      </c>
      <c r="K62" s="52">
        <f>FC_IND_PPP_PU_E!K62+FC_IND_PPP_PA_E!K62+FC_IND_PPP_PR_E!K62</f>
        <v>2704.0160447999997</v>
      </c>
      <c r="L62" s="52">
        <f>FC_IND_PPP_PU_E!L62+FC_IND_PPP_PA_E!L62+FC_IND_PPP_PR_E!L62</f>
        <v>2946.9440448</v>
      </c>
      <c r="M62" s="52">
        <f>FC_IND_PPP_PU_E!M62+FC_IND_PPP_PA_E!M62+FC_IND_PPP_PR_E!M62</f>
        <v>3564.7359551999998</v>
      </c>
      <c r="N62" s="52">
        <f>FC_IND_PPP_PU_E!N62+FC_IND_PPP_PA_E!N62+FC_IND_PPP_PR_E!N62</f>
        <v>3313.2230207999992</v>
      </c>
      <c r="O62" s="52">
        <f>FC_IND_PPP_PU_E!O62+FC_IND_PPP_PA_E!O62+FC_IND_PPP_PR_E!O62</f>
        <v>3106.8176831999995</v>
      </c>
      <c r="P62" s="52">
        <f>FC_IND_PPP_PU_E!P62+FC_IND_PPP_PA_E!P62+FC_IND_PPP_PR_E!P62</f>
        <v>2469.7572479999994</v>
      </c>
      <c r="Q62" s="52">
        <f>FC_IND_PPP_PU_E!Q62+FC_IND_PPP_PA_E!Q62+FC_IND_PPP_PR_E!Q62</f>
        <v>2343.0177791999999</v>
      </c>
      <c r="R62" s="52">
        <f>FC_IND_PPP_PU_E!R62+FC_IND_PPP_PA_E!R62+FC_IND_PPP_PR_E!R62</f>
        <v>2376.0301823999998</v>
      </c>
      <c r="S62" s="52">
        <f>FC_IND_PPP_PU_E!S62+FC_IND_PPP_PA_E!S62+FC_IND_PPP_PR_E!S62</f>
        <v>2409.5707776000004</v>
      </c>
      <c r="T62" s="52">
        <f>FC_IND_PPP_PU_E!T62+FC_IND_PPP_PA_E!T62+FC_IND_PPP_PR_E!T62</f>
        <v>2535.1123391999995</v>
      </c>
      <c r="U62" s="52">
        <f>FC_IND_PPP_PU_E!U62+FC_IND_PPP_PA_E!U62+FC_IND_PPP_PR_E!U62</f>
        <v>2658.1528511999995</v>
      </c>
      <c r="V62" s="52">
        <f>FC_IND_PPP_PU_E!V62+FC_IND_PPP_PA_E!V62+FC_IND_PPP_PR_E!V62</f>
        <v>2740.5673344000002</v>
      </c>
      <c r="W62" s="52">
        <f>FC_IND_PPP_PU_E!W62+FC_IND_PPP_PA_E!W62+FC_IND_PPP_PR_E!W62</f>
        <v>2805.2994815999996</v>
      </c>
      <c r="X62" s="52">
        <f>FC_IND_PPP_PU_E!X62+FC_IND_PPP_PA_E!X62+FC_IND_PPP_PR_E!X62</f>
        <v>2622.0434687999996</v>
      </c>
      <c r="Y62" s="52">
        <f>FC_IND_PPP_PU_E!Y62+FC_IND_PPP_PA_E!Y62+FC_IND_PPP_PR_E!Y62</f>
        <v>3454.8562944</v>
      </c>
      <c r="Z62" s="52">
        <f>FC_IND_PPP_PU_E!Z62+FC_IND_PPP_PA_E!Z62+FC_IND_PPP_PR_E!Z62</f>
        <v>3379.5510335999998</v>
      </c>
    </row>
    <row r="63" spans="1:26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  <c r="Y63" s="52">
        <f>FC_IND_PPP_PU_E!Y63+FC_IND_PPP_PA_E!Y63+FC_IND_PPP_PR_E!Y63</f>
        <v>0</v>
      </c>
      <c r="Z63" s="52">
        <f>FC_IND_PPP_PU_E!Z63+FC_IND_PPP_PA_E!Z63+FC_IND_PPP_PR_E!Z63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2.2932655199999994</v>
      </c>
      <c r="I64" s="52">
        <f>FC_IND_PPP_PU_E!I64+FC_IND_PPP_PA_E!I64+FC_IND_PPP_PR_E!I64</f>
        <v>2.1839781600000006</v>
      </c>
      <c r="J64" s="52">
        <f>FC_IND_PPP_PU_E!J64+FC_IND_PPP_PA_E!J64+FC_IND_PPP_PR_E!J64</f>
        <v>1.52884368</v>
      </c>
      <c r="K64" s="52">
        <f>FC_IND_PPP_PU_E!K64+FC_IND_PPP_PA_E!K64+FC_IND_PPP_PR_E!K64</f>
        <v>1.1465344800000001</v>
      </c>
      <c r="L64" s="52">
        <f>FC_IND_PPP_PU_E!L64+FC_IND_PPP_PA_E!L64+FC_IND_PPP_PR_E!L64</f>
        <v>0.92815632000000003</v>
      </c>
      <c r="M64" s="52">
        <f>FC_IND_PPP_PU_E!M64+FC_IND_PPP_PA_E!M64+FC_IND_PPP_PR_E!M64</f>
        <v>0.43675632000000025</v>
      </c>
      <c r="N64" s="52">
        <f>FC_IND_PPP_PU_E!N64+FC_IND_PPP_PA_E!N64+FC_IND_PPP_PR_E!N64</f>
        <v>0</v>
      </c>
      <c r="O64" s="52">
        <f>FC_IND_PPP_PU_E!O64+FC_IND_PPP_PA_E!O64+FC_IND_PPP_PR_E!O64</f>
        <v>2.2792197999566928</v>
      </c>
      <c r="P64" s="52">
        <f>FC_IND_PPP_PU_E!P64+FC_IND_PPP_PA_E!P64+FC_IND_PPP_PR_E!P64</f>
        <v>1.5695416648234486</v>
      </c>
      <c r="Q64" s="52">
        <f>FC_IND_PPP_PU_E!Q64+FC_IND_PPP_PA_E!Q64+FC_IND_PPP_PR_E!Q64</f>
        <v>21.117544892645974</v>
      </c>
      <c r="R64" s="52">
        <f>FC_IND_PPP_PU_E!R64+FC_IND_PPP_PA_E!R64+FC_IND_PPP_PR_E!R64</f>
        <v>29.033170013824417</v>
      </c>
      <c r="S64" s="52">
        <f>FC_IND_PPP_PU_E!S64+FC_IND_PPP_PA_E!S64+FC_IND_PPP_PR_E!S64</f>
        <v>31.346537165293995</v>
      </c>
      <c r="T64" s="52">
        <f>FC_IND_PPP_PU_E!T64+FC_IND_PPP_PA_E!T64+FC_IND_PPP_PR_E!T64</f>
        <v>33.152821272260731</v>
      </c>
      <c r="U64" s="52">
        <f>FC_IND_PPP_PU_E!U64+FC_IND_PPP_PA_E!U64+FC_IND_PPP_PR_E!U64</f>
        <v>35.169150499604356</v>
      </c>
      <c r="V64" s="52">
        <f>FC_IND_PPP_PU_E!V64+FC_IND_PPP_PA_E!V64+FC_IND_PPP_PR_E!V64</f>
        <v>49.367204314644582</v>
      </c>
      <c r="W64" s="52">
        <f>FC_IND_PPP_PU_E!W64+FC_IND_PPP_PA_E!W64+FC_IND_PPP_PR_E!W64</f>
        <v>39.461374826345178</v>
      </c>
      <c r="X64" s="52">
        <f>FC_IND_PPP_PU_E!X64+FC_IND_PPP_PA_E!X64+FC_IND_PPP_PR_E!X64</f>
        <v>61.442412642558182</v>
      </c>
      <c r="Y64" s="52">
        <f>FC_IND_PPP_PU_E!Y64+FC_IND_PPP_PA_E!Y64+FC_IND_PPP_PR_E!Y64</f>
        <v>63.025573421280853</v>
      </c>
      <c r="Z64" s="52">
        <f>FC_IND_PPP_PU_E!Z64+FC_IND_PPP_PA_E!Z64+FC_IND_PPP_PR_E!Z64</f>
        <v>84.234862621535243</v>
      </c>
    </row>
    <row r="65" spans="1:26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0.66960000000000008</v>
      </c>
      <c r="N65" s="52">
        <f>FC_IND_PPP_PU_E!N65+FC_IND_PPP_PA_E!N65+FC_IND_PPP_PR_E!N65</f>
        <v>1.1825999999999999</v>
      </c>
      <c r="O65" s="52">
        <f>FC_IND_PPP_PU_E!O65+FC_IND_PPP_PA_E!O65+FC_IND_PPP_PR_E!O65</f>
        <v>1.3237199999999998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3.7439999999999994E-2</v>
      </c>
      <c r="W65" s="52">
        <f>FC_IND_PPP_PU_E!W65+FC_IND_PPP_PA_E!W65+FC_IND_PPP_PR_E!W65</f>
        <v>2.4839999999999997E-2</v>
      </c>
      <c r="X65" s="52">
        <f>FC_IND_PPP_PU_E!X65+FC_IND_PPP_PA_E!X65+FC_IND_PPP_PR_E!X65</f>
        <v>0.19188</v>
      </c>
      <c r="Y65" s="52">
        <f>FC_IND_PPP_PU_E!Y65+FC_IND_PPP_PA_E!Y65+FC_IND_PPP_PR_E!Y65</f>
        <v>0</v>
      </c>
      <c r="Z65" s="52">
        <f>FC_IND_PPP_PU_E!Z65+FC_IND_PPP_PA_E!Z65+FC_IND_PPP_PR_E!Z65</f>
        <v>3.2399999999999994E-3</v>
      </c>
    </row>
    <row r="66" spans="1:26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  <c r="Y66" s="52">
        <f>FC_IND_PPP_PU_E!Y66+FC_IND_PPP_PA_E!Y66+FC_IND_PPP_PR_E!Y66</f>
        <v>0</v>
      </c>
      <c r="Z66" s="52">
        <f>FC_IND_PPP_PU_E!Z66+FC_IND_PPP_PA_E!Z66+FC_IND_PPP_PR_E!Z66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  <c r="Y67" s="52">
        <f>FC_IND_PPP_PU_E!Y67+FC_IND_PPP_PA_E!Y67+FC_IND_PPP_PR_E!Y67</f>
        <v>0</v>
      </c>
      <c r="Z67" s="52">
        <f>FC_IND_PPP_PU_E!Z67+FC_IND_PPP_PA_E!Z67+FC_IND_PPP_PR_E!Z67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  <c r="Y68" s="52">
        <f>FC_IND_PPP_PU_E!Y68+FC_IND_PPP_PA_E!Y68+FC_IND_PPP_PR_E!Y68</f>
        <v>0</v>
      </c>
      <c r="Z68" s="52">
        <f>FC_IND_PPP_PU_E!Z68+FC_IND_PPP_PA_E!Z68+FC_IND_PPP_PR_E!Z68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0.35020512000000009</v>
      </c>
      <c r="T69" s="52">
        <f>FC_IND_PPP_PU_E!T69+FC_IND_PPP_PA_E!T69+FC_IND_PPP_PR_E!T69</f>
        <v>0.42666911999999985</v>
      </c>
      <c r="U69" s="52">
        <f>FC_IND_PPP_PU_E!U69+FC_IND_PPP_PA_E!U69+FC_IND_PPP_PR_E!U69</f>
        <v>0.55614816</v>
      </c>
      <c r="V69" s="52">
        <f>FC_IND_PPP_PU_E!V69+FC_IND_PPP_PA_E!V69+FC_IND_PPP_PR_E!V69</f>
        <v>0.54722735999999983</v>
      </c>
      <c r="W69" s="52">
        <f>FC_IND_PPP_PU_E!W69+FC_IND_PPP_PA_E!W69+FC_IND_PPP_PR_E!W69</f>
        <v>0.65147328000000015</v>
      </c>
      <c r="X69" s="52">
        <f>FC_IND_PPP_PU_E!X69+FC_IND_PPP_PA_E!X69+FC_IND_PPP_PR_E!X69</f>
        <v>0.65988431999999986</v>
      </c>
      <c r="Y69" s="52">
        <f>FC_IND_PPP_PU_E!Y69+FC_IND_PPP_PA_E!Y69+FC_IND_PPP_PR_E!Y69</f>
        <v>0.61579008000000024</v>
      </c>
      <c r="Z69" s="52">
        <f>FC_IND_PPP_PU_E!Z69+FC_IND_PPP_PA_E!Z69+FC_IND_PPP_PR_E!Z69</f>
        <v>0.68715648000000007</v>
      </c>
    </row>
    <row r="70" spans="1:26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  <c r="Y70" s="52">
        <f>FC_IND_PPP_PU_E!Y70+FC_IND_PPP_PA_E!Y70+FC_IND_PPP_PR_E!Y70</f>
        <v>0</v>
      </c>
      <c r="Z70" s="52">
        <f>FC_IND_PPP_PU_E!Z70+FC_IND_PPP_PA_E!Z70+FC_IND_PPP_PR_E!Z70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  <c r="Y71" s="52">
        <f>FC_IND_PPP_PU_E!Y71+FC_IND_PPP_PA_E!Y71+FC_IND_PPP_PR_E!Y71</f>
        <v>0</v>
      </c>
      <c r="Z71" s="52">
        <f>FC_IND_PPP_PU_E!Z71+FC_IND_PPP_PA_E!Z71+FC_IND_PPP_PR_E!Z71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  <c r="Y72" s="55">
        <f>FC_IND_PPP_PU_E!Y72+FC_IND_PPP_PA_E!Y72+FC_IND_PPP_PR_E!Y72</f>
        <v>1.4525726400000003</v>
      </c>
      <c r="Z72" s="55">
        <f>FC_IND_PPP_PU_E!Z72+FC_IND_PPP_PA_E!Z72+FC_IND_PPP_PR_E!Z72</f>
        <v>0.97516367999999976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776.06546752032523</v>
      </c>
      <c r="D2" s="21">
        <f t="shared" ref="D2:X2" si="0">SUM(D3,D17,D22,D25,D26,D51,D52)</f>
        <v>712.9747936387156</v>
      </c>
      <c r="E2" s="21">
        <f t="shared" si="0"/>
        <v>730.70712349700102</v>
      </c>
      <c r="F2" s="21">
        <f t="shared" si="0"/>
        <v>739.72389252476626</v>
      </c>
      <c r="G2" s="21">
        <f t="shared" si="0"/>
        <v>638.65288590751084</v>
      </c>
      <c r="H2" s="21">
        <f t="shared" si="0"/>
        <v>502.87204633289809</v>
      </c>
      <c r="I2" s="21">
        <f t="shared" si="0"/>
        <v>613.11701211972741</v>
      </c>
      <c r="J2" s="21">
        <f t="shared" si="0"/>
        <v>377.7549593150481</v>
      </c>
      <c r="K2" s="21">
        <f t="shared" si="0"/>
        <v>392.66280126652612</v>
      </c>
      <c r="L2" s="21">
        <f t="shared" si="0"/>
        <v>279.77038255507358</v>
      </c>
      <c r="M2" s="21">
        <f t="shared" si="0"/>
        <v>347.23010875856136</v>
      </c>
      <c r="N2" s="21">
        <f t="shared" si="0"/>
        <v>345.30438817737917</v>
      </c>
      <c r="O2" s="21">
        <f t="shared" si="0"/>
        <v>356.3958628823313</v>
      </c>
      <c r="P2" s="21">
        <f t="shared" si="0"/>
        <v>400.28198498955516</v>
      </c>
      <c r="Q2" s="21">
        <f t="shared" si="0"/>
        <v>374.76679705741151</v>
      </c>
      <c r="R2" s="21">
        <f t="shared" si="0"/>
        <v>378.04655455881135</v>
      </c>
      <c r="S2" s="21">
        <f t="shared" si="0"/>
        <v>394.79357801353791</v>
      </c>
      <c r="T2" s="21">
        <f t="shared" si="0"/>
        <v>365.04336430442203</v>
      </c>
      <c r="U2" s="21">
        <f t="shared" si="0"/>
        <v>388.09445196635346</v>
      </c>
      <c r="V2" s="21">
        <f t="shared" si="0"/>
        <v>394.62138951166696</v>
      </c>
      <c r="W2" s="21">
        <f t="shared" si="0"/>
        <v>413.58355522049942</v>
      </c>
      <c r="X2" s="21">
        <f t="shared" si="0"/>
        <v>365.3558040304107</v>
      </c>
      <c r="Y2" s="21">
        <f t="shared" ref="Y2:Z2" si="1">SUM(Y3,Y17,Y22,Y25,Y26,Y51,Y52)</f>
        <v>344.63610437046151</v>
      </c>
      <c r="Z2" s="21">
        <f t="shared" si="1"/>
        <v>268.60328850273794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69.074578888061524</v>
      </c>
      <c r="D3" s="24">
        <f t="shared" ref="D3:W3" si="3">SUM(D4,D8,D11)</f>
        <v>50.249411998975553</v>
      </c>
      <c r="E3" s="24">
        <f t="shared" si="3"/>
        <v>68.08185169553586</v>
      </c>
      <c r="F3" s="24">
        <f t="shared" si="3"/>
        <v>81.819501151352398</v>
      </c>
      <c r="G3" s="24">
        <f t="shared" si="3"/>
        <v>81.072958028552037</v>
      </c>
      <c r="H3" s="24">
        <f t="shared" si="3"/>
        <v>74.827624615973889</v>
      </c>
      <c r="I3" s="24">
        <f t="shared" si="3"/>
        <v>64.358727622893099</v>
      </c>
      <c r="J3" s="24">
        <f t="shared" si="3"/>
        <v>36.44156710351858</v>
      </c>
      <c r="K3" s="24">
        <f t="shared" si="3"/>
        <v>26.288704341117459</v>
      </c>
      <c r="L3" s="24">
        <f t="shared" si="3"/>
        <v>13.85079516595947</v>
      </c>
      <c r="M3" s="24">
        <f t="shared" si="3"/>
        <v>16.456586060702481</v>
      </c>
      <c r="N3" s="24">
        <f t="shared" si="3"/>
        <v>14.968853776458349</v>
      </c>
      <c r="O3" s="24">
        <f t="shared" si="3"/>
        <v>16.215702293290235</v>
      </c>
      <c r="P3" s="24">
        <f t="shared" si="3"/>
        <v>11.512113220866059</v>
      </c>
      <c r="Q3" s="24">
        <f t="shared" si="3"/>
        <v>9.6451510204215243</v>
      </c>
      <c r="R3" s="24">
        <f t="shared" si="3"/>
        <v>11.503991754559719</v>
      </c>
      <c r="S3" s="24">
        <f t="shared" si="3"/>
        <v>11.558508076241864</v>
      </c>
      <c r="T3" s="24">
        <f t="shared" si="3"/>
        <v>9.4569047427895612</v>
      </c>
      <c r="U3" s="24">
        <f t="shared" si="3"/>
        <v>7.3398937180391783</v>
      </c>
      <c r="V3" s="24">
        <f t="shared" si="3"/>
        <v>7.0923789856706136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69.074578888061524</v>
      </c>
      <c r="D4" s="19">
        <f t="shared" ref="D4:W4" si="6">SUM(D5:D7)</f>
        <v>50.249411998975553</v>
      </c>
      <c r="E4" s="19">
        <f t="shared" si="6"/>
        <v>68.08185169553586</v>
      </c>
      <c r="F4" s="19">
        <f t="shared" si="6"/>
        <v>81.819501151352398</v>
      </c>
      <c r="G4" s="19">
        <f t="shared" si="6"/>
        <v>81.072958028552037</v>
      </c>
      <c r="H4" s="19">
        <f t="shared" si="6"/>
        <v>74.827624615973889</v>
      </c>
      <c r="I4" s="19">
        <f t="shared" si="6"/>
        <v>64.358727622893099</v>
      </c>
      <c r="J4" s="19">
        <f t="shared" si="6"/>
        <v>36.44156710351858</v>
      </c>
      <c r="K4" s="19">
        <f t="shared" si="6"/>
        <v>26.288704341117459</v>
      </c>
      <c r="L4" s="19">
        <f t="shared" si="6"/>
        <v>13.85079516595947</v>
      </c>
      <c r="M4" s="19">
        <f t="shared" si="6"/>
        <v>16.456586060702481</v>
      </c>
      <c r="N4" s="19">
        <f t="shared" si="6"/>
        <v>14.968853776458349</v>
      </c>
      <c r="O4" s="19">
        <f t="shared" si="6"/>
        <v>16.215702293290235</v>
      </c>
      <c r="P4" s="19">
        <f t="shared" si="6"/>
        <v>11.512113220866059</v>
      </c>
      <c r="Q4" s="19">
        <f t="shared" si="6"/>
        <v>9.6451510204215243</v>
      </c>
      <c r="R4" s="19">
        <f t="shared" si="6"/>
        <v>11.503991754559719</v>
      </c>
      <c r="S4" s="19">
        <f t="shared" si="6"/>
        <v>11.558508076241864</v>
      </c>
      <c r="T4" s="19">
        <f t="shared" si="6"/>
        <v>9.4569047427895612</v>
      </c>
      <c r="U4" s="19">
        <f t="shared" si="6"/>
        <v>7.3398937180391783</v>
      </c>
      <c r="V4" s="19">
        <f t="shared" si="6"/>
        <v>7.0923789856706136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6.7836489708090646</v>
      </c>
      <c r="O5" s="8">
        <v>8.1335629510102745</v>
      </c>
      <c r="P5" s="8">
        <v>7.2408046367680434</v>
      </c>
      <c r="Q5" s="8">
        <v>3.3977850907572251</v>
      </c>
      <c r="R5" s="8">
        <v>3.6137495566080329</v>
      </c>
      <c r="S5" s="8">
        <v>2.1308852093000796</v>
      </c>
      <c r="T5" s="8">
        <v>1.2341862213588173</v>
      </c>
      <c r="U5" s="8">
        <v>1.5700540099261568</v>
      </c>
      <c r="V5" s="8">
        <v>1.3785835763906384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69.074578888061524</v>
      </c>
      <c r="D7" s="8">
        <v>50.249411998975553</v>
      </c>
      <c r="E7" s="8">
        <v>68.08185169553586</v>
      </c>
      <c r="F7" s="8">
        <v>81.819501151352398</v>
      </c>
      <c r="G7" s="8">
        <v>81.072958028552037</v>
      </c>
      <c r="H7" s="8">
        <v>74.827624615973889</v>
      </c>
      <c r="I7" s="8">
        <v>64.358727622893099</v>
      </c>
      <c r="J7" s="8">
        <v>36.44156710351858</v>
      </c>
      <c r="K7" s="8">
        <v>26.288704341117459</v>
      </c>
      <c r="L7" s="8">
        <v>13.85079516595947</v>
      </c>
      <c r="M7" s="8">
        <v>16.456586060702481</v>
      </c>
      <c r="N7" s="8">
        <v>8.1852048056492848</v>
      </c>
      <c r="O7" s="8">
        <v>8.0821393422799588</v>
      </c>
      <c r="P7" s="8">
        <v>4.2713085840980147</v>
      </c>
      <c r="Q7" s="8">
        <v>6.2473659296642996</v>
      </c>
      <c r="R7" s="8">
        <v>7.8902421979516859</v>
      </c>
      <c r="S7" s="8">
        <v>9.4276228669417854</v>
      </c>
      <c r="T7" s="8">
        <v>8.2227185214307443</v>
      </c>
      <c r="U7" s="8">
        <v>5.7698397081130217</v>
      </c>
      <c r="V7" s="8">
        <v>5.7137954092799754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140.09726047924124</v>
      </c>
      <c r="D26" s="27">
        <f t="shared" si="16"/>
        <v>110.45073389358929</v>
      </c>
      <c r="E26" s="27">
        <f t="shared" si="16"/>
        <v>108.13309375814842</v>
      </c>
      <c r="F26" s="27">
        <f t="shared" si="16"/>
        <v>103.87921647409058</v>
      </c>
      <c r="G26" s="27">
        <f t="shared" si="16"/>
        <v>91.785726622840244</v>
      </c>
      <c r="H26" s="27">
        <f t="shared" si="16"/>
        <v>68.254230407083227</v>
      </c>
      <c r="I26" s="27">
        <f t="shared" si="16"/>
        <v>61.480018596882807</v>
      </c>
      <c r="J26" s="27">
        <f t="shared" si="16"/>
        <v>56.059988370515327</v>
      </c>
      <c r="K26" s="27">
        <f t="shared" si="16"/>
        <v>51.270066496969505</v>
      </c>
      <c r="L26" s="27">
        <f t="shared" si="16"/>
        <v>35.310982937145567</v>
      </c>
      <c r="M26" s="27">
        <f t="shared" si="16"/>
        <v>31.616334481934182</v>
      </c>
      <c r="N26" s="27">
        <f t="shared" si="16"/>
        <v>39.904512934216122</v>
      </c>
      <c r="O26" s="27">
        <f t="shared" si="16"/>
        <v>36.271193734755656</v>
      </c>
      <c r="P26" s="27">
        <f t="shared" si="16"/>
        <v>29.239958969336183</v>
      </c>
      <c r="Q26" s="27">
        <f t="shared" si="16"/>
        <v>27.719215809120641</v>
      </c>
      <c r="R26" s="27">
        <f t="shared" si="16"/>
        <v>27.180450377155214</v>
      </c>
      <c r="S26" s="27">
        <f t="shared" si="16"/>
        <v>30.237672950599531</v>
      </c>
      <c r="T26" s="27">
        <f t="shared" si="16"/>
        <v>20.792581335618006</v>
      </c>
      <c r="U26" s="27">
        <f t="shared" si="16"/>
        <v>21.292051227583354</v>
      </c>
      <c r="V26" s="27">
        <f t="shared" si="16"/>
        <v>22.871972155514598</v>
      </c>
      <c r="W26" s="27">
        <f t="shared" si="16"/>
        <v>30.113255885725209</v>
      </c>
      <c r="X26" s="27">
        <f t="shared" si="16"/>
        <v>24.700238615735646</v>
      </c>
      <c r="Y26" s="27">
        <f t="shared" ref="Y26:Z26" si="17">SUM(Y27,Y33)</f>
        <v>27.922387215439038</v>
      </c>
      <c r="Z26" s="27">
        <f t="shared" si="17"/>
        <v>27.870851103693653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140.09726047924124</v>
      </c>
      <c r="D33" s="19">
        <f t="shared" si="20"/>
        <v>110.45073389358929</v>
      </c>
      <c r="E33" s="19">
        <f t="shared" si="20"/>
        <v>108.13309375814842</v>
      </c>
      <c r="F33" s="19">
        <f t="shared" si="20"/>
        <v>103.87921647409058</v>
      </c>
      <c r="G33" s="19">
        <f t="shared" si="20"/>
        <v>91.785726622840244</v>
      </c>
      <c r="H33" s="19">
        <f t="shared" si="20"/>
        <v>68.254230407083227</v>
      </c>
      <c r="I33" s="19">
        <f t="shared" si="20"/>
        <v>61.480018596882807</v>
      </c>
      <c r="J33" s="19">
        <f t="shared" si="20"/>
        <v>56.059988370515327</v>
      </c>
      <c r="K33" s="19">
        <f t="shared" si="20"/>
        <v>51.270066496969505</v>
      </c>
      <c r="L33" s="19">
        <f t="shared" si="20"/>
        <v>35.310982937145567</v>
      </c>
      <c r="M33" s="19">
        <f t="shared" si="20"/>
        <v>31.616334481934182</v>
      </c>
      <c r="N33" s="19">
        <f t="shared" si="20"/>
        <v>39.904512934216122</v>
      </c>
      <c r="O33" s="19">
        <f t="shared" si="20"/>
        <v>36.271193734755656</v>
      </c>
      <c r="P33" s="19">
        <f t="shared" si="20"/>
        <v>29.239958969336183</v>
      </c>
      <c r="Q33" s="19">
        <f t="shared" si="20"/>
        <v>27.719215809120641</v>
      </c>
      <c r="R33" s="19">
        <f t="shared" si="20"/>
        <v>27.180450377155214</v>
      </c>
      <c r="S33" s="19">
        <f t="shared" si="20"/>
        <v>30.237672950599531</v>
      </c>
      <c r="T33" s="19">
        <f t="shared" si="20"/>
        <v>20.792581335618006</v>
      </c>
      <c r="U33" s="19">
        <f t="shared" si="20"/>
        <v>21.292051227583354</v>
      </c>
      <c r="V33" s="19">
        <f t="shared" si="20"/>
        <v>22.871972155514598</v>
      </c>
      <c r="W33" s="19">
        <f t="shared" si="20"/>
        <v>30.113255885725209</v>
      </c>
      <c r="X33" s="19">
        <f t="shared" si="20"/>
        <v>24.700238615735646</v>
      </c>
      <c r="Y33" s="19">
        <f t="shared" ref="Y33:Z33" si="21">SUM(Y34:Y50)</f>
        <v>27.922387215439038</v>
      </c>
      <c r="Z33" s="19">
        <f t="shared" si="21"/>
        <v>27.870851103693653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9.5747042593228695</v>
      </c>
      <c r="E36" s="8">
        <v>10.013909727902998</v>
      </c>
      <c r="F36" s="8">
        <v>10.674536676811581</v>
      </c>
      <c r="G36" s="8">
        <v>12.193874300861211</v>
      </c>
      <c r="H36" s="8">
        <v>9.9698949939661201</v>
      </c>
      <c r="I36" s="8">
        <v>10.986545483096771</v>
      </c>
      <c r="J36" s="8">
        <v>8.2535075933718982</v>
      </c>
      <c r="K36" s="8">
        <v>9.7237938161406383</v>
      </c>
      <c r="L36" s="8">
        <v>6.9468149777658841</v>
      </c>
      <c r="M36" s="8">
        <v>6.1792786106532214</v>
      </c>
      <c r="N36" s="8">
        <v>5.1571973362632928</v>
      </c>
      <c r="O36" s="8">
        <v>4.1416907047043781</v>
      </c>
      <c r="P36" s="8">
        <v>4.8724664593732934</v>
      </c>
      <c r="Q36" s="8">
        <v>3.6167066917738677</v>
      </c>
      <c r="R36" s="8">
        <v>3.9769493843735648</v>
      </c>
      <c r="S36" s="8">
        <v>4.4861705444703608</v>
      </c>
      <c r="T36" s="8">
        <v>3.7239869835603923</v>
      </c>
      <c r="U36" s="8">
        <v>3.7811342480476449</v>
      </c>
      <c r="V36" s="8">
        <v>4.0495005365280266</v>
      </c>
      <c r="W36" s="8">
        <v>5.0403257158390664</v>
      </c>
      <c r="X36" s="8">
        <v>3.4630931768482567</v>
      </c>
      <c r="Y36" s="8">
        <v>3.8307526218859076</v>
      </c>
      <c r="Z36" s="8">
        <v>3.9376123141335366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4.8706007096229582</v>
      </c>
      <c r="D43" s="8">
        <v>5.8427088701694325</v>
      </c>
      <c r="E43" s="8">
        <v>4.220779299935467</v>
      </c>
      <c r="F43" s="8">
        <v>8.8442751830295236</v>
      </c>
      <c r="G43" s="8">
        <v>6.0540638381712846</v>
      </c>
      <c r="H43" s="8">
        <v>6.6311931163695341</v>
      </c>
      <c r="I43" s="8">
        <v>6.6751225728945407</v>
      </c>
      <c r="J43" s="8">
        <v>6.5683138330263571</v>
      </c>
      <c r="K43" s="8">
        <v>5.9852615581000972</v>
      </c>
      <c r="L43" s="8">
        <v>3.9551641418434063</v>
      </c>
      <c r="M43" s="8">
        <v>5.6635776378405156</v>
      </c>
      <c r="N43" s="8">
        <v>5.4138318306620086</v>
      </c>
      <c r="O43" s="8">
        <v>4.4816567182343832</v>
      </c>
      <c r="P43" s="8">
        <v>4.3018722596316064</v>
      </c>
      <c r="Q43" s="8">
        <v>4.2641355260593503</v>
      </c>
      <c r="R43" s="8">
        <v>4.2657373120237274</v>
      </c>
      <c r="S43" s="8">
        <v>4.957955547786006</v>
      </c>
      <c r="T43" s="8">
        <v>4.0926065631265134</v>
      </c>
      <c r="U43" s="8">
        <v>4.1530512815728482</v>
      </c>
      <c r="V43" s="8">
        <v>4.1634947873198795</v>
      </c>
      <c r="W43" s="8">
        <v>4.6215883507853812</v>
      </c>
      <c r="X43" s="8">
        <v>4.7808416813059056</v>
      </c>
      <c r="Y43" s="8">
        <v>4.3209296853124197</v>
      </c>
      <c r="Z43" s="8">
        <v>4.9665478531776088</v>
      </c>
    </row>
    <row r="44" spans="1:26" ht="11.25" customHeight="1" x14ac:dyDescent="0.2">
      <c r="A44" s="28" t="s">
        <v>74</v>
      </c>
      <c r="B44" s="7" t="s">
        <v>75</v>
      </c>
      <c r="C44" s="8">
        <v>135.22665976961829</v>
      </c>
      <c r="D44" s="8">
        <v>95.033320764096985</v>
      </c>
      <c r="E44" s="8">
        <v>93.898404730309949</v>
      </c>
      <c r="F44" s="8">
        <v>84.360404614249475</v>
      </c>
      <c r="G44" s="8">
        <v>73.537788483807745</v>
      </c>
      <c r="H44" s="8">
        <v>51.653142296747575</v>
      </c>
      <c r="I44" s="8">
        <v>43.818350540891494</v>
      </c>
      <c r="J44" s="8">
        <v>41.238166944117069</v>
      </c>
      <c r="K44" s="8">
        <v>35.561011122728772</v>
      </c>
      <c r="L44" s="8">
        <v>24.409003817536277</v>
      </c>
      <c r="M44" s="8">
        <v>19.773478233440446</v>
      </c>
      <c r="N44" s="8">
        <v>29.333483767290819</v>
      </c>
      <c r="O44" s="8">
        <v>27.647846311816892</v>
      </c>
      <c r="P44" s="8">
        <v>20.065620250331282</v>
      </c>
      <c r="Q44" s="8">
        <v>19.838373591287425</v>
      </c>
      <c r="R44" s="8">
        <v>18.937763680757921</v>
      </c>
      <c r="S44" s="8">
        <v>20.793546858343163</v>
      </c>
      <c r="T44" s="8">
        <v>12.975987788931102</v>
      </c>
      <c r="U44" s="8">
        <v>13.357865697962861</v>
      </c>
      <c r="V44" s="8">
        <v>14.658976831666692</v>
      </c>
      <c r="W44" s="8">
        <v>20.451341819100762</v>
      </c>
      <c r="X44" s="8">
        <v>16.456303757581484</v>
      </c>
      <c r="Y44" s="8">
        <v>19.77070490824071</v>
      </c>
      <c r="Z44" s="8">
        <v>18.966690936382506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566.89362815302252</v>
      </c>
      <c r="D51" s="27">
        <v>552.27464774615078</v>
      </c>
      <c r="E51" s="27">
        <v>554.4921780433167</v>
      </c>
      <c r="F51" s="27">
        <v>554.02517489932325</v>
      </c>
      <c r="G51" s="27">
        <v>465.79420125611853</v>
      </c>
      <c r="H51" s="27">
        <v>359.79019130984096</v>
      </c>
      <c r="I51" s="27">
        <v>487.27826589995152</v>
      </c>
      <c r="J51" s="27">
        <v>285.25340384101418</v>
      </c>
      <c r="K51" s="27">
        <v>315.10403042843916</v>
      </c>
      <c r="L51" s="27">
        <v>230.60860445196855</v>
      </c>
      <c r="M51" s="27">
        <v>299.04235608450011</v>
      </c>
      <c r="N51" s="27">
        <v>286.66814032880779</v>
      </c>
      <c r="O51" s="27">
        <v>295.83124198886736</v>
      </c>
      <c r="P51" s="27">
        <v>350.03742269652309</v>
      </c>
      <c r="Q51" s="27">
        <v>330.2480705350074</v>
      </c>
      <c r="R51" s="27">
        <v>336.82635638309677</v>
      </c>
      <c r="S51" s="27">
        <v>351.95060270992479</v>
      </c>
      <c r="T51" s="27">
        <v>328.43666797887198</v>
      </c>
      <c r="U51" s="27">
        <v>353.50018772090436</v>
      </c>
      <c r="V51" s="27">
        <v>351.40895590972076</v>
      </c>
      <c r="W51" s="27">
        <v>365.13669558278792</v>
      </c>
      <c r="X51" s="27">
        <v>324.2639500369998</v>
      </c>
      <c r="Y51" s="27">
        <v>303.25341239446379</v>
      </c>
      <c r="Z51" s="27">
        <v>228.39539053289295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0.11483213142456333</v>
      </c>
      <c r="N52" s="27">
        <f t="shared" si="22"/>
        <v>3.7628811378969198</v>
      </c>
      <c r="O52" s="27">
        <f t="shared" si="22"/>
        <v>8.077724865418034</v>
      </c>
      <c r="P52" s="27">
        <f t="shared" si="22"/>
        <v>9.4924901028298443</v>
      </c>
      <c r="Q52" s="27">
        <f t="shared" si="22"/>
        <v>7.1543596928619158</v>
      </c>
      <c r="R52" s="27">
        <f t="shared" si="22"/>
        <v>2.5357560439996161</v>
      </c>
      <c r="S52" s="27">
        <f t="shared" si="22"/>
        <v>1.0467942767716942</v>
      </c>
      <c r="T52" s="27">
        <f t="shared" si="22"/>
        <v>6.3572102471424623</v>
      </c>
      <c r="U52" s="27">
        <f t="shared" si="22"/>
        <v>5.9623192998265733</v>
      </c>
      <c r="V52" s="27">
        <f t="shared" si="22"/>
        <v>13.24808246076099</v>
      </c>
      <c r="W52" s="27">
        <f t="shared" si="22"/>
        <v>18.333603751986306</v>
      </c>
      <c r="X52" s="27">
        <f t="shared" si="22"/>
        <v>16.391615377675258</v>
      </c>
      <c r="Y52" s="27">
        <f t="shared" ref="Y52:Z52" si="23">SUM(Y53:Y54)</f>
        <v>13.460304760558721</v>
      </c>
      <c r="Z52" s="27">
        <f t="shared" si="23"/>
        <v>12.337046866151374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8.0630256925306436E-3</v>
      </c>
      <c r="N53" s="8">
        <v>3.5652063213566452</v>
      </c>
      <c r="O53" s="8">
        <v>7.8579970982356997</v>
      </c>
      <c r="P53" s="8">
        <v>9.4924901028298443</v>
      </c>
      <c r="Q53" s="8">
        <v>7.1543596928619158</v>
      </c>
      <c r="R53" s="8">
        <v>2.5357560439996161</v>
      </c>
      <c r="S53" s="8">
        <v>1.0467942767716942</v>
      </c>
      <c r="T53" s="8">
        <v>6.3572102471424623</v>
      </c>
      <c r="U53" s="8">
        <v>5.9623192998265733</v>
      </c>
      <c r="V53" s="8">
        <v>13.24095847990564</v>
      </c>
      <c r="W53" s="8">
        <v>18.328547411337343</v>
      </c>
      <c r="X53" s="8">
        <v>16.357551041700098</v>
      </c>
      <c r="Y53" s="8">
        <v>13.460304760558721</v>
      </c>
      <c r="Z53" s="8">
        <v>12.336492512044835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0.10676910573203269</v>
      </c>
      <c r="N54" s="45">
        <v>0.19767481654027469</v>
      </c>
      <c r="O54" s="45">
        <v>0.21972776718233494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7.123980855350525E-3</v>
      </c>
      <c r="W54" s="45">
        <v>5.0563406489614049E-3</v>
      </c>
      <c r="X54" s="45">
        <v>3.4064335975160148E-2</v>
      </c>
      <c r="Y54" s="45">
        <v>0</v>
      </c>
      <c r="Z54" s="45">
        <v>5.5435410653900783E-4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502.08224396678082</v>
      </c>
      <c r="D61" s="49">
        <f t="shared" si="24"/>
        <v>448.60973234124759</v>
      </c>
      <c r="E61" s="49">
        <f t="shared" si="24"/>
        <v>463.55915982933061</v>
      </c>
      <c r="F61" s="49">
        <f t="shared" si="24"/>
        <v>468.84183883648058</v>
      </c>
      <c r="G61" s="49">
        <f t="shared" si="24"/>
        <v>429.00047018428972</v>
      </c>
      <c r="H61" s="49">
        <f t="shared" si="24"/>
        <v>703.7849743327007</v>
      </c>
      <c r="I61" s="49">
        <f t="shared" si="24"/>
        <v>486.45287439312187</v>
      </c>
      <c r="J61" s="49">
        <f t="shared" si="24"/>
        <v>485.45869298185852</v>
      </c>
      <c r="K61" s="49">
        <f t="shared" si="24"/>
        <v>431.54035021939097</v>
      </c>
      <c r="L61" s="49">
        <f t="shared" si="24"/>
        <v>415.00869075702184</v>
      </c>
      <c r="M61" s="49">
        <f t="shared" si="24"/>
        <v>542.22997484933035</v>
      </c>
      <c r="N61" s="49">
        <f t="shared" si="24"/>
        <v>525.23114852208209</v>
      </c>
      <c r="O61" s="49">
        <f t="shared" si="24"/>
        <v>486.69263357996334</v>
      </c>
      <c r="P61" s="49">
        <f t="shared" si="24"/>
        <v>390.14898169011525</v>
      </c>
      <c r="Q61" s="49">
        <f t="shared" si="24"/>
        <v>375.23377560098214</v>
      </c>
      <c r="R61" s="49">
        <f t="shared" si="24"/>
        <v>405.94771166173905</v>
      </c>
      <c r="S61" s="49">
        <f t="shared" si="24"/>
        <v>425.20458992842623</v>
      </c>
      <c r="T61" s="49">
        <f t="shared" si="24"/>
        <v>444.67158991489237</v>
      </c>
      <c r="U61" s="49">
        <f t="shared" si="24"/>
        <v>464.98325813092589</v>
      </c>
      <c r="V61" s="49">
        <f t="shared" si="24"/>
        <v>517.98148324629972</v>
      </c>
      <c r="W61" s="49">
        <f t="shared" si="24"/>
        <v>565.25084139043111</v>
      </c>
      <c r="X61" s="49">
        <f t="shared" si="24"/>
        <v>465.73890869215512</v>
      </c>
      <c r="Y61" s="49">
        <f t="shared" ref="Y61:Z61" si="25">SUM(Y62:Y72)</f>
        <v>621.09834543633588</v>
      </c>
      <c r="Z61" s="49">
        <f t="shared" si="25"/>
        <v>581.65523467291359</v>
      </c>
    </row>
    <row r="62" spans="1:26" ht="11.25" customHeight="1" x14ac:dyDescent="0.2">
      <c r="A62" s="50" t="s">
        <v>92</v>
      </c>
      <c r="B62" s="51" t="s">
        <v>93</v>
      </c>
      <c r="C62" s="52">
        <v>502.08224396678082</v>
      </c>
      <c r="D62" s="52">
        <v>448.60973234124759</v>
      </c>
      <c r="E62" s="52">
        <v>463.55915982933061</v>
      </c>
      <c r="F62" s="52">
        <v>468.84183883648058</v>
      </c>
      <c r="G62" s="52">
        <v>429.00047018428972</v>
      </c>
      <c r="H62" s="52">
        <v>703.41440923996868</v>
      </c>
      <c r="I62" s="52">
        <v>486.09763098726677</v>
      </c>
      <c r="J62" s="52">
        <v>485.23147129744024</v>
      </c>
      <c r="K62" s="52">
        <v>431.35919451016855</v>
      </c>
      <c r="L62" s="52">
        <v>414.87947868585758</v>
      </c>
      <c r="M62" s="52">
        <v>542.06285396657699</v>
      </c>
      <c r="N62" s="52">
        <v>525.04374286710004</v>
      </c>
      <c r="O62" s="52">
        <v>486.13553579319449</v>
      </c>
      <c r="P62" s="52">
        <v>389.90650180623618</v>
      </c>
      <c r="Q62" s="52">
        <v>371.95156600114751</v>
      </c>
      <c r="R62" s="52">
        <v>401.16672734713478</v>
      </c>
      <c r="S62" s="52">
        <v>419.81158571138786</v>
      </c>
      <c r="T62" s="52">
        <v>438.99193223671153</v>
      </c>
      <c r="U62" s="52">
        <v>458.94127110146758</v>
      </c>
      <c r="V62" s="52">
        <v>508.9127934639564</v>
      </c>
      <c r="W62" s="52">
        <v>557.42815873246161</v>
      </c>
      <c r="X62" s="52">
        <v>455.16502221042015</v>
      </c>
      <c r="Y62" s="52">
        <v>609.89643658225589</v>
      </c>
      <c r="Z62" s="52">
        <v>567.61669059293763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0.37056509273197452</v>
      </c>
      <c r="I64" s="52">
        <v>0.35524340585508241</v>
      </c>
      <c r="J64" s="52">
        <v>0.22722168441826399</v>
      </c>
      <c r="K64" s="52">
        <v>0.18115570922244051</v>
      </c>
      <c r="L64" s="52">
        <v>0.12921207116428343</v>
      </c>
      <c r="M64" s="52">
        <v>6.5299796541712404E-2</v>
      </c>
      <c r="N64" s="52">
        <v>0</v>
      </c>
      <c r="O64" s="52">
        <v>0.34997030229498433</v>
      </c>
      <c r="P64" s="52">
        <v>0.24247988387904668</v>
      </c>
      <c r="Q64" s="52">
        <v>3.2822095998346237</v>
      </c>
      <c r="R64" s="52">
        <v>4.7809843146042921</v>
      </c>
      <c r="S64" s="52">
        <v>5.3334189867333901</v>
      </c>
      <c r="T64" s="52">
        <v>5.607490575132446</v>
      </c>
      <c r="U64" s="52">
        <v>5.9479293141906711</v>
      </c>
      <c r="V64" s="52">
        <v>8.9623906883218218</v>
      </c>
      <c r="W64" s="52">
        <v>7.69077868961352</v>
      </c>
      <c r="X64" s="52">
        <v>10.428576017711466</v>
      </c>
      <c r="Y64" s="52">
        <v>10.84596770133839</v>
      </c>
      <c r="Z64" s="52">
        <v>13.766330337197614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0.10182108621160295</v>
      </c>
      <c r="N65" s="52">
        <v>0.18740565498205067</v>
      </c>
      <c r="O65" s="52">
        <v>0.20712748447387469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6.9524637282674185E-3</v>
      </c>
      <c r="W65" s="52">
        <v>4.9358421636384433E-3</v>
      </c>
      <c r="X65" s="52">
        <v>3.3308778249090572E-2</v>
      </c>
      <c r="Y65" s="52">
        <v>0</v>
      </c>
      <c r="Z65" s="52">
        <v>5.441782234494255E-4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5.9585230305030649E-2</v>
      </c>
      <c r="T69" s="52">
        <v>7.2167103048388706E-2</v>
      </c>
      <c r="U69" s="52">
        <v>9.405771526765809E-2</v>
      </c>
      <c r="V69" s="52">
        <v>9.9346630293262156E-2</v>
      </c>
      <c r="W69" s="52">
        <v>0.12696812619239067</v>
      </c>
      <c r="X69" s="52">
        <v>0.11200168577444905</v>
      </c>
      <c r="Y69" s="52">
        <v>0.10597030627300008</v>
      </c>
      <c r="Z69" s="52">
        <v>0.11230057012768854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0.24997084646862161</v>
      </c>
      <c r="Z72" s="55">
        <v>0.15936899442731697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3716.5093880511713</v>
      </c>
      <c r="D2" s="21">
        <f t="shared" ref="D2:X2" si="0">SUM(D3,D17,D22,D25,D26,D51,D52)</f>
        <v>3498.7592937914287</v>
      </c>
      <c r="E2" s="21">
        <f t="shared" si="0"/>
        <v>3613.7419464352324</v>
      </c>
      <c r="F2" s="21">
        <f t="shared" si="0"/>
        <v>3673.5325056030124</v>
      </c>
      <c r="G2" s="21">
        <f t="shared" si="0"/>
        <v>3304.7464193565866</v>
      </c>
      <c r="H2" s="21">
        <f t="shared" si="0"/>
        <v>2563.7796525293252</v>
      </c>
      <c r="I2" s="21">
        <f t="shared" si="0"/>
        <v>3102.807805102007</v>
      </c>
      <c r="J2" s="21">
        <f t="shared" si="0"/>
        <v>2141.3524487134232</v>
      </c>
      <c r="K2" s="21">
        <f t="shared" si="0"/>
        <v>2062.7650314689686</v>
      </c>
      <c r="L2" s="21">
        <f t="shared" si="0"/>
        <v>1701.7296168249372</v>
      </c>
      <c r="M2" s="21">
        <f t="shared" si="0"/>
        <v>1927.8614457083172</v>
      </c>
      <c r="N2" s="21">
        <f t="shared" si="0"/>
        <v>1825.0325425487372</v>
      </c>
      <c r="O2" s="21">
        <f t="shared" si="0"/>
        <v>1912.6552635844669</v>
      </c>
      <c r="P2" s="21">
        <f t="shared" si="0"/>
        <v>2124.8039814255858</v>
      </c>
      <c r="Q2" s="21">
        <f t="shared" si="0"/>
        <v>1976.3418279725652</v>
      </c>
      <c r="R2" s="21">
        <f t="shared" si="0"/>
        <v>1851.5114024478603</v>
      </c>
      <c r="S2" s="21">
        <f t="shared" si="0"/>
        <v>1861.142192221585</v>
      </c>
      <c r="T2" s="21">
        <f t="shared" si="0"/>
        <v>1733.2919924189164</v>
      </c>
      <c r="U2" s="21">
        <f t="shared" si="0"/>
        <v>1849.1971735214897</v>
      </c>
      <c r="V2" s="21">
        <f t="shared" si="0"/>
        <v>1720.5499883675407</v>
      </c>
      <c r="W2" s="21">
        <f t="shared" si="0"/>
        <v>1657.6164846286963</v>
      </c>
      <c r="X2" s="21">
        <f t="shared" si="0"/>
        <v>1728.6219966803155</v>
      </c>
      <c r="Y2" s="21">
        <f t="shared" ref="Y2:Z2" si="1">SUM(Y3,Y17,Y22,Y25,Y26,Y51,Y52)</f>
        <v>1595.7741355678406</v>
      </c>
      <c r="Z2" s="21">
        <f t="shared" si="1"/>
        <v>1320.5401950864725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331.84014543193837</v>
      </c>
      <c r="D3" s="24">
        <f t="shared" ref="D3:W3" si="3">SUM(D4,D8,D11)</f>
        <v>247.36222584102444</v>
      </c>
      <c r="E3" s="24">
        <f t="shared" si="3"/>
        <v>337.75226182446397</v>
      </c>
      <c r="F3" s="24">
        <f t="shared" si="3"/>
        <v>407.64082316864773</v>
      </c>
      <c r="G3" s="24">
        <f t="shared" si="3"/>
        <v>420.68532845144824</v>
      </c>
      <c r="H3" s="24">
        <f t="shared" si="3"/>
        <v>382.65786186402602</v>
      </c>
      <c r="I3" s="24">
        <f t="shared" si="3"/>
        <v>326.71755885710701</v>
      </c>
      <c r="J3" s="24">
        <f t="shared" si="3"/>
        <v>207.05883289648145</v>
      </c>
      <c r="K3" s="24">
        <f t="shared" si="3"/>
        <v>138.50453349888252</v>
      </c>
      <c r="L3" s="24">
        <f t="shared" si="3"/>
        <v>84.533242674040537</v>
      </c>
      <c r="M3" s="24">
        <f t="shared" si="3"/>
        <v>91.765889619297539</v>
      </c>
      <c r="N3" s="24">
        <f t="shared" si="3"/>
        <v>79.490230063541645</v>
      </c>
      <c r="O3" s="24">
        <f t="shared" si="3"/>
        <v>87.416365146709779</v>
      </c>
      <c r="P3" s="24">
        <f t="shared" si="3"/>
        <v>61.40825341913397</v>
      </c>
      <c r="Q3" s="24">
        <f t="shared" si="3"/>
        <v>51.112115219578484</v>
      </c>
      <c r="R3" s="24">
        <f t="shared" si="3"/>
        <v>56.6318474454403</v>
      </c>
      <c r="S3" s="24">
        <f t="shared" si="3"/>
        <v>54.783261043758131</v>
      </c>
      <c r="T3" s="24">
        <f t="shared" si="3"/>
        <v>45.155296857210431</v>
      </c>
      <c r="U3" s="24">
        <f t="shared" si="3"/>
        <v>35.172211081960832</v>
      </c>
      <c r="V3" s="24">
        <f t="shared" si="3"/>
        <v>31.101084454329389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331.84014543193837</v>
      </c>
      <c r="D4" s="19">
        <f t="shared" ref="D4:W4" si="6">SUM(D5:D7)</f>
        <v>247.36222584102444</v>
      </c>
      <c r="E4" s="19">
        <f t="shared" si="6"/>
        <v>337.75226182446397</v>
      </c>
      <c r="F4" s="19">
        <f t="shared" si="6"/>
        <v>407.64082316864773</v>
      </c>
      <c r="G4" s="19">
        <f t="shared" si="6"/>
        <v>420.68532845144824</v>
      </c>
      <c r="H4" s="19">
        <f t="shared" si="6"/>
        <v>382.65786186402602</v>
      </c>
      <c r="I4" s="19">
        <f t="shared" si="6"/>
        <v>326.71755885710701</v>
      </c>
      <c r="J4" s="19">
        <f t="shared" si="6"/>
        <v>207.05883289648145</v>
      </c>
      <c r="K4" s="19">
        <f t="shared" si="6"/>
        <v>138.50453349888252</v>
      </c>
      <c r="L4" s="19">
        <f t="shared" si="6"/>
        <v>84.533242674040537</v>
      </c>
      <c r="M4" s="19">
        <f t="shared" si="6"/>
        <v>91.765889619297539</v>
      </c>
      <c r="N4" s="19">
        <f t="shared" si="6"/>
        <v>79.490230063541645</v>
      </c>
      <c r="O4" s="19">
        <f t="shared" si="6"/>
        <v>87.416365146709779</v>
      </c>
      <c r="P4" s="19">
        <f t="shared" si="6"/>
        <v>61.40825341913397</v>
      </c>
      <c r="Q4" s="19">
        <f t="shared" si="6"/>
        <v>51.112115219578484</v>
      </c>
      <c r="R4" s="19">
        <f t="shared" si="6"/>
        <v>56.6318474454403</v>
      </c>
      <c r="S4" s="19">
        <f t="shared" si="6"/>
        <v>54.783261043758131</v>
      </c>
      <c r="T4" s="19">
        <f t="shared" si="6"/>
        <v>45.155296857210431</v>
      </c>
      <c r="U4" s="19">
        <f t="shared" si="6"/>
        <v>35.172211081960832</v>
      </c>
      <c r="V4" s="19">
        <f t="shared" si="6"/>
        <v>31.101084454329389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36.023721349190943</v>
      </c>
      <c r="O5" s="8">
        <v>43.846790968989744</v>
      </c>
      <c r="P5" s="8">
        <v>38.624113363231984</v>
      </c>
      <c r="Q5" s="8">
        <v>18.005729789242775</v>
      </c>
      <c r="R5" s="8">
        <v>17.789765323391972</v>
      </c>
      <c r="S5" s="8">
        <v>10.09964607069992</v>
      </c>
      <c r="T5" s="8">
        <v>5.8930534586411811</v>
      </c>
      <c r="U5" s="8">
        <v>7.5235791100738458</v>
      </c>
      <c r="V5" s="8">
        <v>6.0452838636093622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331.84014543193837</v>
      </c>
      <c r="D7" s="8">
        <v>247.36222584102444</v>
      </c>
      <c r="E7" s="8">
        <v>337.75226182446397</v>
      </c>
      <c r="F7" s="8">
        <v>407.64082316864773</v>
      </c>
      <c r="G7" s="8">
        <v>420.68532845144824</v>
      </c>
      <c r="H7" s="8">
        <v>382.65786186402602</v>
      </c>
      <c r="I7" s="8">
        <v>326.71755885710701</v>
      </c>
      <c r="J7" s="8">
        <v>207.05883289648145</v>
      </c>
      <c r="K7" s="8">
        <v>138.50453349888252</v>
      </c>
      <c r="L7" s="8">
        <v>84.533242674040537</v>
      </c>
      <c r="M7" s="8">
        <v>91.765889619297539</v>
      </c>
      <c r="N7" s="8">
        <v>43.466508714350702</v>
      </c>
      <c r="O7" s="8">
        <v>43.569574177720035</v>
      </c>
      <c r="P7" s="8">
        <v>22.784140055901986</v>
      </c>
      <c r="Q7" s="8">
        <v>33.106385430335706</v>
      </c>
      <c r="R7" s="8">
        <v>38.842082122048325</v>
      </c>
      <c r="S7" s="8">
        <v>44.683614973058212</v>
      </c>
      <c r="T7" s="8">
        <v>39.262243398569247</v>
      </c>
      <c r="U7" s="8">
        <v>27.648631971886985</v>
      </c>
      <c r="V7" s="8">
        <v>25.055800590720025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672.93883542589526</v>
      </c>
      <c r="D26" s="27">
        <f t="shared" si="16"/>
        <v>543.59951839876419</v>
      </c>
      <c r="E26" s="27">
        <f t="shared" si="16"/>
        <v>536.36022250824271</v>
      </c>
      <c r="F26" s="27">
        <f t="shared" si="16"/>
        <v>517.35940417499421</v>
      </c>
      <c r="G26" s="27">
        <f t="shared" si="16"/>
        <v>476.15547357531375</v>
      </c>
      <c r="H26" s="27">
        <f t="shared" si="16"/>
        <v>348.90063407034415</v>
      </c>
      <c r="I26" s="27">
        <f t="shared" si="16"/>
        <v>311.9728876864948</v>
      </c>
      <c r="J26" s="27">
        <f t="shared" si="16"/>
        <v>318.41635336439168</v>
      </c>
      <c r="K26" s="27">
        <f t="shared" si="16"/>
        <v>270.00906574169767</v>
      </c>
      <c r="L26" s="27">
        <f t="shared" si="16"/>
        <v>215.4107281435503</v>
      </c>
      <c r="M26" s="27">
        <f t="shared" si="16"/>
        <v>176.14459062245419</v>
      </c>
      <c r="N26" s="27">
        <f t="shared" si="16"/>
        <v>211.74735897273263</v>
      </c>
      <c r="O26" s="27">
        <f t="shared" si="16"/>
        <v>195.40380323859785</v>
      </c>
      <c r="P26" s="27">
        <f t="shared" si="16"/>
        <v>155.8464861484326</v>
      </c>
      <c r="Q26" s="27">
        <f t="shared" si="16"/>
        <v>146.76827165493015</v>
      </c>
      <c r="R26" s="27">
        <f t="shared" si="16"/>
        <v>133.68465441356821</v>
      </c>
      <c r="S26" s="27">
        <f t="shared" si="16"/>
        <v>143.17645392836511</v>
      </c>
      <c r="T26" s="27">
        <f t="shared" si="16"/>
        <v>99.161631325816373</v>
      </c>
      <c r="U26" s="27">
        <f t="shared" si="16"/>
        <v>101.90770691585301</v>
      </c>
      <c r="V26" s="27">
        <f t="shared" si="16"/>
        <v>100.18066827039075</v>
      </c>
      <c r="W26" s="27">
        <f t="shared" si="16"/>
        <v>121.30661668760473</v>
      </c>
      <c r="X26" s="27">
        <f t="shared" si="16"/>
        <v>117.4334691523156</v>
      </c>
      <c r="Y26" s="27">
        <f t="shared" ref="Y26:Z26" si="17">SUM(Y27,Y33)</f>
        <v>130.08217727340104</v>
      </c>
      <c r="Z26" s="27">
        <f t="shared" si="17"/>
        <v>137.85529381573599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672.93883542589526</v>
      </c>
      <c r="D33" s="19">
        <f t="shared" si="20"/>
        <v>543.59951839876419</v>
      </c>
      <c r="E33" s="19">
        <f t="shared" si="20"/>
        <v>536.36022250824271</v>
      </c>
      <c r="F33" s="19">
        <f t="shared" si="20"/>
        <v>517.35940417499421</v>
      </c>
      <c r="G33" s="19">
        <f t="shared" si="20"/>
        <v>476.15547357531375</v>
      </c>
      <c r="H33" s="19">
        <f t="shared" si="20"/>
        <v>348.90063407034415</v>
      </c>
      <c r="I33" s="19">
        <f t="shared" si="20"/>
        <v>311.9728876864948</v>
      </c>
      <c r="J33" s="19">
        <f t="shared" si="20"/>
        <v>318.41635336439168</v>
      </c>
      <c r="K33" s="19">
        <f t="shared" si="20"/>
        <v>270.00906574169767</v>
      </c>
      <c r="L33" s="19">
        <f t="shared" si="20"/>
        <v>215.4107281435503</v>
      </c>
      <c r="M33" s="19">
        <f t="shared" si="20"/>
        <v>176.14459062245419</v>
      </c>
      <c r="N33" s="19">
        <f t="shared" si="20"/>
        <v>211.74735897273263</v>
      </c>
      <c r="O33" s="19">
        <f t="shared" si="20"/>
        <v>195.40380323859785</v>
      </c>
      <c r="P33" s="19">
        <f t="shared" si="20"/>
        <v>155.8464861484326</v>
      </c>
      <c r="Q33" s="19">
        <f t="shared" si="20"/>
        <v>146.76827165493015</v>
      </c>
      <c r="R33" s="19">
        <f t="shared" si="20"/>
        <v>133.68465441356821</v>
      </c>
      <c r="S33" s="19">
        <f t="shared" si="20"/>
        <v>143.17645392836511</v>
      </c>
      <c r="T33" s="19">
        <f t="shared" si="20"/>
        <v>99.161631325816373</v>
      </c>
      <c r="U33" s="19">
        <f t="shared" si="20"/>
        <v>101.90770691585301</v>
      </c>
      <c r="V33" s="19">
        <f t="shared" si="20"/>
        <v>100.18066827039075</v>
      </c>
      <c r="W33" s="19">
        <f t="shared" si="20"/>
        <v>121.30661668760473</v>
      </c>
      <c r="X33" s="19">
        <f t="shared" si="20"/>
        <v>117.4334691523156</v>
      </c>
      <c r="Y33" s="19">
        <f t="shared" ref="Y33:Z33" si="21">SUM(Y34:Y50)</f>
        <v>130.08217727340104</v>
      </c>
      <c r="Z33" s="19">
        <f t="shared" si="21"/>
        <v>137.85529381573599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47.133290980677131</v>
      </c>
      <c r="E36" s="8">
        <v>49.678740752096999</v>
      </c>
      <c r="F36" s="8">
        <v>53.182638083188415</v>
      </c>
      <c r="G36" s="8">
        <v>63.273675219138788</v>
      </c>
      <c r="H36" s="8">
        <v>50.984629286033886</v>
      </c>
      <c r="I36" s="8">
        <v>55.773279756903221</v>
      </c>
      <c r="J36" s="8">
        <v>46.895942886628106</v>
      </c>
      <c r="K36" s="8">
        <v>51.230730463859366</v>
      </c>
      <c r="L36" s="8">
        <v>42.397334542234113</v>
      </c>
      <c r="M36" s="8">
        <v>34.457146629346781</v>
      </c>
      <c r="N36" s="8">
        <v>27.386652903736717</v>
      </c>
      <c r="O36" s="8">
        <v>22.327219655295622</v>
      </c>
      <c r="P36" s="8">
        <v>25.990854100626716</v>
      </c>
      <c r="Q36" s="8">
        <v>19.165851188226135</v>
      </c>
      <c r="R36" s="8">
        <v>19.577725335626432</v>
      </c>
      <c r="S36" s="8">
        <v>21.262869775529641</v>
      </c>
      <c r="T36" s="8">
        <v>17.781477376439614</v>
      </c>
      <c r="U36" s="8">
        <v>18.118907031952361</v>
      </c>
      <c r="V36" s="8">
        <v>17.757632303471972</v>
      </c>
      <c r="W36" s="8">
        <v>20.325495684160945</v>
      </c>
      <c r="X36" s="8">
        <v>16.486552343151747</v>
      </c>
      <c r="Y36" s="8">
        <v>17.869160698114094</v>
      </c>
      <c r="Z36" s="8">
        <v>19.50666264586647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23.298473275513402</v>
      </c>
      <c r="D43" s="8">
        <v>28.646748182184119</v>
      </c>
      <c r="E43" s="8">
        <v>20.853984566455605</v>
      </c>
      <c r="F43" s="8">
        <v>43.87666286605532</v>
      </c>
      <c r="G43" s="8">
        <v>31.296255479982758</v>
      </c>
      <c r="H43" s="8">
        <v>33.769159401057763</v>
      </c>
      <c r="I43" s="8">
        <v>33.75542591048309</v>
      </c>
      <c r="J43" s="8">
        <v>37.207580461880582</v>
      </c>
      <c r="K43" s="8">
        <v>31.421773600567029</v>
      </c>
      <c r="L43" s="8">
        <v>24.04200109885241</v>
      </c>
      <c r="M43" s="8">
        <v>31.425764306547823</v>
      </c>
      <c r="N43" s="8">
        <v>28.5889009562867</v>
      </c>
      <c r="O43" s="8">
        <v>24.031282615119164</v>
      </c>
      <c r="P43" s="8">
        <v>22.821009498137165</v>
      </c>
      <c r="Q43" s="8">
        <v>22.473819097991438</v>
      </c>
      <c r="R43" s="8">
        <v>20.880111238699655</v>
      </c>
      <c r="S43" s="8">
        <v>23.359488931178571</v>
      </c>
      <c r="T43" s="8">
        <v>19.42176517830784</v>
      </c>
      <c r="U43" s="8">
        <v>19.778925901863513</v>
      </c>
      <c r="V43" s="8">
        <v>18.141350318585449</v>
      </c>
      <c r="W43" s="8">
        <v>18.50953418254452</v>
      </c>
      <c r="X43" s="8">
        <v>22.60431976674532</v>
      </c>
      <c r="Y43" s="8">
        <v>19.989389003527659</v>
      </c>
      <c r="Z43" s="8">
        <v>24.388938826252023</v>
      </c>
    </row>
    <row r="44" spans="1:26" ht="11.25" customHeight="1" x14ac:dyDescent="0.2">
      <c r="A44" s="28" t="s">
        <v>74</v>
      </c>
      <c r="B44" s="7" t="s">
        <v>75</v>
      </c>
      <c r="C44" s="8">
        <v>649.64036215038186</v>
      </c>
      <c r="D44" s="8">
        <v>467.81947923590297</v>
      </c>
      <c r="E44" s="8">
        <v>465.82749718969012</v>
      </c>
      <c r="F44" s="8">
        <v>420.30010322575043</v>
      </c>
      <c r="G44" s="8">
        <v>381.58554287619222</v>
      </c>
      <c r="H44" s="8">
        <v>264.14684538325247</v>
      </c>
      <c r="I44" s="8">
        <v>222.44418201910847</v>
      </c>
      <c r="J44" s="8">
        <v>234.31283001588298</v>
      </c>
      <c r="K44" s="8">
        <v>187.35656167727126</v>
      </c>
      <c r="L44" s="8">
        <v>148.97139250246377</v>
      </c>
      <c r="M44" s="8">
        <v>110.26167968655959</v>
      </c>
      <c r="N44" s="8">
        <v>155.77180511270922</v>
      </c>
      <c r="O44" s="8">
        <v>149.04530096818306</v>
      </c>
      <c r="P44" s="8">
        <v>107.03462254966873</v>
      </c>
      <c r="Q44" s="8">
        <v>105.12860136871258</v>
      </c>
      <c r="R44" s="8">
        <v>93.226817839242116</v>
      </c>
      <c r="S44" s="8">
        <v>98.55409522165688</v>
      </c>
      <c r="T44" s="8">
        <v>61.958388771068918</v>
      </c>
      <c r="U44" s="8">
        <v>64.009873982037135</v>
      </c>
      <c r="V44" s="8">
        <v>64.281685648333337</v>
      </c>
      <c r="W44" s="8">
        <v>82.471586820899262</v>
      </c>
      <c r="X44" s="8">
        <v>78.342597042418532</v>
      </c>
      <c r="Y44" s="8">
        <v>92.223627571759309</v>
      </c>
      <c r="Z44" s="8">
        <v>93.95969234361749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2711.7304071933377</v>
      </c>
      <c r="D51" s="27">
        <v>2707.7975495516398</v>
      </c>
      <c r="E51" s="27">
        <v>2739.6294621025258</v>
      </c>
      <c r="F51" s="27">
        <v>2748.5322782593703</v>
      </c>
      <c r="G51" s="27">
        <v>2407.9056173298245</v>
      </c>
      <c r="H51" s="27">
        <v>1832.2211565949549</v>
      </c>
      <c r="I51" s="27">
        <v>2464.1173585584052</v>
      </c>
      <c r="J51" s="27">
        <v>1615.87726245255</v>
      </c>
      <c r="K51" s="27">
        <v>1654.2514322283885</v>
      </c>
      <c r="L51" s="27">
        <v>1401.7856460073463</v>
      </c>
      <c r="M51" s="27">
        <v>1659.3106338292389</v>
      </c>
      <c r="N51" s="27">
        <v>1513.812642787803</v>
      </c>
      <c r="O51" s="27">
        <v>1586.2893187894492</v>
      </c>
      <c r="P51" s="27">
        <v>1856.9141215608493</v>
      </c>
      <c r="Q51" s="27">
        <v>1740.5486643909185</v>
      </c>
      <c r="R51" s="27">
        <v>1648.7118814328514</v>
      </c>
      <c r="S51" s="27">
        <v>1658.2210407262335</v>
      </c>
      <c r="T51" s="27">
        <v>1558.620342083032</v>
      </c>
      <c r="U51" s="27">
        <v>1683.5462760235023</v>
      </c>
      <c r="V51" s="27">
        <v>1531.1735212596059</v>
      </c>
      <c r="W51" s="27">
        <v>1462.3782204753124</v>
      </c>
      <c r="X51" s="27">
        <v>1533.1538888069015</v>
      </c>
      <c r="Y51" s="27">
        <v>1402.9042054549982</v>
      </c>
      <c r="Z51" s="27">
        <v>1121.5680131503743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0.64033163732656484</v>
      </c>
      <c r="N52" s="27">
        <f t="shared" si="22"/>
        <v>19.982310724659769</v>
      </c>
      <c r="O52" s="27">
        <f t="shared" si="22"/>
        <v>43.545776409710122</v>
      </c>
      <c r="P52" s="27">
        <f t="shared" si="22"/>
        <v>50.635120297170182</v>
      </c>
      <c r="Q52" s="27">
        <f t="shared" si="22"/>
        <v>37.912776707138086</v>
      </c>
      <c r="R52" s="27">
        <f t="shared" si="22"/>
        <v>12.483019156000383</v>
      </c>
      <c r="S52" s="27">
        <f t="shared" si="22"/>
        <v>4.9614365232283077</v>
      </c>
      <c r="T52" s="27">
        <f t="shared" si="22"/>
        <v>30.354722152857544</v>
      </c>
      <c r="U52" s="27">
        <f t="shared" si="22"/>
        <v>28.570979500173433</v>
      </c>
      <c r="V52" s="27">
        <f t="shared" si="22"/>
        <v>58.09471438321458</v>
      </c>
      <c r="W52" s="27">
        <f t="shared" si="22"/>
        <v>73.931647465779093</v>
      </c>
      <c r="X52" s="27">
        <f t="shared" si="22"/>
        <v>78.034638721098318</v>
      </c>
      <c r="Y52" s="27">
        <f t="shared" ref="Y52:Z52" si="23">SUM(Y53:Y54)</f>
        <v>62.787752839441254</v>
      </c>
      <c r="Z52" s="27">
        <f t="shared" si="23"/>
        <v>61.116888120361999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4.4961374307469354E-2</v>
      </c>
      <c r="N53" s="8">
        <v>18.932583278643353</v>
      </c>
      <c r="O53" s="8">
        <v>42.361257701764302</v>
      </c>
      <c r="P53" s="8">
        <v>50.635120297170182</v>
      </c>
      <c r="Q53" s="8">
        <v>37.912776707138086</v>
      </c>
      <c r="R53" s="8">
        <v>12.483019156000383</v>
      </c>
      <c r="S53" s="8">
        <v>4.9614365232283077</v>
      </c>
      <c r="T53" s="8">
        <v>30.354722152857544</v>
      </c>
      <c r="U53" s="8">
        <v>28.570979500173433</v>
      </c>
      <c r="V53" s="8">
        <v>58.063474720094362</v>
      </c>
      <c r="W53" s="8">
        <v>73.911257388662619</v>
      </c>
      <c r="X53" s="8">
        <v>77.872470558299909</v>
      </c>
      <c r="Y53" s="8">
        <v>62.787752839441254</v>
      </c>
      <c r="Z53" s="8">
        <v>61.114141887955171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0.59537026301909546</v>
      </c>
      <c r="N54" s="45">
        <v>1.0497274460164174</v>
      </c>
      <c r="O54" s="45">
        <v>1.184518707945821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3.1239663120220675E-2</v>
      </c>
      <c r="W54" s="45">
        <v>2.0390077116475395E-2</v>
      </c>
      <c r="X54" s="45">
        <v>0.16216816279840832</v>
      </c>
      <c r="Y54" s="45">
        <v>0</v>
      </c>
      <c r="Z54" s="45">
        <v>2.7462324068301927E-3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2412.0457560332188</v>
      </c>
      <c r="D61" s="49">
        <f t="shared" si="24"/>
        <v>2208.3661780587522</v>
      </c>
      <c r="E61" s="49">
        <f t="shared" si="24"/>
        <v>2299.7047057706695</v>
      </c>
      <c r="F61" s="49">
        <f t="shared" si="24"/>
        <v>2335.8621163635189</v>
      </c>
      <c r="G61" s="49">
        <f t="shared" si="24"/>
        <v>2226.0715298157102</v>
      </c>
      <c r="H61" s="49">
        <f t="shared" si="24"/>
        <v>3599.0486379908821</v>
      </c>
      <c r="I61" s="49">
        <f t="shared" si="24"/>
        <v>2469.4746649157837</v>
      </c>
      <c r="J61" s="49">
        <f t="shared" si="24"/>
        <v>2758.3437180149253</v>
      </c>
      <c r="K61" s="49">
        <f t="shared" si="24"/>
        <v>2273.6078920490563</v>
      </c>
      <c r="L61" s="49">
        <f t="shared" si="24"/>
        <v>2532.849999194922</v>
      </c>
      <c r="M61" s="49">
        <f t="shared" si="24"/>
        <v>3023.6032122536303</v>
      </c>
      <c r="N61" s="49">
        <f t="shared" si="24"/>
        <v>2789.1744722779172</v>
      </c>
      <c r="O61" s="49">
        <f t="shared" si="24"/>
        <v>2623.675330605221</v>
      </c>
      <c r="P61" s="49">
        <f t="shared" si="24"/>
        <v>2081.1370781439327</v>
      </c>
      <c r="Q61" s="49">
        <f t="shared" si="24"/>
        <v>1988.3648624414909</v>
      </c>
      <c r="R61" s="49">
        <f t="shared" si="24"/>
        <v>1998.2656190909634</v>
      </c>
      <c r="S61" s="49">
        <f t="shared" si="24"/>
        <v>2015.1684197648012</v>
      </c>
      <c r="T61" s="49">
        <f t="shared" si="24"/>
        <v>2123.0736398278054</v>
      </c>
      <c r="U61" s="49">
        <f t="shared" si="24"/>
        <v>2227.9865712203409</v>
      </c>
      <c r="V61" s="49">
        <f t="shared" si="24"/>
        <v>2271.16920212678</v>
      </c>
      <c r="W61" s="49">
        <f t="shared" si="24"/>
        <v>2279.201426232763</v>
      </c>
      <c r="X61" s="49">
        <f t="shared" si="24"/>
        <v>2216.8739722261735</v>
      </c>
      <c r="Y61" s="49">
        <f t="shared" ref="Y61:Z61" si="25">SUM(Y62:Y72)</f>
        <v>2896.7818799227107</v>
      </c>
      <c r="Z61" s="49">
        <f t="shared" si="25"/>
        <v>2880.872631713084</v>
      </c>
    </row>
    <row r="62" spans="1:26" ht="11.25" customHeight="1" x14ac:dyDescent="0.2">
      <c r="A62" s="50" t="s">
        <v>92</v>
      </c>
      <c r="B62" s="51" t="s">
        <v>93</v>
      </c>
      <c r="C62" s="52">
        <v>2412.0457560332188</v>
      </c>
      <c r="D62" s="52">
        <v>2208.3661780587522</v>
      </c>
      <c r="E62" s="52">
        <v>2299.7047057706695</v>
      </c>
      <c r="F62" s="52">
        <v>2335.8621163635189</v>
      </c>
      <c r="G62" s="52">
        <v>2226.0715298157102</v>
      </c>
      <c r="H62" s="52">
        <v>3597.1615459600312</v>
      </c>
      <c r="I62" s="52">
        <v>2467.6782346127325</v>
      </c>
      <c r="J62" s="52">
        <v>2757.0565735025593</v>
      </c>
      <c r="K62" s="52">
        <v>2272.6568502898313</v>
      </c>
      <c r="L62" s="52">
        <v>2532.0645661141425</v>
      </c>
      <c r="M62" s="52">
        <v>3022.673101233423</v>
      </c>
      <c r="N62" s="52">
        <v>2788.1792779328994</v>
      </c>
      <c r="O62" s="52">
        <v>2620.6821474068051</v>
      </c>
      <c r="P62" s="52">
        <v>2079.8507461937634</v>
      </c>
      <c r="Q62" s="52">
        <v>1971.0662131988524</v>
      </c>
      <c r="R62" s="52">
        <v>1974.863455052865</v>
      </c>
      <c r="S62" s="52">
        <v>1989.7591918886126</v>
      </c>
      <c r="T62" s="52">
        <v>2096.1204069632881</v>
      </c>
      <c r="U62" s="52">
        <v>2199.2115800985321</v>
      </c>
      <c r="V62" s="52">
        <v>2231.6545409360438</v>
      </c>
      <c r="W62" s="52">
        <v>2247.8713228675379</v>
      </c>
      <c r="X62" s="52">
        <v>2166.8784465895797</v>
      </c>
      <c r="Y62" s="52">
        <v>2844.9598578177443</v>
      </c>
      <c r="Z62" s="52">
        <v>2811.9343430070621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1.8870920308508266</v>
      </c>
      <c r="I64" s="52">
        <v>1.7964303030512092</v>
      </c>
      <c r="J64" s="52">
        <v>1.2871445123658523</v>
      </c>
      <c r="K64" s="52">
        <v>0.9510417592250664</v>
      </c>
      <c r="L64" s="52">
        <v>0.78543308077950635</v>
      </c>
      <c r="M64" s="52">
        <v>0.36233210641883773</v>
      </c>
      <c r="N64" s="52">
        <v>0</v>
      </c>
      <c r="O64" s="52">
        <v>1.8765906828898746</v>
      </c>
      <c r="P64" s="52">
        <v>1.2863319501692501</v>
      </c>
      <c r="Q64" s="52">
        <v>17.29864924263843</v>
      </c>
      <c r="R64" s="52">
        <v>23.402164038098302</v>
      </c>
      <c r="S64" s="52">
        <v>25.128491085719919</v>
      </c>
      <c r="T64" s="52">
        <v>26.610758574016906</v>
      </c>
      <c r="U64" s="52">
        <v>28.327040818611049</v>
      </c>
      <c r="V64" s="52">
        <v>39.051296440684752</v>
      </c>
      <c r="W64" s="52">
        <v>30.801689860931766</v>
      </c>
      <c r="X64" s="52">
        <v>49.307398723935719</v>
      </c>
      <c r="Y64" s="52">
        <v>50.175375044566145</v>
      </c>
      <c r="Z64" s="52">
        <v>67.601520891634777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0.56777891378839718</v>
      </c>
      <c r="N65" s="52">
        <v>0.99519434501794923</v>
      </c>
      <c r="O65" s="52">
        <v>1.1165925155261252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3.0487536271732577E-2</v>
      </c>
      <c r="W65" s="52">
        <v>1.9904157836361555E-2</v>
      </c>
      <c r="X65" s="52">
        <v>0.15857122175090943</v>
      </c>
      <c r="Y65" s="52">
        <v>0</v>
      </c>
      <c r="Z65" s="52">
        <v>2.695821776550574E-3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0.28073679046873251</v>
      </c>
      <c r="T69" s="52">
        <v>0.34247429050052614</v>
      </c>
      <c r="U69" s="52">
        <v>0.44795030319804446</v>
      </c>
      <c r="V69" s="52">
        <v>0.43287721377963467</v>
      </c>
      <c r="W69" s="52">
        <v>0.5085093464571131</v>
      </c>
      <c r="X69" s="52">
        <v>0.52955569090684207</v>
      </c>
      <c r="Y69" s="52">
        <v>0.49023747878017288</v>
      </c>
      <c r="Z69" s="52">
        <v>0.55146790405836343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1.1564095816201838</v>
      </c>
      <c r="Z72" s="55">
        <v>0.78260408855264008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59.590677668504036</v>
      </c>
      <c r="D2" s="21">
        <f t="shared" ref="D2:X2" si="0">SUM(D3,D17,D22,D25,D26,D51,D52)</f>
        <v>53.481119049854577</v>
      </c>
      <c r="E2" s="21">
        <f t="shared" si="0"/>
        <v>55.034276347767126</v>
      </c>
      <c r="F2" s="21">
        <f t="shared" si="0"/>
        <v>60.042498352222566</v>
      </c>
      <c r="G2" s="21">
        <f t="shared" si="0"/>
        <v>41.338971695904085</v>
      </c>
      <c r="H2" s="21">
        <f t="shared" si="0"/>
        <v>35.210218577777596</v>
      </c>
      <c r="I2" s="21">
        <f t="shared" si="0"/>
        <v>44.918196418267108</v>
      </c>
      <c r="J2" s="21">
        <f t="shared" si="0"/>
        <v>18.593489571529307</v>
      </c>
      <c r="K2" s="21">
        <f t="shared" si="0"/>
        <v>25.4116246645053</v>
      </c>
      <c r="L2" s="21">
        <f t="shared" si="0"/>
        <v>24.527356219989464</v>
      </c>
      <c r="M2" s="21">
        <f t="shared" si="0"/>
        <v>42.57691694187271</v>
      </c>
      <c r="N2" s="21">
        <f t="shared" si="0"/>
        <v>45.90129377644044</v>
      </c>
      <c r="O2" s="21">
        <f t="shared" si="0"/>
        <v>45.187037879803242</v>
      </c>
      <c r="P2" s="21">
        <f t="shared" si="0"/>
        <v>59.519079643529459</v>
      </c>
      <c r="Q2" s="21">
        <f t="shared" si="0"/>
        <v>54.697309585161882</v>
      </c>
      <c r="R2" s="21">
        <f t="shared" si="0"/>
        <v>60.643509578684778</v>
      </c>
      <c r="S2" s="21">
        <f t="shared" si="0"/>
        <v>59.198608076141099</v>
      </c>
      <c r="T2" s="21">
        <f t="shared" si="0"/>
        <v>55.42097413120711</v>
      </c>
      <c r="U2" s="21">
        <f t="shared" si="0"/>
        <v>53.767704279266916</v>
      </c>
      <c r="V2" s="21">
        <f t="shared" si="0"/>
        <v>53.699223733348084</v>
      </c>
      <c r="W2" s="21">
        <f t="shared" si="0"/>
        <v>46.583205198203771</v>
      </c>
      <c r="X2" s="21">
        <f t="shared" si="0"/>
        <v>53.841915016188473</v>
      </c>
      <c r="Y2" s="21">
        <f t="shared" ref="Y2:Z2" si="1">SUM(Y3,Y17,Y22,Y25,Y26,Y51,Y52)</f>
        <v>56.836784723128773</v>
      </c>
      <c r="Z2" s="21">
        <f t="shared" si="1"/>
        <v>48.60055799825313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0.50762601486364312</v>
      </c>
      <c r="D26" s="27">
        <f t="shared" si="16"/>
        <v>0.55987258764644476</v>
      </c>
      <c r="E26" s="27">
        <f t="shared" si="16"/>
        <v>0.41575469360893097</v>
      </c>
      <c r="F26" s="27">
        <f t="shared" si="16"/>
        <v>0.94343791091514817</v>
      </c>
      <c r="G26" s="27">
        <f t="shared" si="16"/>
        <v>0.53040096184596064</v>
      </c>
      <c r="H26" s="27">
        <f t="shared" si="16"/>
        <v>0.63720560257269743</v>
      </c>
      <c r="I26" s="27">
        <f t="shared" si="16"/>
        <v>0.60700963662235985</v>
      </c>
      <c r="J26" s="27">
        <f t="shared" si="16"/>
        <v>0.41850166509307524</v>
      </c>
      <c r="K26" s="27">
        <f t="shared" si="16"/>
        <v>0.4736851213328781</v>
      </c>
      <c r="L26" s="27">
        <f t="shared" si="16"/>
        <v>0.41357503930417883</v>
      </c>
      <c r="M26" s="27">
        <f t="shared" si="16"/>
        <v>0.7913783356116616</v>
      </c>
      <c r="N26" s="27">
        <f t="shared" si="16"/>
        <v>0.85079501305128546</v>
      </c>
      <c r="O26" s="27">
        <f t="shared" si="16"/>
        <v>0.67433930664644715</v>
      </c>
      <c r="P26" s="27">
        <f t="shared" si="16"/>
        <v>0.72259408223123001</v>
      </c>
      <c r="Q26" s="27">
        <f t="shared" si="16"/>
        <v>0.69724433594921509</v>
      </c>
      <c r="R26" s="27">
        <f t="shared" si="16"/>
        <v>0.75841476927661988</v>
      </c>
      <c r="S26" s="27">
        <f t="shared" si="16"/>
        <v>0.82235088103542875</v>
      </c>
      <c r="T26" s="27">
        <f t="shared" si="16"/>
        <v>0.68209405856564964</v>
      </c>
      <c r="U26" s="27">
        <f t="shared" si="16"/>
        <v>0.624347856563639</v>
      </c>
      <c r="V26" s="27">
        <f t="shared" si="16"/>
        <v>0.62877885409466949</v>
      </c>
      <c r="W26" s="27">
        <f t="shared" si="16"/>
        <v>0.58224090667009976</v>
      </c>
      <c r="X26" s="27">
        <f t="shared" si="16"/>
        <v>0.78229371194877262</v>
      </c>
      <c r="Y26" s="27">
        <f t="shared" ref="Y26:Z26" si="17">SUM(Y27,Y33)</f>
        <v>0.79846631115992073</v>
      </c>
      <c r="Z26" s="27">
        <f t="shared" si="17"/>
        <v>1.0343460405703671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0.50762601486364312</v>
      </c>
      <c r="D33" s="19">
        <f t="shared" si="20"/>
        <v>0.55987258764644476</v>
      </c>
      <c r="E33" s="19">
        <f t="shared" si="20"/>
        <v>0.41575469360893097</v>
      </c>
      <c r="F33" s="19">
        <f t="shared" si="20"/>
        <v>0.94343791091514817</v>
      </c>
      <c r="G33" s="19">
        <f t="shared" si="20"/>
        <v>0.53040096184596064</v>
      </c>
      <c r="H33" s="19">
        <f t="shared" si="20"/>
        <v>0.63720560257269743</v>
      </c>
      <c r="I33" s="19">
        <f t="shared" si="20"/>
        <v>0.60700963662235985</v>
      </c>
      <c r="J33" s="19">
        <f t="shared" si="20"/>
        <v>0.41850166509307524</v>
      </c>
      <c r="K33" s="19">
        <f t="shared" si="20"/>
        <v>0.4736851213328781</v>
      </c>
      <c r="L33" s="19">
        <f t="shared" si="20"/>
        <v>0.41357503930417883</v>
      </c>
      <c r="M33" s="19">
        <f t="shared" si="20"/>
        <v>0.7913783356116616</v>
      </c>
      <c r="N33" s="19">
        <f t="shared" si="20"/>
        <v>0.85079501305128546</v>
      </c>
      <c r="O33" s="19">
        <f t="shared" si="20"/>
        <v>0.67433930664644715</v>
      </c>
      <c r="P33" s="19">
        <f t="shared" si="20"/>
        <v>0.72259408223123001</v>
      </c>
      <c r="Q33" s="19">
        <f t="shared" si="20"/>
        <v>0.69724433594921509</v>
      </c>
      <c r="R33" s="19">
        <f t="shared" si="20"/>
        <v>0.75841476927661988</v>
      </c>
      <c r="S33" s="19">
        <f t="shared" si="20"/>
        <v>0.82235088103542875</v>
      </c>
      <c r="T33" s="19">
        <f t="shared" si="20"/>
        <v>0.68209405856564964</v>
      </c>
      <c r="U33" s="19">
        <f t="shared" si="20"/>
        <v>0.624347856563639</v>
      </c>
      <c r="V33" s="19">
        <f t="shared" si="20"/>
        <v>0.62877885409466949</v>
      </c>
      <c r="W33" s="19">
        <f t="shared" si="20"/>
        <v>0.58224090667009976</v>
      </c>
      <c r="X33" s="19">
        <f t="shared" si="20"/>
        <v>0.78229371194877262</v>
      </c>
      <c r="Y33" s="19">
        <f t="shared" ref="Y33:Z33" si="21">SUM(Y34:Y50)</f>
        <v>0.79846631115992073</v>
      </c>
      <c r="Z33" s="19">
        <f t="shared" si="21"/>
        <v>1.0343460405703671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0.50762601486364312</v>
      </c>
      <c r="D43" s="8">
        <v>0.55987258764644476</v>
      </c>
      <c r="E43" s="8">
        <v>0.41575469360893097</v>
      </c>
      <c r="F43" s="8">
        <v>0.94343791091514817</v>
      </c>
      <c r="G43" s="8">
        <v>0.53040096184596064</v>
      </c>
      <c r="H43" s="8">
        <v>0.63720560257269743</v>
      </c>
      <c r="I43" s="8">
        <v>0.60700963662235985</v>
      </c>
      <c r="J43" s="8">
        <v>0.41850166509307524</v>
      </c>
      <c r="K43" s="8">
        <v>0.4736851213328781</v>
      </c>
      <c r="L43" s="8">
        <v>0.41357503930417883</v>
      </c>
      <c r="M43" s="8">
        <v>0.7913783356116616</v>
      </c>
      <c r="N43" s="8">
        <v>0.85079501305128546</v>
      </c>
      <c r="O43" s="8">
        <v>0.67433930664644715</v>
      </c>
      <c r="P43" s="8">
        <v>0.72259408223123001</v>
      </c>
      <c r="Q43" s="8">
        <v>0.69724433594921509</v>
      </c>
      <c r="R43" s="8">
        <v>0.75841476927661988</v>
      </c>
      <c r="S43" s="8">
        <v>0.82235088103542875</v>
      </c>
      <c r="T43" s="8">
        <v>0.68209405856564964</v>
      </c>
      <c r="U43" s="8">
        <v>0.624347856563639</v>
      </c>
      <c r="V43" s="8">
        <v>0.62877885409466949</v>
      </c>
      <c r="W43" s="8">
        <v>0.58224090667009976</v>
      </c>
      <c r="X43" s="8">
        <v>0.78229371194877262</v>
      </c>
      <c r="Y43" s="8">
        <v>0.79846631115992073</v>
      </c>
      <c r="Z43" s="8">
        <v>1.0343460405703671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59.083051653640389</v>
      </c>
      <c r="D51" s="27">
        <v>52.921246462208131</v>
      </c>
      <c r="E51" s="27">
        <v>54.618521654158194</v>
      </c>
      <c r="F51" s="27">
        <v>59.099060441307415</v>
      </c>
      <c r="G51" s="27">
        <v>40.808570734058122</v>
      </c>
      <c r="H51" s="27">
        <v>34.573012975204897</v>
      </c>
      <c r="I51" s="27">
        <v>44.31118678164475</v>
      </c>
      <c r="J51" s="27">
        <v>18.174987906436233</v>
      </c>
      <c r="K51" s="27">
        <v>24.937939543172423</v>
      </c>
      <c r="L51" s="27">
        <v>24.113781180685287</v>
      </c>
      <c r="M51" s="27">
        <v>41.785538606261049</v>
      </c>
      <c r="N51" s="27">
        <v>45.050498763389157</v>
      </c>
      <c r="O51" s="27">
        <v>44.512698573156797</v>
      </c>
      <c r="P51" s="27">
        <v>58.796485561298226</v>
      </c>
      <c r="Q51" s="27">
        <v>54.000065249212668</v>
      </c>
      <c r="R51" s="27">
        <v>59.885094809408159</v>
      </c>
      <c r="S51" s="27">
        <v>58.376257195105673</v>
      </c>
      <c r="T51" s="27">
        <v>54.738880072641457</v>
      </c>
      <c r="U51" s="27">
        <v>53.143356422703278</v>
      </c>
      <c r="V51" s="27">
        <v>53.070444879253415</v>
      </c>
      <c r="W51" s="27">
        <v>46.00096429153367</v>
      </c>
      <c r="X51" s="27">
        <v>53.059621304239698</v>
      </c>
      <c r="Y51" s="27">
        <v>56.038318411968852</v>
      </c>
      <c r="Z51" s="27">
        <v>47.566211957682761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3.5608396417198658E-2</v>
      </c>
      <c r="I61" s="49">
        <f t="shared" si="24"/>
        <v>3.2304451093708754E-2</v>
      </c>
      <c r="J61" s="49">
        <f t="shared" si="24"/>
        <v>1.4477483215883845E-2</v>
      </c>
      <c r="K61" s="49">
        <f t="shared" si="24"/>
        <v>1.4337011552493331E-2</v>
      </c>
      <c r="L61" s="49">
        <f t="shared" si="24"/>
        <v>1.3511168056210259E-2</v>
      </c>
      <c r="M61" s="49">
        <f t="shared" si="24"/>
        <v>9.1244170394500883E-3</v>
      </c>
      <c r="N61" s="49">
        <f t="shared" si="24"/>
        <v>0</v>
      </c>
      <c r="O61" s="49">
        <f t="shared" si="24"/>
        <v>5.2658814771833436E-2</v>
      </c>
      <c r="P61" s="49">
        <f t="shared" si="24"/>
        <v>4.0729830775151715E-2</v>
      </c>
      <c r="Q61" s="49">
        <f t="shared" si="24"/>
        <v>0.53668605017292292</v>
      </c>
      <c r="R61" s="49">
        <f t="shared" si="24"/>
        <v>0.85002166112182331</v>
      </c>
      <c r="S61" s="49">
        <f t="shared" si="24"/>
        <v>0.89451019206692395</v>
      </c>
      <c r="T61" s="49">
        <f t="shared" si="24"/>
        <v>0.94659984956246657</v>
      </c>
      <c r="U61" s="49">
        <f t="shared" si="24"/>
        <v>0.90832050833693645</v>
      </c>
      <c r="V61" s="49">
        <f t="shared" si="24"/>
        <v>1.3685207015651142</v>
      </c>
      <c r="W61" s="49">
        <f t="shared" si="24"/>
        <v>0.98490208315039374</v>
      </c>
      <c r="X61" s="49">
        <f t="shared" si="24"/>
        <v>1.7247648442297057</v>
      </c>
      <c r="Y61" s="49">
        <f t="shared" ref="Y61:Z61" si="25">SUM(Y62:Y72)</f>
        <v>2.0700051822343446</v>
      </c>
      <c r="Z61" s="49">
        <f t="shared" si="25"/>
        <v>2.9235899955368398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3.5608396417198658E-2</v>
      </c>
      <c r="I64" s="52">
        <v>3.2304451093708754E-2</v>
      </c>
      <c r="J64" s="52">
        <v>1.4477483215883845E-2</v>
      </c>
      <c r="K64" s="52">
        <v>1.4337011552493331E-2</v>
      </c>
      <c r="L64" s="52">
        <v>1.3511168056210259E-2</v>
      </c>
      <c r="M64" s="52">
        <v>9.1244170394500883E-3</v>
      </c>
      <c r="N64" s="52">
        <v>0</v>
      </c>
      <c r="O64" s="52">
        <v>5.2658814771833436E-2</v>
      </c>
      <c r="P64" s="52">
        <v>4.0729830775151715E-2</v>
      </c>
      <c r="Q64" s="52">
        <v>0.53668605017292292</v>
      </c>
      <c r="R64" s="52">
        <v>0.85002166112182331</v>
      </c>
      <c r="S64" s="52">
        <v>0.88462709284068708</v>
      </c>
      <c r="T64" s="52">
        <v>0.93457212311138149</v>
      </c>
      <c r="U64" s="52">
        <v>0.89418036680263902</v>
      </c>
      <c r="V64" s="52">
        <v>1.3535171856380113</v>
      </c>
      <c r="W64" s="52">
        <v>0.96890627579989741</v>
      </c>
      <c r="X64" s="52">
        <v>1.7064379009109969</v>
      </c>
      <c r="Y64" s="52">
        <v>2.0042306753763226</v>
      </c>
      <c r="Z64" s="52">
        <v>2.8670113927028491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9.8830992262369174E-3</v>
      </c>
      <c r="T69" s="52">
        <v>1.2027726451085023E-2</v>
      </c>
      <c r="U69" s="52">
        <v>1.4140141534297421E-2</v>
      </c>
      <c r="V69" s="52">
        <v>1.5003515927103006E-2</v>
      </c>
      <c r="W69" s="52">
        <v>1.5995807350496355E-2</v>
      </c>
      <c r="X69" s="52">
        <v>1.8326943318708801E-2</v>
      </c>
      <c r="Y69" s="52">
        <v>1.9582294946827287E-2</v>
      </c>
      <c r="Z69" s="52">
        <v>2.3388005813948121E-2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4.6192211911194742E-2</v>
      </c>
      <c r="Z72" s="55">
        <v>3.3190597020042692E-2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9107.0505374411405</v>
      </c>
      <c r="D2" s="21">
        <f t="shared" ref="D2:X2" si="0">SUM(D3,D17,D22,D25,D26,D51,D52)</f>
        <v>9367.9770988812888</v>
      </c>
      <c r="E2" s="21">
        <f t="shared" si="0"/>
        <v>9562.0917934810641</v>
      </c>
      <c r="F2" s="21">
        <f t="shared" si="0"/>
        <v>9185.2555359609905</v>
      </c>
      <c r="G2" s="21">
        <f t="shared" si="0"/>
        <v>9074.6876372410461</v>
      </c>
      <c r="H2" s="21">
        <f t="shared" si="0"/>
        <v>7244.4504841206726</v>
      </c>
      <c r="I2" s="21">
        <f t="shared" si="0"/>
        <v>7326.4735170006543</v>
      </c>
      <c r="J2" s="21">
        <f t="shared" si="0"/>
        <v>7869.066637680784</v>
      </c>
      <c r="K2" s="21">
        <f t="shared" si="0"/>
        <v>7339.1745448804868</v>
      </c>
      <c r="L2" s="21">
        <f t="shared" si="0"/>
        <v>7063.4023002004469</v>
      </c>
      <c r="M2" s="21">
        <f t="shared" si="0"/>
        <v>7794.8102048405799</v>
      </c>
      <c r="N2" s="21">
        <f t="shared" si="0"/>
        <v>8632.1418201993165</v>
      </c>
      <c r="O2" s="21">
        <f t="shared" si="0"/>
        <v>8291.9872040727969</v>
      </c>
      <c r="P2" s="21">
        <f t="shared" si="0"/>
        <v>7731.6941625628633</v>
      </c>
      <c r="Q2" s="21">
        <f t="shared" si="0"/>
        <v>7200.9783087547166</v>
      </c>
      <c r="R2" s="21">
        <f t="shared" si="0"/>
        <v>7908.1092263389037</v>
      </c>
      <c r="S2" s="21">
        <f t="shared" si="0"/>
        <v>7924.6549544103818</v>
      </c>
      <c r="T2" s="21">
        <f t="shared" si="0"/>
        <v>7671.3009933659714</v>
      </c>
      <c r="U2" s="21">
        <f t="shared" si="0"/>
        <v>7693.417540298261</v>
      </c>
      <c r="V2" s="21">
        <f t="shared" si="0"/>
        <v>6537.2313892213451</v>
      </c>
      <c r="W2" s="21">
        <f t="shared" si="0"/>
        <v>6302.7139614438729</v>
      </c>
      <c r="X2" s="21">
        <f t="shared" si="0"/>
        <v>7093.8410370450174</v>
      </c>
      <c r="Y2" s="21">
        <f t="shared" ref="Y2:Z2" si="1">SUM(Y3,Y17,Y22,Y25,Y26,Y51,Y52)</f>
        <v>6274.1559692941846</v>
      </c>
      <c r="Z2" s="21">
        <f t="shared" si="1"/>
        <v>5464.3631525341516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1552.7531044811387</v>
      </c>
      <c r="D3" s="24">
        <f t="shared" si="2"/>
        <v>1256.973366241288</v>
      </c>
      <c r="E3" s="24">
        <f t="shared" si="2"/>
        <v>1157.0714337610641</v>
      </c>
      <c r="F3" s="24">
        <f t="shared" si="2"/>
        <v>1213.9562008809896</v>
      </c>
      <c r="G3" s="24">
        <f t="shared" si="2"/>
        <v>1545.1520198410453</v>
      </c>
      <c r="H3" s="24">
        <f t="shared" si="2"/>
        <v>2001.7479621606722</v>
      </c>
      <c r="I3" s="24">
        <f t="shared" si="2"/>
        <v>2020.8882765606534</v>
      </c>
      <c r="J3" s="24">
        <f t="shared" si="2"/>
        <v>2263.224490560784</v>
      </c>
      <c r="K3" s="24">
        <f t="shared" si="2"/>
        <v>1671.7167144004852</v>
      </c>
      <c r="L3" s="24">
        <f t="shared" si="2"/>
        <v>1466.4973284004479</v>
      </c>
      <c r="M3" s="24">
        <f t="shared" si="2"/>
        <v>1460.4137085605787</v>
      </c>
      <c r="N3" s="24">
        <f t="shared" si="2"/>
        <v>1321.9546276790188</v>
      </c>
      <c r="O3" s="24">
        <f t="shared" si="2"/>
        <v>1561.4184909587063</v>
      </c>
      <c r="P3" s="24">
        <f t="shared" si="2"/>
        <v>833.90801471857844</v>
      </c>
      <c r="Q3" s="24">
        <f t="shared" si="2"/>
        <v>633.75467903850165</v>
      </c>
      <c r="R3" s="24">
        <f t="shared" si="2"/>
        <v>1119.9838895985431</v>
      </c>
      <c r="S3" s="24">
        <f t="shared" si="2"/>
        <v>976.40736839895249</v>
      </c>
      <c r="T3" s="24">
        <f t="shared" si="2"/>
        <v>1167.9181595998773</v>
      </c>
      <c r="U3" s="24">
        <f t="shared" si="2"/>
        <v>1473.0248743192951</v>
      </c>
      <c r="V3" s="24">
        <f t="shared" si="2"/>
        <v>756.80755919973001</v>
      </c>
      <c r="W3" s="24">
        <f t="shared" si="2"/>
        <v>857.47584599935306</v>
      </c>
      <c r="X3" s="24">
        <f t="shared" ref="X3:Z3" si="3">SUM(X4,X8,X11)</f>
        <v>1002.444062399617</v>
      </c>
      <c r="Y3" s="24">
        <f t="shared" si="3"/>
        <v>363.0470716801342</v>
      </c>
      <c r="Z3" s="24">
        <f t="shared" si="3"/>
        <v>152.86837680035541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1369.99727568</v>
      </c>
      <c r="D4" s="19">
        <f t="shared" si="4"/>
        <v>1050.24923784</v>
      </c>
      <c r="E4" s="19">
        <f t="shared" si="4"/>
        <v>986.29956216000016</v>
      </c>
      <c r="F4" s="19">
        <f t="shared" si="4"/>
        <v>1055.1682864800002</v>
      </c>
      <c r="G4" s="19">
        <f t="shared" si="4"/>
        <v>1377.37584864</v>
      </c>
      <c r="H4" s="19">
        <f t="shared" si="4"/>
        <v>1893.8919621600003</v>
      </c>
      <c r="I4" s="19">
        <f t="shared" si="4"/>
        <v>1916.0283621600001</v>
      </c>
      <c r="J4" s="19">
        <f t="shared" si="4"/>
        <v>2137.3923621600002</v>
      </c>
      <c r="K4" s="19">
        <f t="shared" si="4"/>
        <v>1593.8208</v>
      </c>
      <c r="L4" s="19">
        <f t="shared" si="4"/>
        <v>1394.5932</v>
      </c>
      <c r="M4" s="19">
        <f t="shared" si="4"/>
        <v>1367.5377513600001</v>
      </c>
      <c r="N4" s="19">
        <f t="shared" si="4"/>
        <v>1065.9844720800002</v>
      </c>
      <c r="O4" s="19">
        <f t="shared" si="4"/>
        <v>1073.6838525600001</v>
      </c>
      <c r="P4" s="19">
        <f t="shared" si="4"/>
        <v>535.83948792000001</v>
      </c>
      <c r="Q4" s="19">
        <f t="shared" si="4"/>
        <v>360.55904544000003</v>
      </c>
      <c r="R4" s="19">
        <f t="shared" si="4"/>
        <v>789.98681519999991</v>
      </c>
      <c r="S4" s="19">
        <f t="shared" si="4"/>
        <v>706.03196400000013</v>
      </c>
      <c r="T4" s="19">
        <f t="shared" si="4"/>
        <v>994.06228680000015</v>
      </c>
      <c r="U4" s="19">
        <f t="shared" si="4"/>
        <v>1247.1995131200001</v>
      </c>
      <c r="V4" s="19">
        <f t="shared" si="4"/>
        <v>570.20471640000017</v>
      </c>
      <c r="W4" s="19">
        <f t="shared" si="4"/>
        <v>720.90762479999989</v>
      </c>
      <c r="X4" s="19">
        <f t="shared" ref="X4:Z4" si="5">SUM(X5:X7)</f>
        <v>869.50757520000002</v>
      </c>
      <c r="Y4" s="19">
        <f t="shared" si="5"/>
        <v>263.33733888</v>
      </c>
      <c r="Z4" s="19">
        <f t="shared" si="5"/>
        <v>74.172265200000027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269.07407208000001</v>
      </c>
      <c r="O5" s="8">
        <v>434.18777688</v>
      </c>
      <c r="P5" s="8">
        <v>287.42003928000003</v>
      </c>
      <c r="Q5" s="8">
        <v>70.326321120000003</v>
      </c>
      <c r="R5" s="8">
        <v>140.65230167999999</v>
      </c>
      <c r="S5" s="8">
        <v>88.672288319999993</v>
      </c>
      <c r="T5" s="8">
        <v>105.29059463999999</v>
      </c>
      <c r="U5" s="8">
        <v>194.21047008000002</v>
      </c>
      <c r="V5" s="8">
        <v>83.299954319999998</v>
      </c>
      <c r="W5" s="8">
        <v>74.123905679999993</v>
      </c>
      <c r="X5" s="8">
        <v>94.888530000000003</v>
      </c>
      <c r="Y5" s="8">
        <v>38.028291840000001</v>
      </c>
      <c r="Z5" s="8">
        <v>4.693597920000002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1369.99727568</v>
      </c>
      <c r="D7" s="8">
        <v>1050.24923784</v>
      </c>
      <c r="E7" s="8">
        <v>986.29956216000016</v>
      </c>
      <c r="F7" s="8">
        <v>1055.1682864800002</v>
      </c>
      <c r="G7" s="8">
        <v>1377.37584864</v>
      </c>
      <c r="H7" s="8">
        <v>1893.8919621600003</v>
      </c>
      <c r="I7" s="8">
        <v>1916.0283621600001</v>
      </c>
      <c r="J7" s="8">
        <v>2137.3923621600002</v>
      </c>
      <c r="K7" s="8">
        <v>1593.8208</v>
      </c>
      <c r="L7" s="8">
        <v>1394.5932</v>
      </c>
      <c r="M7" s="8">
        <v>1367.5377513600001</v>
      </c>
      <c r="N7" s="8">
        <v>796.91040000000021</v>
      </c>
      <c r="O7" s="8">
        <v>639.4960756800001</v>
      </c>
      <c r="P7" s="8">
        <v>248.41944864000004</v>
      </c>
      <c r="Q7" s="8">
        <v>290.23272432000005</v>
      </c>
      <c r="R7" s="8">
        <v>649.33451351999997</v>
      </c>
      <c r="S7" s="8">
        <v>617.35967568000012</v>
      </c>
      <c r="T7" s="8">
        <v>888.77169216000016</v>
      </c>
      <c r="U7" s="8">
        <v>1052.9890430400001</v>
      </c>
      <c r="V7" s="8">
        <v>486.90476208000013</v>
      </c>
      <c r="W7" s="8">
        <v>646.78371911999989</v>
      </c>
      <c r="X7" s="8">
        <v>774.61904520000007</v>
      </c>
      <c r="Y7" s="8">
        <v>225.30904704</v>
      </c>
      <c r="Z7" s="8">
        <v>69.478667280000025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113.32212119813001</v>
      </c>
      <c r="O8" s="19">
        <f t="shared" si="6"/>
        <v>190.58712119685501</v>
      </c>
      <c r="P8" s="19">
        <f t="shared" si="6"/>
        <v>144.22812119762</v>
      </c>
      <c r="Q8" s="19">
        <f t="shared" si="6"/>
        <v>140.79391919767667</v>
      </c>
      <c r="R8" s="19">
        <f t="shared" si="6"/>
        <v>154.52999999745001</v>
      </c>
      <c r="S8" s="19">
        <f t="shared" si="6"/>
        <v>120.19016159801664</v>
      </c>
      <c r="T8" s="19">
        <f t="shared" si="6"/>
        <v>53.058693599124446</v>
      </c>
      <c r="U8" s="19">
        <f t="shared" si="6"/>
        <v>92.90670839846689</v>
      </c>
      <c r="V8" s="19">
        <f t="shared" si="6"/>
        <v>63.026060398959935</v>
      </c>
      <c r="W8" s="19">
        <f t="shared" si="6"/>
        <v>65.882865598912815</v>
      </c>
      <c r="X8" s="19">
        <f t="shared" si="6"/>
        <v>53.285216399120685</v>
      </c>
      <c r="Y8" s="19">
        <f t="shared" ref="Y8:Z8" si="7">SUM(Y9:Y10)</f>
        <v>21.424766399646455</v>
      </c>
      <c r="Z8" s="19">
        <f t="shared" si="7"/>
        <v>5.9372243999020249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113.32212119813001</v>
      </c>
      <c r="O10" s="8">
        <v>190.58712119685501</v>
      </c>
      <c r="P10" s="8">
        <v>144.22812119762</v>
      </c>
      <c r="Q10" s="8">
        <v>140.79391919767667</v>
      </c>
      <c r="R10" s="8">
        <v>154.52999999745001</v>
      </c>
      <c r="S10" s="8">
        <v>120.19016159801664</v>
      </c>
      <c r="T10" s="8">
        <v>53.058693599124446</v>
      </c>
      <c r="U10" s="8">
        <v>92.90670839846689</v>
      </c>
      <c r="V10" s="8">
        <v>63.026060398959935</v>
      </c>
      <c r="W10" s="8">
        <v>65.882865598912815</v>
      </c>
      <c r="X10" s="8">
        <v>53.285216399120685</v>
      </c>
      <c r="Y10" s="8">
        <v>21.424766399646455</v>
      </c>
      <c r="Z10" s="8">
        <v>5.9372243999020249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182.75582880113862</v>
      </c>
      <c r="D11" s="19">
        <f t="shared" si="8"/>
        <v>206.724128401288</v>
      </c>
      <c r="E11" s="19">
        <f t="shared" si="8"/>
        <v>170.77187160106402</v>
      </c>
      <c r="F11" s="19">
        <f t="shared" si="8"/>
        <v>158.78791440098931</v>
      </c>
      <c r="G11" s="19">
        <f t="shared" si="8"/>
        <v>167.77617120104532</v>
      </c>
      <c r="H11" s="19">
        <f t="shared" si="8"/>
        <v>107.856000000672</v>
      </c>
      <c r="I11" s="19">
        <f t="shared" si="8"/>
        <v>104.85991440065332</v>
      </c>
      <c r="J11" s="19">
        <f t="shared" si="8"/>
        <v>125.83212840078397</v>
      </c>
      <c r="K11" s="19">
        <f t="shared" si="8"/>
        <v>77.89591440048531</v>
      </c>
      <c r="L11" s="19">
        <f t="shared" si="8"/>
        <v>71.904128400447988</v>
      </c>
      <c r="M11" s="19">
        <f t="shared" si="8"/>
        <v>92.87595720057864</v>
      </c>
      <c r="N11" s="19">
        <f t="shared" si="8"/>
        <v>142.64803440088875</v>
      </c>
      <c r="O11" s="19">
        <f t="shared" si="8"/>
        <v>297.14751720185131</v>
      </c>
      <c r="P11" s="19">
        <f t="shared" si="8"/>
        <v>153.84040560095849</v>
      </c>
      <c r="Q11" s="19">
        <f t="shared" si="8"/>
        <v>132.40171440082494</v>
      </c>
      <c r="R11" s="19">
        <f t="shared" si="8"/>
        <v>175.46707440109321</v>
      </c>
      <c r="S11" s="19">
        <f t="shared" si="8"/>
        <v>150.1852428009357</v>
      </c>
      <c r="T11" s="19">
        <f t="shared" si="8"/>
        <v>120.79717920075259</v>
      </c>
      <c r="U11" s="19">
        <f t="shared" si="8"/>
        <v>132.91865280082814</v>
      </c>
      <c r="V11" s="19">
        <f t="shared" si="8"/>
        <v>123.57678240076993</v>
      </c>
      <c r="W11" s="19">
        <f t="shared" si="8"/>
        <v>70.685355600440374</v>
      </c>
      <c r="X11" s="19">
        <f t="shared" si="8"/>
        <v>79.651270800496278</v>
      </c>
      <c r="Y11" s="19">
        <f t="shared" ref="Y11:Z11" si="9">SUM(Y12:Y16)</f>
        <v>78.284966400487733</v>
      </c>
      <c r="Z11" s="19">
        <f t="shared" si="9"/>
        <v>72.758887200453344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17.119828800106667</v>
      </c>
      <c r="O12" s="8">
        <v>133.53612840083196</v>
      </c>
      <c r="P12" s="8">
        <v>34.240042800213331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182.75582880113862</v>
      </c>
      <c r="D13" s="8">
        <v>206.724128401288</v>
      </c>
      <c r="E13" s="8">
        <v>170.77187160106402</v>
      </c>
      <c r="F13" s="8">
        <v>158.78791440098931</v>
      </c>
      <c r="G13" s="8">
        <v>167.77617120104532</v>
      </c>
      <c r="H13" s="8">
        <v>107.856000000672</v>
      </c>
      <c r="I13" s="8">
        <v>104.85991440065332</v>
      </c>
      <c r="J13" s="8">
        <v>125.83212840078397</v>
      </c>
      <c r="K13" s="8">
        <v>77.89591440048531</v>
      </c>
      <c r="L13" s="8">
        <v>71.904128400447988</v>
      </c>
      <c r="M13" s="8">
        <v>92.87595720057864</v>
      </c>
      <c r="N13" s="8">
        <v>83.888085600522658</v>
      </c>
      <c r="O13" s="8">
        <v>74.899828800466636</v>
      </c>
      <c r="P13" s="8">
        <v>68.908042800429314</v>
      </c>
      <c r="Q13" s="8">
        <v>50.931914400317346</v>
      </c>
      <c r="R13" s="8">
        <v>104.85991440065332</v>
      </c>
      <c r="S13" s="8">
        <v>95.872042800597328</v>
      </c>
      <c r="T13" s="8">
        <v>56.848971600354183</v>
      </c>
      <c r="U13" s="8">
        <v>75.667147200471419</v>
      </c>
      <c r="V13" s="8">
        <v>65.771359200409776</v>
      </c>
      <c r="W13" s="8">
        <v>48.016720800299133</v>
      </c>
      <c r="X13" s="8">
        <v>46.384243200289006</v>
      </c>
      <c r="Y13" s="8">
        <v>56.23188120035033</v>
      </c>
      <c r="Z13" s="8">
        <v>72.422222400451247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41.640120000259436</v>
      </c>
      <c r="O16" s="8">
        <v>88.711560000552694</v>
      </c>
      <c r="P16" s="8">
        <v>50.692320000315853</v>
      </c>
      <c r="Q16" s="8">
        <v>81.46980000050759</v>
      </c>
      <c r="R16" s="8">
        <v>70.607160000439904</v>
      </c>
      <c r="S16" s="8">
        <v>54.313200000338377</v>
      </c>
      <c r="T16" s="8">
        <v>63.948207600398412</v>
      </c>
      <c r="U16" s="8">
        <v>57.251505600356715</v>
      </c>
      <c r="V16" s="8">
        <v>57.80542320036016</v>
      </c>
      <c r="W16" s="8">
        <v>22.668634800141234</v>
      </c>
      <c r="X16" s="8">
        <v>33.267027600207271</v>
      </c>
      <c r="Y16" s="8">
        <v>22.053085200137399</v>
      </c>
      <c r="Z16" s="8">
        <v>0.33666480000209759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1759.8739788</v>
      </c>
      <c r="D26" s="27">
        <f t="shared" si="14"/>
        <v>2360.5615115999999</v>
      </c>
      <c r="E26" s="27">
        <f t="shared" si="14"/>
        <v>2501.8464945600003</v>
      </c>
      <c r="F26" s="27">
        <f t="shared" si="14"/>
        <v>2053.8024667199998</v>
      </c>
      <c r="G26" s="27">
        <f t="shared" si="14"/>
        <v>1895.7145924800004</v>
      </c>
      <c r="H26" s="27">
        <f t="shared" si="14"/>
        <v>1471.2925957200002</v>
      </c>
      <c r="I26" s="27">
        <f t="shared" si="14"/>
        <v>1488.3095923200001</v>
      </c>
      <c r="J26" s="27">
        <f t="shared" si="14"/>
        <v>1453.8428420400001</v>
      </c>
      <c r="K26" s="27">
        <f t="shared" si="14"/>
        <v>1187.5049715599998</v>
      </c>
      <c r="L26" s="27">
        <f t="shared" si="14"/>
        <v>924.61207356000011</v>
      </c>
      <c r="M26" s="27">
        <f t="shared" si="14"/>
        <v>1010.50571088</v>
      </c>
      <c r="N26" s="27">
        <f t="shared" si="14"/>
        <v>1453.0993307999997</v>
      </c>
      <c r="O26" s="27">
        <f t="shared" si="14"/>
        <v>1318.0531913999998</v>
      </c>
      <c r="P26" s="27">
        <f t="shared" si="14"/>
        <v>1118.80146816</v>
      </c>
      <c r="Q26" s="27">
        <f t="shared" si="14"/>
        <v>902.54212740000014</v>
      </c>
      <c r="R26" s="27">
        <f t="shared" si="14"/>
        <v>1035.3193362</v>
      </c>
      <c r="S26" s="27">
        <f t="shared" si="14"/>
        <v>935.75311596000006</v>
      </c>
      <c r="T26" s="27">
        <f t="shared" si="14"/>
        <v>828.57175631999996</v>
      </c>
      <c r="U26" s="27">
        <f t="shared" si="14"/>
        <v>786.88731852000012</v>
      </c>
      <c r="V26" s="27">
        <f t="shared" si="14"/>
        <v>725.30420544000026</v>
      </c>
      <c r="W26" s="27">
        <f t="shared" si="14"/>
        <v>736.43776704000004</v>
      </c>
      <c r="X26" s="27">
        <f t="shared" si="14"/>
        <v>708.18391908000012</v>
      </c>
      <c r="Y26" s="27">
        <f t="shared" ref="Y26:Z26" si="15">SUM(Y27,Y33)</f>
        <v>634.51952892000008</v>
      </c>
      <c r="Z26" s="27">
        <f t="shared" si="15"/>
        <v>724.51336536000008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1759.8739788</v>
      </c>
      <c r="D33" s="19">
        <f t="shared" si="18"/>
        <v>2360.5615115999999</v>
      </c>
      <c r="E33" s="19">
        <f t="shared" si="18"/>
        <v>2501.8464945600003</v>
      </c>
      <c r="F33" s="19">
        <f t="shared" si="18"/>
        <v>2053.8024667199998</v>
      </c>
      <c r="G33" s="19">
        <f t="shared" si="18"/>
        <v>1895.7145924800004</v>
      </c>
      <c r="H33" s="19">
        <f t="shared" si="18"/>
        <v>1471.2925957200002</v>
      </c>
      <c r="I33" s="19">
        <f t="shared" si="18"/>
        <v>1488.3095923200001</v>
      </c>
      <c r="J33" s="19">
        <f t="shared" si="18"/>
        <v>1453.8428420400001</v>
      </c>
      <c r="K33" s="19">
        <f t="shared" si="18"/>
        <v>1187.5049715599998</v>
      </c>
      <c r="L33" s="19">
        <f t="shared" si="18"/>
        <v>924.61207356000011</v>
      </c>
      <c r="M33" s="19">
        <f t="shared" si="18"/>
        <v>1010.50571088</v>
      </c>
      <c r="N33" s="19">
        <f t="shared" si="18"/>
        <v>1453.0993307999997</v>
      </c>
      <c r="O33" s="19">
        <f t="shared" si="18"/>
        <v>1318.0531913999998</v>
      </c>
      <c r="P33" s="19">
        <f t="shared" si="18"/>
        <v>1118.80146816</v>
      </c>
      <c r="Q33" s="19">
        <f t="shared" si="18"/>
        <v>902.54212740000014</v>
      </c>
      <c r="R33" s="19">
        <f t="shared" si="18"/>
        <v>1035.3193362</v>
      </c>
      <c r="S33" s="19">
        <f t="shared" si="18"/>
        <v>935.75311596000006</v>
      </c>
      <c r="T33" s="19">
        <f t="shared" si="18"/>
        <v>828.57175631999996</v>
      </c>
      <c r="U33" s="19">
        <f t="shared" si="18"/>
        <v>786.88731852000012</v>
      </c>
      <c r="V33" s="19">
        <f t="shared" si="18"/>
        <v>725.30420544000026</v>
      </c>
      <c r="W33" s="19">
        <f t="shared" si="18"/>
        <v>736.43776704000004</v>
      </c>
      <c r="X33" s="19">
        <f t="shared" si="18"/>
        <v>708.18391908000012</v>
      </c>
      <c r="Y33" s="19">
        <f t="shared" ref="Y33:Z33" si="19">SUM(Y34:Y50)</f>
        <v>634.51952892000008</v>
      </c>
      <c r="Z33" s="19">
        <f t="shared" si="19"/>
        <v>724.51336536000008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489.47937047999983</v>
      </c>
      <c r="D36" s="8">
        <v>432.77137523999994</v>
      </c>
      <c r="E36" s="8">
        <v>388.00200096000003</v>
      </c>
      <c r="F36" s="8">
        <v>365.72759999999994</v>
      </c>
      <c r="G36" s="8">
        <v>351.21457476000012</v>
      </c>
      <c r="H36" s="8">
        <v>281.55209903999997</v>
      </c>
      <c r="I36" s="8">
        <v>307.67549903999992</v>
      </c>
      <c r="J36" s="8">
        <v>319.28610096000006</v>
      </c>
      <c r="K36" s="8">
        <v>307.67549903999992</v>
      </c>
      <c r="L36" s="8">
        <v>238.01325048000004</v>
      </c>
      <c r="M36" s="8">
        <v>301.87042523999997</v>
      </c>
      <c r="N36" s="8">
        <v>441.74374091999982</v>
      </c>
      <c r="O36" s="8">
        <v>369.25425900000005</v>
      </c>
      <c r="P36" s="8">
        <v>414.45932615999999</v>
      </c>
      <c r="Q36" s="8">
        <v>397.53726912000008</v>
      </c>
      <c r="R36" s="8">
        <v>349.01725608000015</v>
      </c>
      <c r="S36" s="8">
        <v>413.77443876000001</v>
      </c>
      <c r="T36" s="8">
        <v>362.92944311999992</v>
      </c>
      <c r="U36" s="8">
        <v>379.46850840000025</v>
      </c>
      <c r="V36" s="8">
        <v>363.13547724000017</v>
      </c>
      <c r="W36" s="8">
        <v>372.65325408000001</v>
      </c>
      <c r="X36" s="8">
        <v>363.16750680000013</v>
      </c>
      <c r="Y36" s="8">
        <v>373.64889636000004</v>
      </c>
      <c r="Z36" s="8">
        <v>432.75729132000004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213.48215927999999</v>
      </c>
      <c r="D43" s="8">
        <v>280.39437035999998</v>
      </c>
      <c r="E43" s="8">
        <v>283.58081856000001</v>
      </c>
      <c r="F43" s="8">
        <v>195.71754383999999</v>
      </c>
      <c r="G43" s="8">
        <v>296.73288683999999</v>
      </c>
      <c r="H43" s="8">
        <v>205.18779059999997</v>
      </c>
      <c r="I43" s="8">
        <v>214.65803736000001</v>
      </c>
      <c r="J43" s="8">
        <v>233.59826412000001</v>
      </c>
      <c r="K43" s="8">
        <v>189.40413492000002</v>
      </c>
      <c r="L43" s="8">
        <v>123.11267436000001</v>
      </c>
      <c r="M43" s="8">
        <v>142.05316788000002</v>
      </c>
      <c r="N43" s="8">
        <v>282.47403131999999</v>
      </c>
      <c r="O43" s="8">
        <v>268.26559344000003</v>
      </c>
      <c r="P43" s="8">
        <v>255.55341240000001</v>
      </c>
      <c r="Q43" s="8">
        <v>247.18808555999999</v>
      </c>
      <c r="R43" s="8">
        <v>281.28721608000001</v>
      </c>
      <c r="S43" s="8">
        <v>263.89046267999998</v>
      </c>
      <c r="T43" s="8">
        <v>232.85640455999999</v>
      </c>
      <c r="U43" s="8">
        <v>271.14446735999996</v>
      </c>
      <c r="V43" s="8">
        <v>249.83327772000001</v>
      </c>
      <c r="W43" s="8">
        <v>240.46093188</v>
      </c>
      <c r="X43" s="8">
        <v>258.56166492</v>
      </c>
      <c r="Y43" s="8">
        <v>250.13658384000001</v>
      </c>
      <c r="Z43" s="8">
        <v>275.53560371999998</v>
      </c>
    </row>
    <row r="44" spans="1:26" ht="11.25" customHeight="1" x14ac:dyDescent="0.2">
      <c r="A44" s="28" t="s">
        <v>74</v>
      </c>
      <c r="B44" s="7" t="s">
        <v>75</v>
      </c>
      <c r="C44" s="8">
        <v>1056.9124490400002</v>
      </c>
      <c r="D44" s="8">
        <v>1619.7652490400001</v>
      </c>
      <c r="E44" s="8">
        <v>1776.11321808</v>
      </c>
      <c r="F44" s="8">
        <v>1486.1172448799998</v>
      </c>
      <c r="G44" s="8">
        <v>1241.5270528800004</v>
      </c>
      <c r="H44" s="8">
        <v>984.55270608000023</v>
      </c>
      <c r="I44" s="8">
        <v>965.97605592000014</v>
      </c>
      <c r="J44" s="8">
        <v>900.9584769600001</v>
      </c>
      <c r="K44" s="8">
        <v>690.42533760000003</v>
      </c>
      <c r="L44" s="8">
        <v>563.48614872000007</v>
      </c>
      <c r="M44" s="8">
        <v>566.58211776000007</v>
      </c>
      <c r="N44" s="8">
        <v>728.88155856000003</v>
      </c>
      <c r="O44" s="8">
        <v>680.53333895999992</v>
      </c>
      <c r="P44" s="8">
        <v>448.78872960000007</v>
      </c>
      <c r="Q44" s="8">
        <v>257.80413672000003</v>
      </c>
      <c r="R44" s="8">
        <v>404.40026303999991</v>
      </c>
      <c r="S44" s="8">
        <v>257.78881152000002</v>
      </c>
      <c r="T44" s="8">
        <v>232.60198463999998</v>
      </c>
      <c r="U44" s="8">
        <v>136.20870575999999</v>
      </c>
      <c r="V44" s="8">
        <v>112.27297248000002</v>
      </c>
      <c r="W44" s="8">
        <v>123.22073808</v>
      </c>
      <c r="X44" s="8">
        <v>86.454747360000013</v>
      </c>
      <c r="Y44" s="8">
        <v>10.734048720000001</v>
      </c>
      <c r="Z44" s="8">
        <v>16.22047032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15.843789000000001</v>
      </c>
      <c r="E48" s="8">
        <v>15.843789000000001</v>
      </c>
      <c r="F48" s="8">
        <v>6.2400779999999987</v>
      </c>
      <c r="G48" s="8">
        <v>6.2400779999999987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1.2636E-2</v>
      </c>
      <c r="R48" s="8">
        <v>0.61460099999999984</v>
      </c>
      <c r="S48" s="8">
        <v>0.29940299999999997</v>
      </c>
      <c r="T48" s="8">
        <v>0.18392400000000003</v>
      </c>
      <c r="U48" s="8">
        <v>6.5637000000000015E-2</v>
      </c>
      <c r="V48" s="8">
        <v>6.2478000000000006E-2</v>
      </c>
      <c r="W48" s="8">
        <v>0.10284299999999999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11.78672796</v>
      </c>
      <c r="E50" s="8">
        <v>38.306667959999992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5794.4234541600017</v>
      </c>
      <c r="D51" s="27">
        <v>5750.4422210400016</v>
      </c>
      <c r="E51" s="27">
        <v>5903.1738651599999</v>
      </c>
      <c r="F51" s="27">
        <v>5917.4968683600009</v>
      </c>
      <c r="G51" s="27">
        <v>5633.8210249200001</v>
      </c>
      <c r="H51" s="27">
        <v>3771.4099262400009</v>
      </c>
      <c r="I51" s="27">
        <v>3817.2756481200008</v>
      </c>
      <c r="J51" s="27">
        <v>4151.9993050800003</v>
      </c>
      <c r="K51" s="27">
        <v>4479.9528589200017</v>
      </c>
      <c r="L51" s="27">
        <v>4672.292898239999</v>
      </c>
      <c r="M51" s="27">
        <v>5323.8907854000008</v>
      </c>
      <c r="N51" s="27">
        <v>5857.0855833600008</v>
      </c>
      <c r="O51" s="27">
        <v>5408.8635305140897</v>
      </c>
      <c r="P51" s="27">
        <v>5778.9285664842846</v>
      </c>
      <c r="Q51" s="27">
        <v>5664.6815023162144</v>
      </c>
      <c r="R51" s="27">
        <v>5752.345391141801</v>
      </c>
      <c r="S51" s="27">
        <v>6009.7133988444411</v>
      </c>
      <c r="T51" s="27">
        <v>5674.2854340398699</v>
      </c>
      <c r="U51" s="27">
        <v>5433.0236404852449</v>
      </c>
      <c r="V51" s="27">
        <v>5053.5029764065112</v>
      </c>
      <c r="W51" s="27">
        <v>4704.3764228180689</v>
      </c>
      <c r="X51" s="27">
        <v>5383.1368651654002</v>
      </c>
      <c r="Y51" s="27">
        <v>5276.432239198999</v>
      </c>
      <c r="Z51" s="27">
        <v>4585.4255120076677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2.2783602969072003E-3</v>
      </c>
      <c r="O52" s="27">
        <f t="shared" si="20"/>
        <v>3.6519912000000003</v>
      </c>
      <c r="P52" s="27">
        <f t="shared" si="20"/>
        <v>5.6113200000000002E-2</v>
      </c>
      <c r="Q52" s="27">
        <f t="shared" si="20"/>
        <v>0</v>
      </c>
      <c r="R52" s="27">
        <f t="shared" si="20"/>
        <v>0.4606093985596752</v>
      </c>
      <c r="S52" s="27">
        <f t="shared" si="20"/>
        <v>2.7810712069878671</v>
      </c>
      <c r="T52" s="27">
        <f t="shared" si="20"/>
        <v>0.52564340622372474</v>
      </c>
      <c r="U52" s="27">
        <f t="shared" si="20"/>
        <v>0.48170697372086529</v>
      </c>
      <c r="V52" s="27">
        <f t="shared" si="20"/>
        <v>1.6166481751035793</v>
      </c>
      <c r="W52" s="27">
        <f t="shared" si="20"/>
        <v>4.4239255864505864</v>
      </c>
      <c r="X52" s="27">
        <f t="shared" si="20"/>
        <v>7.6190399999999991E-2</v>
      </c>
      <c r="Y52" s="27">
        <f t="shared" ref="Y52:Z52" si="21">SUM(Y53:Y54)</f>
        <v>0.15712949505212517</v>
      </c>
      <c r="Z52" s="27">
        <f t="shared" si="21"/>
        <v>1.5558983661283525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3.6519912000000003</v>
      </c>
      <c r="P53" s="8">
        <v>5.6113200000000002E-2</v>
      </c>
      <c r="Q53" s="8">
        <v>0</v>
      </c>
      <c r="R53" s="8">
        <v>0.46023120000000001</v>
      </c>
      <c r="S53" s="8">
        <v>2.5688520000000001</v>
      </c>
      <c r="T53" s="8">
        <v>0.30939479999999997</v>
      </c>
      <c r="U53" s="8">
        <v>0.4813380000000001</v>
      </c>
      <c r="V53" s="8">
        <v>1.5377076000000001</v>
      </c>
      <c r="W53" s="8">
        <v>4.1111928000000004</v>
      </c>
      <c r="X53" s="8">
        <v>7.6190399999999991E-2</v>
      </c>
      <c r="Y53" s="8">
        <v>9.0604799999999985E-2</v>
      </c>
      <c r="Z53" s="8">
        <v>1.4007708000000001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2.2783602969072003E-3</v>
      </c>
      <c r="O54" s="45">
        <v>0</v>
      </c>
      <c r="P54" s="45">
        <v>0</v>
      </c>
      <c r="Q54" s="45">
        <v>0</v>
      </c>
      <c r="R54" s="45">
        <v>3.7819855967520001E-4</v>
      </c>
      <c r="S54" s="45">
        <v>0.21221920698786714</v>
      </c>
      <c r="T54" s="45">
        <v>0.21624860622372477</v>
      </c>
      <c r="U54" s="45">
        <v>3.6897372086519998E-4</v>
      </c>
      <c r="V54" s="45">
        <v>7.8940575103579214E-2</v>
      </c>
      <c r="W54" s="45">
        <v>0.31273278645058555</v>
      </c>
      <c r="X54" s="45">
        <v>0</v>
      </c>
      <c r="Y54" s="45">
        <v>6.6524695052125188E-2</v>
      </c>
      <c r="Z54" s="45">
        <v>0.15512756612835243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323.65488959999999</v>
      </c>
      <c r="D61" s="49">
        <f t="shared" si="22"/>
        <v>321.84866447999997</v>
      </c>
      <c r="E61" s="49">
        <f t="shared" si="22"/>
        <v>325.77986448000001</v>
      </c>
      <c r="F61" s="49">
        <f t="shared" si="22"/>
        <v>383.41668960000004</v>
      </c>
      <c r="G61" s="49">
        <f t="shared" si="22"/>
        <v>411.27922079999996</v>
      </c>
      <c r="H61" s="49">
        <f t="shared" si="22"/>
        <v>50.192911440000017</v>
      </c>
      <c r="I61" s="49">
        <f t="shared" si="22"/>
        <v>49.498379280000009</v>
      </c>
      <c r="J61" s="49">
        <f t="shared" si="22"/>
        <v>65.420444880000019</v>
      </c>
      <c r="K61" s="49">
        <f t="shared" si="22"/>
        <v>158.78813328000001</v>
      </c>
      <c r="L61" s="49">
        <f t="shared" si="22"/>
        <v>253.02893112000001</v>
      </c>
      <c r="M61" s="49">
        <f t="shared" si="22"/>
        <v>317.87139888000002</v>
      </c>
      <c r="N61" s="49">
        <f t="shared" si="22"/>
        <v>263.98947743999997</v>
      </c>
      <c r="O61" s="49">
        <f t="shared" si="22"/>
        <v>720.94298325837167</v>
      </c>
      <c r="P61" s="49">
        <f t="shared" si="22"/>
        <v>577.06277698620511</v>
      </c>
      <c r="Q61" s="49">
        <f t="shared" si="22"/>
        <v>461.87176289823145</v>
      </c>
      <c r="R61" s="49">
        <f t="shared" si="22"/>
        <v>753.60799399931545</v>
      </c>
      <c r="S61" s="49">
        <f t="shared" si="22"/>
        <v>785.92635046883163</v>
      </c>
      <c r="T61" s="49">
        <f t="shared" si="22"/>
        <v>705.10713103285411</v>
      </c>
      <c r="U61" s="49">
        <f t="shared" si="22"/>
        <v>865.92688641243785</v>
      </c>
      <c r="V61" s="49">
        <f t="shared" si="22"/>
        <v>829.90915843216703</v>
      </c>
      <c r="W61" s="49">
        <f t="shared" si="22"/>
        <v>942.76737583268175</v>
      </c>
      <c r="X61" s="49">
        <f t="shared" si="22"/>
        <v>822.77186361442364</v>
      </c>
      <c r="Y61" s="49">
        <f t="shared" ref="Y61:Z61" si="23">SUM(Y62:Y72)</f>
        <v>703.33287607541195</v>
      </c>
      <c r="Z61" s="49">
        <f t="shared" si="23"/>
        <v>937.60882956644275</v>
      </c>
    </row>
    <row r="62" spans="1:26" ht="11.25" customHeight="1" x14ac:dyDescent="0.2">
      <c r="A62" s="50" t="s">
        <v>92</v>
      </c>
      <c r="B62" s="51" t="s">
        <v>93</v>
      </c>
      <c r="C62" s="52">
        <v>283.36008959999998</v>
      </c>
      <c r="D62" s="52">
        <v>281.00782079999999</v>
      </c>
      <c r="E62" s="52">
        <v>281.00782079999999</v>
      </c>
      <c r="F62" s="52">
        <v>334.7680896</v>
      </c>
      <c r="G62" s="52">
        <v>361.64782079999998</v>
      </c>
      <c r="H62" s="52">
        <v>7.1680895999999983</v>
      </c>
      <c r="I62" s="52">
        <v>5.6000448000000018</v>
      </c>
      <c r="J62" s="52">
        <v>20.047910399999999</v>
      </c>
      <c r="K62" s="52">
        <v>114.01608960000002</v>
      </c>
      <c r="L62" s="52">
        <v>207.9838656</v>
      </c>
      <c r="M62" s="52">
        <v>272.60795519999999</v>
      </c>
      <c r="N62" s="52">
        <v>217.90500479999997</v>
      </c>
      <c r="O62" s="52">
        <v>674.47255680000012</v>
      </c>
      <c r="P62" s="52">
        <v>530.60394239999994</v>
      </c>
      <c r="Q62" s="52">
        <v>421.05329280000001</v>
      </c>
      <c r="R62" s="52">
        <v>726.74219519999986</v>
      </c>
      <c r="S62" s="52">
        <v>708.77640959999985</v>
      </c>
      <c r="T62" s="52">
        <v>635.35288319999972</v>
      </c>
      <c r="U62" s="52">
        <v>795.23619839999992</v>
      </c>
      <c r="V62" s="52">
        <v>714.78691199999992</v>
      </c>
      <c r="W62" s="52">
        <v>802.0660032000003</v>
      </c>
      <c r="X62" s="52">
        <v>722.18603520000022</v>
      </c>
      <c r="Y62" s="52">
        <v>541.91652480000005</v>
      </c>
      <c r="Z62" s="52">
        <v>789.70348799999988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40.294800000000002</v>
      </c>
      <c r="D64" s="52">
        <v>40.840843679999992</v>
      </c>
      <c r="E64" s="52">
        <v>44.77204368000001</v>
      </c>
      <c r="F64" s="52">
        <v>48.648600000000016</v>
      </c>
      <c r="G64" s="52">
        <v>49.631399999999999</v>
      </c>
      <c r="H64" s="52">
        <v>43.024821840000016</v>
      </c>
      <c r="I64" s="52">
        <v>43.89833448000001</v>
      </c>
      <c r="J64" s="52">
        <v>45.372534480000013</v>
      </c>
      <c r="K64" s="52">
        <v>44.77204368000001</v>
      </c>
      <c r="L64" s="52">
        <v>45.045065520000009</v>
      </c>
      <c r="M64" s="52">
        <v>45.263443679999995</v>
      </c>
      <c r="N64" s="52">
        <v>46.082312639999991</v>
      </c>
      <c r="O64" s="52">
        <v>46.470426458371598</v>
      </c>
      <c r="P64" s="52">
        <v>46.45883458620515</v>
      </c>
      <c r="Q64" s="52">
        <v>38.308777618231453</v>
      </c>
      <c r="R64" s="52">
        <v>25.284200719315539</v>
      </c>
      <c r="S64" s="52">
        <v>65.222363268831742</v>
      </c>
      <c r="T64" s="52">
        <v>64.076293272854386</v>
      </c>
      <c r="U64" s="52">
        <v>56.768756492437959</v>
      </c>
      <c r="V64" s="52">
        <v>50.585428032167066</v>
      </c>
      <c r="W64" s="52">
        <v>60.713298072681376</v>
      </c>
      <c r="X64" s="52">
        <v>92.500248574423452</v>
      </c>
      <c r="Y64" s="52">
        <v>153.48954295541193</v>
      </c>
      <c r="Z64" s="52">
        <v>138.33356940644285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2.1599999999999996E-3</v>
      </c>
      <c r="O65" s="52">
        <v>0</v>
      </c>
      <c r="P65" s="52">
        <v>0</v>
      </c>
      <c r="Q65" s="52">
        <v>0</v>
      </c>
      <c r="R65" s="52">
        <v>3.5999999999999997E-4</v>
      </c>
      <c r="S65" s="52">
        <v>0.20303999999999997</v>
      </c>
      <c r="T65" s="52">
        <v>0.21023999999999998</v>
      </c>
      <c r="U65" s="52">
        <v>3.5999999999999997E-4</v>
      </c>
      <c r="V65" s="52">
        <v>7.7039999999999997E-2</v>
      </c>
      <c r="W65" s="52">
        <v>0.30527999999999994</v>
      </c>
      <c r="X65" s="52">
        <v>0</v>
      </c>
      <c r="Y65" s="52">
        <v>6.5159999999999968E-2</v>
      </c>
      <c r="Z65" s="52">
        <v>0.15228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1.1648016000000001</v>
      </c>
      <c r="T69" s="52">
        <v>1.45587456</v>
      </c>
      <c r="U69" s="52">
        <v>2.5505841600000001</v>
      </c>
      <c r="V69" s="52">
        <v>2.2077705600000002</v>
      </c>
      <c r="W69" s="52">
        <v>1.8427823999999999</v>
      </c>
      <c r="X69" s="52">
        <v>1.9827115199999998</v>
      </c>
      <c r="Y69" s="52">
        <v>1.9814371199999998</v>
      </c>
      <c r="Z69" s="52">
        <v>2.5523683199999998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2.5096924799999991</v>
      </c>
      <c r="R72" s="55">
        <v>1.5812380799999999</v>
      </c>
      <c r="S72" s="55">
        <v>10.559735999999999</v>
      </c>
      <c r="T72" s="55">
        <v>4.0118400000000012</v>
      </c>
      <c r="U72" s="55">
        <v>11.370987359999996</v>
      </c>
      <c r="V72" s="55">
        <v>62.252007839999983</v>
      </c>
      <c r="W72" s="55">
        <v>77.840012160000015</v>
      </c>
      <c r="X72" s="55">
        <v>6.1028683199999998</v>
      </c>
      <c r="Y72" s="55">
        <v>5.8802111999999997</v>
      </c>
      <c r="Z72" s="55">
        <v>6.8671238399999979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2025.4317433204296</v>
      </c>
      <c r="D2" s="21">
        <f t="shared" ref="D2:X2" si="0">SUM(D3,D17,D22,D25,D26,D51,D52)</f>
        <v>2044.0448168405226</v>
      </c>
      <c r="E2" s="21">
        <f t="shared" si="0"/>
        <v>1811.1182943603546</v>
      </c>
      <c r="F2" s="21">
        <f t="shared" si="0"/>
        <v>1890.98357652</v>
      </c>
      <c r="G2" s="21">
        <f t="shared" si="0"/>
        <v>1985.7400120803545</v>
      </c>
      <c r="H2" s="21">
        <f t="shared" si="0"/>
        <v>1662.5569539601865</v>
      </c>
      <c r="I2" s="21">
        <f t="shared" si="0"/>
        <v>1516.6286791202429</v>
      </c>
      <c r="J2" s="21">
        <f t="shared" si="0"/>
        <v>1532.6044678802241</v>
      </c>
      <c r="K2" s="21">
        <f t="shared" si="0"/>
        <v>1025.7104088002241</v>
      </c>
      <c r="L2" s="21">
        <f t="shared" si="0"/>
        <v>1126.0459522801118</v>
      </c>
      <c r="M2" s="21">
        <f t="shared" si="0"/>
        <v>1152.2566990801311</v>
      </c>
      <c r="N2" s="21">
        <f t="shared" si="0"/>
        <v>941.86284552011205</v>
      </c>
      <c r="O2" s="21">
        <f t="shared" si="0"/>
        <v>978.48772754952597</v>
      </c>
      <c r="P2" s="21">
        <f t="shared" si="0"/>
        <v>1059.5811399565441</v>
      </c>
      <c r="Q2" s="21">
        <f t="shared" si="0"/>
        <v>861.49764763647136</v>
      </c>
      <c r="R2" s="21">
        <f t="shared" si="0"/>
        <v>887.11541539803352</v>
      </c>
      <c r="S2" s="21">
        <f t="shared" si="0"/>
        <v>966.64186840655918</v>
      </c>
      <c r="T2" s="21">
        <f t="shared" si="0"/>
        <v>983.09378800697914</v>
      </c>
      <c r="U2" s="21">
        <f t="shared" si="0"/>
        <v>936.18930828302712</v>
      </c>
      <c r="V2" s="21">
        <f t="shared" si="0"/>
        <v>918.05320933825101</v>
      </c>
      <c r="W2" s="21">
        <f t="shared" si="0"/>
        <v>618.17642210939141</v>
      </c>
      <c r="X2" s="21">
        <f t="shared" si="0"/>
        <v>914.09283046232395</v>
      </c>
      <c r="Y2" s="21">
        <f t="shared" ref="Y2:Z2" si="1">SUM(Y3,Y17,Y22,Y25,Y26,Y51,Y52)</f>
        <v>751.51871277399323</v>
      </c>
      <c r="Z2" s="21">
        <f t="shared" si="1"/>
        <v>692.91246042001148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110.72131848042932</v>
      </c>
      <c r="D3" s="24">
        <f t="shared" si="2"/>
        <v>98.645572080522655</v>
      </c>
      <c r="E3" s="24">
        <f t="shared" si="2"/>
        <v>56.924085600354644</v>
      </c>
      <c r="F3" s="24">
        <f t="shared" si="2"/>
        <v>0</v>
      </c>
      <c r="G3" s="24">
        <f t="shared" si="2"/>
        <v>56.924085600354644</v>
      </c>
      <c r="H3" s="24">
        <f t="shared" si="2"/>
        <v>29.960085600186662</v>
      </c>
      <c r="I3" s="24">
        <f t="shared" si="2"/>
        <v>38.947957200242662</v>
      </c>
      <c r="J3" s="24">
        <f t="shared" si="2"/>
        <v>35.951871600223996</v>
      </c>
      <c r="K3" s="24">
        <f t="shared" si="2"/>
        <v>35.951871600223996</v>
      </c>
      <c r="L3" s="24">
        <f t="shared" si="2"/>
        <v>17.976128400112</v>
      </c>
      <c r="M3" s="24">
        <f t="shared" si="2"/>
        <v>20.971828800130663</v>
      </c>
      <c r="N3" s="24">
        <f t="shared" si="2"/>
        <v>17.976128400112</v>
      </c>
      <c r="O3" s="24">
        <f t="shared" si="2"/>
        <v>20.971828800130663</v>
      </c>
      <c r="P3" s="24">
        <f t="shared" si="2"/>
        <v>35.951871600223996</v>
      </c>
      <c r="Q3" s="24">
        <f t="shared" si="2"/>
        <v>41.944042800261329</v>
      </c>
      <c r="R3" s="24">
        <f t="shared" si="2"/>
        <v>26.964000000168003</v>
      </c>
      <c r="S3" s="24">
        <f t="shared" si="2"/>
        <v>26.964000000168003</v>
      </c>
      <c r="T3" s="24">
        <f t="shared" si="2"/>
        <v>22.338133200139175</v>
      </c>
      <c r="U3" s="24">
        <f t="shared" si="2"/>
        <v>28.467820800177364</v>
      </c>
      <c r="V3" s="24">
        <f t="shared" si="2"/>
        <v>26.5475988001654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41.813275680000004</v>
      </c>
      <c r="D4" s="19">
        <f t="shared" si="4"/>
        <v>14.757486479999999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41.813275680000004</v>
      </c>
      <c r="D7" s="8">
        <v>14.757486479999999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68.908042800429314</v>
      </c>
      <c r="D11" s="19">
        <f t="shared" si="8"/>
        <v>83.888085600522658</v>
      </c>
      <c r="E11" s="19">
        <f t="shared" si="8"/>
        <v>56.924085600354644</v>
      </c>
      <c r="F11" s="19">
        <f t="shared" si="8"/>
        <v>0</v>
      </c>
      <c r="G11" s="19">
        <f t="shared" si="8"/>
        <v>56.924085600354644</v>
      </c>
      <c r="H11" s="19">
        <f t="shared" si="8"/>
        <v>29.960085600186662</v>
      </c>
      <c r="I11" s="19">
        <f t="shared" si="8"/>
        <v>38.947957200242662</v>
      </c>
      <c r="J11" s="19">
        <f t="shared" si="8"/>
        <v>35.951871600223996</v>
      </c>
      <c r="K11" s="19">
        <f t="shared" si="8"/>
        <v>35.951871600223996</v>
      </c>
      <c r="L11" s="19">
        <f t="shared" si="8"/>
        <v>17.976128400112</v>
      </c>
      <c r="M11" s="19">
        <f t="shared" si="8"/>
        <v>20.971828800130663</v>
      </c>
      <c r="N11" s="19">
        <f t="shared" si="8"/>
        <v>17.976128400112</v>
      </c>
      <c r="O11" s="19">
        <f t="shared" si="8"/>
        <v>20.971828800130663</v>
      </c>
      <c r="P11" s="19">
        <f t="shared" si="8"/>
        <v>35.951871600223996</v>
      </c>
      <c r="Q11" s="19">
        <f t="shared" si="8"/>
        <v>41.944042800261329</v>
      </c>
      <c r="R11" s="19">
        <f t="shared" si="8"/>
        <v>26.964000000168003</v>
      </c>
      <c r="S11" s="19">
        <f t="shared" si="8"/>
        <v>26.964000000168003</v>
      </c>
      <c r="T11" s="19">
        <f t="shared" si="8"/>
        <v>22.338133200139175</v>
      </c>
      <c r="U11" s="19">
        <f t="shared" si="8"/>
        <v>28.467820800177364</v>
      </c>
      <c r="V11" s="19">
        <f t="shared" si="8"/>
        <v>26.5475988001654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68.908042800429314</v>
      </c>
      <c r="D13" s="8">
        <v>83.888085600522658</v>
      </c>
      <c r="E13" s="8">
        <v>56.924085600354644</v>
      </c>
      <c r="F13" s="8">
        <v>0</v>
      </c>
      <c r="G13" s="8">
        <v>56.924085600354644</v>
      </c>
      <c r="H13" s="8">
        <v>29.960085600186662</v>
      </c>
      <c r="I13" s="8">
        <v>38.947957200242662</v>
      </c>
      <c r="J13" s="8">
        <v>35.951871600223996</v>
      </c>
      <c r="K13" s="8">
        <v>35.951871600223996</v>
      </c>
      <c r="L13" s="8">
        <v>17.976128400112</v>
      </c>
      <c r="M13" s="8">
        <v>20.971828800130663</v>
      </c>
      <c r="N13" s="8">
        <v>17.976128400112</v>
      </c>
      <c r="O13" s="8">
        <v>20.971828800130663</v>
      </c>
      <c r="P13" s="8">
        <v>35.951871600223996</v>
      </c>
      <c r="Q13" s="8">
        <v>41.944042800261329</v>
      </c>
      <c r="R13" s="8">
        <v>26.964000000168003</v>
      </c>
      <c r="S13" s="8">
        <v>26.964000000168003</v>
      </c>
      <c r="T13" s="8">
        <v>22.338133200139175</v>
      </c>
      <c r="U13" s="8">
        <v>28.467820800177364</v>
      </c>
      <c r="V13" s="8">
        <v>26.5475988001654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317.62770948000002</v>
      </c>
      <c r="D26" s="27">
        <f t="shared" si="14"/>
        <v>362.28953591999999</v>
      </c>
      <c r="E26" s="27">
        <f t="shared" si="14"/>
        <v>271.96331795999998</v>
      </c>
      <c r="F26" s="27">
        <f t="shared" si="14"/>
        <v>243.85719276</v>
      </c>
      <c r="G26" s="27">
        <f t="shared" si="14"/>
        <v>221.48264124000002</v>
      </c>
      <c r="H26" s="27">
        <f t="shared" si="14"/>
        <v>212.58137124000001</v>
      </c>
      <c r="I26" s="27">
        <f t="shared" si="14"/>
        <v>202.66361856000003</v>
      </c>
      <c r="J26" s="27">
        <f t="shared" si="14"/>
        <v>134.29587132</v>
      </c>
      <c r="K26" s="27">
        <f t="shared" si="14"/>
        <v>106.18838423999999</v>
      </c>
      <c r="L26" s="27">
        <f t="shared" si="14"/>
        <v>99.947101680000003</v>
      </c>
      <c r="M26" s="27">
        <f t="shared" si="14"/>
        <v>71.88894719999999</v>
      </c>
      <c r="N26" s="27">
        <f t="shared" si="14"/>
        <v>59.332107960000002</v>
      </c>
      <c r="O26" s="27">
        <f t="shared" si="14"/>
        <v>61.887708360000005</v>
      </c>
      <c r="P26" s="27">
        <f t="shared" si="14"/>
        <v>74.254490639999986</v>
      </c>
      <c r="Q26" s="27">
        <f t="shared" si="14"/>
        <v>69.210637920000011</v>
      </c>
      <c r="R26" s="27">
        <f t="shared" si="14"/>
        <v>58.688473320000007</v>
      </c>
      <c r="S26" s="27">
        <f t="shared" si="14"/>
        <v>64.609583040000018</v>
      </c>
      <c r="T26" s="27">
        <f t="shared" si="14"/>
        <v>70.181762760000012</v>
      </c>
      <c r="U26" s="27">
        <f t="shared" si="14"/>
        <v>67.514572079999994</v>
      </c>
      <c r="V26" s="27">
        <f t="shared" si="14"/>
        <v>65.350069919999981</v>
      </c>
      <c r="W26" s="27">
        <f t="shared" si="14"/>
        <v>52.157502720000011</v>
      </c>
      <c r="X26" s="27">
        <f t="shared" si="14"/>
        <v>56.147079599999998</v>
      </c>
      <c r="Y26" s="27">
        <f t="shared" ref="Y26:Z26" si="15">SUM(Y27,Y33)</f>
        <v>45.86844563999999</v>
      </c>
      <c r="Z26" s="27">
        <f t="shared" si="15"/>
        <v>38.939366880000009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317.62770948000002</v>
      </c>
      <c r="D33" s="19">
        <f t="shared" si="18"/>
        <v>362.28953591999999</v>
      </c>
      <c r="E33" s="19">
        <f t="shared" si="18"/>
        <v>271.96331795999998</v>
      </c>
      <c r="F33" s="19">
        <f t="shared" si="18"/>
        <v>243.85719276</v>
      </c>
      <c r="G33" s="19">
        <f t="shared" si="18"/>
        <v>221.48264124000002</v>
      </c>
      <c r="H33" s="19">
        <f t="shared" si="18"/>
        <v>212.58137124000001</v>
      </c>
      <c r="I33" s="19">
        <f t="shared" si="18"/>
        <v>202.66361856000003</v>
      </c>
      <c r="J33" s="19">
        <f t="shared" si="18"/>
        <v>134.29587132</v>
      </c>
      <c r="K33" s="19">
        <f t="shared" si="18"/>
        <v>106.18838423999999</v>
      </c>
      <c r="L33" s="19">
        <f t="shared" si="18"/>
        <v>99.947101680000003</v>
      </c>
      <c r="M33" s="19">
        <f t="shared" si="18"/>
        <v>71.88894719999999</v>
      </c>
      <c r="N33" s="19">
        <f t="shared" si="18"/>
        <v>59.332107960000002</v>
      </c>
      <c r="O33" s="19">
        <f t="shared" si="18"/>
        <v>61.887708360000005</v>
      </c>
      <c r="P33" s="19">
        <f t="shared" si="18"/>
        <v>74.254490639999986</v>
      </c>
      <c r="Q33" s="19">
        <f t="shared" si="18"/>
        <v>69.210637920000011</v>
      </c>
      <c r="R33" s="19">
        <f t="shared" si="18"/>
        <v>58.688473320000007</v>
      </c>
      <c r="S33" s="19">
        <f t="shared" si="18"/>
        <v>64.609583040000018</v>
      </c>
      <c r="T33" s="19">
        <f t="shared" si="18"/>
        <v>70.181762760000012</v>
      </c>
      <c r="U33" s="19">
        <f t="shared" si="18"/>
        <v>67.514572079999994</v>
      </c>
      <c r="V33" s="19">
        <f t="shared" si="18"/>
        <v>65.350069919999981</v>
      </c>
      <c r="W33" s="19">
        <f t="shared" si="18"/>
        <v>52.157502720000011</v>
      </c>
      <c r="X33" s="19">
        <f t="shared" si="18"/>
        <v>56.147079599999998</v>
      </c>
      <c r="Y33" s="19">
        <f t="shared" ref="Y33:Z33" si="19">SUM(Y34:Y50)</f>
        <v>45.86844563999999</v>
      </c>
      <c r="Z33" s="19">
        <f t="shared" si="19"/>
        <v>38.939366880000009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47.754029520000003</v>
      </c>
      <c r="E36" s="8">
        <v>32.830980479999994</v>
      </c>
      <c r="F36" s="8">
        <v>31.92870095999999</v>
      </c>
      <c r="G36" s="8">
        <v>40.636425239999994</v>
      </c>
      <c r="H36" s="8">
        <v>34.831124280000004</v>
      </c>
      <c r="I36" s="8">
        <v>40.636425239999994</v>
      </c>
      <c r="J36" s="8">
        <v>43.539075719999992</v>
      </c>
      <c r="K36" s="8">
        <v>43.539075719999992</v>
      </c>
      <c r="L36" s="8">
        <v>40.636425239999994</v>
      </c>
      <c r="M36" s="8">
        <v>43.539075719999992</v>
      </c>
      <c r="N36" s="8">
        <v>32.021382240000001</v>
      </c>
      <c r="O36" s="8">
        <v>36.360819720000002</v>
      </c>
      <c r="P36" s="8">
        <v>45.36476064</v>
      </c>
      <c r="Q36" s="8">
        <v>37.025489880000002</v>
      </c>
      <c r="R36" s="8">
        <v>35.603241120000007</v>
      </c>
      <c r="S36" s="8">
        <v>39.533336280000007</v>
      </c>
      <c r="T36" s="8">
        <v>42.708805920000017</v>
      </c>
      <c r="U36" s="8">
        <v>41.878763279999994</v>
      </c>
      <c r="V36" s="8">
        <v>45.745026479999986</v>
      </c>
      <c r="W36" s="8">
        <v>33.879096720000007</v>
      </c>
      <c r="X36" s="8">
        <v>34.973326440000001</v>
      </c>
      <c r="Y36" s="8">
        <v>32.221737359999992</v>
      </c>
      <c r="Z36" s="8">
        <v>29.191422960000011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92.402729640000004</v>
      </c>
      <c r="D43" s="8">
        <v>98.775359280000004</v>
      </c>
      <c r="E43" s="8">
        <v>79.657470360000005</v>
      </c>
      <c r="F43" s="8">
        <v>72.604869479999991</v>
      </c>
      <c r="G43" s="8">
        <v>66.29146055999999</v>
      </c>
      <c r="H43" s="8">
        <v>66.29146055999999</v>
      </c>
      <c r="I43" s="8">
        <v>53.664375959999994</v>
      </c>
      <c r="J43" s="8">
        <v>50.507804880000009</v>
      </c>
      <c r="K43" s="8">
        <v>37.880720280000006</v>
      </c>
      <c r="L43" s="8">
        <v>25.253902439999997</v>
      </c>
      <c r="M43" s="8">
        <v>25.253902439999997</v>
      </c>
      <c r="N43" s="8">
        <v>25.143463799999999</v>
      </c>
      <c r="O43" s="8">
        <v>23.028323759999999</v>
      </c>
      <c r="P43" s="8">
        <v>28.047679919999997</v>
      </c>
      <c r="Q43" s="8">
        <v>24.720382439999998</v>
      </c>
      <c r="R43" s="8">
        <v>19.372911479999999</v>
      </c>
      <c r="S43" s="8">
        <v>21.49098588</v>
      </c>
      <c r="T43" s="8">
        <v>23.590387079999999</v>
      </c>
      <c r="U43" s="8">
        <v>22.734887759999999</v>
      </c>
      <c r="V43" s="8">
        <v>17.91453456</v>
      </c>
      <c r="W43" s="8">
        <v>18.015369840000002</v>
      </c>
      <c r="X43" s="8">
        <v>20.436750360000001</v>
      </c>
      <c r="Y43" s="8">
        <v>13.488719399999999</v>
      </c>
      <c r="Z43" s="8">
        <v>9.7479439199999991</v>
      </c>
    </row>
    <row r="44" spans="1:26" ht="11.25" customHeight="1" x14ac:dyDescent="0.2">
      <c r="A44" s="28" t="s">
        <v>74</v>
      </c>
      <c r="B44" s="7" t="s">
        <v>75</v>
      </c>
      <c r="C44" s="8">
        <v>218.88732384000005</v>
      </c>
      <c r="D44" s="8">
        <v>215.76014712</v>
      </c>
      <c r="E44" s="8">
        <v>159.47486712</v>
      </c>
      <c r="F44" s="8">
        <v>139.32362232000003</v>
      </c>
      <c r="G44" s="8">
        <v>114.55475544000002</v>
      </c>
      <c r="H44" s="8">
        <v>111.45878640000001</v>
      </c>
      <c r="I44" s="8">
        <v>108.36281736000004</v>
      </c>
      <c r="J44" s="8">
        <v>40.248990720000002</v>
      </c>
      <c r="K44" s="8">
        <v>24.768588240000003</v>
      </c>
      <c r="L44" s="8">
        <v>34.056774000000011</v>
      </c>
      <c r="M44" s="8">
        <v>3.0959690400000008</v>
      </c>
      <c r="N44" s="8">
        <v>2.1672619200000001</v>
      </c>
      <c r="O44" s="8">
        <v>2.4985648800000004</v>
      </c>
      <c r="P44" s="8">
        <v>0.84205007999999981</v>
      </c>
      <c r="Q44" s="8">
        <v>7.4647656000000016</v>
      </c>
      <c r="R44" s="8">
        <v>3.7123207200000001</v>
      </c>
      <c r="S44" s="8">
        <v>3.5852608800000025</v>
      </c>
      <c r="T44" s="8">
        <v>3.88256976</v>
      </c>
      <c r="U44" s="8">
        <v>2.9009210400000001</v>
      </c>
      <c r="V44" s="8">
        <v>1.6905088800000003</v>
      </c>
      <c r="W44" s="8">
        <v>0.26303616000000002</v>
      </c>
      <c r="X44" s="8">
        <v>0.73700279999999996</v>
      </c>
      <c r="Y44" s="8">
        <v>0.15798888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6.3376560000000008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1597.0827153600003</v>
      </c>
      <c r="D51" s="27">
        <v>1583.1097088399999</v>
      </c>
      <c r="E51" s="27">
        <v>1482.2308908</v>
      </c>
      <c r="F51" s="27">
        <v>1647.12638376</v>
      </c>
      <c r="G51" s="27">
        <v>1707.3332852399999</v>
      </c>
      <c r="H51" s="27">
        <v>1420.01549712</v>
      </c>
      <c r="I51" s="27">
        <v>1275.0171033600002</v>
      </c>
      <c r="J51" s="27">
        <v>1362.3567249600001</v>
      </c>
      <c r="K51" s="27">
        <v>883.57015296000009</v>
      </c>
      <c r="L51" s="27">
        <v>1008.1227221999999</v>
      </c>
      <c r="M51" s="27">
        <v>1059.3959230800003</v>
      </c>
      <c r="N51" s="27">
        <v>864.55460916000004</v>
      </c>
      <c r="O51" s="27">
        <v>895.62819038939529</v>
      </c>
      <c r="P51" s="27">
        <v>949.37477771632007</v>
      </c>
      <c r="Q51" s="27">
        <v>750.32803771621002</v>
      </c>
      <c r="R51" s="27">
        <v>801.12986647786545</v>
      </c>
      <c r="S51" s="27">
        <v>873.59801656639115</v>
      </c>
      <c r="T51" s="27">
        <v>890.56256644684004</v>
      </c>
      <c r="U51" s="27">
        <v>839.89118633727264</v>
      </c>
      <c r="V51" s="27">
        <v>826.01168845570146</v>
      </c>
      <c r="W51" s="27">
        <v>565.07025167467634</v>
      </c>
      <c r="X51" s="27">
        <v>855.73134225704757</v>
      </c>
      <c r="Y51" s="27">
        <v>704.45389148180629</v>
      </c>
      <c r="Z51" s="27">
        <v>653.79494663671744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1.4929200000000004E-2</v>
      </c>
      <c r="R52" s="27">
        <f t="shared" si="20"/>
        <v>0.33307560000000003</v>
      </c>
      <c r="S52" s="27">
        <f t="shared" si="20"/>
        <v>1.4702688000000002</v>
      </c>
      <c r="T52" s="27">
        <f t="shared" si="20"/>
        <v>1.1325600000000002E-2</v>
      </c>
      <c r="U52" s="27">
        <f t="shared" si="20"/>
        <v>0.31572906557710312</v>
      </c>
      <c r="V52" s="27">
        <f t="shared" si="20"/>
        <v>0.14385216238414558</v>
      </c>
      <c r="W52" s="27">
        <f t="shared" si="20"/>
        <v>0.94866771471500166</v>
      </c>
      <c r="X52" s="27">
        <f t="shared" si="20"/>
        <v>2.2144086052764327</v>
      </c>
      <c r="Y52" s="27">
        <f t="shared" ref="Y52:Z52" si="21">SUM(Y53:Y54)</f>
        <v>1.1963756521869502</v>
      </c>
      <c r="Z52" s="27">
        <f t="shared" si="21"/>
        <v>0.17814690329412242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1.4929200000000004E-2</v>
      </c>
      <c r="R53" s="8">
        <v>0.33307560000000003</v>
      </c>
      <c r="S53" s="8">
        <v>1.4702688000000002</v>
      </c>
      <c r="T53" s="8">
        <v>1.1325600000000002E-2</v>
      </c>
      <c r="U53" s="8">
        <v>0.29137679999999994</v>
      </c>
      <c r="V53" s="8">
        <v>0.14311439999999997</v>
      </c>
      <c r="W53" s="8">
        <v>0.80926560000000014</v>
      </c>
      <c r="X53" s="8">
        <v>1.7678232000000003</v>
      </c>
      <c r="Y53" s="8">
        <v>1.1552111999999999</v>
      </c>
      <c r="Z53" s="8">
        <v>0.10553400000000002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2.4352265577103197E-2</v>
      </c>
      <c r="V54" s="45">
        <v>7.3776238414560019E-4</v>
      </c>
      <c r="W54" s="45">
        <v>0.13940211471500155</v>
      </c>
      <c r="X54" s="45">
        <v>0.44658540527643242</v>
      </c>
      <c r="Y54" s="45">
        <v>4.1164452186950404E-2</v>
      </c>
      <c r="Z54" s="45">
        <v>7.2612903294122413E-2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1.5680448</v>
      </c>
      <c r="J61" s="49">
        <f t="shared" si="22"/>
        <v>4.3678656</v>
      </c>
      <c r="K61" s="49">
        <f t="shared" si="22"/>
        <v>10.9759104</v>
      </c>
      <c r="L61" s="49">
        <f t="shared" si="22"/>
        <v>9.6320447999999992</v>
      </c>
      <c r="M61" s="49">
        <f t="shared" si="22"/>
        <v>27.6639552</v>
      </c>
      <c r="N61" s="49">
        <f t="shared" si="22"/>
        <v>6.4967616000000001</v>
      </c>
      <c r="O61" s="49">
        <f t="shared" si="22"/>
        <v>7.8300733485031069</v>
      </c>
      <c r="P61" s="49">
        <f t="shared" si="22"/>
        <v>12.690459909036125</v>
      </c>
      <c r="Q61" s="49">
        <f t="shared" si="22"/>
        <v>33.11320272154969</v>
      </c>
      <c r="R61" s="49">
        <f t="shared" si="22"/>
        <v>35.274276667318077</v>
      </c>
      <c r="S61" s="49">
        <f t="shared" si="22"/>
        <v>33.778242370678008</v>
      </c>
      <c r="T61" s="49">
        <f t="shared" si="22"/>
        <v>32.409687840615753</v>
      </c>
      <c r="U61" s="49">
        <f t="shared" si="22"/>
        <v>26.085554934633322</v>
      </c>
      <c r="V61" s="49">
        <f t="shared" si="22"/>
        <v>28.025841487178209</v>
      </c>
      <c r="W61" s="49">
        <f t="shared" si="22"/>
        <v>28.579074824004845</v>
      </c>
      <c r="X61" s="49">
        <f t="shared" si="22"/>
        <v>59.268411315600616</v>
      </c>
      <c r="Y61" s="49">
        <f t="shared" ref="Y61:Z61" si="23">SUM(Y62:Y72)</f>
        <v>52.601673585835641</v>
      </c>
      <c r="Z61" s="49">
        <f t="shared" si="23"/>
        <v>957.66021622907681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1.5680448</v>
      </c>
      <c r="J62" s="52">
        <v>4.3678656</v>
      </c>
      <c r="K62" s="52">
        <v>10.9759104</v>
      </c>
      <c r="L62" s="52">
        <v>9.6320447999999992</v>
      </c>
      <c r="M62" s="52">
        <v>27.6639552</v>
      </c>
      <c r="N62" s="52">
        <v>6.4967616000000001</v>
      </c>
      <c r="O62" s="52">
        <v>7.8200639999999986</v>
      </c>
      <c r="P62" s="52">
        <v>12.664511999999998</v>
      </c>
      <c r="Q62" s="52">
        <v>33.0575616</v>
      </c>
      <c r="R62" s="52">
        <v>35.129203199999999</v>
      </c>
      <c r="S62" s="52">
        <v>33.059174400000003</v>
      </c>
      <c r="T62" s="52">
        <v>31.085913599999998</v>
      </c>
      <c r="U62" s="52">
        <v>21.7772352</v>
      </c>
      <c r="V62" s="52">
        <v>25.260883199999999</v>
      </c>
      <c r="W62" s="52">
        <v>24.989932799999998</v>
      </c>
      <c r="X62" s="52">
        <v>34.382476799999999</v>
      </c>
      <c r="Y62" s="52">
        <v>24.275865599999999</v>
      </c>
      <c r="Z62" s="52">
        <v>925.54358399999978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1.000934850310822E-2</v>
      </c>
      <c r="P64" s="52">
        <v>2.5947909036126995E-2</v>
      </c>
      <c r="Q64" s="52">
        <v>5.5641121549689025E-2</v>
      </c>
      <c r="R64" s="52">
        <v>0.14507346731807652</v>
      </c>
      <c r="S64" s="52">
        <v>0.37676413067800835</v>
      </c>
      <c r="T64" s="52">
        <v>0.72633552061575335</v>
      </c>
      <c r="U64" s="52">
        <v>3.4638461346333234</v>
      </c>
      <c r="V64" s="52">
        <v>2.1107259671782082</v>
      </c>
      <c r="W64" s="52">
        <v>2.7804337040048468</v>
      </c>
      <c r="X64" s="52">
        <v>23.963453235600618</v>
      </c>
      <c r="Y64" s="52">
        <v>27.64848094583564</v>
      </c>
      <c r="Z64" s="52">
        <v>31.416246469077098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2.376E-2</v>
      </c>
      <c r="V65" s="52">
        <v>7.2000000000000005E-4</v>
      </c>
      <c r="W65" s="52">
        <v>0.13607999999999995</v>
      </c>
      <c r="X65" s="52">
        <v>0.4366799999999999</v>
      </c>
      <c r="Y65" s="52">
        <v>4.0319999999999995E-2</v>
      </c>
      <c r="Z65" s="52">
        <v>7.1279999999999996E-2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0.34230383999999991</v>
      </c>
      <c r="T69" s="52">
        <v>0.59743872000000009</v>
      </c>
      <c r="U69" s="52">
        <v>0.82071360000000004</v>
      </c>
      <c r="V69" s="52">
        <v>0.65351231999999981</v>
      </c>
      <c r="W69" s="52">
        <v>0.67262831999999984</v>
      </c>
      <c r="X69" s="52">
        <v>0.48580127999999995</v>
      </c>
      <c r="Y69" s="52">
        <v>0.63414144000000006</v>
      </c>
      <c r="Z69" s="52">
        <v>0.62624016000000005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2.8655999999999994E-3</v>
      </c>
      <c r="Z72" s="55">
        <v>2.8655999999999994E-3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2945.0802348005054</v>
      </c>
      <c r="D2" s="21">
        <f t="shared" ref="D2:X2" si="0">SUM(D3,D17,D22,D25,D26,D51,D52)</f>
        <v>2946.6705186005788</v>
      </c>
      <c r="E2" s="21">
        <f t="shared" si="0"/>
        <v>2687.3187145207653</v>
      </c>
      <c r="F2" s="21">
        <f t="shared" si="0"/>
        <v>2852.6403380409706</v>
      </c>
      <c r="G2" s="21">
        <f t="shared" si="0"/>
        <v>2791.1548198809146</v>
      </c>
      <c r="H2" s="21">
        <f t="shared" si="0"/>
        <v>2650.046067720411</v>
      </c>
      <c r="I2" s="21">
        <f t="shared" si="0"/>
        <v>2680.8400472404105</v>
      </c>
      <c r="J2" s="21">
        <f t="shared" si="0"/>
        <v>2509.6095828003918</v>
      </c>
      <c r="K2" s="21">
        <f t="shared" si="0"/>
        <v>1917.0352634407466</v>
      </c>
      <c r="L2" s="21">
        <f t="shared" si="0"/>
        <v>1870.2376218005227</v>
      </c>
      <c r="M2" s="21">
        <f t="shared" si="0"/>
        <v>2151.0502567207468</v>
      </c>
      <c r="N2" s="21">
        <f t="shared" si="0"/>
        <v>2286.8354228406906</v>
      </c>
      <c r="O2" s="21">
        <f t="shared" si="0"/>
        <v>2332.5943295284028</v>
      </c>
      <c r="P2" s="21">
        <f t="shared" si="0"/>
        <v>2583.0320461328774</v>
      </c>
      <c r="Q2" s="21">
        <f t="shared" si="0"/>
        <v>2198.5694550708818</v>
      </c>
      <c r="R2" s="21">
        <f t="shared" si="0"/>
        <v>2102.9571869675283</v>
      </c>
      <c r="S2" s="21">
        <f t="shared" si="0"/>
        <v>2202.8508266511885</v>
      </c>
      <c r="T2" s="21">
        <f t="shared" si="0"/>
        <v>2042.2375304165123</v>
      </c>
      <c r="U2" s="21">
        <f t="shared" si="0"/>
        <v>1663.0066381794818</v>
      </c>
      <c r="V2" s="21">
        <f t="shared" si="0"/>
        <v>1642.174269558805</v>
      </c>
      <c r="W2" s="21">
        <f t="shared" si="0"/>
        <v>1295.4976663572538</v>
      </c>
      <c r="X2" s="21">
        <f t="shared" si="0"/>
        <v>1785.6232187583967</v>
      </c>
      <c r="Y2" s="21">
        <f t="shared" ref="Y2:Z2" si="1">SUM(Y3,Y17,Y22,Y25,Y26,Y51,Y52)</f>
        <v>1538.4032602730335</v>
      </c>
      <c r="Z2" s="21">
        <f t="shared" si="1"/>
        <v>1274.4989157961552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83.351524320503984</v>
      </c>
      <c r="D3" s="24">
        <f t="shared" si="2"/>
        <v>95.335481520578639</v>
      </c>
      <c r="E3" s="24">
        <f t="shared" si="2"/>
        <v>127.75509144076533</v>
      </c>
      <c r="F3" s="24">
        <f t="shared" si="2"/>
        <v>165.63026664097066</v>
      </c>
      <c r="G3" s="24">
        <f t="shared" si="2"/>
        <v>149.26348152091464</v>
      </c>
      <c r="H3" s="24">
        <f t="shared" si="2"/>
        <v>68.37148152041064</v>
      </c>
      <c r="I3" s="24">
        <f t="shared" si="2"/>
        <v>65.91195720041064</v>
      </c>
      <c r="J3" s="24">
        <f t="shared" si="2"/>
        <v>62.915871600392016</v>
      </c>
      <c r="K3" s="24">
        <f t="shared" si="2"/>
        <v>119.83995720074665</v>
      </c>
      <c r="L3" s="24">
        <f t="shared" si="2"/>
        <v>86.347609920522657</v>
      </c>
      <c r="M3" s="24">
        <f t="shared" si="2"/>
        <v>124.75900584074665</v>
      </c>
      <c r="N3" s="24">
        <f t="shared" si="2"/>
        <v>116.36915760069067</v>
      </c>
      <c r="O3" s="24">
        <f t="shared" si="2"/>
        <v>71.429029200410639</v>
      </c>
      <c r="P3" s="24">
        <f t="shared" si="2"/>
        <v>80.416900800466635</v>
      </c>
      <c r="Q3" s="24">
        <f t="shared" si="2"/>
        <v>92.33939592055998</v>
      </c>
      <c r="R3" s="24">
        <f t="shared" si="2"/>
        <v>71.367567120429314</v>
      </c>
      <c r="S3" s="24">
        <f t="shared" si="2"/>
        <v>80.35543872048531</v>
      </c>
      <c r="T3" s="24">
        <f t="shared" si="2"/>
        <v>88.56617400051644</v>
      </c>
      <c r="U3" s="24">
        <f t="shared" si="2"/>
        <v>108.92505384064334</v>
      </c>
      <c r="V3" s="24">
        <f t="shared" si="2"/>
        <v>95.996607840567393</v>
      </c>
      <c r="W3" s="24">
        <f t="shared" si="2"/>
        <v>184.60748520115013</v>
      </c>
      <c r="X3" s="24">
        <f t="shared" ref="X3:Z3" si="3">SUM(X4,X8,X11)</f>
        <v>97.367004000606642</v>
      </c>
      <c r="Y3" s="24">
        <f t="shared" si="3"/>
        <v>80.565350400501956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2.4595243200000003</v>
      </c>
      <c r="D4" s="19">
        <f t="shared" si="4"/>
        <v>2.4595243200000003</v>
      </c>
      <c r="E4" s="19">
        <f t="shared" si="4"/>
        <v>4.9190486399999989</v>
      </c>
      <c r="F4" s="19">
        <f t="shared" si="4"/>
        <v>9.838437840000001</v>
      </c>
      <c r="G4" s="19">
        <f t="shared" si="4"/>
        <v>2.4595243200000003</v>
      </c>
      <c r="H4" s="19">
        <f t="shared" si="4"/>
        <v>2.4595243200000003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2.4595243200000003</v>
      </c>
      <c r="M4" s="19">
        <f t="shared" si="4"/>
        <v>4.9190486399999989</v>
      </c>
      <c r="N4" s="19">
        <f t="shared" si="4"/>
        <v>5.5170720000000006</v>
      </c>
      <c r="O4" s="19">
        <f t="shared" si="4"/>
        <v>5.5170720000000006</v>
      </c>
      <c r="P4" s="19">
        <f t="shared" si="4"/>
        <v>5.5170720000000006</v>
      </c>
      <c r="Q4" s="19">
        <f t="shared" si="4"/>
        <v>2.4595243200000003</v>
      </c>
      <c r="R4" s="19">
        <f t="shared" si="4"/>
        <v>2.4595243200000003</v>
      </c>
      <c r="S4" s="19">
        <f t="shared" si="4"/>
        <v>2.4595243200000003</v>
      </c>
      <c r="T4" s="19">
        <f t="shared" si="4"/>
        <v>5.6788380000000025</v>
      </c>
      <c r="U4" s="19">
        <f t="shared" si="4"/>
        <v>5.664875040000001</v>
      </c>
      <c r="V4" s="19">
        <f t="shared" si="4"/>
        <v>4.9241570400000008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3.0575476800000003</v>
      </c>
      <c r="O5" s="8">
        <v>3.0575476800000003</v>
      </c>
      <c r="P5" s="8">
        <v>3.0575476800000003</v>
      </c>
      <c r="Q5" s="8">
        <v>0</v>
      </c>
      <c r="R5" s="8">
        <v>0</v>
      </c>
      <c r="S5" s="8">
        <v>0</v>
      </c>
      <c r="T5" s="8">
        <v>0.74003688000000001</v>
      </c>
      <c r="U5" s="8">
        <v>1.2106908000000003</v>
      </c>
      <c r="V5" s="8">
        <v>0.95697360000000009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2.4595243200000003</v>
      </c>
      <c r="D7" s="8">
        <v>2.4595243200000003</v>
      </c>
      <c r="E7" s="8">
        <v>4.9190486399999989</v>
      </c>
      <c r="F7" s="8">
        <v>9.838437840000001</v>
      </c>
      <c r="G7" s="8">
        <v>2.4595243200000003</v>
      </c>
      <c r="H7" s="8">
        <v>2.4595243200000003</v>
      </c>
      <c r="I7" s="8">
        <v>0</v>
      </c>
      <c r="J7" s="8">
        <v>0</v>
      </c>
      <c r="K7" s="8">
        <v>0</v>
      </c>
      <c r="L7" s="8">
        <v>2.4595243200000003</v>
      </c>
      <c r="M7" s="8">
        <v>4.9190486399999989</v>
      </c>
      <c r="N7" s="8">
        <v>2.4595243200000003</v>
      </c>
      <c r="O7" s="8">
        <v>2.4595243200000003</v>
      </c>
      <c r="P7" s="8">
        <v>2.4595243200000003</v>
      </c>
      <c r="Q7" s="8">
        <v>2.4595243200000003</v>
      </c>
      <c r="R7" s="8">
        <v>2.4595243200000003</v>
      </c>
      <c r="S7" s="8">
        <v>2.4595243200000003</v>
      </c>
      <c r="T7" s="8">
        <v>4.9388011200000026</v>
      </c>
      <c r="U7" s="8">
        <v>4.4541842400000009</v>
      </c>
      <c r="V7" s="8">
        <v>3.9671834400000008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80.892000000503984</v>
      </c>
      <c r="D11" s="19">
        <f t="shared" si="8"/>
        <v>92.87595720057864</v>
      </c>
      <c r="E11" s="19">
        <f t="shared" si="8"/>
        <v>122.83604280076533</v>
      </c>
      <c r="F11" s="19">
        <f t="shared" si="8"/>
        <v>155.79182880097065</v>
      </c>
      <c r="G11" s="19">
        <f t="shared" si="8"/>
        <v>146.80395720091462</v>
      </c>
      <c r="H11" s="19">
        <f t="shared" si="8"/>
        <v>65.91195720041064</v>
      </c>
      <c r="I11" s="19">
        <f t="shared" si="8"/>
        <v>65.91195720041064</v>
      </c>
      <c r="J11" s="19">
        <f t="shared" si="8"/>
        <v>62.915871600392016</v>
      </c>
      <c r="K11" s="19">
        <f t="shared" si="8"/>
        <v>119.83995720074665</v>
      </c>
      <c r="L11" s="19">
        <f t="shared" si="8"/>
        <v>83.888085600522658</v>
      </c>
      <c r="M11" s="19">
        <f t="shared" si="8"/>
        <v>119.83995720074665</v>
      </c>
      <c r="N11" s="19">
        <f t="shared" si="8"/>
        <v>110.85208560069067</v>
      </c>
      <c r="O11" s="19">
        <f t="shared" si="8"/>
        <v>65.91195720041064</v>
      </c>
      <c r="P11" s="19">
        <f t="shared" si="8"/>
        <v>74.899828800466636</v>
      </c>
      <c r="Q11" s="19">
        <f t="shared" si="8"/>
        <v>89.87987160055998</v>
      </c>
      <c r="R11" s="19">
        <f t="shared" si="8"/>
        <v>68.908042800429314</v>
      </c>
      <c r="S11" s="19">
        <f t="shared" si="8"/>
        <v>77.89591440048531</v>
      </c>
      <c r="T11" s="19">
        <f t="shared" si="8"/>
        <v>82.887336000516441</v>
      </c>
      <c r="U11" s="19">
        <f t="shared" si="8"/>
        <v>103.26017880064335</v>
      </c>
      <c r="V11" s="19">
        <f t="shared" si="8"/>
        <v>91.072450800567395</v>
      </c>
      <c r="W11" s="19">
        <f t="shared" si="8"/>
        <v>184.60748520115013</v>
      </c>
      <c r="X11" s="19">
        <f t="shared" si="8"/>
        <v>97.367004000606642</v>
      </c>
      <c r="Y11" s="19">
        <f t="shared" ref="Y11:Z11" si="9">SUM(Y12:Y16)</f>
        <v>80.565350400501956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80.892000000503984</v>
      </c>
      <c r="D13" s="8">
        <v>92.87595720057864</v>
      </c>
      <c r="E13" s="8">
        <v>122.83604280076533</v>
      </c>
      <c r="F13" s="8">
        <v>155.79182880097065</v>
      </c>
      <c r="G13" s="8">
        <v>146.80395720091462</v>
      </c>
      <c r="H13" s="8">
        <v>65.91195720041064</v>
      </c>
      <c r="I13" s="8">
        <v>65.91195720041064</v>
      </c>
      <c r="J13" s="8">
        <v>62.915871600392016</v>
      </c>
      <c r="K13" s="8">
        <v>119.83995720074665</v>
      </c>
      <c r="L13" s="8">
        <v>83.888085600522658</v>
      </c>
      <c r="M13" s="8">
        <v>119.83995720074665</v>
      </c>
      <c r="N13" s="8">
        <v>110.85208560069067</v>
      </c>
      <c r="O13" s="8">
        <v>65.91195720041064</v>
      </c>
      <c r="P13" s="8">
        <v>74.899828800466636</v>
      </c>
      <c r="Q13" s="8">
        <v>89.87987160055998</v>
      </c>
      <c r="R13" s="8">
        <v>68.908042800429314</v>
      </c>
      <c r="S13" s="8">
        <v>77.89591440048531</v>
      </c>
      <c r="T13" s="8">
        <v>82.887336000516441</v>
      </c>
      <c r="U13" s="8">
        <v>103.26017880064335</v>
      </c>
      <c r="V13" s="8">
        <v>91.072450800567395</v>
      </c>
      <c r="W13" s="8">
        <v>184.60748520115013</v>
      </c>
      <c r="X13" s="8">
        <v>97.367004000606642</v>
      </c>
      <c r="Y13" s="8">
        <v>80.565350400501956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358.86488724000003</v>
      </c>
      <c r="D26" s="27">
        <f t="shared" si="14"/>
        <v>367.33468176000008</v>
      </c>
      <c r="E26" s="27">
        <f t="shared" si="14"/>
        <v>311.85586188000002</v>
      </c>
      <c r="F26" s="27">
        <f t="shared" si="14"/>
        <v>466.42149899999998</v>
      </c>
      <c r="G26" s="27">
        <f t="shared" si="14"/>
        <v>467.82485783999999</v>
      </c>
      <c r="H26" s="27">
        <f t="shared" si="14"/>
        <v>497.72285964000002</v>
      </c>
      <c r="I26" s="27">
        <f t="shared" si="14"/>
        <v>507.94141176000005</v>
      </c>
      <c r="J26" s="27">
        <f t="shared" si="14"/>
        <v>445.59506483999996</v>
      </c>
      <c r="K26" s="27">
        <f t="shared" si="14"/>
        <v>458.51091875999998</v>
      </c>
      <c r="L26" s="27">
        <f t="shared" si="14"/>
        <v>349.93947672000002</v>
      </c>
      <c r="M26" s="27">
        <f t="shared" si="14"/>
        <v>326.01707352</v>
      </c>
      <c r="N26" s="27">
        <f t="shared" si="14"/>
        <v>356.60286971999994</v>
      </c>
      <c r="O26" s="27">
        <f t="shared" si="14"/>
        <v>323.47174139999998</v>
      </c>
      <c r="P26" s="27">
        <f t="shared" si="14"/>
        <v>347.32506203999998</v>
      </c>
      <c r="Q26" s="27">
        <f t="shared" si="14"/>
        <v>301.73373648000006</v>
      </c>
      <c r="R26" s="27">
        <f t="shared" si="14"/>
        <v>288.45465696000002</v>
      </c>
      <c r="S26" s="27">
        <f t="shared" si="14"/>
        <v>324.60624755999999</v>
      </c>
      <c r="T26" s="27">
        <f t="shared" si="14"/>
        <v>315.70802244000004</v>
      </c>
      <c r="U26" s="27">
        <f t="shared" si="14"/>
        <v>287.04540348</v>
      </c>
      <c r="V26" s="27">
        <f t="shared" si="14"/>
        <v>290.79450252000004</v>
      </c>
      <c r="W26" s="27">
        <f t="shared" si="14"/>
        <v>226.80799488000002</v>
      </c>
      <c r="X26" s="27">
        <f t="shared" si="14"/>
        <v>242.70234876000001</v>
      </c>
      <c r="Y26" s="27">
        <f t="shared" ref="Y26:Z26" si="15">SUM(Y27,Y33)</f>
        <v>251.72276400000001</v>
      </c>
      <c r="Z26" s="27">
        <f t="shared" si="15"/>
        <v>235.88880408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358.86488724000003</v>
      </c>
      <c r="D33" s="19">
        <f t="shared" si="18"/>
        <v>367.33468176000008</v>
      </c>
      <c r="E33" s="19">
        <f t="shared" si="18"/>
        <v>311.85586188000002</v>
      </c>
      <c r="F33" s="19">
        <f t="shared" si="18"/>
        <v>466.42149899999998</v>
      </c>
      <c r="G33" s="19">
        <f t="shared" si="18"/>
        <v>467.82485783999999</v>
      </c>
      <c r="H33" s="19">
        <f t="shared" si="18"/>
        <v>497.72285964000002</v>
      </c>
      <c r="I33" s="19">
        <f t="shared" si="18"/>
        <v>507.94141176000005</v>
      </c>
      <c r="J33" s="19">
        <f t="shared" si="18"/>
        <v>445.59506483999996</v>
      </c>
      <c r="K33" s="19">
        <f t="shared" si="18"/>
        <v>458.51091875999998</v>
      </c>
      <c r="L33" s="19">
        <f t="shared" si="18"/>
        <v>349.93947672000002</v>
      </c>
      <c r="M33" s="19">
        <f t="shared" si="18"/>
        <v>326.01707352</v>
      </c>
      <c r="N33" s="19">
        <f t="shared" si="18"/>
        <v>356.60286971999994</v>
      </c>
      <c r="O33" s="19">
        <f t="shared" si="18"/>
        <v>323.47174139999998</v>
      </c>
      <c r="P33" s="19">
        <f t="shared" si="18"/>
        <v>347.32506203999998</v>
      </c>
      <c r="Q33" s="19">
        <f t="shared" si="18"/>
        <v>301.73373648000006</v>
      </c>
      <c r="R33" s="19">
        <f t="shared" si="18"/>
        <v>288.45465696000002</v>
      </c>
      <c r="S33" s="19">
        <f t="shared" si="18"/>
        <v>324.60624755999999</v>
      </c>
      <c r="T33" s="19">
        <f t="shared" si="18"/>
        <v>315.70802244000004</v>
      </c>
      <c r="U33" s="19">
        <f t="shared" si="18"/>
        <v>287.04540348</v>
      </c>
      <c r="V33" s="19">
        <f t="shared" si="18"/>
        <v>290.79450252000004</v>
      </c>
      <c r="W33" s="19">
        <f t="shared" si="18"/>
        <v>226.80799488000002</v>
      </c>
      <c r="X33" s="19">
        <f t="shared" si="18"/>
        <v>242.70234876000001</v>
      </c>
      <c r="Y33" s="19">
        <f t="shared" ref="Y33:Z33" si="19">SUM(Y34:Y50)</f>
        <v>251.72276400000001</v>
      </c>
      <c r="Z33" s="19">
        <f t="shared" si="19"/>
        <v>235.88880408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110.43133524000002</v>
      </c>
      <c r="E36" s="8">
        <v>83.56966524000002</v>
      </c>
      <c r="F36" s="8">
        <v>214.79250096000004</v>
      </c>
      <c r="G36" s="8">
        <v>197.37682524000002</v>
      </c>
      <c r="H36" s="8">
        <v>220.59757476000004</v>
      </c>
      <c r="I36" s="8">
        <v>246.72097476000005</v>
      </c>
      <c r="J36" s="8">
        <v>200.27947572000002</v>
      </c>
      <c r="K36" s="8">
        <v>235.11060000000001</v>
      </c>
      <c r="L36" s="8">
        <v>179.96114952000002</v>
      </c>
      <c r="M36" s="8">
        <v>165.44812428</v>
      </c>
      <c r="N36" s="8">
        <v>175.99039271999999</v>
      </c>
      <c r="O36" s="8">
        <v>163.09701828000001</v>
      </c>
      <c r="P36" s="8">
        <v>203.38816032</v>
      </c>
      <c r="Q36" s="8">
        <v>174.90206916000002</v>
      </c>
      <c r="R36" s="8">
        <v>159.88974624000002</v>
      </c>
      <c r="S36" s="8">
        <v>185.79825288000001</v>
      </c>
      <c r="T36" s="8">
        <v>202.28507136000002</v>
      </c>
      <c r="U36" s="8">
        <v>178.47211572000001</v>
      </c>
      <c r="V36" s="8">
        <v>168.42914496</v>
      </c>
      <c r="W36" s="8">
        <v>106.27862328000003</v>
      </c>
      <c r="X36" s="8">
        <v>126.83773907999999</v>
      </c>
      <c r="Y36" s="8">
        <v>127.51126848000001</v>
      </c>
      <c r="Z36" s="8">
        <v>141.98658516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296.32581108000005</v>
      </c>
      <c r="D43" s="8">
        <v>194.36427036000001</v>
      </c>
      <c r="E43" s="8">
        <v>168.87401856000002</v>
      </c>
      <c r="F43" s="8">
        <v>205.18779059999997</v>
      </c>
      <c r="G43" s="8">
        <v>217.81460843999997</v>
      </c>
      <c r="H43" s="8">
        <v>243.06851087999999</v>
      </c>
      <c r="I43" s="8">
        <v>220.97144628000001</v>
      </c>
      <c r="J43" s="8">
        <v>198.87438168</v>
      </c>
      <c r="K43" s="8">
        <v>186.24729707999998</v>
      </c>
      <c r="L43" s="8">
        <v>145.20973895999998</v>
      </c>
      <c r="M43" s="8">
        <v>138.89633004000001</v>
      </c>
      <c r="N43" s="8">
        <v>132.13129644</v>
      </c>
      <c r="O43" s="8">
        <v>135.23451552</v>
      </c>
      <c r="P43" s="8">
        <v>129.56186412</v>
      </c>
      <c r="Q43" s="8">
        <v>116.54344259999999</v>
      </c>
      <c r="R43" s="8">
        <v>119.41297991999998</v>
      </c>
      <c r="S43" s="8">
        <v>130.91913899999997</v>
      </c>
      <c r="T43" s="8">
        <v>112.37024916</v>
      </c>
      <c r="U43" s="8">
        <v>106.99423488000001</v>
      </c>
      <c r="V43" s="8">
        <v>119.99691756000003</v>
      </c>
      <c r="W43" s="8">
        <v>112.73971175999998</v>
      </c>
      <c r="X43" s="8">
        <v>112.14937187999999</v>
      </c>
      <c r="Y43" s="8">
        <v>108.45581292</v>
      </c>
      <c r="Z43" s="8">
        <v>92.022063119999999</v>
      </c>
    </row>
    <row r="44" spans="1:26" ht="11.25" customHeight="1" x14ac:dyDescent="0.2">
      <c r="A44" s="28" t="s">
        <v>74</v>
      </c>
      <c r="B44" s="7" t="s">
        <v>75</v>
      </c>
      <c r="C44" s="8">
        <v>62.539076160000008</v>
      </c>
      <c r="D44" s="8">
        <v>62.539076160000008</v>
      </c>
      <c r="E44" s="8">
        <v>59.412178080000018</v>
      </c>
      <c r="F44" s="8">
        <v>46.441207439999992</v>
      </c>
      <c r="G44" s="8">
        <v>52.633424160000018</v>
      </c>
      <c r="H44" s="8">
        <v>34.056774000000011</v>
      </c>
      <c r="I44" s="8">
        <v>40.248990720000002</v>
      </c>
      <c r="J44" s="8">
        <v>46.441207439999992</v>
      </c>
      <c r="K44" s="8">
        <v>37.153021679999995</v>
      </c>
      <c r="L44" s="8">
        <v>24.768588240000003</v>
      </c>
      <c r="M44" s="8">
        <v>21.672619200000003</v>
      </c>
      <c r="N44" s="8">
        <v>15.402940560000003</v>
      </c>
      <c r="O44" s="8">
        <v>15.823965600000003</v>
      </c>
      <c r="P44" s="8">
        <v>14.375037600000002</v>
      </c>
      <c r="Q44" s="8">
        <v>10.288224720000004</v>
      </c>
      <c r="R44" s="8">
        <v>9.1519308000000006</v>
      </c>
      <c r="S44" s="8">
        <v>7.8888556800000034</v>
      </c>
      <c r="T44" s="8">
        <v>1.0527019200000003</v>
      </c>
      <c r="U44" s="8">
        <v>1.5790528800000003</v>
      </c>
      <c r="V44" s="8">
        <v>2.3684400000000001</v>
      </c>
      <c r="W44" s="8">
        <v>7.7896598399999988</v>
      </c>
      <c r="X44" s="8">
        <v>2.9103948000000006</v>
      </c>
      <c r="Y44" s="8">
        <v>14.988045600000001</v>
      </c>
      <c r="Z44" s="8">
        <v>1.3778748000000005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33.078240000000001</v>
      </c>
      <c r="O48" s="8">
        <v>9.316241999999999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0.80484299999999986</v>
      </c>
      <c r="Y48" s="8">
        <v>0.76763700000000001</v>
      </c>
      <c r="Z48" s="8">
        <v>0.50228099999999998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2502.8638232400012</v>
      </c>
      <c r="D51" s="27">
        <v>2484.0003553199999</v>
      </c>
      <c r="E51" s="27">
        <v>2247.7077611999998</v>
      </c>
      <c r="F51" s="27">
        <v>2220.5885724</v>
      </c>
      <c r="G51" s="27">
        <v>2174.0664805199999</v>
      </c>
      <c r="H51" s="27">
        <v>2083.9517265600002</v>
      </c>
      <c r="I51" s="27">
        <v>2106.98667828</v>
      </c>
      <c r="J51" s="27">
        <v>2001.09864636</v>
      </c>
      <c r="K51" s="27">
        <v>1338.6843874799999</v>
      </c>
      <c r="L51" s="27">
        <v>1433.9505351600001</v>
      </c>
      <c r="M51" s="27">
        <v>1700.2741773600001</v>
      </c>
      <c r="N51" s="27">
        <v>1809.5498863199998</v>
      </c>
      <c r="O51" s="27">
        <v>1933.8948497279923</v>
      </c>
      <c r="P51" s="27">
        <v>2151.0815932924106</v>
      </c>
      <c r="Q51" s="27">
        <v>1801.0103181497657</v>
      </c>
      <c r="R51" s="27">
        <v>1742.7270714661092</v>
      </c>
      <c r="S51" s="27">
        <v>1795.4491496781322</v>
      </c>
      <c r="T51" s="27">
        <v>1637.5702797566471</v>
      </c>
      <c r="U51" s="27">
        <v>1266.1919136283807</v>
      </c>
      <c r="V51" s="27">
        <v>1254.3684989836645</v>
      </c>
      <c r="W51" s="27">
        <v>881.42617670216441</v>
      </c>
      <c r="X51" s="27">
        <v>1444.2540361109061</v>
      </c>
      <c r="Y51" s="27">
        <v>1204.9179450172498</v>
      </c>
      <c r="Z51" s="27">
        <v>1037.4280584967089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4.3135091999999995</v>
      </c>
      <c r="O52" s="27">
        <f t="shared" si="20"/>
        <v>3.7987091999999998</v>
      </c>
      <c r="P52" s="27">
        <f t="shared" si="20"/>
        <v>4.2084900000000003</v>
      </c>
      <c r="Q52" s="27">
        <f t="shared" si="20"/>
        <v>3.4860045205559373</v>
      </c>
      <c r="R52" s="27">
        <f t="shared" si="20"/>
        <v>0.40789142098943043</v>
      </c>
      <c r="S52" s="27">
        <f t="shared" si="20"/>
        <v>2.4399906925710626</v>
      </c>
      <c r="T52" s="27">
        <f t="shared" si="20"/>
        <v>0.39305421934859525</v>
      </c>
      <c r="U52" s="27">
        <f t="shared" si="20"/>
        <v>0.84426723045776764</v>
      </c>
      <c r="V52" s="27">
        <f t="shared" si="20"/>
        <v>1.0146602145731041</v>
      </c>
      <c r="W52" s="27">
        <f t="shared" si="20"/>
        <v>2.6560095739391811</v>
      </c>
      <c r="X52" s="27">
        <f t="shared" si="20"/>
        <v>1.2998298868841354</v>
      </c>
      <c r="Y52" s="27">
        <f t="shared" ref="Y52:Z52" si="21">SUM(Y53:Y54)</f>
        <v>1.1972008552817148</v>
      </c>
      <c r="Z52" s="27">
        <f t="shared" si="21"/>
        <v>1.1820532194462288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4.3135091999999995</v>
      </c>
      <c r="O53" s="8">
        <v>3.7987091999999998</v>
      </c>
      <c r="P53" s="8">
        <v>4.2084900000000003</v>
      </c>
      <c r="Q53" s="8">
        <v>3.4635743999999997</v>
      </c>
      <c r="R53" s="8">
        <v>0.25585560000000002</v>
      </c>
      <c r="S53" s="8">
        <v>2.2563684000000004</v>
      </c>
      <c r="T53" s="8">
        <v>0.38712960000000002</v>
      </c>
      <c r="U53" s="8">
        <v>0.80257319999999999</v>
      </c>
      <c r="V53" s="8">
        <v>0.94826160000000004</v>
      </c>
      <c r="W53" s="8">
        <v>2.5770888000000003</v>
      </c>
      <c r="X53" s="8">
        <v>1.2725856000000002</v>
      </c>
      <c r="Y53" s="8">
        <v>1.1902176</v>
      </c>
      <c r="Z53" s="8">
        <v>1.1541816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2.2430120555937599E-2</v>
      </c>
      <c r="R54" s="45">
        <v>0.15203582098943041</v>
      </c>
      <c r="S54" s="45">
        <v>0.18362229257106236</v>
      </c>
      <c r="T54" s="45">
        <v>5.9246193485952021E-3</v>
      </c>
      <c r="U54" s="45">
        <v>4.1694030457767595E-2</v>
      </c>
      <c r="V54" s="45">
        <v>6.6398614573104017E-2</v>
      </c>
      <c r="W54" s="45">
        <v>7.8920773939180802E-2</v>
      </c>
      <c r="X54" s="45">
        <v>2.7244286884135206E-2</v>
      </c>
      <c r="Y54" s="45">
        <v>6.9832552817147998E-3</v>
      </c>
      <c r="Z54" s="45">
        <v>2.7871619446228808E-2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79.967865599999982</v>
      </c>
      <c r="I61" s="49">
        <f t="shared" si="22"/>
        <v>33.151910399999998</v>
      </c>
      <c r="J61" s="49">
        <f t="shared" si="22"/>
        <v>43.456089600000006</v>
      </c>
      <c r="K61" s="49">
        <f t="shared" si="22"/>
        <v>7.1680895999999983</v>
      </c>
      <c r="L61" s="49">
        <f t="shared" si="22"/>
        <v>7.8398207999999991</v>
      </c>
      <c r="M61" s="49">
        <f t="shared" si="22"/>
        <v>9.296179200000001</v>
      </c>
      <c r="N61" s="49">
        <f t="shared" si="22"/>
        <v>7.4422655999999989</v>
      </c>
      <c r="O61" s="49">
        <f t="shared" si="22"/>
        <v>14.1199039939328</v>
      </c>
      <c r="P61" s="49">
        <f t="shared" si="22"/>
        <v>14.057896450381188</v>
      </c>
      <c r="Q61" s="49">
        <f t="shared" si="22"/>
        <v>14.005924830495486</v>
      </c>
      <c r="R61" s="49">
        <f t="shared" si="22"/>
        <v>13.740905214374774</v>
      </c>
      <c r="S61" s="49">
        <f t="shared" si="22"/>
        <v>19.124257357967775</v>
      </c>
      <c r="T61" s="49">
        <f t="shared" si="22"/>
        <v>18.223897361124312</v>
      </c>
      <c r="U61" s="49">
        <f t="shared" si="22"/>
        <v>21.137572891736426</v>
      </c>
      <c r="V61" s="49">
        <f t="shared" si="22"/>
        <v>22.362930175043093</v>
      </c>
      <c r="W61" s="49">
        <f t="shared" si="22"/>
        <v>17.311624529444348</v>
      </c>
      <c r="X61" s="49">
        <f t="shared" si="22"/>
        <v>27.811666446925784</v>
      </c>
      <c r="Y61" s="49">
        <f t="shared" ref="Y61:Z61" si="23">SUM(Y62:Y72)</f>
        <v>52.199403216152625</v>
      </c>
      <c r="Z61" s="49">
        <f t="shared" si="23"/>
        <v>51.526003644914454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79.967865599999982</v>
      </c>
      <c r="I62" s="52">
        <v>33.151910399999998</v>
      </c>
      <c r="J62" s="52">
        <v>43.456089600000006</v>
      </c>
      <c r="K62" s="52">
        <v>7.1680895999999983</v>
      </c>
      <c r="L62" s="52">
        <v>7.8398207999999991</v>
      </c>
      <c r="M62" s="52">
        <v>9.296179200000001</v>
      </c>
      <c r="N62" s="52">
        <v>7.4422655999999989</v>
      </c>
      <c r="O62" s="52">
        <v>14.098291199999998</v>
      </c>
      <c r="P62" s="52">
        <v>13.999103999999999</v>
      </c>
      <c r="Q62" s="52">
        <v>13.851129599999998</v>
      </c>
      <c r="R62" s="52">
        <v>13.280601599999999</v>
      </c>
      <c r="S62" s="52">
        <v>16.5106368</v>
      </c>
      <c r="T62" s="52">
        <v>14.6559168</v>
      </c>
      <c r="U62" s="52">
        <v>16.398143999999998</v>
      </c>
      <c r="V62" s="52">
        <v>16.00704</v>
      </c>
      <c r="W62" s="52">
        <v>9.3941568000000011</v>
      </c>
      <c r="X62" s="52">
        <v>12.4532352</v>
      </c>
      <c r="Y62" s="52">
        <v>24.504883200000002</v>
      </c>
      <c r="Z62" s="52">
        <v>16.011878400000001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2.1612793932801126E-2</v>
      </c>
      <c r="P64" s="52">
        <v>5.8792450381188473E-2</v>
      </c>
      <c r="Q64" s="52">
        <v>0.1335552304954874</v>
      </c>
      <c r="R64" s="52">
        <v>0.31558361437477522</v>
      </c>
      <c r="S64" s="52">
        <v>0.77433879796777394</v>
      </c>
      <c r="T64" s="52">
        <v>1.3355888811243102</v>
      </c>
      <c r="U64" s="52">
        <v>1.9075580117364308</v>
      </c>
      <c r="V64" s="52">
        <v>3.2053156150430948</v>
      </c>
      <c r="W64" s="52">
        <v>4.3370661294443442</v>
      </c>
      <c r="X64" s="52">
        <v>13.483911246925784</v>
      </c>
      <c r="Y64" s="52">
        <v>25.356292656152622</v>
      </c>
      <c r="Z64" s="52">
        <v>33.077577564914449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2.1239999999999995E-2</v>
      </c>
      <c r="R65" s="52">
        <v>0.14471999999999999</v>
      </c>
      <c r="S65" s="52">
        <v>0.17567999999999998</v>
      </c>
      <c r="T65" s="52">
        <v>5.7600000000000012E-3</v>
      </c>
      <c r="U65" s="52">
        <v>4.0680000000000001E-2</v>
      </c>
      <c r="V65" s="52">
        <v>6.480000000000001E-2</v>
      </c>
      <c r="W65" s="52">
        <v>7.7039999999999997E-2</v>
      </c>
      <c r="X65" s="52">
        <v>2.6639999999999997E-2</v>
      </c>
      <c r="Y65" s="52">
        <v>6.8399999999999989E-3</v>
      </c>
      <c r="Z65" s="52">
        <v>2.7359999999999999E-2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1.6636017599999999</v>
      </c>
      <c r="T69" s="52">
        <v>2.2266316800000001</v>
      </c>
      <c r="U69" s="52">
        <v>2.7911908800000003</v>
      </c>
      <c r="V69" s="52">
        <v>3.04479648</v>
      </c>
      <c r="W69" s="52">
        <v>3.0027412800000013</v>
      </c>
      <c r="X69" s="52">
        <v>1.84788</v>
      </c>
      <c r="Y69" s="52">
        <v>2.3313873600000004</v>
      </c>
      <c r="Z69" s="52">
        <v>2.4063220800000003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4.0978079999999993E-2</v>
      </c>
      <c r="W72" s="55">
        <v>0.5006203199999999</v>
      </c>
      <c r="X72" s="55">
        <v>0</v>
      </c>
      <c r="Y72" s="55">
        <v>0</v>
      </c>
      <c r="Z72" s="55">
        <v>2.8655999999999994E-3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3267.8233894800014</v>
      </c>
      <c r="D2" s="21">
        <f t="shared" ref="D2:X2" si="0">SUM(D3,D17,D22,D25,D26,D51,D52)</f>
        <v>3656.9640139199992</v>
      </c>
      <c r="E2" s="21">
        <f t="shared" si="0"/>
        <v>3572.6956354800009</v>
      </c>
      <c r="F2" s="21">
        <f t="shared" si="0"/>
        <v>3559.3816294799994</v>
      </c>
      <c r="G2" s="21">
        <f t="shared" si="0"/>
        <v>3131.8783516800013</v>
      </c>
      <c r="H2" s="21">
        <f t="shared" si="0"/>
        <v>855.89998344000026</v>
      </c>
      <c r="I2" s="21">
        <f t="shared" si="0"/>
        <v>914.49361043999988</v>
      </c>
      <c r="J2" s="21">
        <f t="shared" si="0"/>
        <v>671.07334895999998</v>
      </c>
      <c r="K2" s="21">
        <f t="shared" si="0"/>
        <v>669.80190384000002</v>
      </c>
      <c r="L2" s="21">
        <f t="shared" si="0"/>
        <v>502.57889532000013</v>
      </c>
      <c r="M2" s="21">
        <f t="shared" si="0"/>
        <v>425.11438512000012</v>
      </c>
      <c r="N2" s="21">
        <f t="shared" si="0"/>
        <v>487.7383399200001</v>
      </c>
      <c r="O2" s="21">
        <f t="shared" si="0"/>
        <v>419.40291894996318</v>
      </c>
      <c r="P2" s="21">
        <f t="shared" si="0"/>
        <v>435.89566727151589</v>
      </c>
      <c r="Q2" s="21">
        <f t="shared" si="0"/>
        <v>381.65235410300141</v>
      </c>
      <c r="R2" s="21">
        <f t="shared" si="0"/>
        <v>390.27608194957668</v>
      </c>
      <c r="S2" s="21">
        <f t="shared" si="0"/>
        <v>416.71526526744549</v>
      </c>
      <c r="T2" s="21">
        <f t="shared" si="0"/>
        <v>463.30197685313436</v>
      </c>
      <c r="U2" s="21">
        <f t="shared" si="0"/>
        <v>331.2770359742405</v>
      </c>
      <c r="V2" s="21">
        <f t="shared" si="0"/>
        <v>286.1360959756588</v>
      </c>
      <c r="W2" s="21">
        <f t="shared" si="0"/>
        <v>199.39505857292951</v>
      </c>
      <c r="X2" s="21">
        <f t="shared" si="0"/>
        <v>306.58822065367673</v>
      </c>
      <c r="Y2" s="21">
        <f t="shared" ref="Y2:Z2" si="1">SUM(Y3,Y17,Y22,Y25,Y26,Y51,Y52)</f>
        <v>277.63079631027722</v>
      </c>
      <c r="Z2" s="21">
        <f t="shared" si="1"/>
        <v>254.34441351257726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4.9190486399999989</v>
      </c>
      <c r="D3" s="24">
        <f t="shared" si="2"/>
        <v>2.4595243200000003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4.9190486399999989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0.13790160000085916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4.9190486399999989</v>
      </c>
      <c r="D4" s="19">
        <f t="shared" si="4"/>
        <v>2.4595243200000003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4.9190486399999989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4.9190486399999989</v>
      </c>
      <c r="D7" s="8">
        <v>2.4595243200000003</v>
      </c>
      <c r="E7" s="8">
        <v>0</v>
      </c>
      <c r="F7" s="8">
        <v>0</v>
      </c>
      <c r="G7" s="8">
        <v>0</v>
      </c>
      <c r="H7" s="8">
        <v>4.9190486399999989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0.13790160000085916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0.13790160000085916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354.71124071999998</v>
      </c>
      <c r="D26" s="27">
        <f t="shared" si="14"/>
        <v>341.51104584000001</v>
      </c>
      <c r="E26" s="27">
        <f t="shared" si="14"/>
        <v>223.95547368000004</v>
      </c>
      <c r="F26" s="27">
        <f t="shared" si="14"/>
        <v>231.04831392000003</v>
      </c>
      <c r="G26" s="27">
        <f t="shared" si="14"/>
        <v>217.36996235999999</v>
      </c>
      <c r="H26" s="27">
        <f t="shared" si="14"/>
        <v>169.52487731999997</v>
      </c>
      <c r="I26" s="27">
        <f t="shared" si="14"/>
        <v>147.1508316</v>
      </c>
      <c r="J26" s="27">
        <f t="shared" si="14"/>
        <v>118.97125776000001</v>
      </c>
      <c r="K26" s="27">
        <f t="shared" si="14"/>
        <v>112.90023324000001</v>
      </c>
      <c r="L26" s="27">
        <f t="shared" si="14"/>
        <v>70.086402359999994</v>
      </c>
      <c r="M26" s="27">
        <f t="shared" si="14"/>
        <v>57.895566120000005</v>
      </c>
      <c r="N26" s="27">
        <f t="shared" si="14"/>
        <v>57.518756279999998</v>
      </c>
      <c r="O26" s="27">
        <f t="shared" si="14"/>
        <v>62.663659560000006</v>
      </c>
      <c r="P26" s="27">
        <f t="shared" si="14"/>
        <v>68.145316919999999</v>
      </c>
      <c r="Q26" s="27">
        <f t="shared" si="14"/>
        <v>64.015489439999996</v>
      </c>
      <c r="R26" s="27">
        <f t="shared" si="14"/>
        <v>52.565946840000002</v>
      </c>
      <c r="S26" s="27">
        <f t="shared" si="14"/>
        <v>52.046216280000003</v>
      </c>
      <c r="T26" s="27">
        <f t="shared" si="14"/>
        <v>49.337026920000007</v>
      </c>
      <c r="U26" s="27">
        <f t="shared" si="14"/>
        <v>67.148036279999999</v>
      </c>
      <c r="V26" s="27">
        <f t="shared" si="14"/>
        <v>50.040208800000002</v>
      </c>
      <c r="W26" s="27">
        <f t="shared" si="14"/>
        <v>40.44145572</v>
      </c>
      <c r="X26" s="27">
        <f t="shared" si="14"/>
        <v>51.731148240000003</v>
      </c>
      <c r="Y26" s="27">
        <f t="shared" ref="Y26:Z26" si="15">SUM(Y27,Y33)</f>
        <v>40.16920176</v>
      </c>
      <c r="Z26" s="27">
        <f t="shared" si="15"/>
        <v>44.931819959999999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354.71124071999998</v>
      </c>
      <c r="D33" s="19">
        <f t="shared" si="18"/>
        <v>341.51104584000001</v>
      </c>
      <c r="E33" s="19">
        <f t="shared" si="18"/>
        <v>223.95547368000004</v>
      </c>
      <c r="F33" s="19">
        <f t="shared" si="18"/>
        <v>231.04831392000003</v>
      </c>
      <c r="G33" s="19">
        <f t="shared" si="18"/>
        <v>217.36996235999999</v>
      </c>
      <c r="H33" s="19">
        <f t="shared" si="18"/>
        <v>169.52487731999997</v>
      </c>
      <c r="I33" s="19">
        <f t="shared" si="18"/>
        <v>147.1508316</v>
      </c>
      <c r="J33" s="19">
        <f t="shared" si="18"/>
        <v>118.97125776000001</v>
      </c>
      <c r="K33" s="19">
        <f t="shared" si="18"/>
        <v>112.90023324000001</v>
      </c>
      <c r="L33" s="19">
        <f t="shared" si="18"/>
        <v>70.086402359999994</v>
      </c>
      <c r="M33" s="19">
        <f t="shared" si="18"/>
        <v>57.895566120000005</v>
      </c>
      <c r="N33" s="19">
        <f t="shared" si="18"/>
        <v>57.518756279999998</v>
      </c>
      <c r="O33" s="19">
        <f t="shared" si="18"/>
        <v>62.663659560000006</v>
      </c>
      <c r="P33" s="19">
        <f t="shared" si="18"/>
        <v>68.145316919999999</v>
      </c>
      <c r="Q33" s="19">
        <f t="shared" si="18"/>
        <v>64.015489439999996</v>
      </c>
      <c r="R33" s="19">
        <f t="shared" si="18"/>
        <v>52.565946840000002</v>
      </c>
      <c r="S33" s="19">
        <f t="shared" si="18"/>
        <v>52.046216280000003</v>
      </c>
      <c r="T33" s="19">
        <f t="shared" si="18"/>
        <v>49.337026920000007</v>
      </c>
      <c r="U33" s="19">
        <f t="shared" si="18"/>
        <v>67.148036279999999</v>
      </c>
      <c r="V33" s="19">
        <f t="shared" si="18"/>
        <v>50.040208800000002</v>
      </c>
      <c r="W33" s="19">
        <f t="shared" si="18"/>
        <v>40.44145572</v>
      </c>
      <c r="X33" s="19">
        <f t="shared" si="18"/>
        <v>51.731148240000003</v>
      </c>
      <c r="Y33" s="19">
        <f t="shared" ref="Y33:Z33" si="19">SUM(Y34:Y50)</f>
        <v>40.16920176</v>
      </c>
      <c r="Z33" s="19">
        <f t="shared" si="19"/>
        <v>44.931819959999999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77.600354760000002</v>
      </c>
      <c r="E36" s="8">
        <v>44.769374280000008</v>
      </c>
      <c r="F36" s="8">
        <v>31.92870095999999</v>
      </c>
      <c r="G36" s="8">
        <v>52.2468</v>
      </c>
      <c r="H36" s="8">
        <v>23.220749519999998</v>
      </c>
      <c r="I36" s="8">
        <v>31.92870095999999</v>
      </c>
      <c r="J36" s="8">
        <v>34.831124280000004</v>
      </c>
      <c r="K36" s="8">
        <v>34.831124280000004</v>
      </c>
      <c r="L36" s="8">
        <v>23.220749519999998</v>
      </c>
      <c r="M36" s="8">
        <v>20.318099040000003</v>
      </c>
      <c r="N36" s="8">
        <v>15.915056760000002</v>
      </c>
      <c r="O36" s="8">
        <v>22.939298280000003</v>
      </c>
      <c r="P36" s="8">
        <v>34.567164359999985</v>
      </c>
      <c r="Q36" s="8">
        <v>32.738526359999994</v>
      </c>
      <c r="R36" s="8">
        <v>16.277831280000001</v>
      </c>
      <c r="S36" s="8">
        <v>19.795631040000004</v>
      </c>
      <c r="T36" s="8">
        <v>20.347175520000004</v>
      </c>
      <c r="U36" s="8">
        <v>16.86708432</v>
      </c>
      <c r="V36" s="8">
        <v>18.794309760000001</v>
      </c>
      <c r="W36" s="8">
        <v>15.49708236</v>
      </c>
      <c r="X36" s="8">
        <v>21.781009440000002</v>
      </c>
      <c r="Y36" s="8">
        <v>20.669515560000001</v>
      </c>
      <c r="Z36" s="8">
        <v>19.972815840000003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73.284840720000005</v>
      </c>
      <c r="D43" s="8">
        <v>66.912211080000006</v>
      </c>
      <c r="E43" s="8">
        <v>50.980770360000015</v>
      </c>
      <c r="F43" s="8">
        <v>50.507804880000009</v>
      </c>
      <c r="G43" s="8">
        <v>53.664375959999994</v>
      </c>
      <c r="H43" s="8">
        <v>41.037558119999993</v>
      </c>
      <c r="I43" s="8">
        <v>34.724149199999992</v>
      </c>
      <c r="J43" s="8">
        <v>28.410740279999999</v>
      </c>
      <c r="K43" s="8">
        <v>34.724149199999992</v>
      </c>
      <c r="L43" s="8">
        <v>22.0970646</v>
      </c>
      <c r="M43" s="8">
        <v>22.0970646</v>
      </c>
      <c r="N43" s="8">
        <v>30.389832720000001</v>
      </c>
      <c r="O43" s="8">
        <v>26.677600560000002</v>
      </c>
      <c r="P43" s="8">
        <v>25.200283680000002</v>
      </c>
      <c r="Q43" s="8">
        <v>23.233462199999998</v>
      </c>
      <c r="R43" s="8">
        <v>25.070905080000003</v>
      </c>
      <c r="S43" s="8">
        <v>23.776585560000001</v>
      </c>
      <c r="T43" s="8">
        <v>22.946428440000002</v>
      </c>
      <c r="U43" s="8">
        <v>22.75382772</v>
      </c>
      <c r="V43" s="8">
        <v>23.217723359999997</v>
      </c>
      <c r="W43" s="8">
        <v>22.037043600000001</v>
      </c>
      <c r="X43" s="8">
        <v>23.782721039999998</v>
      </c>
      <c r="Y43" s="8">
        <v>19.035193320000001</v>
      </c>
      <c r="Z43" s="8">
        <v>23.766982199999998</v>
      </c>
    </row>
    <row r="44" spans="1:26" ht="11.25" customHeight="1" x14ac:dyDescent="0.2">
      <c r="A44" s="28" t="s">
        <v>74</v>
      </c>
      <c r="B44" s="7" t="s">
        <v>75</v>
      </c>
      <c r="C44" s="8">
        <v>281.4264</v>
      </c>
      <c r="D44" s="8">
        <v>196.99848</v>
      </c>
      <c r="E44" s="8">
        <v>128.20532904000001</v>
      </c>
      <c r="F44" s="8">
        <v>148.61180808000003</v>
      </c>
      <c r="G44" s="8">
        <v>111.45878640000001</v>
      </c>
      <c r="H44" s="8">
        <v>105.26656967999999</v>
      </c>
      <c r="I44" s="8">
        <v>80.497981440000004</v>
      </c>
      <c r="J44" s="8">
        <v>55.729393200000018</v>
      </c>
      <c r="K44" s="8">
        <v>43.344959760000002</v>
      </c>
      <c r="L44" s="8">
        <v>24.768588240000003</v>
      </c>
      <c r="M44" s="8">
        <v>15.480402480000002</v>
      </c>
      <c r="N44" s="8">
        <v>11.2138668</v>
      </c>
      <c r="O44" s="8">
        <v>13.046760720000004</v>
      </c>
      <c r="P44" s="8">
        <v>8.3778688800000012</v>
      </c>
      <c r="Q44" s="8">
        <v>8.0435008800000016</v>
      </c>
      <c r="R44" s="8">
        <v>11.21721048</v>
      </c>
      <c r="S44" s="8">
        <v>8.4739996800000004</v>
      </c>
      <c r="T44" s="8">
        <v>6.04342296</v>
      </c>
      <c r="U44" s="8">
        <v>27.527124240000003</v>
      </c>
      <c r="V44" s="8">
        <v>8.0281756800000021</v>
      </c>
      <c r="W44" s="8">
        <v>2.9073297600000001</v>
      </c>
      <c r="X44" s="8">
        <v>6.1674177600000002</v>
      </c>
      <c r="Y44" s="8">
        <v>0.46449287999999983</v>
      </c>
      <c r="Z44" s="8">
        <v>1.1920219200000002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2908.1931001200014</v>
      </c>
      <c r="D51" s="27">
        <v>3312.9934437599991</v>
      </c>
      <c r="E51" s="27">
        <v>3348.7401618000008</v>
      </c>
      <c r="F51" s="27">
        <v>3328.3333155599994</v>
      </c>
      <c r="G51" s="27">
        <v>2914.5083893200012</v>
      </c>
      <c r="H51" s="27">
        <v>681.45605748000025</v>
      </c>
      <c r="I51" s="27">
        <v>767.34277883999982</v>
      </c>
      <c r="J51" s="27">
        <v>552.10209120000002</v>
      </c>
      <c r="K51" s="27">
        <v>556.90167059999999</v>
      </c>
      <c r="L51" s="27">
        <v>432.49249296000011</v>
      </c>
      <c r="M51" s="27">
        <v>367.21881900000011</v>
      </c>
      <c r="N51" s="27">
        <v>430.19075484000012</v>
      </c>
      <c r="O51" s="27">
        <v>356.73925938996319</v>
      </c>
      <c r="P51" s="27">
        <v>367.75035035151592</v>
      </c>
      <c r="Q51" s="27">
        <v>317.6368646630014</v>
      </c>
      <c r="R51" s="27">
        <v>337.65711070957667</v>
      </c>
      <c r="S51" s="27">
        <v>363.95038818744547</v>
      </c>
      <c r="T51" s="27">
        <v>413.96494993313433</v>
      </c>
      <c r="U51" s="27">
        <v>263.9157178519153</v>
      </c>
      <c r="V51" s="27">
        <v>235.8182531189629</v>
      </c>
      <c r="W51" s="27">
        <v>158.79606653228666</v>
      </c>
      <c r="X51" s="27">
        <v>254.85707241367675</v>
      </c>
      <c r="Y51" s="27">
        <v>236.68544014825542</v>
      </c>
      <c r="Z51" s="27">
        <v>209.12482035257727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2.8828800000000002E-2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5.3024399999999999E-2</v>
      </c>
      <c r="S52" s="27">
        <f t="shared" si="20"/>
        <v>0.71866079999999977</v>
      </c>
      <c r="T52" s="27">
        <f t="shared" si="20"/>
        <v>0</v>
      </c>
      <c r="U52" s="27">
        <f t="shared" si="20"/>
        <v>0.21328184232519115</v>
      </c>
      <c r="V52" s="27">
        <f t="shared" si="20"/>
        <v>0.13973245669500484</v>
      </c>
      <c r="W52" s="27">
        <f t="shared" si="20"/>
        <v>0.1575363206428704</v>
      </c>
      <c r="X52" s="27">
        <f t="shared" si="20"/>
        <v>0</v>
      </c>
      <c r="Y52" s="27">
        <f t="shared" ref="Y52:Z52" si="21">SUM(Y53:Y54)</f>
        <v>0.77615440202178121</v>
      </c>
      <c r="Z52" s="27">
        <f t="shared" si="21"/>
        <v>0.28777320000000001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2.8828800000000002E-2</v>
      </c>
      <c r="O53" s="8">
        <v>0</v>
      </c>
      <c r="P53" s="8">
        <v>0</v>
      </c>
      <c r="Q53" s="8">
        <v>0</v>
      </c>
      <c r="R53" s="8">
        <v>5.3024399999999999E-2</v>
      </c>
      <c r="S53" s="8">
        <v>0.71866079999999977</v>
      </c>
      <c r="T53" s="8">
        <v>0</v>
      </c>
      <c r="U53" s="8">
        <v>0.21106799999999995</v>
      </c>
      <c r="V53" s="8">
        <v>2.3166000000000003E-2</v>
      </c>
      <c r="W53" s="8">
        <v>0.1549548</v>
      </c>
      <c r="X53" s="8">
        <v>0</v>
      </c>
      <c r="Y53" s="8">
        <v>0.27593280000000003</v>
      </c>
      <c r="Z53" s="8">
        <v>0.28777320000000001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2.2138423251911996E-3</v>
      </c>
      <c r="V54" s="45">
        <v>0.11656645669500483</v>
      </c>
      <c r="W54" s="45">
        <v>2.5815206428704001E-3</v>
      </c>
      <c r="X54" s="45">
        <v>0</v>
      </c>
      <c r="Y54" s="45">
        <v>0.50022160202178123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0.4479552</v>
      </c>
      <c r="J61" s="49">
        <f t="shared" si="22"/>
        <v>0</v>
      </c>
      <c r="K61" s="49">
        <f t="shared" si="22"/>
        <v>0</v>
      </c>
      <c r="L61" s="49">
        <f t="shared" si="22"/>
        <v>0.11208959999999998</v>
      </c>
      <c r="M61" s="49">
        <f t="shared" si="22"/>
        <v>0.11208959999999998</v>
      </c>
      <c r="N61" s="49">
        <f t="shared" si="22"/>
        <v>0.21611520000000001</v>
      </c>
      <c r="O61" s="49">
        <f t="shared" si="22"/>
        <v>3.9868414262646257E-3</v>
      </c>
      <c r="P61" s="49">
        <f t="shared" si="22"/>
        <v>0.40841279670640362</v>
      </c>
      <c r="Q61" s="49">
        <f t="shared" si="22"/>
        <v>0.49166979280073009</v>
      </c>
      <c r="R61" s="49">
        <f t="shared" si="22"/>
        <v>0.23734340265806197</v>
      </c>
      <c r="S61" s="49">
        <f t="shared" si="22"/>
        <v>0.74384465435790759</v>
      </c>
      <c r="T61" s="49">
        <f t="shared" si="22"/>
        <v>1.2227396958800187</v>
      </c>
      <c r="U61" s="49">
        <f t="shared" si="22"/>
        <v>1.0308416641253135</v>
      </c>
      <c r="V61" s="49">
        <f t="shared" si="22"/>
        <v>1.5021308065708221</v>
      </c>
      <c r="W61" s="49">
        <f t="shared" si="22"/>
        <v>1.6390748795926962</v>
      </c>
      <c r="X61" s="49">
        <f t="shared" si="22"/>
        <v>3.374666691287767</v>
      </c>
      <c r="Y61" s="49">
        <f t="shared" ref="Y61:Z61" si="23">SUM(Y62:Y72)</f>
        <v>6.7523171562433015</v>
      </c>
      <c r="Z61" s="49">
        <f t="shared" si="23"/>
        <v>8.0389712641226865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0.4479552</v>
      </c>
      <c r="J62" s="52">
        <v>0</v>
      </c>
      <c r="K62" s="52">
        <v>0</v>
      </c>
      <c r="L62" s="52">
        <v>0.11208959999999998</v>
      </c>
      <c r="M62" s="52">
        <v>0.11208959999999998</v>
      </c>
      <c r="N62" s="52">
        <v>0.21611520000000001</v>
      </c>
      <c r="O62" s="52">
        <v>0</v>
      </c>
      <c r="P62" s="52">
        <v>0.39836159999999998</v>
      </c>
      <c r="Q62" s="52">
        <v>0.46811520000000001</v>
      </c>
      <c r="R62" s="52">
        <v>0.17619840000000001</v>
      </c>
      <c r="S62" s="52">
        <v>0.4064256</v>
      </c>
      <c r="T62" s="52">
        <v>0.6185088000000003</v>
      </c>
      <c r="U62" s="52">
        <v>0.30764160000000002</v>
      </c>
      <c r="V62" s="52">
        <v>0.46972799999999998</v>
      </c>
      <c r="W62" s="52">
        <v>0.51085439999999982</v>
      </c>
      <c r="X62" s="52">
        <v>0.73583999999999983</v>
      </c>
      <c r="Y62" s="52">
        <v>2.1099455999999996</v>
      </c>
      <c r="Z62" s="52">
        <v>1.2321792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3.9868414262646257E-3</v>
      </c>
      <c r="P64" s="52">
        <v>1.0051196706403642E-2</v>
      </c>
      <c r="Q64" s="52">
        <v>2.3554592800730096E-2</v>
      </c>
      <c r="R64" s="52">
        <v>6.1145002658061984E-2</v>
      </c>
      <c r="S64" s="52">
        <v>0.15696401435790755</v>
      </c>
      <c r="T64" s="52">
        <v>0.33762641588001852</v>
      </c>
      <c r="U64" s="52">
        <v>0.39759734412531345</v>
      </c>
      <c r="V64" s="52">
        <v>0.602591606570822</v>
      </c>
      <c r="W64" s="52">
        <v>0.78135759959269646</v>
      </c>
      <c r="X64" s="52">
        <v>2.3299121312877675</v>
      </c>
      <c r="Y64" s="52">
        <v>3.8340664362433019</v>
      </c>
      <c r="Z64" s="52">
        <v>6.3291469441226864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2.1599999999999996E-3</v>
      </c>
      <c r="V65" s="52">
        <v>0.11376000000000001</v>
      </c>
      <c r="W65" s="52">
        <v>2.5199999999999997E-3</v>
      </c>
      <c r="X65" s="52">
        <v>0</v>
      </c>
      <c r="Y65" s="52">
        <v>0.48995999999999995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0.18045504000000001</v>
      </c>
      <c r="T69" s="52">
        <v>0.26660447999999998</v>
      </c>
      <c r="U69" s="52">
        <v>0.32344271999999991</v>
      </c>
      <c r="V69" s="52">
        <v>0.31605120000000003</v>
      </c>
      <c r="W69" s="52">
        <v>0.34434287999999996</v>
      </c>
      <c r="X69" s="52">
        <v>0.30891455999999989</v>
      </c>
      <c r="Y69" s="52">
        <v>0.31834512000000009</v>
      </c>
      <c r="Z69" s="52">
        <v>0.47764512000000009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76.908413159999995</v>
      </c>
      <c r="G2" s="21">
        <f t="shared" si="0"/>
        <v>52.211951280000008</v>
      </c>
      <c r="H2" s="21">
        <f t="shared" si="0"/>
        <v>108.22131000000002</v>
      </c>
      <c r="I2" s="21">
        <f t="shared" si="0"/>
        <v>123.87223727999999</v>
      </c>
      <c r="J2" s="21">
        <f t="shared" si="0"/>
        <v>138.83327424000001</v>
      </c>
      <c r="K2" s="21">
        <f t="shared" si="0"/>
        <v>290.69598168000005</v>
      </c>
      <c r="L2" s="21">
        <f t="shared" si="0"/>
        <v>218.53392156000007</v>
      </c>
      <c r="M2" s="21">
        <f t="shared" si="0"/>
        <v>221.27948423999999</v>
      </c>
      <c r="N2" s="21">
        <f t="shared" si="0"/>
        <v>260.51628960000005</v>
      </c>
      <c r="O2" s="21">
        <f t="shared" si="0"/>
        <v>261.41179569784248</v>
      </c>
      <c r="P2" s="21">
        <f t="shared" si="0"/>
        <v>236.11904773719948</v>
      </c>
      <c r="Q2" s="21">
        <f t="shared" si="0"/>
        <v>224.98747115283146</v>
      </c>
      <c r="R2" s="21">
        <f t="shared" si="0"/>
        <v>234.26280751133334</v>
      </c>
      <c r="S2" s="21">
        <f t="shared" si="0"/>
        <v>214.3012050229824</v>
      </c>
      <c r="T2" s="21">
        <f t="shared" si="0"/>
        <v>253.85033039887259</v>
      </c>
      <c r="U2" s="21">
        <f t="shared" si="0"/>
        <v>265.76692708343478</v>
      </c>
      <c r="V2" s="21">
        <f t="shared" si="0"/>
        <v>223.08539909535185</v>
      </c>
      <c r="W2" s="21">
        <f t="shared" si="0"/>
        <v>191.29376827769988</v>
      </c>
      <c r="X2" s="21">
        <f t="shared" si="0"/>
        <v>237.27970882759499</v>
      </c>
      <c r="Y2" s="21">
        <f t="shared" ref="Y2:Z2" si="1">SUM(Y3,Y17,Y22,Y25,Y26,Y51,Y52)</f>
        <v>192.6836467797504</v>
      </c>
      <c r="Z2" s="21">
        <f t="shared" si="1"/>
        <v>226.05912266142204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76.908413159999995</v>
      </c>
      <c r="G26" s="27">
        <f t="shared" si="14"/>
        <v>52.211951280000008</v>
      </c>
      <c r="H26" s="27">
        <f t="shared" si="14"/>
        <v>108.22131000000002</v>
      </c>
      <c r="I26" s="27">
        <f t="shared" si="14"/>
        <v>123.87223727999999</v>
      </c>
      <c r="J26" s="27">
        <f t="shared" si="14"/>
        <v>138.83327424000001</v>
      </c>
      <c r="K26" s="27">
        <f t="shared" si="14"/>
        <v>111.30602148</v>
      </c>
      <c r="L26" s="27">
        <f t="shared" si="14"/>
        <v>83.525075280000024</v>
      </c>
      <c r="M26" s="27">
        <f t="shared" si="14"/>
        <v>80.561834639999987</v>
      </c>
      <c r="N26" s="27">
        <f t="shared" si="14"/>
        <v>80.638999920000003</v>
      </c>
      <c r="O26" s="27">
        <f t="shared" si="14"/>
        <v>71.390217600000014</v>
      </c>
      <c r="P26" s="27">
        <f t="shared" si="14"/>
        <v>62.07925032</v>
      </c>
      <c r="Q26" s="27">
        <f t="shared" si="14"/>
        <v>71.073970560000021</v>
      </c>
      <c r="R26" s="27">
        <f t="shared" si="14"/>
        <v>72.720017279999993</v>
      </c>
      <c r="S26" s="27">
        <f t="shared" si="14"/>
        <v>79.726628160000018</v>
      </c>
      <c r="T26" s="27">
        <f t="shared" si="14"/>
        <v>95.687834039999984</v>
      </c>
      <c r="U26" s="27">
        <f t="shared" si="14"/>
        <v>96.495592679999987</v>
      </c>
      <c r="V26" s="27">
        <f t="shared" si="14"/>
        <v>74.871542519999991</v>
      </c>
      <c r="W26" s="27">
        <f t="shared" si="14"/>
        <v>76.783970520000011</v>
      </c>
      <c r="X26" s="27">
        <f t="shared" si="14"/>
        <v>85.015167120000001</v>
      </c>
      <c r="Y26" s="27">
        <f t="shared" ref="Y26:Z26" si="15">SUM(Y27,Y33)</f>
        <v>73.580679360000019</v>
      </c>
      <c r="Z26" s="27">
        <f t="shared" si="15"/>
        <v>113.64757344000002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76.908413159999995</v>
      </c>
      <c r="G33" s="19">
        <f t="shared" si="18"/>
        <v>52.211951280000008</v>
      </c>
      <c r="H33" s="19">
        <f t="shared" si="18"/>
        <v>108.22131000000002</v>
      </c>
      <c r="I33" s="19">
        <f t="shared" si="18"/>
        <v>123.87223727999999</v>
      </c>
      <c r="J33" s="19">
        <f t="shared" si="18"/>
        <v>138.83327424000001</v>
      </c>
      <c r="K33" s="19">
        <f t="shared" si="18"/>
        <v>111.30602148</v>
      </c>
      <c r="L33" s="19">
        <f t="shared" si="18"/>
        <v>83.525075280000024</v>
      </c>
      <c r="M33" s="19">
        <f t="shared" si="18"/>
        <v>80.561834639999987</v>
      </c>
      <c r="N33" s="19">
        <f t="shared" si="18"/>
        <v>80.638999920000003</v>
      </c>
      <c r="O33" s="19">
        <f t="shared" si="18"/>
        <v>71.390217600000014</v>
      </c>
      <c r="P33" s="19">
        <f t="shared" si="18"/>
        <v>62.07925032</v>
      </c>
      <c r="Q33" s="19">
        <f t="shared" si="18"/>
        <v>71.073970560000021</v>
      </c>
      <c r="R33" s="19">
        <f t="shared" si="18"/>
        <v>72.720017279999993</v>
      </c>
      <c r="S33" s="19">
        <f t="shared" si="18"/>
        <v>79.726628160000018</v>
      </c>
      <c r="T33" s="19">
        <f t="shared" si="18"/>
        <v>95.687834039999984</v>
      </c>
      <c r="U33" s="19">
        <f t="shared" si="18"/>
        <v>96.495592679999987</v>
      </c>
      <c r="V33" s="19">
        <f t="shared" si="18"/>
        <v>74.871542519999991</v>
      </c>
      <c r="W33" s="19">
        <f t="shared" si="18"/>
        <v>76.783970520000011</v>
      </c>
      <c r="X33" s="19">
        <f t="shared" si="18"/>
        <v>85.015167120000001</v>
      </c>
      <c r="Y33" s="19">
        <f t="shared" ref="Y33:Z33" si="19">SUM(Y34:Y50)</f>
        <v>73.580679360000019</v>
      </c>
      <c r="Z33" s="19">
        <f t="shared" si="19"/>
        <v>113.64757344000002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17.415675720000003</v>
      </c>
      <c r="G36" s="8">
        <v>14.513025240000001</v>
      </c>
      <c r="H36" s="8">
        <v>20.318099040000003</v>
      </c>
      <c r="I36" s="8">
        <v>23.220749519999998</v>
      </c>
      <c r="J36" s="8">
        <v>31.92870095999999</v>
      </c>
      <c r="K36" s="8">
        <v>23.220749519999998</v>
      </c>
      <c r="L36" s="8">
        <v>17.415675720000003</v>
      </c>
      <c r="M36" s="8">
        <v>14.513025240000001</v>
      </c>
      <c r="N36" s="8">
        <v>17.877037679999997</v>
      </c>
      <c r="O36" s="8">
        <v>16.675361280000001</v>
      </c>
      <c r="P36" s="8">
        <v>13.862893320000001</v>
      </c>
      <c r="Q36" s="8">
        <v>16.904792880000006</v>
      </c>
      <c r="R36" s="8">
        <v>16.887301559999997</v>
      </c>
      <c r="S36" s="8">
        <v>13.793155200000001</v>
      </c>
      <c r="T36" s="8">
        <v>19.60708824</v>
      </c>
      <c r="U36" s="8">
        <v>16.289416440000004</v>
      </c>
      <c r="V36" s="8">
        <v>12.99196188</v>
      </c>
      <c r="W36" s="8">
        <v>16.971577920000001</v>
      </c>
      <c r="X36" s="8">
        <v>17.906114160000001</v>
      </c>
      <c r="Y36" s="8">
        <v>17.563556880000004</v>
      </c>
      <c r="Z36" s="8">
        <v>26.047982880000006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34.724149199999992</v>
      </c>
      <c r="G43" s="8">
        <v>28.410740279999999</v>
      </c>
      <c r="H43" s="8">
        <v>63.13462272000001</v>
      </c>
      <c r="I43" s="8">
        <v>82.075116239999986</v>
      </c>
      <c r="J43" s="8">
        <v>85.231954080000008</v>
      </c>
      <c r="K43" s="8">
        <v>72.604869479999991</v>
      </c>
      <c r="L43" s="8">
        <v>56.821213800000017</v>
      </c>
      <c r="M43" s="8">
        <v>53.664375959999994</v>
      </c>
      <c r="N43" s="8">
        <v>56.461354560000004</v>
      </c>
      <c r="O43" s="8">
        <v>48.070685520000012</v>
      </c>
      <c r="P43" s="8">
        <v>46.463990039999999</v>
      </c>
      <c r="Q43" s="8">
        <v>50.763360960000007</v>
      </c>
      <c r="R43" s="8">
        <v>53.402417639999996</v>
      </c>
      <c r="S43" s="8">
        <v>56.041474320000013</v>
      </c>
      <c r="T43" s="8">
        <v>67.071200039999994</v>
      </c>
      <c r="U43" s="8">
        <v>73.274170319999996</v>
      </c>
      <c r="V43" s="8">
        <v>58.73094863999998</v>
      </c>
      <c r="W43" s="8">
        <v>56.52137556000001</v>
      </c>
      <c r="X43" s="8">
        <v>64.050143039999995</v>
      </c>
      <c r="Y43" s="8">
        <v>55.255599360000005</v>
      </c>
      <c r="Z43" s="8">
        <v>83.410516800000011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24.768588240000003</v>
      </c>
      <c r="G44" s="8">
        <v>9.2881857600000028</v>
      </c>
      <c r="H44" s="8">
        <v>24.768588240000003</v>
      </c>
      <c r="I44" s="8">
        <v>18.576371520000006</v>
      </c>
      <c r="J44" s="8">
        <v>21.672619200000003</v>
      </c>
      <c r="K44" s="8">
        <v>15.480402480000002</v>
      </c>
      <c r="L44" s="8">
        <v>9.2881857600000028</v>
      </c>
      <c r="M44" s="8">
        <v>12.38443344</v>
      </c>
      <c r="N44" s="8">
        <v>6.3006076799999988</v>
      </c>
      <c r="O44" s="8">
        <v>6.6441708000000022</v>
      </c>
      <c r="P44" s="8">
        <v>1.75236696</v>
      </c>
      <c r="Q44" s="8">
        <v>3.4058167200000011</v>
      </c>
      <c r="R44" s="8">
        <v>2.43029808</v>
      </c>
      <c r="S44" s="8">
        <v>9.8919986400000024</v>
      </c>
      <c r="T44" s="8">
        <v>9.00954576</v>
      </c>
      <c r="U44" s="8">
        <v>6.9320059200000017</v>
      </c>
      <c r="V44" s="8">
        <v>3.1486320000000005</v>
      </c>
      <c r="W44" s="8">
        <v>3.2910170399999985</v>
      </c>
      <c r="X44" s="8">
        <v>3.0589099200000001</v>
      </c>
      <c r="Y44" s="8">
        <v>0.76152312000000011</v>
      </c>
      <c r="Z44" s="8">
        <v>4.1890737599999985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179.38996020000002</v>
      </c>
      <c r="L51" s="27">
        <v>135.00884628000003</v>
      </c>
      <c r="M51" s="27">
        <v>140.71764960000002</v>
      </c>
      <c r="N51" s="27">
        <v>179.87728968000002</v>
      </c>
      <c r="O51" s="27">
        <v>190.02157809784248</v>
      </c>
      <c r="P51" s="27">
        <v>174.03979741719948</v>
      </c>
      <c r="Q51" s="27">
        <v>153.91350059283144</v>
      </c>
      <c r="R51" s="27">
        <v>161.54279023133333</v>
      </c>
      <c r="S51" s="27">
        <v>134.57457686298238</v>
      </c>
      <c r="T51" s="27">
        <v>158.1624963588726</v>
      </c>
      <c r="U51" s="27">
        <v>166.4502304034348</v>
      </c>
      <c r="V51" s="27">
        <v>148.13205591389453</v>
      </c>
      <c r="W51" s="27">
        <v>114.50979775769987</v>
      </c>
      <c r="X51" s="27">
        <v>152.26454170759499</v>
      </c>
      <c r="Y51" s="27">
        <v>119.10296741975039</v>
      </c>
      <c r="Z51" s="27">
        <v>112.41154922142202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2.8211040000000005</v>
      </c>
      <c r="V52" s="27">
        <f t="shared" si="20"/>
        <v>8.1800661457310422E-2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2.8211040000000005</v>
      </c>
      <c r="V53" s="8">
        <v>7.5160800000000028E-2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6.6398614573103983E-3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4048.9118207999995</v>
      </c>
      <c r="D61" s="49">
        <f t="shared" si="22"/>
        <v>4182.9758207999994</v>
      </c>
      <c r="E61" s="49">
        <f t="shared" si="22"/>
        <v>4156.0960895999997</v>
      </c>
      <c r="F61" s="49">
        <f t="shared" si="22"/>
        <v>4230.8001791999995</v>
      </c>
      <c r="G61" s="49">
        <f t="shared" si="22"/>
        <v>4493.8881792000002</v>
      </c>
      <c r="H61" s="49">
        <f t="shared" si="22"/>
        <v>1086.1760447999998</v>
      </c>
      <c r="I61" s="49">
        <f t="shared" si="22"/>
        <v>948.86386560000017</v>
      </c>
      <c r="J61" s="49">
        <f t="shared" si="22"/>
        <v>1073.5199999999998</v>
      </c>
      <c r="K61" s="49">
        <f t="shared" si="22"/>
        <v>1188.7678656000001</v>
      </c>
      <c r="L61" s="49">
        <f t="shared" si="22"/>
        <v>1586.8161792000001</v>
      </c>
      <c r="M61" s="49">
        <f t="shared" si="22"/>
        <v>1511.8879104</v>
      </c>
      <c r="N61" s="49">
        <f t="shared" si="22"/>
        <v>1058.8233599999996</v>
      </c>
      <c r="O61" s="49">
        <f t="shared" si="22"/>
        <v>1148.4995828403887</v>
      </c>
      <c r="P61" s="49">
        <f t="shared" si="22"/>
        <v>1488.7078607819765</v>
      </c>
      <c r="Q61" s="49">
        <f t="shared" si="22"/>
        <v>1230.5306391676188</v>
      </c>
      <c r="R61" s="49">
        <f t="shared" si="22"/>
        <v>1443.9771571506806</v>
      </c>
      <c r="S61" s="49">
        <f t="shared" si="22"/>
        <v>1564.4630101752791</v>
      </c>
      <c r="T61" s="49">
        <f t="shared" si="22"/>
        <v>1300.3421739540383</v>
      </c>
      <c r="U61" s="49">
        <f t="shared" si="22"/>
        <v>1767.9498661964433</v>
      </c>
      <c r="V61" s="49">
        <f t="shared" si="22"/>
        <v>1374.2902867242312</v>
      </c>
      <c r="W61" s="49">
        <f t="shared" si="22"/>
        <v>1298.6500757006343</v>
      </c>
      <c r="X61" s="49">
        <f t="shared" si="22"/>
        <v>1652.3181259230896</v>
      </c>
      <c r="Y61" s="49">
        <f t="shared" ref="Y61:Z61" si="23">SUM(Y62:Y72)</f>
        <v>1855.3394351816326</v>
      </c>
      <c r="Z61" s="49">
        <f t="shared" si="23"/>
        <v>1424.3605178948728</v>
      </c>
    </row>
    <row r="62" spans="1:26" ht="11.25" customHeight="1" x14ac:dyDescent="0.2">
      <c r="A62" s="50" t="s">
        <v>92</v>
      </c>
      <c r="B62" s="51" t="s">
        <v>93</v>
      </c>
      <c r="C62" s="52">
        <v>4048.9118207999995</v>
      </c>
      <c r="D62" s="52">
        <v>4182.9758207999994</v>
      </c>
      <c r="E62" s="52">
        <v>4156.0960895999997</v>
      </c>
      <c r="F62" s="52">
        <v>4230.8001791999995</v>
      </c>
      <c r="G62" s="52">
        <v>4493.8881792000002</v>
      </c>
      <c r="H62" s="52">
        <v>1086.1760447999998</v>
      </c>
      <c r="I62" s="52">
        <v>948.86386560000017</v>
      </c>
      <c r="J62" s="52">
        <v>1073.5199999999998</v>
      </c>
      <c r="K62" s="52">
        <v>1188.7678656000001</v>
      </c>
      <c r="L62" s="52">
        <v>1586.8161792000001</v>
      </c>
      <c r="M62" s="52">
        <v>1511.8879104</v>
      </c>
      <c r="N62" s="52">
        <v>1058.8233599999996</v>
      </c>
      <c r="O62" s="52">
        <v>1148.4974592000001</v>
      </c>
      <c r="P62" s="52">
        <v>1488.7031039999995</v>
      </c>
      <c r="Q62" s="52">
        <v>1230.5192256000003</v>
      </c>
      <c r="R62" s="52">
        <v>1443.9479039999997</v>
      </c>
      <c r="S62" s="52">
        <v>1563.3515519999999</v>
      </c>
      <c r="T62" s="52">
        <v>1298.1144959999999</v>
      </c>
      <c r="U62" s="52">
        <v>1764.6084288</v>
      </c>
      <c r="V62" s="52">
        <v>1371.5884224000004</v>
      </c>
      <c r="W62" s="52">
        <v>1295.8783487999999</v>
      </c>
      <c r="X62" s="52">
        <v>1648.8404352000002</v>
      </c>
      <c r="Y62" s="52">
        <v>1851.2706239999993</v>
      </c>
      <c r="Z62" s="52">
        <v>1417.5665280000001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2.1236403886136786E-3</v>
      </c>
      <c r="P64" s="52">
        <v>4.7567819769874543E-3</v>
      </c>
      <c r="Q64" s="52">
        <v>1.1413567618624592E-2</v>
      </c>
      <c r="R64" s="52">
        <v>2.9253150680962323E-2</v>
      </c>
      <c r="S64" s="52">
        <v>5.8039135279205491E-2</v>
      </c>
      <c r="T64" s="52">
        <v>0.12899603403840842</v>
      </c>
      <c r="U64" s="52">
        <v>0.25076251644317094</v>
      </c>
      <c r="V64" s="52">
        <v>0.37852512423099866</v>
      </c>
      <c r="W64" s="52">
        <v>0.56344658063434894</v>
      </c>
      <c r="X64" s="52">
        <v>1.3920076830893537</v>
      </c>
      <c r="Y64" s="52">
        <v>1.9293484616333307</v>
      </c>
      <c r="Z64" s="52">
        <v>2.7268697348727002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6.479999999999997E-3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1.0534190400000003</v>
      </c>
      <c r="T69" s="52">
        <v>2.0986819200000002</v>
      </c>
      <c r="U69" s="52">
        <v>3.0906748800000012</v>
      </c>
      <c r="V69" s="52">
        <v>2.3168591999999997</v>
      </c>
      <c r="W69" s="52">
        <v>2.2082803200000001</v>
      </c>
      <c r="X69" s="52">
        <v>2.0856830400000002</v>
      </c>
      <c r="Y69" s="52">
        <v>2.13946272</v>
      </c>
      <c r="Z69" s="52">
        <v>4.0671201600000009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178.97689475999999</v>
      </c>
      <c r="D2" s="21">
        <f t="shared" ref="D2:X2" si="0">SUM(D3,D17,D22,D25,D26,D51,D52)</f>
        <v>233.91003060000003</v>
      </c>
      <c r="E2" s="21">
        <f t="shared" si="0"/>
        <v>137.72796875999998</v>
      </c>
      <c r="F2" s="21">
        <f t="shared" si="0"/>
        <v>376.51572935999997</v>
      </c>
      <c r="G2" s="21">
        <f t="shared" si="0"/>
        <v>447.38310492000005</v>
      </c>
      <c r="H2" s="21">
        <f t="shared" si="0"/>
        <v>444.57903216000011</v>
      </c>
      <c r="I2" s="21">
        <f t="shared" si="0"/>
        <v>502.75156716000009</v>
      </c>
      <c r="J2" s="21">
        <f t="shared" si="0"/>
        <v>459.1009936800001</v>
      </c>
      <c r="K2" s="21">
        <f t="shared" si="0"/>
        <v>412.42411908000008</v>
      </c>
      <c r="L2" s="21">
        <f t="shared" si="0"/>
        <v>517.45131720000006</v>
      </c>
      <c r="M2" s="21">
        <f t="shared" si="0"/>
        <v>524.19266676000007</v>
      </c>
      <c r="N2" s="21">
        <f t="shared" si="0"/>
        <v>1039.6768391999999</v>
      </c>
      <c r="O2" s="21">
        <f t="shared" si="0"/>
        <v>964.29554240802554</v>
      </c>
      <c r="P2" s="21">
        <f t="shared" si="0"/>
        <v>911.93467499770361</v>
      </c>
      <c r="Q2" s="21">
        <f t="shared" si="0"/>
        <v>875.01553336327743</v>
      </c>
      <c r="R2" s="21">
        <f t="shared" si="0"/>
        <v>775.936582455603</v>
      </c>
      <c r="S2" s="21">
        <f t="shared" si="0"/>
        <v>777.41038246839855</v>
      </c>
      <c r="T2" s="21">
        <f t="shared" si="0"/>
        <v>729.64040937244863</v>
      </c>
      <c r="U2" s="21">
        <f t="shared" si="0"/>
        <v>676.25366272317308</v>
      </c>
      <c r="V2" s="21">
        <f t="shared" si="0"/>
        <v>657.35225601904676</v>
      </c>
      <c r="W2" s="21">
        <f t="shared" si="0"/>
        <v>709.10448936206024</v>
      </c>
      <c r="X2" s="21">
        <f t="shared" si="0"/>
        <v>710.45144839238196</v>
      </c>
      <c r="Y2" s="21">
        <f t="shared" ref="Y2:Z2" si="1">SUM(Y3,Y17,Y22,Y25,Y26,Y51,Y52)</f>
        <v>764.06603547317263</v>
      </c>
      <c r="Z2" s="21">
        <f t="shared" si="1"/>
        <v>754.27852181473099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15.694052400000004</v>
      </c>
      <c r="D26" s="27">
        <f t="shared" si="14"/>
        <v>71.837534520000006</v>
      </c>
      <c r="E26" s="27">
        <f t="shared" si="14"/>
        <v>43.362360720000005</v>
      </c>
      <c r="F26" s="27">
        <f t="shared" si="14"/>
        <v>288.66353327999997</v>
      </c>
      <c r="G26" s="27">
        <f t="shared" si="14"/>
        <v>308.53439316000004</v>
      </c>
      <c r="H26" s="27">
        <f t="shared" si="14"/>
        <v>346.07405196000008</v>
      </c>
      <c r="I26" s="27">
        <f t="shared" si="14"/>
        <v>417.07044108000008</v>
      </c>
      <c r="J26" s="27">
        <f t="shared" si="14"/>
        <v>384.17464152000008</v>
      </c>
      <c r="K26" s="27">
        <f t="shared" si="14"/>
        <v>381.2719910400001</v>
      </c>
      <c r="L26" s="27">
        <f t="shared" si="14"/>
        <v>375.27309288000004</v>
      </c>
      <c r="M26" s="27">
        <f t="shared" si="14"/>
        <v>387.4639291200001</v>
      </c>
      <c r="N26" s="27">
        <f t="shared" si="14"/>
        <v>699.58781783999984</v>
      </c>
      <c r="O26" s="27">
        <f t="shared" si="14"/>
        <v>666.98389440000017</v>
      </c>
      <c r="P26" s="27">
        <f t="shared" si="14"/>
        <v>633.65514444000019</v>
      </c>
      <c r="Q26" s="27">
        <f t="shared" si="14"/>
        <v>606.38533667999991</v>
      </c>
      <c r="R26" s="27">
        <f t="shared" si="14"/>
        <v>589.76672687999996</v>
      </c>
      <c r="S26" s="27">
        <f t="shared" si="14"/>
        <v>584.59877747999997</v>
      </c>
      <c r="T26" s="27">
        <f t="shared" si="14"/>
        <v>573.11907839999981</v>
      </c>
      <c r="U26" s="27">
        <f t="shared" si="14"/>
        <v>578.40831791999983</v>
      </c>
      <c r="V26" s="27">
        <f t="shared" si="14"/>
        <v>555.40398024000012</v>
      </c>
      <c r="W26" s="27">
        <f t="shared" si="14"/>
        <v>587.23631999999998</v>
      </c>
      <c r="X26" s="27">
        <f t="shared" si="14"/>
        <v>571.18854455999974</v>
      </c>
      <c r="Y26" s="27">
        <f t="shared" ref="Y26:Z26" si="15">SUM(Y27,Y33)</f>
        <v>563.26160808000009</v>
      </c>
      <c r="Z26" s="27">
        <f t="shared" si="15"/>
        <v>581.48179523999988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15.694052400000004</v>
      </c>
      <c r="D33" s="19">
        <f t="shared" si="18"/>
        <v>71.837534520000006</v>
      </c>
      <c r="E33" s="19">
        <f t="shared" si="18"/>
        <v>43.362360720000005</v>
      </c>
      <c r="F33" s="19">
        <f t="shared" si="18"/>
        <v>288.66353327999997</v>
      </c>
      <c r="G33" s="19">
        <f t="shared" si="18"/>
        <v>308.53439316000004</v>
      </c>
      <c r="H33" s="19">
        <f t="shared" si="18"/>
        <v>346.07405196000008</v>
      </c>
      <c r="I33" s="19">
        <f t="shared" si="18"/>
        <v>417.07044108000008</v>
      </c>
      <c r="J33" s="19">
        <f t="shared" si="18"/>
        <v>384.17464152000008</v>
      </c>
      <c r="K33" s="19">
        <f t="shared" si="18"/>
        <v>381.2719910400001</v>
      </c>
      <c r="L33" s="19">
        <f t="shared" si="18"/>
        <v>375.27309288000004</v>
      </c>
      <c r="M33" s="19">
        <f t="shared" si="18"/>
        <v>387.4639291200001</v>
      </c>
      <c r="N33" s="19">
        <f t="shared" si="18"/>
        <v>699.58781783999984</v>
      </c>
      <c r="O33" s="19">
        <f t="shared" si="18"/>
        <v>666.98389440000017</v>
      </c>
      <c r="P33" s="19">
        <f t="shared" si="18"/>
        <v>633.65514444000019</v>
      </c>
      <c r="Q33" s="19">
        <f t="shared" si="18"/>
        <v>606.38533667999991</v>
      </c>
      <c r="R33" s="19">
        <f t="shared" si="18"/>
        <v>589.76672687999996</v>
      </c>
      <c r="S33" s="19">
        <f t="shared" si="18"/>
        <v>584.59877747999997</v>
      </c>
      <c r="T33" s="19">
        <f t="shared" si="18"/>
        <v>573.11907839999981</v>
      </c>
      <c r="U33" s="19">
        <f t="shared" si="18"/>
        <v>578.40831791999983</v>
      </c>
      <c r="V33" s="19">
        <f t="shared" si="18"/>
        <v>555.40398024000012</v>
      </c>
      <c r="W33" s="19">
        <f t="shared" si="18"/>
        <v>587.23631999999998</v>
      </c>
      <c r="X33" s="19">
        <f t="shared" si="18"/>
        <v>571.18854455999974</v>
      </c>
      <c r="Y33" s="19">
        <f t="shared" ref="Y33:Z33" si="19">SUM(Y34:Y50)</f>
        <v>563.26160808000009</v>
      </c>
      <c r="Z33" s="19">
        <f t="shared" si="19"/>
        <v>581.48179523999988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17.907704280000001</v>
      </c>
      <c r="E36" s="8">
        <v>14.923049040000004</v>
      </c>
      <c r="F36" s="8">
        <v>14.513025240000001</v>
      </c>
      <c r="G36" s="8">
        <v>40.636425239999994</v>
      </c>
      <c r="H36" s="8">
        <v>34.831124280000004</v>
      </c>
      <c r="I36" s="8">
        <v>58.052100960000018</v>
      </c>
      <c r="J36" s="8">
        <v>40.636425239999994</v>
      </c>
      <c r="K36" s="8">
        <v>37.733774760000003</v>
      </c>
      <c r="L36" s="8">
        <v>34.831124280000004</v>
      </c>
      <c r="M36" s="8">
        <v>37.733774760000003</v>
      </c>
      <c r="N36" s="8">
        <v>72.480849840000005</v>
      </c>
      <c r="O36" s="8">
        <v>69.200886600000018</v>
      </c>
      <c r="P36" s="8">
        <v>59.26240944000002</v>
      </c>
      <c r="Q36" s="8">
        <v>51.706840680000006</v>
      </c>
      <c r="R36" s="8">
        <v>49.840494120000002</v>
      </c>
      <c r="S36" s="8">
        <v>46.409696639999993</v>
      </c>
      <c r="T36" s="8">
        <v>47.863974959999986</v>
      </c>
      <c r="U36" s="8">
        <v>46.734762599999996</v>
      </c>
      <c r="V36" s="8">
        <v>46.334279520000017</v>
      </c>
      <c r="W36" s="8">
        <v>46.331326440000012</v>
      </c>
      <c r="X36" s="8">
        <v>44.389562760000004</v>
      </c>
      <c r="Y36" s="8">
        <v>44.871369120000004</v>
      </c>
      <c r="Z36" s="8">
        <v>56.725486560000007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3.1861814399999999</v>
      </c>
      <c r="D43" s="8">
        <v>41.421959279999996</v>
      </c>
      <c r="E43" s="8">
        <v>15.931440719999999</v>
      </c>
      <c r="F43" s="8">
        <v>249.38191979999999</v>
      </c>
      <c r="G43" s="8">
        <v>246.22534872000003</v>
      </c>
      <c r="H43" s="8">
        <v>246.22534872000003</v>
      </c>
      <c r="I43" s="8">
        <v>315.67338036000007</v>
      </c>
      <c r="J43" s="8">
        <v>315.67338036000007</v>
      </c>
      <c r="K43" s="8">
        <v>315.67338036000007</v>
      </c>
      <c r="L43" s="8">
        <v>315.67338036000007</v>
      </c>
      <c r="M43" s="8">
        <v>315.67338036000007</v>
      </c>
      <c r="N43" s="8">
        <v>602.10292895999987</v>
      </c>
      <c r="O43" s="8">
        <v>576.76686444000018</v>
      </c>
      <c r="P43" s="8">
        <v>562.77316836000011</v>
      </c>
      <c r="Q43" s="8">
        <v>543.04973423999991</v>
      </c>
      <c r="R43" s="8">
        <v>532.11177395999994</v>
      </c>
      <c r="S43" s="8">
        <v>530.63765819999992</v>
      </c>
      <c r="T43" s="8">
        <v>516.53645783999991</v>
      </c>
      <c r="U43" s="8">
        <v>531.22773131999986</v>
      </c>
      <c r="V43" s="8">
        <v>507.23987184000003</v>
      </c>
      <c r="W43" s="8">
        <v>540.03507948000004</v>
      </c>
      <c r="X43" s="8">
        <v>526.79898179999975</v>
      </c>
      <c r="Y43" s="8">
        <v>517.62537215999998</v>
      </c>
      <c r="Z43" s="8">
        <v>508.9602070799998</v>
      </c>
    </row>
    <row r="44" spans="1:26" ht="11.25" customHeight="1" x14ac:dyDescent="0.2">
      <c r="A44" s="28" t="s">
        <v>74</v>
      </c>
      <c r="B44" s="7" t="s">
        <v>75</v>
      </c>
      <c r="C44" s="8">
        <v>12.507870960000004</v>
      </c>
      <c r="D44" s="8">
        <v>12.507870960000004</v>
      </c>
      <c r="E44" s="8">
        <v>12.507870960000004</v>
      </c>
      <c r="F44" s="8">
        <v>24.768588240000003</v>
      </c>
      <c r="G44" s="8">
        <v>21.672619200000003</v>
      </c>
      <c r="H44" s="8">
        <v>65.017578960000023</v>
      </c>
      <c r="I44" s="8">
        <v>43.344959760000002</v>
      </c>
      <c r="J44" s="8">
        <v>27.864835920000004</v>
      </c>
      <c r="K44" s="8">
        <v>27.864835920000004</v>
      </c>
      <c r="L44" s="8">
        <v>24.768588240000003</v>
      </c>
      <c r="M44" s="8">
        <v>34.056774000000011</v>
      </c>
      <c r="N44" s="8">
        <v>25.004039040000002</v>
      </c>
      <c r="O44" s="8">
        <v>21.016143360000001</v>
      </c>
      <c r="P44" s="8">
        <v>11.619566640000002</v>
      </c>
      <c r="Q44" s="8">
        <v>11.62876176</v>
      </c>
      <c r="R44" s="8">
        <v>7.8144588000000033</v>
      </c>
      <c r="S44" s="8">
        <v>7.5514226400000002</v>
      </c>
      <c r="T44" s="8">
        <v>8.7186456000000003</v>
      </c>
      <c r="U44" s="8">
        <v>0.44582400000000016</v>
      </c>
      <c r="V44" s="8">
        <v>1.82982888</v>
      </c>
      <c r="W44" s="8">
        <v>0.86991408000000003</v>
      </c>
      <c r="X44" s="8">
        <v>0</v>
      </c>
      <c r="Y44" s="8">
        <v>0.76486680000000018</v>
      </c>
      <c r="Z44" s="8">
        <v>15.7961016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163.28284235999999</v>
      </c>
      <c r="D51" s="27">
        <v>162.07249608000001</v>
      </c>
      <c r="E51" s="27">
        <v>94.365608039999984</v>
      </c>
      <c r="F51" s="27">
        <v>87.852196079999999</v>
      </c>
      <c r="G51" s="27">
        <v>138.84871175999999</v>
      </c>
      <c r="H51" s="27">
        <v>98.504980200000006</v>
      </c>
      <c r="I51" s="27">
        <v>85.681126080000013</v>
      </c>
      <c r="J51" s="27">
        <v>74.926352160000008</v>
      </c>
      <c r="K51" s="27">
        <v>31.152128039999994</v>
      </c>
      <c r="L51" s="27">
        <v>142.17822432000003</v>
      </c>
      <c r="M51" s="27">
        <v>136.72873764000002</v>
      </c>
      <c r="N51" s="27">
        <v>324.11065896000002</v>
      </c>
      <c r="O51" s="27">
        <v>272.44474880802539</v>
      </c>
      <c r="P51" s="27">
        <v>248.78612375770339</v>
      </c>
      <c r="Q51" s="27">
        <v>248.52313828327752</v>
      </c>
      <c r="R51" s="27">
        <v>186.16985557560309</v>
      </c>
      <c r="S51" s="27">
        <v>192.81160498839856</v>
      </c>
      <c r="T51" s="27">
        <v>156.52133097244877</v>
      </c>
      <c r="U51" s="27">
        <v>97.710489604807506</v>
      </c>
      <c r="V51" s="27">
        <v>101.83492175891256</v>
      </c>
      <c r="W51" s="27">
        <v>121.86816936206027</v>
      </c>
      <c r="X51" s="27">
        <v>139.26290383238222</v>
      </c>
      <c r="Y51" s="27">
        <v>200.8044273931726</v>
      </c>
      <c r="Z51" s="27">
        <v>172.79672657473108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15.978362399999996</v>
      </c>
      <c r="O52" s="27">
        <f t="shared" si="20"/>
        <v>24.866899199999999</v>
      </c>
      <c r="P52" s="27">
        <f t="shared" si="20"/>
        <v>29.493406799999999</v>
      </c>
      <c r="Q52" s="27">
        <f t="shared" si="20"/>
        <v>20.1070584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0.13485519836565479</v>
      </c>
      <c r="V52" s="27">
        <f t="shared" si="20"/>
        <v>0.11335402013411516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15.978362399999996</v>
      </c>
      <c r="O53" s="8">
        <v>24.866899199999999</v>
      </c>
      <c r="P53" s="8">
        <v>29.493406799999999</v>
      </c>
      <c r="Q53" s="8">
        <v>20.1070584</v>
      </c>
      <c r="R53" s="8">
        <v>0</v>
      </c>
      <c r="S53" s="8">
        <v>0</v>
      </c>
      <c r="T53" s="8">
        <v>0</v>
      </c>
      <c r="U53" s="8">
        <v>9.8326800000000006E-2</v>
      </c>
      <c r="V53" s="8">
        <v>8.2367999999999969E-2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3.6528398365654795E-2</v>
      </c>
      <c r="V54" s="45">
        <v>3.0986020134115201E-2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163.74395519999999</v>
      </c>
      <c r="I61" s="49">
        <f t="shared" si="22"/>
        <v>147.50386560000001</v>
      </c>
      <c r="J61" s="49">
        <f t="shared" si="22"/>
        <v>79.296134400000014</v>
      </c>
      <c r="K61" s="49">
        <f t="shared" si="22"/>
        <v>48.159820799999977</v>
      </c>
      <c r="L61" s="49">
        <f t="shared" si="22"/>
        <v>70.559999999999974</v>
      </c>
      <c r="M61" s="49">
        <f t="shared" si="22"/>
        <v>86.127955199999988</v>
      </c>
      <c r="N61" s="49">
        <f t="shared" si="22"/>
        <v>74.746022399999987</v>
      </c>
      <c r="O61" s="49">
        <f t="shared" si="22"/>
        <v>85.739089584060977</v>
      </c>
      <c r="P61" s="49">
        <f t="shared" si="22"/>
        <v>37.871714916887619</v>
      </c>
      <c r="Q61" s="49">
        <f t="shared" si="22"/>
        <v>38.188970214136269</v>
      </c>
      <c r="R61" s="49">
        <f t="shared" si="22"/>
        <v>42.089498849413033</v>
      </c>
      <c r="S61" s="49">
        <f t="shared" si="22"/>
        <v>50.695707439312656</v>
      </c>
      <c r="T61" s="49">
        <f t="shared" si="22"/>
        <v>57.180217753017786</v>
      </c>
      <c r="U61" s="49">
        <f t="shared" si="22"/>
        <v>63.873148251149921</v>
      </c>
      <c r="V61" s="49">
        <f t="shared" si="22"/>
        <v>58.343996231646614</v>
      </c>
      <c r="W61" s="49">
        <f t="shared" si="22"/>
        <v>58.180063760133855</v>
      </c>
      <c r="X61" s="49">
        <f t="shared" si="22"/>
        <v>49.858834101959552</v>
      </c>
      <c r="Y61" s="49">
        <f t="shared" ref="Y61:Z61" si="23">SUM(Y62:Y72)</f>
        <v>63.870795743543276</v>
      </c>
      <c r="Z61" s="49">
        <f t="shared" si="23"/>
        <v>58.523862356144107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163.74395519999999</v>
      </c>
      <c r="I62" s="52">
        <v>147.50386560000001</v>
      </c>
      <c r="J62" s="52">
        <v>79.296134400000014</v>
      </c>
      <c r="K62" s="52">
        <v>48.159820799999977</v>
      </c>
      <c r="L62" s="52">
        <v>70.559999999999974</v>
      </c>
      <c r="M62" s="52">
        <v>86.127955199999988</v>
      </c>
      <c r="N62" s="52">
        <v>74.746022399999987</v>
      </c>
      <c r="O62" s="52">
        <v>85.736044800000002</v>
      </c>
      <c r="P62" s="52">
        <v>37.864915199999999</v>
      </c>
      <c r="Q62" s="52">
        <v>38.170540799999998</v>
      </c>
      <c r="R62" s="52">
        <v>29.838009599999999</v>
      </c>
      <c r="S62" s="52">
        <v>16.386451199999996</v>
      </c>
      <c r="T62" s="52">
        <v>17.737171199999995</v>
      </c>
      <c r="U62" s="52">
        <v>13.967251199999998</v>
      </c>
      <c r="V62" s="52">
        <v>9.6989759999999983</v>
      </c>
      <c r="W62" s="52">
        <v>9.8856576</v>
      </c>
      <c r="X62" s="52">
        <v>7.867238399999998</v>
      </c>
      <c r="Y62" s="52">
        <v>12.158899199999999</v>
      </c>
      <c r="Z62" s="52">
        <v>9.6469631999999965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3.0447840609792317E-3</v>
      </c>
      <c r="P64" s="52">
        <v>6.7997168876172348E-3</v>
      </c>
      <c r="Q64" s="52">
        <v>1.8429414136274219E-2</v>
      </c>
      <c r="R64" s="52">
        <v>12.25148924941303</v>
      </c>
      <c r="S64" s="52">
        <v>18.688935439312658</v>
      </c>
      <c r="T64" s="52">
        <v>15.424939513017792</v>
      </c>
      <c r="U64" s="52">
        <v>16.616573211149923</v>
      </c>
      <c r="V64" s="52">
        <v>17.447034311646608</v>
      </c>
      <c r="W64" s="52">
        <v>15.474528080133855</v>
      </c>
      <c r="X64" s="52">
        <v>12.613872021959557</v>
      </c>
      <c r="Y64" s="52">
        <v>20.595908543543278</v>
      </c>
      <c r="Z64" s="52">
        <v>16.017327476144111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3.5639999999999998E-2</v>
      </c>
      <c r="V65" s="52">
        <v>3.024E-2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15.6203208</v>
      </c>
      <c r="T69" s="52">
        <v>24.01810704</v>
      </c>
      <c r="U69" s="52">
        <v>33.253683840000001</v>
      </c>
      <c r="V69" s="52">
        <v>31.167745920000009</v>
      </c>
      <c r="W69" s="52">
        <v>32.819878080000002</v>
      </c>
      <c r="X69" s="52">
        <v>29.377723679999995</v>
      </c>
      <c r="Y69" s="52">
        <v>29.414681280000003</v>
      </c>
      <c r="Z69" s="52">
        <v>32.396777280000002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1.7013067199999998</v>
      </c>
      <c r="Z72" s="55">
        <v>0.46279439999999983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3072.7084244400003</v>
      </c>
      <c r="D2" s="21">
        <f t="shared" ref="D2:X2" si="0">SUM(D3,D17,D22,D25,D26,D51,D52)</f>
        <v>3645.4950590400013</v>
      </c>
      <c r="E2" s="21">
        <f t="shared" si="0"/>
        <v>4968.985749479998</v>
      </c>
      <c r="F2" s="21">
        <f t="shared" si="0"/>
        <v>4752.3147951599994</v>
      </c>
      <c r="G2" s="21">
        <f t="shared" si="0"/>
        <v>4463.5231461600006</v>
      </c>
      <c r="H2" s="21">
        <f t="shared" si="0"/>
        <v>4148.6731556400009</v>
      </c>
      <c r="I2" s="21">
        <f t="shared" si="0"/>
        <v>3764.1429464400017</v>
      </c>
      <c r="J2" s="21">
        <f t="shared" si="0"/>
        <v>3263.7054297600002</v>
      </c>
      <c r="K2" s="21">
        <f t="shared" si="0"/>
        <v>3340.1007698400003</v>
      </c>
      <c r="L2" s="21">
        <f t="shared" si="0"/>
        <v>2606.3557541999999</v>
      </c>
      <c r="M2" s="21">
        <f t="shared" si="0"/>
        <v>2641.7501662812169</v>
      </c>
      <c r="N2" s="21">
        <f t="shared" si="0"/>
        <v>3333.2953036100071</v>
      </c>
      <c r="O2" s="21">
        <f t="shared" si="0"/>
        <v>3261.1783849495919</v>
      </c>
      <c r="P2" s="21">
        <f t="shared" si="0"/>
        <v>3299.1658314555361</v>
      </c>
      <c r="Q2" s="21">
        <f t="shared" si="0"/>
        <v>3240.2968762288419</v>
      </c>
      <c r="R2" s="21">
        <f t="shared" si="0"/>
        <v>3295.6900910211407</v>
      </c>
      <c r="S2" s="21">
        <f t="shared" si="0"/>
        <v>3258.462314620233</v>
      </c>
      <c r="T2" s="21">
        <f t="shared" si="0"/>
        <v>3195.1931107221208</v>
      </c>
      <c r="U2" s="21">
        <f t="shared" si="0"/>
        <v>3260.7894824348218</v>
      </c>
      <c r="V2" s="21">
        <f t="shared" si="0"/>
        <v>3346.6298317858445</v>
      </c>
      <c r="W2" s="21">
        <f t="shared" si="0"/>
        <v>3137.3536426642631</v>
      </c>
      <c r="X2" s="21">
        <f t="shared" si="0"/>
        <v>3547.174737290245</v>
      </c>
      <c r="Y2" s="21">
        <f t="shared" ref="Y2:Z2" si="1">SUM(Y3,Y17,Y22,Y25,Y26,Y51,Y52)</f>
        <v>3380.2721308966757</v>
      </c>
      <c r="Z2" s="21">
        <f t="shared" si="1"/>
        <v>3330.446067166687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2839.19459796</v>
      </c>
      <c r="D26" s="27">
        <f t="shared" si="14"/>
        <v>3413.6960749200011</v>
      </c>
      <c r="E26" s="27">
        <f t="shared" si="14"/>
        <v>4629.6939592799981</v>
      </c>
      <c r="F26" s="27">
        <f t="shared" si="14"/>
        <v>4372.0766247599995</v>
      </c>
      <c r="G26" s="27">
        <f t="shared" si="14"/>
        <v>4027.992770880001</v>
      </c>
      <c r="H26" s="27">
        <f t="shared" si="14"/>
        <v>3709.1625526800012</v>
      </c>
      <c r="I26" s="27">
        <f t="shared" si="14"/>
        <v>3630.2442742800017</v>
      </c>
      <c r="J26" s="27">
        <f t="shared" si="14"/>
        <v>2973.6436111200001</v>
      </c>
      <c r="K26" s="27">
        <f t="shared" si="14"/>
        <v>2556.9546210000003</v>
      </c>
      <c r="L26" s="27">
        <f t="shared" si="14"/>
        <v>1991.89932084</v>
      </c>
      <c r="M26" s="27">
        <f t="shared" si="14"/>
        <v>1786.7115302399998</v>
      </c>
      <c r="N26" s="27">
        <f t="shared" si="14"/>
        <v>2974.26854736</v>
      </c>
      <c r="O26" s="27">
        <f t="shared" si="14"/>
        <v>2910.4550409600001</v>
      </c>
      <c r="P26" s="27">
        <f t="shared" si="14"/>
        <v>2932.6714045200001</v>
      </c>
      <c r="Q26" s="27">
        <f t="shared" si="14"/>
        <v>2878.9197800399998</v>
      </c>
      <c r="R26" s="27">
        <f t="shared" si="14"/>
        <v>2850.85929528</v>
      </c>
      <c r="S26" s="27">
        <f t="shared" si="14"/>
        <v>2761.3056207600002</v>
      </c>
      <c r="T26" s="27">
        <f t="shared" si="14"/>
        <v>2787.6343917600002</v>
      </c>
      <c r="U26" s="27">
        <f t="shared" si="14"/>
        <v>2791.81090008</v>
      </c>
      <c r="V26" s="27">
        <f t="shared" si="14"/>
        <v>2869.0915946400005</v>
      </c>
      <c r="W26" s="27">
        <f t="shared" si="14"/>
        <v>2877.2781577199999</v>
      </c>
      <c r="X26" s="27">
        <f t="shared" si="14"/>
        <v>2952.9763898399997</v>
      </c>
      <c r="Y26" s="27">
        <f t="shared" ref="Y26:Z26" si="15">SUM(Y27,Y33)</f>
        <v>2893.5127475999998</v>
      </c>
      <c r="Z26" s="27">
        <f t="shared" si="15"/>
        <v>2875.81950972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2839.19459796</v>
      </c>
      <c r="D33" s="19">
        <f t="shared" si="18"/>
        <v>3413.6960749200011</v>
      </c>
      <c r="E33" s="19">
        <f t="shared" si="18"/>
        <v>4629.6939592799981</v>
      </c>
      <c r="F33" s="19">
        <f t="shared" si="18"/>
        <v>4372.0766247599995</v>
      </c>
      <c r="G33" s="19">
        <f t="shared" si="18"/>
        <v>4027.992770880001</v>
      </c>
      <c r="H33" s="19">
        <f t="shared" si="18"/>
        <v>3709.1625526800012</v>
      </c>
      <c r="I33" s="19">
        <f t="shared" si="18"/>
        <v>3630.2442742800017</v>
      </c>
      <c r="J33" s="19">
        <f t="shared" si="18"/>
        <v>2973.6436111200001</v>
      </c>
      <c r="K33" s="19">
        <f t="shared" si="18"/>
        <v>2556.9546210000003</v>
      </c>
      <c r="L33" s="19">
        <f t="shared" si="18"/>
        <v>1991.89932084</v>
      </c>
      <c r="M33" s="19">
        <f t="shared" si="18"/>
        <v>1786.7115302399998</v>
      </c>
      <c r="N33" s="19">
        <f t="shared" si="18"/>
        <v>2974.26854736</v>
      </c>
      <c r="O33" s="19">
        <f t="shared" si="18"/>
        <v>2910.4550409600001</v>
      </c>
      <c r="P33" s="19">
        <f t="shared" si="18"/>
        <v>2932.6714045200001</v>
      </c>
      <c r="Q33" s="19">
        <f t="shared" si="18"/>
        <v>2878.9197800399998</v>
      </c>
      <c r="R33" s="19">
        <f t="shared" si="18"/>
        <v>2850.85929528</v>
      </c>
      <c r="S33" s="19">
        <f t="shared" si="18"/>
        <v>2761.3056207600002</v>
      </c>
      <c r="T33" s="19">
        <f t="shared" si="18"/>
        <v>2787.6343917600002</v>
      </c>
      <c r="U33" s="19">
        <f t="shared" si="18"/>
        <v>2791.81090008</v>
      </c>
      <c r="V33" s="19">
        <f t="shared" si="18"/>
        <v>2869.0915946400005</v>
      </c>
      <c r="W33" s="19">
        <f t="shared" si="18"/>
        <v>2877.2781577199999</v>
      </c>
      <c r="X33" s="19">
        <f t="shared" si="18"/>
        <v>2952.9763898399997</v>
      </c>
      <c r="Y33" s="19">
        <f t="shared" ref="Y33:Z33" si="19">SUM(Y34:Y50)</f>
        <v>2893.5127475999998</v>
      </c>
      <c r="Z33" s="19">
        <f t="shared" si="19"/>
        <v>2875.81950972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64.394181000000017</v>
      </c>
      <c r="O36" s="8">
        <v>62.736821640000002</v>
      </c>
      <c r="P36" s="8">
        <v>63.500079240000005</v>
      </c>
      <c r="Q36" s="8">
        <v>62.26069428000001</v>
      </c>
      <c r="R36" s="8">
        <v>61.616468520000005</v>
      </c>
      <c r="S36" s="8">
        <v>61.619194440000008</v>
      </c>
      <c r="T36" s="8">
        <v>63.404444880000014</v>
      </c>
      <c r="U36" s="8">
        <v>64.484136359999994</v>
      </c>
      <c r="V36" s="8">
        <v>66.205327679999996</v>
      </c>
      <c r="W36" s="8">
        <v>61.758670680000002</v>
      </c>
      <c r="X36" s="8">
        <v>67.891763520000012</v>
      </c>
      <c r="Y36" s="8">
        <v>66.524714639999999</v>
      </c>
      <c r="Z36" s="8">
        <v>66.484053000000003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2513.9907889199999</v>
      </c>
      <c r="D43" s="8">
        <v>3307.3793110800011</v>
      </c>
      <c r="E43" s="8">
        <v>4629.6939592799981</v>
      </c>
      <c r="F43" s="8">
        <v>4372.0766247599995</v>
      </c>
      <c r="G43" s="8">
        <v>4027.992770880001</v>
      </c>
      <c r="H43" s="8">
        <v>3709.1625526800012</v>
      </c>
      <c r="I43" s="8">
        <v>3630.2442742800017</v>
      </c>
      <c r="J43" s="8">
        <v>2973.6436111200001</v>
      </c>
      <c r="K43" s="8">
        <v>2556.9546210000003</v>
      </c>
      <c r="L43" s="8">
        <v>1991.89932084</v>
      </c>
      <c r="M43" s="8">
        <v>1786.7115302399998</v>
      </c>
      <c r="N43" s="8">
        <v>2909.8743663599998</v>
      </c>
      <c r="O43" s="8">
        <v>2847.7182193200001</v>
      </c>
      <c r="P43" s="8">
        <v>2869.17132528</v>
      </c>
      <c r="Q43" s="8">
        <v>2816.6590857599999</v>
      </c>
      <c r="R43" s="8">
        <v>2789.2428267599998</v>
      </c>
      <c r="S43" s="8">
        <v>2699.68642632</v>
      </c>
      <c r="T43" s="8">
        <v>2724.2299468800002</v>
      </c>
      <c r="U43" s="8">
        <v>2727.3267637200001</v>
      </c>
      <c r="V43" s="8">
        <v>2802.8862669600003</v>
      </c>
      <c r="W43" s="8">
        <v>2815.5194870400001</v>
      </c>
      <c r="X43" s="8">
        <v>2885.0846263199996</v>
      </c>
      <c r="Y43" s="8">
        <v>2826.9880329599996</v>
      </c>
      <c r="Z43" s="8">
        <v>2809.3354567199999</v>
      </c>
    </row>
    <row r="44" spans="1:26" ht="11.25" customHeight="1" x14ac:dyDescent="0.2">
      <c r="A44" s="28" t="s">
        <v>74</v>
      </c>
      <c r="B44" s="7" t="s">
        <v>75</v>
      </c>
      <c r="C44" s="8">
        <v>325.20380903999995</v>
      </c>
      <c r="D44" s="8">
        <v>106.31676384000001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233.51382648000003</v>
      </c>
      <c r="D51" s="27">
        <v>231.79898412000003</v>
      </c>
      <c r="E51" s="27">
        <v>339.29179019999998</v>
      </c>
      <c r="F51" s="27">
        <v>380.2381704</v>
      </c>
      <c r="G51" s="27">
        <v>435.53037527999993</v>
      </c>
      <c r="H51" s="27">
        <v>439.51060295999997</v>
      </c>
      <c r="I51" s="27">
        <v>133.89867215999999</v>
      </c>
      <c r="J51" s="27">
        <v>290.06181864000007</v>
      </c>
      <c r="K51" s="27">
        <v>783.14614883999991</v>
      </c>
      <c r="L51" s="27">
        <v>614.45643336000012</v>
      </c>
      <c r="M51" s="27">
        <v>843.29569368</v>
      </c>
      <c r="N51" s="27">
        <v>356.55694668000007</v>
      </c>
      <c r="O51" s="27">
        <v>350.7233439895918</v>
      </c>
      <c r="P51" s="27">
        <v>366.02081348113768</v>
      </c>
      <c r="Q51" s="27">
        <v>358.90141915392235</v>
      </c>
      <c r="R51" s="27">
        <v>442.10067999749322</v>
      </c>
      <c r="S51" s="27">
        <v>494.54609659413023</v>
      </c>
      <c r="T51" s="27">
        <v>405.6198872802928</v>
      </c>
      <c r="U51" s="27">
        <v>466.54298682339049</v>
      </c>
      <c r="V51" s="27">
        <v>477.53823714584416</v>
      </c>
      <c r="W51" s="27">
        <v>257.53637499766853</v>
      </c>
      <c r="X51" s="27">
        <v>593.05371923507255</v>
      </c>
      <c r="Y51" s="27">
        <v>485.14845656510983</v>
      </c>
      <c r="Z51" s="27">
        <v>451.38318109954952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11.742942361217141</v>
      </c>
      <c r="N52" s="27">
        <f t="shared" si="20"/>
        <v>2.4698095700068561</v>
      </c>
      <c r="O52" s="27">
        <f t="shared" si="20"/>
        <v>0</v>
      </c>
      <c r="P52" s="27">
        <f t="shared" si="20"/>
        <v>0.47361345439844049</v>
      </c>
      <c r="Q52" s="27">
        <f t="shared" si="20"/>
        <v>2.475677034919757</v>
      </c>
      <c r="R52" s="27">
        <f t="shared" si="20"/>
        <v>2.7301157436479522</v>
      </c>
      <c r="S52" s="27">
        <f t="shared" si="20"/>
        <v>2.6105972661025216</v>
      </c>
      <c r="T52" s="27">
        <f t="shared" si="20"/>
        <v>1.9388316818277791</v>
      </c>
      <c r="U52" s="27">
        <f t="shared" si="20"/>
        <v>2.4355955314311846</v>
      </c>
      <c r="V52" s="27">
        <f t="shared" si="20"/>
        <v>0</v>
      </c>
      <c r="W52" s="27">
        <f t="shared" si="20"/>
        <v>2.5391099465946718</v>
      </c>
      <c r="X52" s="27">
        <f t="shared" si="20"/>
        <v>1.1446282151726532</v>
      </c>
      <c r="Y52" s="27">
        <f t="shared" ref="Y52:Z52" si="21">SUM(Y53:Y54)</f>
        <v>1.610926731566104</v>
      </c>
      <c r="Z52" s="27">
        <f t="shared" si="21"/>
        <v>3.2433763471374677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0.82316520000000037</v>
      </c>
      <c r="N53" s="8">
        <v>0.14208480000000004</v>
      </c>
      <c r="O53" s="8">
        <v>0</v>
      </c>
      <c r="P53" s="8">
        <v>0</v>
      </c>
      <c r="Q53" s="8">
        <v>0</v>
      </c>
      <c r="R53" s="8">
        <v>0.4571424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10.919777161217141</v>
      </c>
      <c r="N54" s="45">
        <v>2.327724770006856</v>
      </c>
      <c r="O54" s="45">
        <v>0</v>
      </c>
      <c r="P54" s="45">
        <v>0.47361345439844049</v>
      </c>
      <c r="Q54" s="45">
        <v>2.475677034919757</v>
      </c>
      <c r="R54" s="45">
        <v>2.2729733436479522</v>
      </c>
      <c r="S54" s="45">
        <v>2.6105972661025216</v>
      </c>
      <c r="T54" s="45">
        <v>1.9388316818277791</v>
      </c>
      <c r="U54" s="45">
        <v>2.4355955314311846</v>
      </c>
      <c r="V54" s="45">
        <v>0</v>
      </c>
      <c r="W54" s="45">
        <v>2.5391099465946718</v>
      </c>
      <c r="X54" s="45">
        <v>1.1446282151726532</v>
      </c>
      <c r="Y54" s="45">
        <v>1.610926731566104</v>
      </c>
      <c r="Z54" s="45">
        <v>3.2433763471374677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120.5120448</v>
      </c>
      <c r="I61" s="49">
        <f t="shared" si="22"/>
        <v>104.49613439999997</v>
      </c>
      <c r="J61" s="49">
        <f t="shared" si="22"/>
        <v>48.719865600000006</v>
      </c>
      <c r="K61" s="49">
        <f t="shared" si="22"/>
        <v>0</v>
      </c>
      <c r="L61" s="49">
        <f t="shared" si="22"/>
        <v>0</v>
      </c>
      <c r="M61" s="49">
        <f t="shared" si="22"/>
        <v>10.41372</v>
      </c>
      <c r="N61" s="49">
        <f t="shared" si="22"/>
        <v>2.2067999999999994</v>
      </c>
      <c r="O61" s="49">
        <f t="shared" si="22"/>
        <v>3.9196088464355421E-3</v>
      </c>
      <c r="P61" s="49">
        <f t="shared" si="22"/>
        <v>0.45748392573771929</v>
      </c>
      <c r="Q61" s="49">
        <f t="shared" si="22"/>
        <v>2.9020397158616729</v>
      </c>
      <c r="R61" s="49">
        <f t="shared" si="22"/>
        <v>2.901620199231171</v>
      </c>
      <c r="S61" s="49">
        <f t="shared" si="22"/>
        <v>79.27291666881456</v>
      </c>
      <c r="T61" s="49">
        <f t="shared" si="22"/>
        <v>124.16075537126575</v>
      </c>
      <c r="U61" s="49">
        <f t="shared" si="22"/>
        <v>165.43724674899968</v>
      </c>
      <c r="V61" s="49">
        <f t="shared" si="22"/>
        <v>164.30027987687905</v>
      </c>
      <c r="W61" s="49">
        <f t="shared" si="22"/>
        <v>168.0772084138199</v>
      </c>
      <c r="X61" s="49">
        <f t="shared" si="22"/>
        <v>164.44699720137325</v>
      </c>
      <c r="Y61" s="49">
        <f t="shared" ref="Y61:Z61" si="23">SUM(Y62:Y72)</f>
        <v>161.46376818026732</v>
      </c>
      <c r="Z61" s="49">
        <f t="shared" si="23"/>
        <v>180.65825567380745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120.5120448</v>
      </c>
      <c r="I62" s="52">
        <v>104.49613439999997</v>
      </c>
      <c r="J62" s="52">
        <v>48.719865600000006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1.0886399999999997E-2</v>
      </c>
      <c r="S62" s="52">
        <v>0</v>
      </c>
      <c r="T62" s="52">
        <v>8.8300799999999999E-2</v>
      </c>
      <c r="U62" s="52">
        <v>1.04832E-2</v>
      </c>
      <c r="V62" s="52">
        <v>1.04832E-2</v>
      </c>
      <c r="W62" s="52">
        <v>4.8383999999999983E-2</v>
      </c>
      <c r="X62" s="52">
        <v>0</v>
      </c>
      <c r="Y62" s="52">
        <v>0.19877759999999997</v>
      </c>
      <c r="Z62" s="52">
        <v>0.1495872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3.9196088464355421E-3</v>
      </c>
      <c r="P64" s="52">
        <v>1.0003925737719226E-2</v>
      </c>
      <c r="Q64" s="52">
        <v>0.55771971586167324</v>
      </c>
      <c r="R64" s="52">
        <v>0.72713379923117127</v>
      </c>
      <c r="S64" s="52">
        <v>1.8280275488145479</v>
      </c>
      <c r="T64" s="52">
        <v>2.2006955312657723</v>
      </c>
      <c r="U64" s="52">
        <v>3.0224662689996684</v>
      </c>
      <c r="V64" s="52">
        <v>3.1587387568790546</v>
      </c>
      <c r="W64" s="52">
        <v>3.3517290538199132</v>
      </c>
      <c r="X64" s="52">
        <v>7.5315925613732606</v>
      </c>
      <c r="Y64" s="52">
        <v>7.8589177802673529</v>
      </c>
      <c r="Z64" s="52">
        <v>10.949614553807445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10.41372</v>
      </c>
      <c r="N65" s="52">
        <v>2.2067999999999994</v>
      </c>
      <c r="O65" s="52">
        <v>0</v>
      </c>
      <c r="P65" s="52">
        <v>0.44748000000000004</v>
      </c>
      <c r="Q65" s="52">
        <v>2.3443199999999997</v>
      </c>
      <c r="R65" s="52">
        <v>2.1635999999999997</v>
      </c>
      <c r="S65" s="52">
        <v>2.4976799999999995</v>
      </c>
      <c r="T65" s="52">
        <v>1.8849599999999997</v>
      </c>
      <c r="U65" s="52">
        <v>2.3763599999999996</v>
      </c>
      <c r="V65" s="52">
        <v>0</v>
      </c>
      <c r="W65" s="52">
        <v>2.4785999999999997</v>
      </c>
      <c r="X65" s="52">
        <v>1.1192399999999996</v>
      </c>
      <c r="Y65" s="52">
        <v>1.5778799999999999</v>
      </c>
      <c r="Z65" s="52">
        <v>3.1838399999999991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74.947209120000011</v>
      </c>
      <c r="T69" s="52">
        <v>119.98679903999998</v>
      </c>
      <c r="U69" s="52">
        <v>160.02793728</v>
      </c>
      <c r="V69" s="52">
        <v>161.13105791999999</v>
      </c>
      <c r="W69" s="52">
        <v>162.19849535999998</v>
      </c>
      <c r="X69" s="52">
        <v>155.79616464</v>
      </c>
      <c r="Y69" s="52">
        <v>151.82819279999998</v>
      </c>
      <c r="Z69" s="52">
        <v>166.37521391999999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6450.3135295263382</v>
      </c>
      <c r="D2" s="21">
        <f t="shared" ref="D2:X2" si="0">SUM(D3,D17,D22,D25,D26,D51,D52)</f>
        <v>6607.4637006075309</v>
      </c>
      <c r="E2" s="21">
        <f t="shared" si="0"/>
        <v>2577.3520136393481</v>
      </c>
      <c r="F2" s="21">
        <f t="shared" si="0"/>
        <v>1759.008047758555</v>
      </c>
      <c r="G2" s="21">
        <f t="shared" si="0"/>
        <v>1801.8702709188667</v>
      </c>
      <c r="H2" s="21">
        <f t="shared" si="0"/>
        <v>9229.2719576389809</v>
      </c>
      <c r="I2" s="21">
        <f t="shared" si="0"/>
        <v>9582.7841499589522</v>
      </c>
      <c r="J2" s="21">
        <f t="shared" si="0"/>
        <v>10117.581980038556</v>
      </c>
      <c r="K2" s="21">
        <f t="shared" si="0"/>
        <v>10490.593935238101</v>
      </c>
      <c r="L2" s="21">
        <f t="shared" si="0"/>
        <v>5653.8225115185569</v>
      </c>
      <c r="M2" s="21">
        <f t="shared" si="0"/>
        <v>8039.4488153985267</v>
      </c>
      <c r="N2" s="21">
        <f t="shared" si="0"/>
        <v>1376.4564342000001</v>
      </c>
      <c r="O2" s="21">
        <f t="shared" si="0"/>
        <v>1329.0661940817588</v>
      </c>
      <c r="P2" s="21">
        <f t="shared" si="0"/>
        <v>1350.0104499866934</v>
      </c>
      <c r="Q2" s="21">
        <f t="shared" si="0"/>
        <v>1322.9903119312412</v>
      </c>
      <c r="R2" s="21">
        <f t="shared" si="0"/>
        <v>1333.6612089877347</v>
      </c>
      <c r="S2" s="21">
        <f t="shared" si="0"/>
        <v>1370.8054208831663</v>
      </c>
      <c r="T2" s="21">
        <f t="shared" si="0"/>
        <v>1440.1238460393783</v>
      </c>
      <c r="U2" s="21">
        <f t="shared" si="0"/>
        <v>1184.7766592980915</v>
      </c>
      <c r="V2" s="21">
        <f t="shared" si="0"/>
        <v>1060.004797250507</v>
      </c>
      <c r="W2" s="21">
        <f t="shared" si="0"/>
        <v>638.59169419744285</v>
      </c>
      <c r="X2" s="21">
        <f t="shared" si="0"/>
        <v>924.72874284929878</v>
      </c>
      <c r="Y2" s="21">
        <f t="shared" ref="Y2:Z2" si="1">SUM(Y3,Y17,Y22,Y25,Y26,Y51,Y52)</f>
        <v>797.06357453579915</v>
      </c>
      <c r="Z2" s="21">
        <f t="shared" si="1"/>
        <v>697.7616615088466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4030.2851335263385</v>
      </c>
      <c r="D3" s="24">
        <f t="shared" si="2"/>
        <v>3880.5163884075309</v>
      </c>
      <c r="E3" s="24">
        <f t="shared" si="2"/>
        <v>44.410008239348336</v>
      </c>
      <c r="F3" s="24">
        <f t="shared" si="2"/>
        <v>90.026403118554995</v>
      </c>
      <c r="G3" s="24">
        <f t="shared" si="2"/>
        <v>68.680040398866666</v>
      </c>
      <c r="H3" s="24">
        <f t="shared" si="2"/>
        <v>61.811999998979999</v>
      </c>
      <c r="I3" s="24">
        <f t="shared" si="2"/>
        <v>63.528919198951648</v>
      </c>
      <c r="J3" s="24">
        <f t="shared" si="2"/>
        <v>87.566878798554995</v>
      </c>
      <c r="K3" s="24">
        <f t="shared" si="2"/>
        <v>115.03904039810165</v>
      </c>
      <c r="L3" s="24">
        <f t="shared" si="2"/>
        <v>87.566878798554995</v>
      </c>
      <c r="M3" s="24">
        <f t="shared" si="2"/>
        <v>89.284161598526666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37.742659199569793</v>
      </c>
      <c r="X3" s="24">
        <f t="shared" ref="X3:Z3" si="3">SUM(X4,X8,X11)</f>
        <v>35.52442919966245</v>
      </c>
      <c r="Y3" s="24">
        <f t="shared" si="3"/>
        <v>37.678525199812675</v>
      </c>
      <c r="Z3" s="24">
        <f t="shared" si="3"/>
        <v>32.982249599495866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2680.9639243200004</v>
      </c>
      <c r="D4" s="19">
        <f t="shared" si="4"/>
        <v>2302.1856000000002</v>
      </c>
      <c r="E4" s="19">
        <f t="shared" si="4"/>
        <v>4.9190486399999989</v>
      </c>
      <c r="F4" s="19">
        <f t="shared" si="4"/>
        <v>2.4595243200000003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2680.9639243200004</v>
      </c>
      <c r="D7" s="8">
        <v>2302.1856000000002</v>
      </c>
      <c r="E7" s="8">
        <v>4.9190486399999989</v>
      </c>
      <c r="F7" s="8">
        <v>2.4595243200000003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91.001080798498307</v>
      </c>
      <c r="D8" s="19">
        <f t="shared" si="6"/>
        <v>101.30295959832834</v>
      </c>
      <c r="E8" s="19">
        <f t="shared" si="6"/>
        <v>39.490959599348336</v>
      </c>
      <c r="F8" s="19">
        <f t="shared" si="6"/>
        <v>87.566878798554995</v>
      </c>
      <c r="G8" s="19">
        <f t="shared" si="6"/>
        <v>68.680040398866666</v>
      </c>
      <c r="H8" s="19">
        <f t="shared" si="6"/>
        <v>61.811999998979999</v>
      </c>
      <c r="I8" s="19">
        <f t="shared" si="6"/>
        <v>63.528919198951648</v>
      </c>
      <c r="J8" s="19">
        <f t="shared" si="6"/>
        <v>87.566878798554995</v>
      </c>
      <c r="K8" s="19">
        <f t="shared" si="6"/>
        <v>115.03904039810165</v>
      </c>
      <c r="L8" s="19">
        <f t="shared" si="6"/>
        <v>87.566878798554995</v>
      </c>
      <c r="M8" s="19">
        <f t="shared" si="6"/>
        <v>89.284161598526666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29.269799999517002</v>
      </c>
      <c r="X8" s="19">
        <f t="shared" si="6"/>
        <v>24.585904799594292</v>
      </c>
      <c r="Y8" s="19">
        <f t="shared" ref="Y8:Z8" si="7">SUM(Y9:Y10)</f>
        <v>18.567597599693606</v>
      </c>
      <c r="Z8" s="19">
        <f t="shared" si="7"/>
        <v>31.216877999484865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91.001080798498307</v>
      </c>
      <c r="D10" s="8">
        <v>101.30295959832834</v>
      </c>
      <c r="E10" s="8">
        <v>39.490959599348336</v>
      </c>
      <c r="F10" s="8">
        <v>87.566878798554995</v>
      </c>
      <c r="G10" s="8">
        <v>68.680040398866666</v>
      </c>
      <c r="H10" s="8">
        <v>61.811999998979999</v>
      </c>
      <c r="I10" s="8">
        <v>63.528919198951648</v>
      </c>
      <c r="J10" s="8">
        <v>87.566878798554995</v>
      </c>
      <c r="K10" s="8">
        <v>115.03904039810165</v>
      </c>
      <c r="L10" s="8">
        <v>87.566878798554995</v>
      </c>
      <c r="M10" s="8">
        <v>89.284161598526666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29.269799999517002</v>
      </c>
      <c r="X10" s="8">
        <v>24.585904799594292</v>
      </c>
      <c r="Y10" s="8">
        <v>18.567597599693606</v>
      </c>
      <c r="Z10" s="8">
        <v>31.216877999484865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1258.3201284078398</v>
      </c>
      <c r="D11" s="19">
        <f t="shared" si="8"/>
        <v>1477.0278288092024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8.47285920005279</v>
      </c>
      <c r="X11" s="19">
        <f t="shared" si="8"/>
        <v>10.938524400068154</v>
      </c>
      <c r="Y11" s="19">
        <f t="shared" ref="Y11:Z11" si="9">SUM(Y12:Y16)</f>
        <v>19.110927600119069</v>
      </c>
      <c r="Z11" s="19">
        <f t="shared" si="9"/>
        <v>1.7653716000109991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1258.3201284078398</v>
      </c>
      <c r="D13" s="8">
        <v>1477.0278288092024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8.47285920005279</v>
      </c>
      <c r="X16" s="8">
        <v>10.938524400068154</v>
      </c>
      <c r="Y16" s="8">
        <v>19.110927600119069</v>
      </c>
      <c r="Z16" s="8">
        <v>1.7653716000109991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51.228719999999996</v>
      </c>
      <c r="D17" s="27">
        <f t="shared" si="10"/>
        <v>45.31463999999999</v>
      </c>
      <c r="E17" s="27">
        <f t="shared" si="10"/>
        <v>5.5944000000000011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51.228719999999996</v>
      </c>
      <c r="D19" s="8">
        <v>45.31463999999999</v>
      </c>
      <c r="E19" s="8">
        <v>5.5944000000000011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1641.7513504800002</v>
      </c>
      <c r="D26" s="27">
        <f t="shared" si="14"/>
        <v>1930.7979018000001</v>
      </c>
      <c r="E26" s="27">
        <f t="shared" si="14"/>
        <v>1283.02498872</v>
      </c>
      <c r="F26" s="27">
        <f t="shared" si="14"/>
        <v>916.88664384000003</v>
      </c>
      <c r="G26" s="27">
        <f t="shared" si="14"/>
        <v>873.03552192000006</v>
      </c>
      <c r="H26" s="27">
        <f t="shared" si="14"/>
        <v>788.63597531999994</v>
      </c>
      <c r="I26" s="27">
        <f t="shared" si="14"/>
        <v>1119.8856556799999</v>
      </c>
      <c r="J26" s="27">
        <f t="shared" si="14"/>
        <v>1019.7700455599999</v>
      </c>
      <c r="K26" s="27">
        <f t="shared" si="14"/>
        <v>825.72724835999998</v>
      </c>
      <c r="L26" s="27">
        <f t="shared" si="14"/>
        <v>1411.7825196000001</v>
      </c>
      <c r="M26" s="27">
        <f t="shared" si="14"/>
        <v>1016.0245727999999</v>
      </c>
      <c r="N26" s="27">
        <f t="shared" si="14"/>
        <v>209.23862111999998</v>
      </c>
      <c r="O26" s="27">
        <f t="shared" si="14"/>
        <v>206.64302400000003</v>
      </c>
      <c r="P26" s="27">
        <f t="shared" si="14"/>
        <v>247.05182880000001</v>
      </c>
      <c r="Q26" s="27">
        <f t="shared" si="14"/>
        <v>175.77285191999999</v>
      </c>
      <c r="R26" s="27">
        <f t="shared" si="14"/>
        <v>166.48682328000001</v>
      </c>
      <c r="S26" s="27">
        <f t="shared" si="14"/>
        <v>176.73730992</v>
      </c>
      <c r="T26" s="27">
        <f t="shared" si="14"/>
        <v>366.09405119999997</v>
      </c>
      <c r="U26" s="27">
        <f t="shared" si="14"/>
        <v>374.21334503999998</v>
      </c>
      <c r="V26" s="27">
        <f t="shared" si="14"/>
        <v>272.55000563999999</v>
      </c>
      <c r="W26" s="27">
        <f t="shared" si="14"/>
        <v>189.78737652000001</v>
      </c>
      <c r="X26" s="27">
        <f t="shared" si="14"/>
        <v>246.22846487999999</v>
      </c>
      <c r="Y26" s="27">
        <f t="shared" ref="Y26:Z26" si="15">SUM(Y27,Y33)</f>
        <v>219.23670348000005</v>
      </c>
      <c r="Z26" s="27">
        <f t="shared" si="15"/>
        <v>225.43117668000002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64.716604559999979</v>
      </c>
      <c r="Y27" s="19">
        <f t="shared" ref="Y27:Z27" si="17">SUM(Y28:Y32)</f>
        <v>16.17909336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64.716604559999979</v>
      </c>
      <c r="Y29" s="8">
        <v>16.17909336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1641.7513504800002</v>
      </c>
      <c r="D33" s="19">
        <f t="shared" si="18"/>
        <v>1930.7979018000001</v>
      </c>
      <c r="E33" s="19">
        <f t="shared" si="18"/>
        <v>1283.02498872</v>
      </c>
      <c r="F33" s="19">
        <f t="shared" si="18"/>
        <v>916.88664384000003</v>
      </c>
      <c r="G33" s="19">
        <f t="shared" si="18"/>
        <v>873.03552192000006</v>
      </c>
      <c r="H33" s="19">
        <f t="shared" si="18"/>
        <v>788.63597531999994</v>
      </c>
      <c r="I33" s="19">
        <f t="shared" si="18"/>
        <v>1119.8856556799999</v>
      </c>
      <c r="J33" s="19">
        <f t="shared" si="18"/>
        <v>1019.7700455599999</v>
      </c>
      <c r="K33" s="19">
        <f t="shared" si="18"/>
        <v>825.72724835999998</v>
      </c>
      <c r="L33" s="19">
        <f t="shared" si="18"/>
        <v>1411.7825196000001</v>
      </c>
      <c r="M33" s="19">
        <f t="shared" si="18"/>
        <v>1016.0245727999999</v>
      </c>
      <c r="N33" s="19">
        <f t="shared" si="18"/>
        <v>209.23862111999998</v>
      </c>
      <c r="O33" s="19">
        <f t="shared" si="18"/>
        <v>206.64302400000003</v>
      </c>
      <c r="P33" s="19">
        <f t="shared" si="18"/>
        <v>247.05182880000001</v>
      </c>
      <c r="Q33" s="19">
        <f t="shared" si="18"/>
        <v>175.77285191999999</v>
      </c>
      <c r="R33" s="19">
        <f t="shared" si="18"/>
        <v>166.48682328000001</v>
      </c>
      <c r="S33" s="19">
        <f t="shared" si="18"/>
        <v>176.73730992</v>
      </c>
      <c r="T33" s="19">
        <f t="shared" si="18"/>
        <v>366.09405119999997</v>
      </c>
      <c r="U33" s="19">
        <f t="shared" si="18"/>
        <v>374.21334503999998</v>
      </c>
      <c r="V33" s="19">
        <f t="shared" si="18"/>
        <v>272.55000563999999</v>
      </c>
      <c r="W33" s="19">
        <f t="shared" si="18"/>
        <v>189.78737652000001</v>
      </c>
      <c r="X33" s="19">
        <f t="shared" si="18"/>
        <v>181.51186032000001</v>
      </c>
      <c r="Y33" s="19">
        <f t="shared" ref="Y33:Z33" si="19">SUM(Y34:Y50)</f>
        <v>203.05761012000005</v>
      </c>
      <c r="Z33" s="19">
        <f t="shared" si="19"/>
        <v>225.43117668000002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0.78402816000000009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328.30935048000015</v>
      </c>
      <c r="D36" s="8">
        <v>155.20070952</v>
      </c>
      <c r="E36" s="8">
        <v>158.18536476000003</v>
      </c>
      <c r="F36" s="8">
        <v>98.68829903999999</v>
      </c>
      <c r="G36" s="8">
        <v>101.59094952</v>
      </c>
      <c r="H36" s="8">
        <v>98.68829903999999</v>
      </c>
      <c r="I36" s="8">
        <v>98.68829903999999</v>
      </c>
      <c r="J36" s="8">
        <v>98.68829903999999</v>
      </c>
      <c r="K36" s="8">
        <v>101.59094952</v>
      </c>
      <c r="L36" s="8">
        <v>63.857174759999992</v>
      </c>
      <c r="M36" s="8">
        <v>60.954524280000001</v>
      </c>
      <c r="N36" s="8">
        <v>86.834181599999994</v>
      </c>
      <c r="O36" s="8">
        <v>76.939319160000011</v>
      </c>
      <c r="P36" s="8">
        <v>91.170666000000026</v>
      </c>
      <c r="Q36" s="8">
        <v>70.237190520000013</v>
      </c>
      <c r="R36" s="8">
        <v>62.292723840000008</v>
      </c>
      <c r="S36" s="8">
        <v>67.737976199999991</v>
      </c>
      <c r="T36" s="8">
        <v>70.121111759999991</v>
      </c>
      <c r="U36" s="8">
        <v>65.952952920000001</v>
      </c>
      <c r="V36" s="8">
        <v>70.010712000000012</v>
      </c>
      <c r="W36" s="8">
        <v>79.583461560000018</v>
      </c>
      <c r="X36" s="8">
        <v>87.519296160000025</v>
      </c>
      <c r="Y36" s="8">
        <v>73.014903000000018</v>
      </c>
      <c r="Z36" s="8">
        <v>71.284852440000009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286.767</v>
      </c>
      <c r="D43" s="8">
        <v>184.80545928000001</v>
      </c>
      <c r="E43" s="8">
        <v>143.3835</v>
      </c>
      <c r="F43" s="8">
        <v>151.52314788000001</v>
      </c>
      <c r="G43" s="8">
        <v>145.20973895999998</v>
      </c>
      <c r="H43" s="8">
        <v>123.11267436000001</v>
      </c>
      <c r="I43" s="8">
        <v>135.7394922</v>
      </c>
      <c r="J43" s="8">
        <v>132.58292111999998</v>
      </c>
      <c r="K43" s="8">
        <v>78.918278399999991</v>
      </c>
      <c r="L43" s="8">
        <v>50.507804880000009</v>
      </c>
      <c r="M43" s="8">
        <v>56.821213800000017</v>
      </c>
      <c r="N43" s="8">
        <v>75.935368079999989</v>
      </c>
      <c r="O43" s="8">
        <v>71.048591639999998</v>
      </c>
      <c r="P43" s="8">
        <v>107.79291431999999</v>
      </c>
      <c r="Q43" s="8">
        <v>82.008693000000008</v>
      </c>
      <c r="R43" s="8">
        <v>77.595682320000009</v>
      </c>
      <c r="S43" s="8">
        <v>80.50309956000001</v>
      </c>
      <c r="T43" s="8">
        <v>99.910689839999989</v>
      </c>
      <c r="U43" s="8">
        <v>133.38453491999996</v>
      </c>
      <c r="V43" s="8">
        <v>116.81820540000001</v>
      </c>
      <c r="W43" s="8">
        <v>71.941970879999985</v>
      </c>
      <c r="X43" s="8">
        <v>76.462485839999999</v>
      </c>
      <c r="Y43" s="8">
        <v>86.279787360000014</v>
      </c>
      <c r="Z43" s="8">
        <v>154.13712912000003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130.03515792000005</v>
      </c>
      <c r="G44" s="8">
        <v>114.55475544000002</v>
      </c>
      <c r="H44" s="8">
        <v>130.03515792000005</v>
      </c>
      <c r="I44" s="8">
        <v>80.497981440000004</v>
      </c>
      <c r="J44" s="8">
        <v>111.45878640000001</v>
      </c>
      <c r="K44" s="8">
        <v>80.497981440000004</v>
      </c>
      <c r="L44" s="8">
        <v>65.017578960000023</v>
      </c>
      <c r="M44" s="8">
        <v>40.248990720000002</v>
      </c>
      <c r="N44" s="8">
        <v>46.469071439999993</v>
      </c>
      <c r="O44" s="8">
        <v>58.655113200000002</v>
      </c>
      <c r="P44" s="8">
        <v>48.088248480000004</v>
      </c>
      <c r="Q44" s="8">
        <v>23.526968399999998</v>
      </c>
      <c r="R44" s="8">
        <v>26.598417120000001</v>
      </c>
      <c r="S44" s="8">
        <v>28.496234160000004</v>
      </c>
      <c r="T44" s="8">
        <v>196.0622496</v>
      </c>
      <c r="U44" s="8">
        <v>174.87585720000001</v>
      </c>
      <c r="V44" s="8">
        <v>85.72108824</v>
      </c>
      <c r="W44" s="8">
        <v>37.477915920000001</v>
      </c>
      <c r="X44" s="8">
        <v>17.530078320000001</v>
      </c>
      <c r="Y44" s="8">
        <v>43.762919760000017</v>
      </c>
      <c r="Z44" s="8">
        <v>9.1951200000000011E-3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1026.675</v>
      </c>
      <c r="D48" s="8">
        <v>750.99363299999982</v>
      </c>
      <c r="E48" s="8">
        <v>633.75015599999995</v>
      </c>
      <c r="F48" s="8">
        <v>536.640039</v>
      </c>
      <c r="G48" s="8">
        <v>511.68007800000004</v>
      </c>
      <c r="H48" s="8">
        <v>436.79984399999995</v>
      </c>
      <c r="I48" s="8">
        <v>804.95988299999988</v>
      </c>
      <c r="J48" s="8">
        <v>677.04003899999987</v>
      </c>
      <c r="K48" s="8">
        <v>564.72003900000004</v>
      </c>
      <c r="L48" s="8">
        <v>1232.3999610000001</v>
      </c>
      <c r="M48" s="8">
        <v>857.99984399999983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839.79810000000009</v>
      </c>
      <c r="E50" s="8">
        <v>347.70596796000012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727.04832551999982</v>
      </c>
      <c r="D51" s="27">
        <v>750.83477040000002</v>
      </c>
      <c r="E51" s="27">
        <v>1244.32261668</v>
      </c>
      <c r="F51" s="27">
        <v>752.09500079999998</v>
      </c>
      <c r="G51" s="27">
        <v>860.15470859999994</v>
      </c>
      <c r="H51" s="27">
        <v>8378.8239823200001</v>
      </c>
      <c r="I51" s="27">
        <v>8399.3695750800016</v>
      </c>
      <c r="J51" s="27">
        <v>9010.2450556800013</v>
      </c>
      <c r="K51" s="27">
        <v>9549.8276464800001</v>
      </c>
      <c r="L51" s="27">
        <v>4154.4731131200015</v>
      </c>
      <c r="M51" s="27">
        <v>6934.1400810000005</v>
      </c>
      <c r="N51" s="27">
        <v>1167.08705388</v>
      </c>
      <c r="O51" s="27">
        <v>1121.3348828817589</v>
      </c>
      <c r="P51" s="27">
        <v>1102.9586211866933</v>
      </c>
      <c r="Q51" s="27">
        <v>1147.2174600112412</v>
      </c>
      <c r="R51" s="27">
        <v>1166.4232925077347</v>
      </c>
      <c r="S51" s="27">
        <v>1193.4215221631664</v>
      </c>
      <c r="T51" s="27">
        <v>1073.9083652845413</v>
      </c>
      <c r="U51" s="27">
        <v>810.49959843623253</v>
      </c>
      <c r="V51" s="27">
        <v>784.64458139964108</v>
      </c>
      <c r="W51" s="27">
        <v>407.65647953236208</v>
      </c>
      <c r="X51" s="27">
        <v>640.67790524423697</v>
      </c>
      <c r="Y51" s="27">
        <v>539.17846265598644</v>
      </c>
      <c r="Z51" s="27">
        <v>439.34823522935073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0.13075920000000002</v>
      </c>
      <c r="O52" s="27">
        <f t="shared" si="20"/>
        <v>1.0882872000000001</v>
      </c>
      <c r="P52" s="27">
        <f t="shared" si="20"/>
        <v>0</v>
      </c>
      <c r="Q52" s="27">
        <f t="shared" si="20"/>
        <v>0</v>
      </c>
      <c r="R52" s="27">
        <f t="shared" si="20"/>
        <v>0.75109320000000035</v>
      </c>
      <c r="S52" s="27">
        <f t="shared" si="20"/>
        <v>0.6465888000000003</v>
      </c>
      <c r="T52" s="27">
        <f t="shared" si="20"/>
        <v>0.1214295548371488</v>
      </c>
      <c r="U52" s="27">
        <f t="shared" si="20"/>
        <v>6.3715821859034405E-2</v>
      </c>
      <c r="V52" s="27">
        <f t="shared" si="20"/>
        <v>2.8102102108657632</v>
      </c>
      <c r="W52" s="27">
        <f t="shared" si="20"/>
        <v>3.4051789455108481</v>
      </c>
      <c r="X52" s="27">
        <f t="shared" si="20"/>
        <v>2.2979435253992841</v>
      </c>
      <c r="Y52" s="27">
        <f t="shared" ref="Y52:Z52" si="21">SUM(Y53:Y54)</f>
        <v>0.96988319999999983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0.13075920000000002</v>
      </c>
      <c r="O53" s="8">
        <v>1.0882872000000001</v>
      </c>
      <c r="P53" s="8">
        <v>0</v>
      </c>
      <c r="Q53" s="8">
        <v>0</v>
      </c>
      <c r="R53" s="8">
        <v>0.75109320000000035</v>
      </c>
      <c r="S53" s="8">
        <v>0.6465888000000003</v>
      </c>
      <c r="T53" s="8">
        <v>0.11994840000000001</v>
      </c>
      <c r="U53" s="8">
        <v>5.5598399999999999E-2</v>
      </c>
      <c r="V53" s="8">
        <v>2.7202031999999998</v>
      </c>
      <c r="W53" s="8">
        <v>3.2797908000000002</v>
      </c>
      <c r="X53" s="8">
        <v>2.0391227999999999</v>
      </c>
      <c r="Y53" s="8">
        <v>0.96988319999999983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1.4811548371487999E-3</v>
      </c>
      <c r="U54" s="45">
        <v>8.1174218590343988E-3</v>
      </c>
      <c r="V54" s="45">
        <v>9.0007010865763196E-2</v>
      </c>
      <c r="W54" s="45">
        <v>0.12538814551084798</v>
      </c>
      <c r="X54" s="45">
        <v>0.25882072539928441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55.664179200000007</v>
      </c>
      <c r="I61" s="49">
        <f t="shared" si="22"/>
        <v>54.319910399999983</v>
      </c>
      <c r="J61" s="49">
        <f t="shared" si="22"/>
        <v>58.79986559999999</v>
      </c>
      <c r="K61" s="49">
        <f t="shared" si="22"/>
        <v>167.55217920000001</v>
      </c>
      <c r="L61" s="49">
        <f t="shared" si="22"/>
        <v>154.1119104</v>
      </c>
      <c r="M61" s="49">
        <f t="shared" si="22"/>
        <v>141.68004479999999</v>
      </c>
      <c r="N61" s="49">
        <f t="shared" si="22"/>
        <v>174.2807808</v>
      </c>
      <c r="O61" s="49">
        <f t="shared" si="22"/>
        <v>170.73910459807405</v>
      </c>
      <c r="P61" s="49">
        <f t="shared" si="22"/>
        <v>173.15575839755002</v>
      </c>
      <c r="Q61" s="49">
        <f t="shared" si="22"/>
        <v>165.24063114542307</v>
      </c>
      <c r="R61" s="49">
        <f t="shared" si="22"/>
        <v>167.37028222199095</v>
      </c>
      <c r="S61" s="49">
        <f t="shared" si="22"/>
        <v>163.38867492483266</v>
      </c>
      <c r="T61" s="49">
        <f t="shared" si="22"/>
        <v>66.693788129484119</v>
      </c>
      <c r="U61" s="49">
        <f t="shared" si="22"/>
        <v>131.2256774214209</v>
      </c>
      <c r="V61" s="49">
        <f t="shared" si="22"/>
        <v>111.87132160206073</v>
      </c>
      <c r="W61" s="49">
        <f t="shared" si="22"/>
        <v>89.89601273748724</v>
      </c>
      <c r="X61" s="49">
        <f t="shared" si="22"/>
        <v>87.462178829673093</v>
      </c>
      <c r="Y61" s="49">
        <f t="shared" ref="Y61:Z61" si="23">SUM(Y62:Y72)</f>
        <v>95.107477938665582</v>
      </c>
      <c r="Z61" s="49">
        <f t="shared" si="23"/>
        <v>113.44390994747694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55.664179200000007</v>
      </c>
      <c r="I62" s="52">
        <v>54.319910399999983</v>
      </c>
      <c r="J62" s="52">
        <v>58.79986559999999</v>
      </c>
      <c r="K62" s="52">
        <v>167.55217920000001</v>
      </c>
      <c r="L62" s="52">
        <v>154.1119104</v>
      </c>
      <c r="M62" s="52">
        <v>141.68004479999999</v>
      </c>
      <c r="N62" s="52">
        <v>174.2807808</v>
      </c>
      <c r="O62" s="52">
        <v>170.72657279999993</v>
      </c>
      <c r="P62" s="52">
        <v>173.1256128</v>
      </c>
      <c r="Q62" s="52">
        <v>165.15555840000002</v>
      </c>
      <c r="R62" s="52">
        <v>167.1590592</v>
      </c>
      <c r="S62" s="52">
        <v>162.63515519999993</v>
      </c>
      <c r="T62" s="52">
        <v>65.461939199999989</v>
      </c>
      <c r="U62" s="52">
        <v>129.51550079999998</v>
      </c>
      <c r="V62" s="52">
        <v>109.3454208</v>
      </c>
      <c r="W62" s="52">
        <v>87.306911999999997</v>
      </c>
      <c r="X62" s="52">
        <v>80.703705600000006</v>
      </c>
      <c r="Y62" s="52">
        <v>85.874342399999989</v>
      </c>
      <c r="Z62" s="52">
        <v>101.0628864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1.2531798074126875E-2</v>
      </c>
      <c r="P64" s="52">
        <v>3.0145597550007869E-2</v>
      </c>
      <c r="Q64" s="52">
        <v>8.5072745423054222E-2</v>
      </c>
      <c r="R64" s="52">
        <v>0.2112230219909538</v>
      </c>
      <c r="S64" s="52">
        <v>0.51469716483274497</v>
      </c>
      <c r="T64" s="52">
        <v>0.87587084948412897</v>
      </c>
      <c r="U64" s="52">
        <v>1.2210431814208842</v>
      </c>
      <c r="V64" s="52">
        <v>2.00501968206073</v>
      </c>
      <c r="W64" s="52">
        <v>2.0058776974872519</v>
      </c>
      <c r="X64" s="52">
        <v>6.1727748296730907</v>
      </c>
      <c r="Y64" s="52">
        <v>8.8383264186655808</v>
      </c>
      <c r="Z64" s="52">
        <v>11.821307067476937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1.4399999999999997E-3</v>
      </c>
      <c r="U65" s="52">
        <v>7.92E-3</v>
      </c>
      <c r="V65" s="52">
        <v>8.7839999999999988E-2</v>
      </c>
      <c r="W65" s="52">
        <v>0.12239999999999998</v>
      </c>
      <c r="X65" s="52">
        <v>0.25307999999999992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0.23882256000000002</v>
      </c>
      <c r="T69" s="52">
        <v>0.35453808000000014</v>
      </c>
      <c r="U69" s="52">
        <v>0.48121343999999988</v>
      </c>
      <c r="V69" s="52">
        <v>0.43304112</v>
      </c>
      <c r="W69" s="52">
        <v>0.46082304000000018</v>
      </c>
      <c r="X69" s="52">
        <v>0.33261840000000004</v>
      </c>
      <c r="Y69" s="52">
        <v>0.3948091199999999</v>
      </c>
      <c r="Z69" s="52">
        <v>0.55971648000000007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133692.73753680001</v>
      </c>
      <c r="D2" s="21">
        <f t="shared" ref="D2:X2" si="0">SUM(D3,D17,D22,D25,D26,D51,D52)</f>
        <v>135454.72783788</v>
      </c>
      <c r="E2" s="21">
        <f t="shared" si="0"/>
        <v>135374.83515179995</v>
      </c>
      <c r="F2" s="21">
        <f t="shared" si="0"/>
        <v>132839.99087939999</v>
      </c>
      <c r="G2" s="21">
        <f t="shared" si="0"/>
        <v>133077.93364260002</v>
      </c>
      <c r="H2" s="21">
        <f t="shared" si="0"/>
        <v>130811.96792664001</v>
      </c>
      <c r="I2" s="21">
        <f t="shared" si="0"/>
        <v>131139.15651755998</v>
      </c>
      <c r="J2" s="21">
        <f t="shared" si="0"/>
        <v>130310.55564192</v>
      </c>
      <c r="K2" s="21">
        <f t="shared" si="0"/>
        <v>124335.40683600002</v>
      </c>
      <c r="L2" s="21">
        <f t="shared" si="0"/>
        <v>122944.49793503998</v>
      </c>
      <c r="M2" s="21">
        <f t="shared" si="0"/>
        <v>123285.80083283996</v>
      </c>
      <c r="N2" s="21">
        <f t="shared" si="0"/>
        <v>131375.33833895999</v>
      </c>
      <c r="O2" s="21">
        <f t="shared" si="0"/>
        <v>129135.7432018738</v>
      </c>
      <c r="P2" s="21">
        <f t="shared" si="0"/>
        <v>128610.13272262784</v>
      </c>
      <c r="Q2" s="21">
        <f t="shared" si="0"/>
        <v>127836.17789188218</v>
      </c>
      <c r="R2" s="21">
        <f t="shared" si="0"/>
        <v>129452.24164873408</v>
      </c>
      <c r="S2" s="21">
        <f t="shared" si="0"/>
        <v>130172.37645923565</v>
      </c>
      <c r="T2" s="21">
        <f t="shared" si="0"/>
        <v>130462.30591805914</v>
      </c>
      <c r="U2" s="21">
        <f t="shared" si="0"/>
        <v>128125.77095386725</v>
      </c>
      <c r="V2" s="21">
        <f t="shared" si="0"/>
        <v>127059.12465937232</v>
      </c>
      <c r="W2" s="21">
        <f t="shared" si="0"/>
        <v>106960.40633961976</v>
      </c>
      <c r="X2" s="21">
        <f t="shared" si="0"/>
        <v>121631.8328422552</v>
      </c>
      <c r="Y2" s="21">
        <f t="shared" ref="Y2:Z2" si="1">SUM(Y3,Y17,Y22,Y25,Y26,Y51,Y52)</f>
        <v>125080.79899741976</v>
      </c>
      <c r="Z2" s="21">
        <f t="shared" si="1"/>
        <v>120961.58285615667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  <c r="Y5" s="8">
        <f>FC_TRA_RAIL_E!Y5+FC_TRA_ROAD_E!Y5+FC_TRA_DAVI_E!Y5+FC_TRA_DNAVI_E!Y5+FC_TRA_PIPE_E!Y5</f>
        <v>0</v>
      </c>
      <c r="Z5" s="8">
        <f>FC_TRA_RAIL_E!Z5+FC_TRA_ROAD_E!Z5+FC_TRA_DAVI_E!Z5+FC_TRA_DNAVI_E!Z5+FC_TRA_PIPE_E!Z5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  <c r="Y6" s="8">
        <f>FC_TRA_RAIL_E!Y6+FC_TRA_ROAD_E!Y6+FC_TRA_DAVI_E!Y6+FC_TRA_DNAVI_E!Y6+FC_TRA_PIPE_E!Y6</f>
        <v>0</v>
      </c>
      <c r="Z6" s="8">
        <f>FC_TRA_RAIL_E!Z6+FC_TRA_ROAD_E!Z6+FC_TRA_DAVI_E!Z6+FC_TRA_DNAVI_E!Z6+FC_TRA_PIPE_E!Z6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  <c r="Y7" s="8">
        <f>FC_TRA_RAIL_E!Y7+FC_TRA_ROAD_E!Y7+FC_TRA_DAVI_E!Y7+FC_TRA_DNAVI_E!Y7+FC_TRA_PIPE_E!Y7</f>
        <v>0</v>
      </c>
      <c r="Z7" s="8">
        <f>FC_TRA_RAIL_E!Z7+FC_TRA_ROAD_E!Z7+FC_TRA_DAVI_E!Z7+FC_TRA_DNAVI_E!Z7+FC_TRA_PIPE_E!Z7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  <c r="Y9" s="8">
        <f>FC_TRA_RAIL_E!Y9+FC_TRA_ROAD_E!Y9+FC_TRA_DAVI_E!Y9+FC_TRA_DNAVI_E!Y9+FC_TRA_PIPE_E!Y9</f>
        <v>0</v>
      </c>
      <c r="Z9" s="8">
        <f>FC_TRA_RAIL_E!Z9+FC_TRA_ROAD_E!Z9+FC_TRA_DAVI_E!Z9+FC_TRA_DNAVI_E!Z9+FC_TRA_PIPE_E!Z9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  <c r="Y10" s="8">
        <f>FC_TRA_RAIL_E!Y10+FC_TRA_ROAD_E!Y10+FC_TRA_DAVI_E!Y10+FC_TRA_DNAVI_E!Y10+FC_TRA_PIPE_E!Y10</f>
        <v>0</v>
      </c>
      <c r="Z10" s="8">
        <f>FC_TRA_RAIL_E!Z10+FC_TRA_ROAD_E!Z10+FC_TRA_DAVI_E!Z10+FC_TRA_DNAVI_E!Z10+FC_TRA_PIPE_E!Z10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  <c r="Y12" s="8">
        <f>FC_TRA_RAIL_E!Y12+FC_TRA_ROAD_E!Y12+FC_TRA_DAVI_E!Y12+FC_TRA_DNAVI_E!Y12+FC_TRA_PIPE_E!Y12</f>
        <v>0</v>
      </c>
      <c r="Z12" s="8">
        <f>FC_TRA_RAIL_E!Z12+FC_TRA_ROAD_E!Z12+FC_TRA_DAVI_E!Z12+FC_TRA_DNAVI_E!Z12+FC_TRA_PIPE_E!Z12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  <c r="Y13" s="8">
        <f>FC_TRA_RAIL_E!Y13+FC_TRA_ROAD_E!Y13+FC_TRA_DAVI_E!Y13+FC_TRA_DNAVI_E!Y13+FC_TRA_PIPE_E!Y13</f>
        <v>0</v>
      </c>
      <c r="Z13" s="8">
        <f>FC_TRA_RAIL_E!Z13+FC_TRA_ROAD_E!Z13+FC_TRA_DAVI_E!Z13+FC_TRA_DNAVI_E!Z13+FC_TRA_PIPE_E!Z13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  <c r="Y14" s="8">
        <f>FC_TRA_RAIL_E!Y14+FC_TRA_ROAD_E!Y14+FC_TRA_DAVI_E!Y14+FC_TRA_DNAVI_E!Y14+FC_TRA_PIPE_E!Y14</f>
        <v>0</v>
      </c>
      <c r="Z14" s="8">
        <f>FC_TRA_RAIL_E!Z14+FC_TRA_ROAD_E!Z14+FC_TRA_DAVI_E!Z14+FC_TRA_DNAVI_E!Z14+FC_TRA_PIPE_E!Z14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  <c r="Y15" s="8">
        <f>FC_TRA_RAIL_E!Y15+FC_TRA_ROAD_E!Y15+FC_TRA_DAVI_E!Y15+FC_TRA_DNAVI_E!Y15+FC_TRA_PIPE_E!Y15</f>
        <v>0</v>
      </c>
      <c r="Z15" s="8">
        <f>FC_TRA_RAIL_E!Z15+FC_TRA_ROAD_E!Z15+FC_TRA_DAVI_E!Z15+FC_TRA_DNAVI_E!Z15+FC_TRA_PIPE_E!Z15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  <c r="Y16" s="8">
        <f>FC_TRA_RAIL_E!Y16+FC_TRA_ROAD_E!Y16+FC_TRA_DAVI_E!Y16+FC_TRA_DNAVI_E!Y16+FC_TRA_PIPE_E!Y16</f>
        <v>0</v>
      </c>
      <c r="Z16" s="8">
        <f>FC_TRA_RAIL_E!Z16+FC_TRA_ROAD_E!Z16+FC_TRA_DAVI_E!Z16+FC_TRA_DNAVI_E!Z16+FC_TRA_PIPE_E!Z16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  <c r="Y18" s="8">
        <f>FC_TRA_RAIL_E!Y18+FC_TRA_ROAD_E!Y18+FC_TRA_DAVI_E!Y18+FC_TRA_DNAVI_E!Y18+FC_TRA_PIPE_E!Y18</f>
        <v>0</v>
      </c>
      <c r="Z18" s="8">
        <f>FC_TRA_RAIL_E!Z18+FC_TRA_ROAD_E!Z18+FC_TRA_DAVI_E!Z18+FC_TRA_DNAVI_E!Z18+FC_TRA_PIPE_E!Z18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  <c r="Y19" s="8">
        <f>FC_TRA_RAIL_E!Y19+FC_TRA_ROAD_E!Y19+FC_TRA_DAVI_E!Y19+FC_TRA_DNAVI_E!Y19+FC_TRA_PIPE_E!Y19</f>
        <v>0</v>
      </c>
      <c r="Z19" s="8">
        <f>FC_TRA_RAIL_E!Z19+FC_TRA_ROAD_E!Z19+FC_TRA_DAVI_E!Z19+FC_TRA_DNAVI_E!Z19+FC_TRA_PIPE_E!Z19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  <c r="Y20" s="8">
        <f>FC_TRA_RAIL_E!Y20+FC_TRA_ROAD_E!Y20+FC_TRA_DAVI_E!Y20+FC_TRA_DNAVI_E!Y20+FC_TRA_PIPE_E!Y20</f>
        <v>0</v>
      </c>
      <c r="Z20" s="8">
        <f>FC_TRA_RAIL_E!Z20+FC_TRA_ROAD_E!Z20+FC_TRA_DAVI_E!Z20+FC_TRA_DNAVI_E!Z20+FC_TRA_PIPE_E!Z20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  <c r="Y21" s="8">
        <f>FC_TRA_RAIL_E!Y21+FC_TRA_ROAD_E!Y21+FC_TRA_DAVI_E!Y21+FC_TRA_DNAVI_E!Y21+FC_TRA_PIPE_E!Y21</f>
        <v>0</v>
      </c>
      <c r="Z21" s="8">
        <f>FC_TRA_RAIL_E!Z21+FC_TRA_ROAD_E!Z21+FC_TRA_DAVI_E!Z21+FC_TRA_DNAVI_E!Z21+FC_TRA_PIPE_E!Z21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  <c r="Y23" s="8">
        <f>FC_TRA_RAIL_E!Y23+FC_TRA_ROAD_E!Y23+FC_TRA_DAVI_E!Y23+FC_TRA_DNAVI_E!Y23+FC_TRA_PIPE_E!Y23</f>
        <v>0</v>
      </c>
      <c r="Z23" s="8">
        <f>FC_TRA_RAIL_E!Z23+FC_TRA_ROAD_E!Z23+FC_TRA_DAVI_E!Z23+FC_TRA_DNAVI_E!Z23+FC_TRA_PIPE_E!Z23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  <c r="Y24" s="8">
        <f>FC_TRA_RAIL_E!Y24+FC_TRA_ROAD_E!Y24+FC_TRA_DAVI_E!Y24+FC_TRA_DNAVI_E!Y24+FC_TRA_PIPE_E!Y24</f>
        <v>0</v>
      </c>
      <c r="Z24" s="8">
        <f>FC_TRA_RAIL_E!Z24+FC_TRA_ROAD_E!Z24+FC_TRA_DAVI_E!Z24+FC_TRA_DNAVI_E!Z24+FC_TRA_PIPE_E!Z24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  <c r="Y25" s="27">
        <f>FC_TRA_RAIL_E!Y25+FC_TRA_ROAD_E!Y25+FC_TRA_DAVI_E!Y25+FC_TRA_DNAVI_E!Y25+FC_TRA_PIPE_E!Y25</f>
        <v>0</v>
      </c>
      <c r="Z25" s="27">
        <f>FC_TRA_RAIL_E!Z25+FC_TRA_ROAD_E!Z25+FC_TRA_DAVI_E!Z25+FC_TRA_DNAVI_E!Z25+FC_TRA_PIPE_E!Z25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133691.22283680001</v>
      </c>
      <c r="D26" s="27">
        <f t="shared" si="20"/>
        <v>135435.84457787999</v>
      </c>
      <c r="E26" s="27">
        <f t="shared" si="20"/>
        <v>135352.82151179996</v>
      </c>
      <c r="F26" s="27">
        <f t="shared" si="20"/>
        <v>132809.14169135998</v>
      </c>
      <c r="G26" s="27">
        <f t="shared" si="20"/>
        <v>133043.34779064002</v>
      </c>
      <c r="H26" s="27">
        <f t="shared" si="20"/>
        <v>130773.89887056001</v>
      </c>
      <c r="I26" s="27">
        <f t="shared" si="20"/>
        <v>131088.81818951998</v>
      </c>
      <c r="J26" s="27">
        <f t="shared" si="20"/>
        <v>130253.95695779999</v>
      </c>
      <c r="K26" s="27">
        <f t="shared" si="20"/>
        <v>124266.18544992003</v>
      </c>
      <c r="L26" s="27">
        <f t="shared" si="20"/>
        <v>122874.36813287999</v>
      </c>
      <c r="M26" s="27">
        <f t="shared" si="20"/>
        <v>123209.71139303996</v>
      </c>
      <c r="N26" s="27">
        <f t="shared" si="20"/>
        <v>131166.34770744</v>
      </c>
      <c r="O26" s="27">
        <f t="shared" si="20"/>
        <v>128907.69400224001</v>
      </c>
      <c r="P26" s="27">
        <f t="shared" si="20"/>
        <v>128359.56435191998</v>
      </c>
      <c r="Q26" s="27">
        <f t="shared" si="20"/>
        <v>127567.85448816</v>
      </c>
      <c r="R26" s="27">
        <f t="shared" si="20"/>
        <v>129176.82813672</v>
      </c>
      <c r="S26" s="27">
        <f t="shared" si="20"/>
        <v>129885.60118067999</v>
      </c>
      <c r="T26" s="27">
        <f t="shared" si="20"/>
        <v>130118.88141647998</v>
      </c>
      <c r="U26" s="27">
        <f t="shared" si="20"/>
        <v>127819.52188812</v>
      </c>
      <c r="V26" s="27">
        <f t="shared" si="20"/>
        <v>126684.56930004001</v>
      </c>
      <c r="W26" s="27">
        <f t="shared" ref="W26:X26" si="21">SUM(W27,W33)</f>
        <v>106514.98181568</v>
      </c>
      <c r="X26" s="27">
        <f t="shared" si="21"/>
        <v>121008.36106872</v>
      </c>
      <c r="Y26" s="27">
        <f t="shared" ref="Y26:Z26" si="22">SUM(Y27,Y33)</f>
        <v>124355.10168539998</v>
      </c>
      <c r="Z26" s="27">
        <f t="shared" si="22"/>
        <v>120136.29288659999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  <c r="Y28" s="8">
        <f>FC_TRA_RAIL_E!Y28+FC_TRA_ROAD_E!Y28+FC_TRA_DAVI_E!Y28+FC_TRA_DNAVI_E!Y28+FC_TRA_PIPE_E!Y28</f>
        <v>0</v>
      </c>
      <c r="Z28" s="8">
        <f>FC_TRA_RAIL_E!Z28+FC_TRA_ROAD_E!Z28+FC_TRA_DAVI_E!Z28+FC_TRA_DNAVI_E!Z28+FC_TRA_PIPE_E!Z28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  <c r="Y29" s="8">
        <f>FC_TRA_RAIL_E!Y29+FC_TRA_ROAD_E!Y29+FC_TRA_DAVI_E!Y29+FC_TRA_DNAVI_E!Y29+FC_TRA_PIPE_E!Y29</f>
        <v>0</v>
      </c>
      <c r="Z29" s="8">
        <f>FC_TRA_RAIL_E!Z29+FC_TRA_ROAD_E!Z29+FC_TRA_DAVI_E!Z29+FC_TRA_DNAVI_E!Z29+FC_TRA_PIPE_E!Z29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  <c r="Y30" s="8">
        <f>FC_TRA_RAIL_E!Y30+FC_TRA_ROAD_E!Y30+FC_TRA_DAVI_E!Y30+FC_TRA_DNAVI_E!Y30+FC_TRA_PIPE_E!Y30</f>
        <v>0</v>
      </c>
      <c r="Z30" s="8">
        <f>FC_TRA_RAIL_E!Z30+FC_TRA_ROAD_E!Z30+FC_TRA_DAVI_E!Z30+FC_TRA_DNAVI_E!Z30+FC_TRA_PIPE_E!Z30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  <c r="Y31" s="8">
        <f>FC_TRA_RAIL_E!Y31+FC_TRA_ROAD_E!Y31+FC_TRA_DAVI_E!Y31+FC_TRA_DNAVI_E!Y31+FC_TRA_PIPE_E!Y31</f>
        <v>0</v>
      </c>
      <c r="Z31" s="8">
        <f>FC_TRA_RAIL_E!Z31+FC_TRA_ROAD_E!Z31+FC_TRA_DAVI_E!Z31+FC_TRA_DNAVI_E!Z31+FC_TRA_PIPE_E!Z31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  <c r="Y32" s="8">
        <f>FC_TRA_RAIL_E!Y32+FC_TRA_ROAD_E!Y32+FC_TRA_DAVI_E!Y32+FC_TRA_DNAVI_E!Y32+FC_TRA_PIPE_E!Y32</f>
        <v>0</v>
      </c>
      <c r="Z32" s="8">
        <f>FC_TRA_RAIL_E!Z32+FC_TRA_ROAD_E!Z32+FC_TRA_DAVI_E!Z32+FC_TRA_DNAVI_E!Z32+FC_TRA_PIPE_E!Z32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133691.22283680001</v>
      </c>
      <c r="D33" s="19">
        <f t="shared" si="26"/>
        <v>135435.84457787999</v>
      </c>
      <c r="E33" s="19">
        <f t="shared" si="26"/>
        <v>135352.82151179996</v>
      </c>
      <c r="F33" s="19">
        <f t="shared" si="26"/>
        <v>132809.14169135998</v>
      </c>
      <c r="G33" s="19">
        <f t="shared" si="26"/>
        <v>133043.34779064002</v>
      </c>
      <c r="H33" s="19">
        <f t="shared" si="26"/>
        <v>130773.89887056001</v>
      </c>
      <c r="I33" s="19">
        <f t="shared" si="26"/>
        <v>131088.81818951998</v>
      </c>
      <c r="J33" s="19">
        <f t="shared" si="26"/>
        <v>130253.95695779999</v>
      </c>
      <c r="K33" s="19">
        <f t="shared" si="26"/>
        <v>124266.18544992003</v>
      </c>
      <c r="L33" s="19">
        <f t="shared" si="26"/>
        <v>122874.36813287999</v>
      </c>
      <c r="M33" s="19">
        <f t="shared" si="26"/>
        <v>123209.71139303996</v>
      </c>
      <c r="N33" s="19">
        <f t="shared" si="26"/>
        <v>131166.34770744</v>
      </c>
      <c r="O33" s="19">
        <f t="shared" si="26"/>
        <v>128907.69400224001</v>
      </c>
      <c r="P33" s="19">
        <f t="shared" si="26"/>
        <v>128359.56435191998</v>
      </c>
      <c r="Q33" s="19">
        <f t="shared" si="26"/>
        <v>127567.85448816</v>
      </c>
      <c r="R33" s="19">
        <f t="shared" si="26"/>
        <v>129176.82813672</v>
      </c>
      <c r="S33" s="19">
        <f t="shared" si="26"/>
        <v>129885.60118067999</v>
      </c>
      <c r="T33" s="19">
        <f t="shared" si="26"/>
        <v>130118.88141647998</v>
      </c>
      <c r="U33" s="19">
        <f t="shared" si="26"/>
        <v>127819.52188812</v>
      </c>
      <c r="V33" s="19">
        <f t="shared" si="26"/>
        <v>126684.56930004001</v>
      </c>
      <c r="W33" s="19">
        <f t="shared" ref="W33:X33" si="27">SUM(W34:W50)</f>
        <v>106514.98181568</v>
      </c>
      <c r="X33" s="19">
        <f t="shared" si="27"/>
        <v>121008.36106872</v>
      </c>
      <c r="Y33" s="19">
        <f t="shared" ref="Y33:Z33" si="28">SUM(Y34:Y50)</f>
        <v>124355.10168539998</v>
      </c>
      <c r="Z33" s="19">
        <f t="shared" si="28"/>
        <v>120136.29288659999</v>
      </c>
    </row>
    <row r="34" spans="1:26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  <c r="Y34" s="8">
        <f>FC_TRA_RAIL_E!Y34+FC_TRA_ROAD_E!Y34+FC_TRA_DAVI_E!Y34+FC_TRA_DNAVI_E!Y34+FC_TRA_PIPE_E!Y34</f>
        <v>0</v>
      </c>
      <c r="Z34" s="8">
        <f>FC_TRA_RAIL_E!Z34+FC_TRA_ROAD_E!Z34+FC_TRA_DAVI_E!Z34+FC_TRA_DNAVI_E!Z34+FC_TRA_PIPE_E!Z34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  <c r="Y35" s="8">
        <f>FC_TRA_RAIL_E!Y35+FC_TRA_ROAD_E!Y35+FC_TRA_DAVI_E!Y35+FC_TRA_DNAVI_E!Y35+FC_TRA_PIPE_E!Y35</f>
        <v>0</v>
      </c>
      <c r="Z35" s="8">
        <f>FC_TRA_RAIL_E!Z35+FC_TRA_ROAD_E!Z35+FC_TRA_DAVI_E!Z35+FC_TRA_DNAVI_E!Z35+FC_TRA_PIPE_E!Z35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647.66473524000014</v>
      </c>
      <c r="D36" s="8">
        <f>FC_TRA_RAIL_E!D36+FC_TRA_ROAD_E!D36+FC_TRA_DAVI_E!D36+FC_TRA_DNAVI_E!D36+FC_TRA_PIPE_E!D36</f>
        <v>626.77237572000024</v>
      </c>
      <c r="E36" s="8">
        <f>FC_TRA_RAIL_E!E36+FC_TRA_ROAD_E!E36+FC_TRA_DAVI_E!E36+FC_TRA_DNAVI_E!E36+FC_TRA_PIPE_E!E36</f>
        <v>561.11041475999991</v>
      </c>
      <c r="F36" s="8">
        <f>FC_TRA_RAIL_E!F36+FC_TRA_ROAD_E!F36+FC_TRA_DAVI_E!F36+FC_TRA_DNAVI_E!F36+FC_TRA_PIPE_E!F36</f>
        <v>481.83157475999997</v>
      </c>
      <c r="G36" s="8">
        <f>FC_TRA_RAIL_E!G36+FC_TRA_ROAD_E!G36+FC_TRA_DAVI_E!G36+FC_TRA_DNAVI_E!G36+FC_TRA_PIPE_E!G36</f>
        <v>438.29249903999994</v>
      </c>
      <c r="H36" s="8">
        <f>FC_TRA_RAIL_E!H36+FC_TRA_ROAD_E!H36+FC_TRA_DAVI_E!H36+FC_TRA_DNAVI_E!H36+FC_TRA_PIPE_E!H36</f>
        <v>403.46137476000001</v>
      </c>
      <c r="I36" s="8">
        <f>FC_TRA_RAIL_E!I36+FC_TRA_ROAD_E!I36+FC_TRA_DAVI_E!I36+FC_TRA_DNAVI_E!I36+FC_TRA_PIPE_E!I36</f>
        <v>377.33797476000007</v>
      </c>
      <c r="J36" s="8">
        <f>FC_TRA_RAIL_E!J36+FC_TRA_ROAD_E!J36+FC_TRA_DAVI_E!J36+FC_TRA_DNAVI_E!J36+FC_TRA_PIPE_E!J36</f>
        <v>342.50685048000003</v>
      </c>
      <c r="K36" s="8">
        <f>FC_TRA_RAIL_E!K36+FC_TRA_ROAD_E!K36+FC_TRA_DAVI_E!K36+FC_TRA_DNAVI_E!K36+FC_TRA_PIPE_E!K36</f>
        <v>322.18852427999997</v>
      </c>
      <c r="L36" s="8">
        <f>FC_TRA_RAIL_E!L36+FC_TRA_ROAD_E!L36+FC_TRA_DAVI_E!L36+FC_TRA_DNAVI_E!L36+FC_TRA_PIPE_E!L36</f>
        <v>287.35739999999993</v>
      </c>
      <c r="M36" s="8">
        <f>FC_TRA_RAIL_E!M36+FC_TRA_ROAD_E!M36+FC_TRA_DAVI_E!M36+FC_TRA_DNAVI_E!M36+FC_TRA_PIPE_E!M36</f>
        <v>333.79889904000004</v>
      </c>
      <c r="N36" s="8">
        <f>FC_TRA_RAIL_E!N36+FC_TRA_ROAD_E!N36+FC_TRA_DAVI_E!N36+FC_TRA_DNAVI_E!N36+FC_TRA_PIPE_E!N36</f>
        <v>367.18755732000005</v>
      </c>
      <c r="O36" s="8">
        <f>FC_TRA_RAIL_E!O36+FC_TRA_ROAD_E!O36+FC_TRA_DAVI_E!O36+FC_TRA_DNAVI_E!O36+FC_TRA_PIPE_E!O36</f>
        <v>334.65824531999993</v>
      </c>
      <c r="P36" s="8">
        <f>FC_TRA_RAIL_E!P36+FC_TRA_ROAD_E!P36+FC_TRA_DAVI_E!P36+FC_TRA_DNAVI_E!P36+FC_TRA_PIPE_E!P36</f>
        <v>296.59054536000008</v>
      </c>
      <c r="Q36" s="8">
        <f>FC_TRA_RAIL_E!Q36+FC_TRA_ROAD_E!Q36+FC_TRA_DAVI_E!Q36+FC_TRA_DNAVI_E!Q36+FC_TRA_PIPE_E!Q36</f>
        <v>264.85061436000001</v>
      </c>
      <c r="R36" s="8">
        <f>FC_TRA_RAIL_E!R36+FC_TRA_ROAD_E!R36+FC_TRA_DAVI_E!R36+FC_TRA_DNAVI_E!R36+FC_TRA_PIPE_E!R36</f>
        <v>235.17738504000005</v>
      </c>
      <c r="S36" s="8">
        <f>FC_TRA_RAIL_E!S36+FC_TRA_ROAD_E!S36+FC_TRA_DAVI_E!S36+FC_TRA_DNAVI_E!S36+FC_TRA_PIPE_E!S36</f>
        <v>211.70108052</v>
      </c>
      <c r="T36" s="8">
        <f>FC_TRA_RAIL_E!T36+FC_TRA_ROAD_E!T36+FC_TRA_DAVI_E!T36+FC_TRA_DNAVI_E!T36+FC_TRA_PIPE_E!T36</f>
        <v>186.80252724000005</v>
      </c>
      <c r="U36" s="8">
        <f>FC_TRA_RAIL_E!U36+FC_TRA_ROAD_E!U36+FC_TRA_DAVI_E!U36+FC_TRA_DNAVI_E!U36+FC_TRA_PIPE_E!U36</f>
        <v>163.94455224000001</v>
      </c>
      <c r="V36" s="8">
        <f>FC_TRA_RAIL_E!V36+FC_TRA_ROAD_E!V36+FC_TRA_DAVI_E!V36+FC_TRA_DNAVI_E!V36+FC_TRA_PIPE_E!V36</f>
        <v>152.72330256000004</v>
      </c>
      <c r="W36" s="8">
        <f>FC_TRA_RAIL_E!W36+FC_TRA_ROAD_E!W36+FC_TRA_DAVI_E!W36+FC_TRA_DNAVI_E!W36+FC_TRA_PIPE_E!W36</f>
        <v>103.05385992000001</v>
      </c>
      <c r="X36" s="8">
        <f>FC_TRA_RAIL_E!X36+FC_TRA_ROAD_E!X36+FC_TRA_DAVI_E!X36+FC_TRA_DNAVI_E!X36+FC_TRA_PIPE_E!X36</f>
        <v>144.45944892000003</v>
      </c>
      <c r="Y36" s="8">
        <f>FC_TRA_RAIL_E!Y36+FC_TRA_ROAD_E!Y36+FC_TRA_DAVI_E!Y36+FC_TRA_DNAVI_E!Y36+FC_TRA_PIPE_E!Y36</f>
        <v>242.71841555999998</v>
      </c>
      <c r="Z36" s="8">
        <f>FC_TRA_RAIL_E!Z36+FC_TRA_ROAD_E!Z36+FC_TRA_DAVI_E!Z36+FC_TRA_DNAVI_E!Z36+FC_TRA_PIPE_E!Z36</f>
        <v>298.73266416000001</v>
      </c>
    </row>
    <row r="37" spans="1:26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41951.413183680015</v>
      </c>
      <c r="D37" s="8">
        <f>FC_TRA_RAIL_E!D37+FC_TRA_ROAD_E!D37+FC_TRA_DAVI_E!D37+FC_TRA_DNAVI_E!D37+FC_TRA_PIPE_E!D37</f>
        <v>40790.956963679986</v>
      </c>
      <c r="E37" s="8">
        <f>FC_TRA_RAIL_E!E37+FC_TRA_ROAD_E!E37+FC_TRA_DAVI_E!E37+FC_TRA_DNAVI_E!E37+FC_TRA_PIPE_E!E37</f>
        <v>39348.061691399977</v>
      </c>
      <c r="F37" s="8">
        <f>FC_TRA_RAIL_E!F37+FC_TRA_ROAD_E!F37+FC_TRA_DAVI_E!F37+FC_TRA_DNAVI_E!F37+FC_TRA_PIPE_E!F37</f>
        <v>36638.354380320001</v>
      </c>
      <c r="G37" s="8">
        <f>FC_TRA_RAIL_E!G37+FC_TRA_ROAD_E!G37+FC_TRA_DAVI_E!G37+FC_TRA_DNAVI_E!G37+FC_TRA_PIPE_E!G37</f>
        <v>34818.023560320005</v>
      </c>
      <c r="H37" s="8">
        <f>FC_TRA_RAIL_E!H37+FC_TRA_ROAD_E!H37+FC_TRA_DAVI_E!H37+FC_TRA_DNAVI_E!H37+FC_TRA_PIPE_E!H37</f>
        <v>32491.536739200015</v>
      </c>
      <c r="I37" s="8">
        <f>FC_TRA_RAIL_E!I37+FC_TRA_ROAD_E!I37+FC_TRA_DAVI_E!I37+FC_TRA_DNAVI_E!I37+FC_TRA_PIPE_E!I37</f>
        <v>30357.145276919979</v>
      </c>
      <c r="J37" s="8">
        <f>FC_TRA_RAIL_E!J37+FC_TRA_ROAD_E!J37+FC_TRA_DAVI_E!J37+FC_TRA_DNAVI_E!J37+FC_TRA_PIPE_E!J37</f>
        <v>28216.655525519996</v>
      </c>
      <c r="K37" s="8">
        <f>FC_TRA_RAIL_E!K37+FC_TRA_ROAD_E!K37+FC_TRA_DAVI_E!K37+FC_TRA_DNAVI_E!K37+FC_TRA_PIPE_E!K37</f>
        <v>25167.524936400008</v>
      </c>
      <c r="L37" s="8">
        <f>FC_TRA_RAIL_E!L37+FC_TRA_ROAD_E!L37+FC_TRA_DAVI_E!L37+FC_TRA_DNAVI_E!L37+FC_TRA_PIPE_E!L37</f>
        <v>24249.736415520001</v>
      </c>
      <c r="M37" s="8">
        <f>FC_TRA_RAIL_E!M37+FC_TRA_ROAD_E!M37+FC_TRA_DAVI_E!M37+FC_TRA_DNAVI_E!M37+FC_TRA_PIPE_E!M37</f>
        <v>22377.570138000003</v>
      </c>
      <c r="N37" s="8">
        <f>FC_TRA_RAIL_E!N37+FC_TRA_ROAD_E!N37+FC_TRA_DAVI_E!N37+FC_TRA_DNAVI_E!N37+FC_TRA_PIPE_E!N37</f>
        <v>22856.245168679994</v>
      </c>
      <c r="O37" s="8">
        <f>FC_TRA_RAIL_E!O37+FC_TRA_ROAD_E!O37+FC_TRA_DAVI_E!O37+FC_TRA_DNAVI_E!O37+FC_TRA_PIPE_E!O37</f>
        <v>21246.35896152</v>
      </c>
      <c r="P37" s="8">
        <f>FC_TRA_RAIL_E!P37+FC_TRA_ROAD_E!P37+FC_TRA_DAVI_E!P37+FC_TRA_DNAVI_E!P37+FC_TRA_PIPE_E!P37</f>
        <v>20553.993583199997</v>
      </c>
      <c r="Q37" s="8">
        <f>FC_TRA_RAIL_E!Q37+FC_TRA_ROAD_E!Q37+FC_TRA_DAVI_E!Q37+FC_TRA_DNAVI_E!Q37+FC_TRA_PIPE_E!Q37</f>
        <v>20456.116841160001</v>
      </c>
      <c r="R37" s="8">
        <f>FC_TRA_RAIL_E!R37+FC_TRA_ROAD_E!R37+FC_TRA_DAVI_E!R37+FC_TRA_DNAVI_E!R37+FC_TRA_PIPE_E!R37</f>
        <v>20755.073714760001</v>
      </c>
      <c r="S37" s="8">
        <f>FC_TRA_RAIL_E!S37+FC_TRA_ROAD_E!S37+FC_TRA_DAVI_E!S37+FC_TRA_DNAVI_E!S37+FC_TRA_PIPE_E!S37</f>
        <v>21269.307628800001</v>
      </c>
      <c r="T37" s="8">
        <f>FC_TRA_RAIL_E!T37+FC_TRA_ROAD_E!T37+FC_TRA_DAVI_E!T37+FC_TRA_DNAVI_E!T37+FC_TRA_PIPE_E!T37</f>
        <v>21838.036207680001</v>
      </c>
      <c r="U37" s="8">
        <f>FC_TRA_RAIL_E!U37+FC_TRA_ROAD_E!U37+FC_TRA_DAVI_E!U37+FC_TRA_DNAVI_E!U37+FC_TRA_PIPE_E!U37</f>
        <v>22552.894203839998</v>
      </c>
      <c r="V37" s="8">
        <f>FC_TRA_RAIL_E!V37+FC_TRA_ROAD_E!V37+FC_TRA_DAVI_E!V37+FC_TRA_DNAVI_E!V37+FC_TRA_PIPE_E!V37</f>
        <v>24036.084487799999</v>
      </c>
      <c r="W37" s="8">
        <f>FC_TRA_RAIL_E!W37+FC_TRA_ROAD_E!W37+FC_TRA_DAVI_E!W37+FC_TRA_DNAVI_E!W37+FC_TRA_PIPE_E!W37</f>
        <v>20711.076918839997</v>
      </c>
      <c r="X37" s="8">
        <f>FC_TRA_RAIL_E!X37+FC_TRA_ROAD_E!X37+FC_TRA_DAVI_E!X37+FC_TRA_DNAVI_E!X37+FC_TRA_PIPE_E!X37</f>
        <v>24866.079250320006</v>
      </c>
      <c r="Y37" s="8">
        <f>FC_TRA_RAIL_E!Y37+FC_TRA_ROAD_E!Y37+FC_TRA_DAVI_E!Y37+FC_TRA_DNAVI_E!Y37+FC_TRA_PIPE_E!Y37</f>
        <v>27239.413924799985</v>
      </c>
      <c r="Z37" s="8">
        <f>FC_TRA_RAIL_E!Z37+FC_TRA_ROAD_E!Z37+FC_TRA_DAVI_E!Z37+FC_TRA_DNAVI_E!Z37+FC_TRA_PIPE_E!Z37</f>
        <v>28953.94925808</v>
      </c>
    </row>
    <row r="38" spans="1:26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80.625887999999989</v>
      </c>
      <c r="D38" s="8">
        <f>FC_TRA_RAIL_E!D38+FC_TRA_ROAD_E!D38+FC_TRA_DAVI_E!D38+FC_TRA_DNAVI_E!D38+FC_TRA_PIPE_E!D38</f>
        <v>77.525027999999992</v>
      </c>
      <c r="E38" s="8">
        <f>FC_TRA_RAIL_E!E38+FC_TRA_ROAD_E!E38+FC_TRA_DAVI_E!E38+FC_TRA_DNAVI_E!E38+FC_TRA_PIPE_E!E38</f>
        <v>74.423916000000034</v>
      </c>
      <c r="F38" s="8">
        <f>FC_TRA_RAIL_E!F38+FC_TRA_ROAD_E!F38+FC_TRA_DAVI_E!F38+FC_TRA_DNAVI_E!F38+FC_TRA_PIPE_E!F38</f>
        <v>64.678571999999988</v>
      </c>
      <c r="G38" s="8">
        <f>FC_TRA_RAIL_E!G38+FC_TRA_ROAD_E!G38+FC_TRA_DAVI_E!G38+FC_TRA_DNAVI_E!G38+FC_TRA_PIPE_E!G38</f>
        <v>64.678571999999974</v>
      </c>
      <c r="H38" s="8">
        <f>FC_TRA_RAIL_E!H38+FC_TRA_ROAD_E!H38+FC_TRA_DAVI_E!H38+FC_TRA_DNAVI_E!H38+FC_TRA_PIPE_E!H38</f>
        <v>67.758515999999986</v>
      </c>
      <c r="I38" s="8">
        <f>FC_TRA_RAIL_E!I38+FC_TRA_ROAD_E!I38+FC_TRA_DAVI_E!I38+FC_TRA_DNAVI_E!I38+FC_TRA_PIPE_E!I38</f>
        <v>67.758515999999986</v>
      </c>
      <c r="J38" s="8">
        <f>FC_TRA_RAIL_E!J38+FC_TRA_ROAD_E!J38+FC_TRA_DAVI_E!J38+FC_TRA_DNAVI_E!J38+FC_TRA_PIPE_E!J38</f>
        <v>67.758515999999986</v>
      </c>
      <c r="K38" s="8">
        <f>FC_TRA_RAIL_E!K38+FC_TRA_ROAD_E!K38+FC_TRA_DAVI_E!K38+FC_TRA_DNAVI_E!K38+FC_TRA_PIPE_E!K38</f>
        <v>61.598627999999998</v>
      </c>
      <c r="L38" s="8">
        <f>FC_TRA_RAIL_E!L38+FC_TRA_ROAD_E!L38+FC_TRA_DAVI_E!L38+FC_TRA_DNAVI_E!L38+FC_TRA_PIPE_E!L38</f>
        <v>76.998347999999993</v>
      </c>
      <c r="M38" s="8">
        <f>FC_TRA_RAIL_E!M38+FC_TRA_ROAD_E!M38+FC_TRA_DAVI_E!M38+FC_TRA_DNAVI_E!M38+FC_TRA_PIPE_E!M38</f>
        <v>64.678571999999988</v>
      </c>
      <c r="N38" s="8">
        <f>FC_TRA_RAIL_E!N38+FC_TRA_ROAD_E!N38+FC_TRA_DAVI_E!N38+FC_TRA_DNAVI_E!N38+FC_TRA_PIPE_E!N38</f>
        <v>76.446971999999988</v>
      </c>
      <c r="O38" s="8">
        <f>FC_TRA_RAIL_E!O38+FC_TRA_ROAD_E!O38+FC_TRA_DAVI_E!O38+FC_TRA_DNAVI_E!O38+FC_TRA_PIPE_E!O38</f>
        <v>69.470856000000012</v>
      </c>
      <c r="P38" s="8">
        <f>FC_TRA_RAIL_E!P38+FC_TRA_ROAD_E!P38+FC_TRA_DAVI_E!P38+FC_TRA_DNAVI_E!P38+FC_TRA_PIPE_E!P38</f>
        <v>65.959739999999996</v>
      </c>
      <c r="Q38" s="8">
        <f>FC_TRA_RAIL_E!Q38+FC_TRA_ROAD_E!Q38+FC_TRA_DAVI_E!Q38+FC_TRA_DNAVI_E!Q38+FC_TRA_PIPE_E!Q38</f>
        <v>56.291759999999989</v>
      </c>
      <c r="R38" s="8">
        <f>FC_TRA_RAIL_E!R38+FC_TRA_ROAD_E!R38+FC_TRA_DAVI_E!R38+FC_TRA_DNAVI_E!R38+FC_TRA_PIPE_E!R38</f>
        <v>56.144088000000004</v>
      </c>
      <c r="S38" s="8">
        <f>FC_TRA_RAIL_E!S38+FC_TRA_ROAD_E!S38+FC_TRA_DAVI_E!S38+FC_TRA_DNAVI_E!S38+FC_TRA_PIPE_E!S38</f>
        <v>52.870103999999984</v>
      </c>
      <c r="T38" s="8">
        <f>FC_TRA_RAIL_E!T38+FC_TRA_ROAD_E!T38+FC_TRA_DAVI_E!T38+FC_TRA_DNAVI_E!T38+FC_TRA_PIPE_E!T38</f>
        <v>50.828148000000013</v>
      </c>
      <c r="U38" s="8">
        <f>FC_TRA_RAIL_E!U38+FC_TRA_ROAD_E!U38+FC_TRA_DAVI_E!U38+FC_TRA_DNAVI_E!U38+FC_TRA_PIPE_E!U38</f>
        <v>51.416315999999981</v>
      </c>
      <c r="V38" s="8">
        <f>FC_TRA_RAIL_E!V38+FC_TRA_ROAD_E!V38+FC_TRA_DAVI_E!V38+FC_TRA_DNAVI_E!V38+FC_TRA_PIPE_E!V38</f>
        <v>51.025212000000003</v>
      </c>
      <c r="W38" s="8">
        <f>FC_TRA_RAIL_E!W38+FC_TRA_ROAD_E!W38+FC_TRA_DAVI_E!W38+FC_TRA_DNAVI_E!W38+FC_TRA_PIPE_E!W38</f>
        <v>40.005252000000006</v>
      </c>
      <c r="X38" s="8">
        <f>FC_TRA_RAIL_E!X38+FC_TRA_ROAD_E!X38+FC_TRA_DAVI_E!X38+FC_TRA_DNAVI_E!X38+FC_TRA_PIPE_E!X38</f>
        <v>59.707620000000006</v>
      </c>
      <c r="Y38" s="8">
        <f>FC_TRA_RAIL_E!Y38+FC_TRA_ROAD_E!Y38+FC_TRA_DAVI_E!Y38+FC_TRA_DNAVI_E!Y38+FC_TRA_PIPE_E!Y38</f>
        <v>51.638076000000012</v>
      </c>
      <c r="Z38" s="8">
        <f>FC_TRA_RAIL_E!Z38+FC_TRA_ROAD_E!Z38+FC_TRA_DAVI_E!Z38+FC_TRA_DNAVI_E!Z38+FC_TRA_PIPE_E!Z38</f>
        <v>64.090152000000003</v>
      </c>
    </row>
    <row r="39" spans="1:26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  <c r="Y39" s="8">
        <f>FC_TRA_RAIL_E!Y39+FC_TRA_ROAD_E!Y39+FC_TRA_DAVI_E!Y39+FC_TRA_DNAVI_E!Y39+FC_TRA_PIPE_E!Y39</f>
        <v>0</v>
      </c>
      <c r="Z39" s="8">
        <f>FC_TRA_RAIL_E!Z39+FC_TRA_ROAD_E!Z39+FC_TRA_DAVI_E!Z39+FC_TRA_DNAVI_E!Z39+FC_TRA_PIPE_E!Z39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3094.6910400000006</v>
      </c>
      <c r="D40" s="8">
        <f>FC_TRA_RAIL_E!D40+FC_TRA_ROAD_E!D40+FC_TRA_DAVI_E!D40+FC_TRA_DNAVI_E!D40+FC_TRA_PIPE_E!D40</f>
        <v>3161.2776299999996</v>
      </c>
      <c r="E40" s="8">
        <f>FC_TRA_RAIL_E!E40+FC_TRA_ROAD_E!E40+FC_TRA_DAVI_E!E40+FC_TRA_DNAVI_E!E40+FC_TRA_PIPE_E!E40</f>
        <v>2945.6639100000002</v>
      </c>
      <c r="F40" s="8">
        <f>FC_TRA_RAIL_E!F40+FC_TRA_ROAD_E!F40+FC_TRA_DAVI_E!F40+FC_TRA_DNAVI_E!F40+FC_TRA_PIPE_E!F40</f>
        <v>2729.8441533600003</v>
      </c>
      <c r="G40" s="8">
        <f>FC_TRA_RAIL_E!G40+FC_TRA_ROAD_E!G40+FC_TRA_DAVI_E!G40+FC_TRA_DNAVI_E!G40+FC_TRA_PIPE_E!G40</f>
        <v>2603.0902053600003</v>
      </c>
      <c r="H40" s="8">
        <f>FC_TRA_RAIL_E!H40+FC_TRA_ROAD_E!H40+FC_TRA_DAVI_E!H40+FC_TRA_DNAVI_E!H40+FC_TRA_PIPE_E!H40</f>
        <v>2578.3577845200007</v>
      </c>
      <c r="I40" s="8">
        <f>FC_TRA_RAIL_E!I40+FC_TRA_ROAD_E!I40+FC_TRA_DAVI_E!I40+FC_TRA_DNAVI_E!I40+FC_TRA_PIPE_E!I40</f>
        <v>2572.1748734400007</v>
      </c>
      <c r="J40" s="8">
        <f>FC_TRA_RAIL_E!J40+FC_TRA_ROAD_E!J40+FC_TRA_DAVI_E!J40+FC_TRA_DNAVI_E!J40+FC_TRA_PIPE_E!J40</f>
        <v>2572.1748734400007</v>
      </c>
      <c r="K40" s="8">
        <f>FC_TRA_RAIL_E!K40+FC_TRA_ROAD_E!K40+FC_TRA_DAVI_E!K40+FC_TRA_DNAVI_E!K40+FC_TRA_PIPE_E!K40</f>
        <v>2581.4493694800008</v>
      </c>
      <c r="L40" s="8">
        <f>FC_TRA_RAIL_E!L40+FC_TRA_ROAD_E!L40+FC_TRA_DAVI_E!L40+FC_TRA_DNAVI_E!L40+FC_TRA_PIPE_E!L40</f>
        <v>2433.0548444400006</v>
      </c>
      <c r="M40" s="8">
        <f>FC_TRA_RAIL_E!M40+FC_TRA_ROAD_E!M40+FC_TRA_DAVI_E!M40+FC_TRA_DNAVI_E!M40+FC_TRA_PIPE_E!M40</f>
        <v>2365.0404930000004</v>
      </c>
      <c r="N40" s="8">
        <f>FC_TRA_RAIL_E!N40+FC_TRA_ROAD_E!N40+FC_TRA_DAVI_E!N40+FC_TRA_DNAVI_E!N40+FC_TRA_PIPE_E!N40</f>
        <v>4446.4956231599999</v>
      </c>
      <c r="O40" s="8">
        <f>FC_TRA_RAIL_E!O40+FC_TRA_ROAD_E!O40+FC_TRA_DAVI_E!O40+FC_TRA_DNAVI_E!O40+FC_TRA_PIPE_E!O40</f>
        <v>4487.2950193200013</v>
      </c>
      <c r="P40" s="8">
        <f>FC_TRA_RAIL_E!P40+FC_TRA_ROAD_E!P40+FC_TRA_DAVI_E!P40+FC_TRA_DNAVI_E!P40+FC_TRA_PIPE_E!P40</f>
        <v>4415.335946279999</v>
      </c>
      <c r="Q40" s="8">
        <f>FC_TRA_RAIL_E!Q40+FC_TRA_ROAD_E!Q40+FC_TRA_DAVI_E!Q40+FC_TRA_DNAVI_E!Q40+FC_TRA_PIPE_E!Q40</f>
        <v>4231.7901727200015</v>
      </c>
      <c r="R40" s="8">
        <f>FC_TRA_RAIL_E!R40+FC_TRA_ROAD_E!R40+FC_TRA_DAVI_E!R40+FC_TRA_DNAVI_E!R40+FC_TRA_PIPE_E!R40</f>
        <v>4231.8025970399985</v>
      </c>
      <c r="S40" s="8">
        <f>FC_TRA_RAIL_E!S40+FC_TRA_ROAD_E!S40+FC_TRA_DAVI_E!S40+FC_TRA_DNAVI_E!S40+FC_TRA_PIPE_E!S40</f>
        <v>4370.4341949599993</v>
      </c>
      <c r="T40" s="8">
        <f>FC_TRA_RAIL_E!T40+FC_TRA_ROAD_E!T40+FC_TRA_DAVI_E!T40+FC_TRA_DNAVI_E!T40+FC_TRA_PIPE_E!T40</f>
        <v>4515.1190251199996</v>
      </c>
      <c r="U40" s="8">
        <f>FC_TRA_RAIL_E!U40+FC_TRA_ROAD_E!U40+FC_TRA_DAVI_E!U40+FC_TRA_DNAVI_E!U40+FC_TRA_PIPE_E!U40</f>
        <v>4749.0353215200021</v>
      </c>
      <c r="V40" s="8">
        <f>FC_TRA_RAIL_E!V40+FC_TRA_ROAD_E!V40+FC_TRA_DAVI_E!V40+FC_TRA_DNAVI_E!V40+FC_TRA_PIPE_E!V40</f>
        <v>4829.1160172400005</v>
      </c>
      <c r="W40" s="8">
        <f>FC_TRA_RAIL_E!W40+FC_TRA_ROAD_E!W40+FC_TRA_DAVI_E!W40+FC_TRA_DNAVI_E!W40+FC_TRA_PIPE_E!W40</f>
        <v>2913.9091599600001</v>
      </c>
      <c r="X40" s="8">
        <f>FC_TRA_RAIL_E!X40+FC_TRA_ROAD_E!X40+FC_TRA_DAVI_E!X40+FC_TRA_DNAVI_E!X40+FC_TRA_PIPE_E!X40</f>
        <v>3569.1398420400001</v>
      </c>
      <c r="Y40" s="8">
        <f>FC_TRA_RAIL_E!Y40+FC_TRA_ROAD_E!Y40+FC_TRA_DAVI_E!Y40+FC_TRA_DNAVI_E!Y40+FC_TRA_PIPE_E!Y40</f>
        <v>4697.6845716000007</v>
      </c>
      <c r="Z40" s="8">
        <f>FC_TRA_RAIL_E!Z40+FC_TRA_ROAD_E!Z40+FC_TRA_DAVI_E!Z40+FC_TRA_DNAVI_E!Z40+FC_TRA_PIPE_E!Z40</f>
        <v>4214.6723069999998</v>
      </c>
    </row>
    <row r="41" spans="1:26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  <c r="Y41" s="8">
        <f>FC_TRA_RAIL_E!Y41+FC_TRA_ROAD_E!Y41+FC_TRA_DAVI_E!Y41+FC_TRA_DNAVI_E!Y41+FC_TRA_PIPE_E!Y41</f>
        <v>0</v>
      </c>
      <c r="Z41" s="8">
        <f>FC_TRA_RAIL_E!Z41+FC_TRA_ROAD_E!Z41+FC_TRA_DAVI_E!Z41+FC_TRA_DNAVI_E!Z41+FC_TRA_PIPE_E!Z41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  <c r="Y42" s="8">
        <f>FC_TRA_RAIL_E!Y42+FC_TRA_ROAD_E!Y42+FC_TRA_DAVI_E!Y42+FC_TRA_DNAVI_E!Y42+FC_TRA_PIPE_E!Y42</f>
        <v>0</v>
      </c>
      <c r="Z42" s="8">
        <f>FC_TRA_RAIL_E!Z42+FC_TRA_ROAD_E!Z42+FC_TRA_DAVI_E!Z42+FC_TRA_DNAVI_E!Z42+FC_TRA_PIPE_E!Z42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87604.132051799999</v>
      </c>
      <c r="D43" s="8">
        <f>FC_TRA_RAIL_E!D43+FC_TRA_ROAD_E!D43+FC_TRA_DAVI_E!D43+FC_TRA_DNAVI_E!D43+FC_TRA_PIPE_E!D43</f>
        <v>90529.15571856001</v>
      </c>
      <c r="E43" s="8">
        <f>FC_TRA_RAIL_E!E43+FC_TRA_ROAD_E!E43+FC_TRA_DAVI_E!E43+FC_TRA_DNAVI_E!E43+FC_TRA_PIPE_E!E43</f>
        <v>92179.65879252</v>
      </c>
      <c r="F43" s="8">
        <f>FC_TRA_RAIL_E!F43+FC_TRA_ROAD_E!F43+FC_TRA_DAVI_E!F43+FC_TRA_DNAVI_E!F43+FC_TRA_PIPE_E!F43</f>
        <v>92634.362416439981</v>
      </c>
      <c r="G43" s="8">
        <f>FC_TRA_RAIL_E!G43+FC_TRA_ROAD_E!G43+FC_TRA_DAVI_E!G43+FC_TRA_DNAVI_E!G43+FC_TRA_PIPE_E!G43</f>
        <v>94825.135585440032</v>
      </c>
      <c r="H43" s="8">
        <f>FC_TRA_RAIL_E!H43+FC_TRA_ROAD_E!H43+FC_TRA_DAVI_E!H43+FC_TRA_DNAVI_E!H43+FC_TRA_PIPE_E!H43</f>
        <v>94932.46487087998</v>
      </c>
      <c r="I43" s="8">
        <f>FC_TRA_RAIL_E!I43+FC_TRA_ROAD_E!I43+FC_TRA_DAVI_E!I43+FC_TRA_DNAVI_E!I43+FC_TRA_PIPE_E!I43</f>
        <v>97435.754582400012</v>
      </c>
      <c r="J43" s="8">
        <f>FC_TRA_RAIL_E!J43+FC_TRA_ROAD_E!J43+FC_TRA_DAVI_E!J43+FC_TRA_DNAVI_E!J43+FC_TRA_PIPE_E!J43</f>
        <v>98717.388864120003</v>
      </c>
      <c r="K43" s="8">
        <f>FC_TRA_RAIL_E!K43+FC_TRA_ROAD_E!K43+FC_TRA_DAVI_E!K43+FC_TRA_DNAVI_E!K43+FC_TRA_PIPE_E!K43</f>
        <v>95882.641583040022</v>
      </c>
      <c r="L43" s="8">
        <f>FC_TRA_RAIL_E!L43+FC_TRA_ROAD_E!L43+FC_TRA_DAVI_E!L43+FC_TRA_DNAVI_E!L43+FC_TRA_PIPE_E!L43</f>
        <v>95576.438716199991</v>
      </c>
      <c r="M43" s="8">
        <f>FC_TRA_RAIL_E!M43+FC_TRA_ROAD_E!M43+FC_TRA_DAVI_E!M43+FC_TRA_DNAVI_E!M43+FC_TRA_PIPE_E!M43</f>
        <v>97824.033098999964</v>
      </c>
      <c r="N43" s="8">
        <f>FC_TRA_RAIL_E!N43+FC_TRA_ROAD_E!N43+FC_TRA_DAVI_E!N43+FC_TRA_DNAVI_E!N43+FC_TRA_PIPE_E!N43</f>
        <v>103350.51495755999</v>
      </c>
      <c r="O43" s="8">
        <f>FC_TRA_RAIL_E!O43+FC_TRA_ROAD_E!O43+FC_TRA_DAVI_E!O43+FC_TRA_DNAVI_E!O43+FC_TRA_PIPE_E!O43</f>
        <v>102700.70120232001</v>
      </c>
      <c r="P43" s="8">
        <f>FC_TRA_RAIL_E!P43+FC_TRA_ROAD_E!P43+FC_TRA_DAVI_E!P43+FC_TRA_DNAVI_E!P43+FC_TRA_PIPE_E!P43</f>
        <v>102954.17735459999</v>
      </c>
      <c r="Q43" s="8">
        <f>FC_TRA_RAIL_E!Q43+FC_TRA_ROAD_E!Q43+FC_TRA_DAVI_E!Q43+FC_TRA_DNAVI_E!Q43+FC_TRA_PIPE_E!Q43</f>
        <v>102492.69775991999</v>
      </c>
      <c r="R43" s="8">
        <f>FC_TRA_RAIL_E!R43+FC_TRA_ROAD_E!R43+FC_TRA_DAVI_E!R43+FC_TRA_DNAVI_E!R43+FC_TRA_PIPE_E!R43</f>
        <v>103832.69326092</v>
      </c>
      <c r="S43" s="8">
        <f>FC_TRA_RAIL_E!S43+FC_TRA_ROAD_E!S43+FC_TRA_DAVI_E!S43+FC_TRA_DNAVI_E!S43+FC_TRA_PIPE_E!S43</f>
        <v>103938.96164183998</v>
      </c>
      <c r="T43" s="8">
        <f>FC_TRA_RAIL_E!T43+FC_TRA_ROAD_E!T43+FC_TRA_DAVI_E!T43+FC_TRA_DNAVI_E!T43+FC_TRA_PIPE_E!T43</f>
        <v>103486.43771387999</v>
      </c>
      <c r="U43" s="8">
        <f>FC_TRA_RAIL_E!U43+FC_TRA_ROAD_E!U43+FC_TRA_DAVI_E!U43+FC_TRA_DNAVI_E!U43+FC_TRA_PIPE_E!U43</f>
        <v>100255.71589020001</v>
      </c>
      <c r="V43" s="8">
        <f>FC_TRA_RAIL_E!V43+FC_TRA_ROAD_E!V43+FC_TRA_DAVI_E!V43+FC_TRA_DNAVI_E!V43+FC_TRA_PIPE_E!V43</f>
        <v>97578.940946760005</v>
      </c>
      <c r="W43" s="8">
        <f>FC_TRA_RAIL_E!W43+FC_TRA_ROAD_E!W43+FC_TRA_DAVI_E!W43+FC_TRA_DNAVI_E!W43+FC_TRA_PIPE_E!W43</f>
        <v>82721.440507680003</v>
      </c>
      <c r="X43" s="8">
        <f>FC_TRA_RAIL_E!X43+FC_TRA_ROAD_E!X43+FC_TRA_DAVI_E!X43+FC_TRA_DNAVI_E!X43+FC_TRA_PIPE_E!X43</f>
        <v>92337.190442639985</v>
      </c>
      <c r="Y43" s="8">
        <f>FC_TRA_RAIL_E!Y43+FC_TRA_ROAD_E!Y43+FC_TRA_DAVI_E!Y43+FC_TRA_DNAVI_E!Y43+FC_TRA_PIPE_E!Y43</f>
        <v>92083.521422879989</v>
      </c>
      <c r="Z43" s="8">
        <f>FC_TRA_RAIL_E!Z43+FC_TRA_ROAD_E!Z43+FC_TRA_DAVI_E!Z43+FC_TRA_DNAVI_E!Z43+FC_TRA_PIPE_E!Z43</f>
        <v>86568.435551519986</v>
      </c>
    </row>
    <row r="44" spans="1:26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312.69593808000002</v>
      </c>
      <c r="D44" s="8">
        <f>FC_TRA_RAIL_E!D44+FC_TRA_ROAD_E!D44+FC_TRA_DAVI_E!D44+FC_TRA_DNAVI_E!D44+FC_TRA_PIPE_E!D44</f>
        <v>250.15686192000001</v>
      </c>
      <c r="E44" s="8">
        <f>FC_TRA_RAIL_E!E44+FC_TRA_ROAD_E!E44+FC_TRA_DAVI_E!E44+FC_TRA_DNAVI_E!E44+FC_TRA_PIPE_E!E44</f>
        <v>243.90278712</v>
      </c>
      <c r="F44" s="8">
        <f>FC_TRA_RAIL_E!F44+FC_TRA_ROAD_E!F44+FC_TRA_DAVI_E!F44+FC_TRA_DNAVI_E!F44+FC_TRA_PIPE_E!F44</f>
        <v>260.07059448000001</v>
      </c>
      <c r="G44" s="8">
        <f>FC_TRA_RAIL_E!G44+FC_TRA_ROAD_E!G44+FC_TRA_DAVI_E!G44+FC_TRA_DNAVI_E!G44+FC_TRA_PIPE_E!G44</f>
        <v>294.12736848000003</v>
      </c>
      <c r="H44" s="8">
        <f>FC_TRA_RAIL_E!H44+FC_TRA_ROAD_E!H44+FC_TRA_DAVI_E!H44+FC_TRA_DNAVI_E!H44+FC_TRA_PIPE_E!H44</f>
        <v>300.31958520000006</v>
      </c>
      <c r="I44" s="8">
        <f>FC_TRA_RAIL_E!I44+FC_TRA_ROAD_E!I44+FC_TRA_DAVI_E!I44+FC_TRA_DNAVI_E!I44+FC_TRA_PIPE_E!I44</f>
        <v>278.64696600000008</v>
      </c>
      <c r="J44" s="8">
        <f>FC_TRA_RAIL_E!J44+FC_TRA_ROAD_E!J44+FC_TRA_DAVI_E!J44+FC_TRA_DNAVI_E!J44+FC_TRA_PIPE_E!J44</f>
        <v>337.47232823999991</v>
      </c>
      <c r="K44" s="8">
        <f>FC_TRA_RAIL_E!K44+FC_TRA_ROAD_E!K44+FC_TRA_DAVI_E!K44+FC_TRA_DNAVI_E!K44+FC_TRA_PIPE_E!K44</f>
        <v>250.78240872000003</v>
      </c>
      <c r="L44" s="8">
        <f>FC_TRA_RAIL_E!L44+FC_TRA_ROAD_E!L44+FC_TRA_DAVI_E!L44+FC_TRA_DNAVI_E!L44+FC_TRA_PIPE_E!L44</f>
        <v>250.78240872000001</v>
      </c>
      <c r="M44" s="8">
        <f>FC_TRA_RAIL_E!M44+FC_TRA_ROAD_E!M44+FC_TRA_DAVI_E!M44+FC_TRA_DNAVI_E!M44+FC_TRA_PIPE_E!M44</f>
        <v>244.590192</v>
      </c>
      <c r="N44" s="8">
        <f>FC_TRA_RAIL_E!N44+FC_TRA_ROAD_E!N44+FC_TRA_DAVI_E!N44+FC_TRA_DNAVI_E!N44+FC_TRA_PIPE_E!N44</f>
        <v>69.457428719999996</v>
      </c>
      <c r="O44" s="8">
        <f>FC_TRA_RAIL_E!O44+FC_TRA_ROAD_E!O44+FC_TRA_DAVI_E!O44+FC_TRA_DNAVI_E!O44+FC_TRA_PIPE_E!O44</f>
        <v>69.209717760000004</v>
      </c>
      <c r="P44" s="8">
        <f>FC_TRA_RAIL_E!P44+FC_TRA_ROAD_E!P44+FC_TRA_DAVI_E!P44+FC_TRA_DNAVI_E!P44+FC_TRA_PIPE_E!P44</f>
        <v>73.507182479999997</v>
      </c>
      <c r="Q44" s="8">
        <f>FC_TRA_RAIL_E!Q44+FC_TRA_ROAD_E!Q44+FC_TRA_DAVI_E!Q44+FC_TRA_DNAVI_E!Q44+FC_TRA_PIPE_E!Q44</f>
        <v>66.107340000000022</v>
      </c>
      <c r="R44" s="8">
        <f>FC_TRA_RAIL_E!R44+FC_TRA_ROAD_E!R44+FC_TRA_DAVI_E!R44+FC_TRA_DNAVI_E!R44+FC_TRA_PIPE_E!R44</f>
        <v>65.937090959999992</v>
      </c>
      <c r="S44" s="8">
        <f>FC_TRA_RAIL_E!S44+FC_TRA_ROAD_E!S44+FC_TRA_DAVI_E!S44+FC_TRA_DNAVI_E!S44+FC_TRA_PIPE_E!S44</f>
        <v>42.326530559999995</v>
      </c>
      <c r="T44" s="8">
        <f>FC_TRA_RAIL_E!T44+FC_TRA_ROAD_E!T44+FC_TRA_DAVI_E!T44+FC_TRA_DNAVI_E!T44+FC_TRA_PIPE_E!T44</f>
        <v>41.657794559999985</v>
      </c>
      <c r="U44" s="8">
        <f>FC_TRA_RAIL_E!U44+FC_TRA_ROAD_E!U44+FC_TRA_DAVI_E!U44+FC_TRA_DNAVI_E!U44+FC_TRA_PIPE_E!U44</f>
        <v>46.515604320000016</v>
      </c>
      <c r="V44" s="8">
        <f>FC_TRA_RAIL_E!V44+FC_TRA_ROAD_E!V44+FC_TRA_DAVI_E!V44+FC_TRA_DNAVI_E!V44+FC_TRA_PIPE_E!V44</f>
        <v>36.679333679999985</v>
      </c>
      <c r="W44" s="8">
        <f>FC_TRA_RAIL_E!W44+FC_TRA_ROAD_E!W44+FC_TRA_DAVI_E!W44+FC_TRA_DNAVI_E!W44+FC_TRA_PIPE_E!W44</f>
        <v>25.496117279999996</v>
      </c>
      <c r="X44" s="8">
        <f>FC_TRA_RAIL_E!X44+FC_TRA_ROAD_E!X44+FC_TRA_DAVI_E!X44+FC_TRA_DNAVI_E!X44+FC_TRA_PIPE_E!X44</f>
        <v>31.784464799999999</v>
      </c>
      <c r="Y44" s="8">
        <f>FC_TRA_RAIL_E!Y44+FC_TRA_ROAD_E!Y44+FC_TRA_DAVI_E!Y44+FC_TRA_DNAVI_E!Y44+FC_TRA_PIPE_E!Y44</f>
        <v>40.125274559999994</v>
      </c>
      <c r="Z44" s="8">
        <f>FC_TRA_RAIL_E!Z44+FC_TRA_ROAD_E!Z44+FC_TRA_DAVI_E!Z44+FC_TRA_DNAVI_E!Z44+FC_TRA_PIPE_E!Z44</f>
        <v>36.412953840000014</v>
      </c>
    </row>
    <row r="45" spans="1:26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  <c r="Y45" s="8">
        <f>FC_TRA_RAIL_E!Y45+FC_TRA_ROAD_E!Y45+FC_TRA_DAVI_E!Y45+FC_TRA_DNAVI_E!Y45+FC_TRA_PIPE_E!Y45</f>
        <v>0</v>
      </c>
      <c r="Z45" s="8">
        <f>FC_TRA_RAIL_E!Z45+FC_TRA_ROAD_E!Z45+FC_TRA_DAVI_E!Z45+FC_TRA_DNAVI_E!Z45+FC_TRA_PIPE_E!Z45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  <c r="Y46" s="8">
        <f>FC_TRA_RAIL_E!Y46+FC_TRA_ROAD_E!Y46+FC_TRA_DAVI_E!Y46+FC_TRA_DNAVI_E!Y46+FC_TRA_PIPE_E!Y46</f>
        <v>0</v>
      </c>
      <c r="Z46" s="8">
        <f>FC_TRA_RAIL_E!Z46+FC_TRA_ROAD_E!Z46+FC_TRA_DAVI_E!Z46+FC_TRA_DNAVI_E!Z46+FC_TRA_PIPE_E!Z46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  <c r="Y47" s="8">
        <f>FC_TRA_RAIL_E!Y47+FC_TRA_ROAD_E!Y47+FC_TRA_DAVI_E!Y47+FC_TRA_DNAVI_E!Y47+FC_TRA_PIPE_E!Y47</f>
        <v>0</v>
      </c>
      <c r="Z47" s="8">
        <f>FC_TRA_RAIL_E!Z47+FC_TRA_ROAD_E!Z47+FC_TRA_DAVI_E!Z47+FC_TRA_DNAVI_E!Z47+FC_TRA_PIPE_E!Z47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  <c r="Y48" s="8">
        <f>FC_TRA_RAIL_E!Y48+FC_TRA_ROAD_E!Y48+FC_TRA_DAVI_E!Y48+FC_TRA_DNAVI_E!Y48+FC_TRA_PIPE_E!Y48</f>
        <v>0</v>
      </c>
      <c r="Z48" s="8">
        <f>FC_TRA_RAIL_E!Z48+FC_TRA_ROAD_E!Z48+FC_TRA_DAVI_E!Z48+FC_TRA_DNAVI_E!Z48+FC_TRA_PIPE_E!Z48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  <c r="Y49" s="8">
        <f>FC_TRA_RAIL_E!Y49+FC_TRA_ROAD_E!Y49+FC_TRA_DAVI_E!Y49+FC_TRA_DNAVI_E!Y49+FC_TRA_PIPE_E!Y49</f>
        <v>0</v>
      </c>
      <c r="Z49" s="8">
        <f>FC_TRA_RAIL_E!Z49+FC_TRA_ROAD_E!Z49+FC_TRA_DAVI_E!Z49+FC_TRA_DNAVI_E!Z49+FC_TRA_PIPE_E!Z49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  <c r="Y50" s="8">
        <f>FC_TRA_RAIL_E!Y50+FC_TRA_ROAD_E!Y50+FC_TRA_DAVI_E!Y50+FC_TRA_DNAVI_E!Y50+FC_TRA_PIPE_E!Y50</f>
        <v>0</v>
      </c>
      <c r="Z50" s="8">
        <f>FC_TRA_RAIL_E!Z50+FC_TRA_ROAD_E!Z50+FC_TRA_DAVI_E!Z50+FC_TRA_DNAVI_E!Z50+FC_TRA_PIPE_E!Z50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1.5146999999999999</v>
      </c>
      <c r="D51" s="27">
        <f>FC_TRA_RAIL_E!D51+FC_TRA_ROAD_E!D51+FC_TRA_DAVI_E!D51+FC_TRA_DNAVI_E!D51+FC_TRA_PIPE_E!D51</f>
        <v>18.88326</v>
      </c>
      <c r="E51" s="27">
        <f>FC_TRA_RAIL_E!E51+FC_TRA_ROAD_E!E51+FC_TRA_DAVI_E!E51+FC_TRA_DNAVI_E!E51+FC_TRA_PIPE_E!E51</f>
        <v>22.013640000000002</v>
      </c>
      <c r="F51" s="27">
        <f>FC_TRA_RAIL_E!F51+FC_TRA_ROAD_E!F51+FC_TRA_DAVI_E!F51+FC_TRA_DNAVI_E!F51+FC_TRA_PIPE_E!F51</f>
        <v>30.849188039999991</v>
      </c>
      <c r="G51" s="27">
        <f>FC_TRA_RAIL_E!G51+FC_TRA_ROAD_E!G51+FC_TRA_DAVI_E!G51+FC_TRA_DNAVI_E!G51+FC_TRA_PIPE_E!G51</f>
        <v>34.585851960000006</v>
      </c>
      <c r="H51" s="27">
        <f>FC_TRA_RAIL_E!H51+FC_TRA_ROAD_E!H51+FC_TRA_DAVI_E!H51+FC_TRA_DNAVI_E!H51+FC_TRA_PIPE_E!H51</f>
        <v>38.069056079999996</v>
      </c>
      <c r="I51" s="27">
        <f>FC_TRA_RAIL_E!I51+FC_TRA_ROAD_E!I51+FC_TRA_DAVI_E!I51+FC_TRA_DNAVI_E!I51+FC_TRA_PIPE_E!I51</f>
        <v>50.338328039999993</v>
      </c>
      <c r="J51" s="27">
        <f>FC_TRA_RAIL_E!J51+FC_TRA_ROAD_E!J51+FC_TRA_DAVI_E!J51+FC_TRA_DNAVI_E!J51+FC_TRA_PIPE_E!J51</f>
        <v>56.598684120000009</v>
      </c>
      <c r="K51" s="27">
        <f>FC_TRA_RAIL_E!K51+FC_TRA_ROAD_E!K51+FC_TRA_DAVI_E!K51+FC_TRA_DNAVI_E!K51+FC_TRA_PIPE_E!K51</f>
        <v>69.221386080000002</v>
      </c>
      <c r="L51" s="27">
        <f>FC_TRA_RAIL_E!L51+FC_TRA_ROAD_E!L51+FC_TRA_DAVI_E!L51+FC_TRA_DNAVI_E!L51+FC_TRA_PIPE_E!L51</f>
        <v>70.129802160000011</v>
      </c>
      <c r="M51" s="27">
        <f>FC_TRA_RAIL_E!M51+FC_TRA_ROAD_E!M51+FC_TRA_DAVI_E!M51+FC_TRA_DNAVI_E!M51+FC_TRA_PIPE_E!M51</f>
        <v>76.089439800000008</v>
      </c>
      <c r="N51" s="27">
        <f>FC_TRA_RAIL_E!N51+FC_TRA_ROAD_E!N51+FC_TRA_DAVI_E!N51+FC_TRA_DNAVI_E!N51+FC_TRA_PIPE_E!N51</f>
        <v>208.99063151999999</v>
      </c>
      <c r="O51" s="27">
        <f>FC_TRA_RAIL_E!O51+FC_TRA_ROAD_E!O51+FC_TRA_DAVI_E!O51+FC_TRA_DNAVI_E!O51+FC_TRA_PIPE_E!O51</f>
        <v>228.04919963379351</v>
      </c>
      <c r="P51" s="27">
        <f>FC_TRA_RAIL_E!P51+FC_TRA_ROAD_E!P51+FC_TRA_DAVI_E!P51+FC_TRA_DNAVI_E!P51+FC_TRA_PIPE_E!P51</f>
        <v>250.56837070785389</v>
      </c>
      <c r="Q51" s="27">
        <f>FC_TRA_RAIL_E!Q51+FC_TRA_ROAD_E!Q51+FC_TRA_DAVI_E!Q51+FC_TRA_DNAVI_E!Q51+FC_TRA_PIPE_E!Q51</f>
        <v>268.32340372219096</v>
      </c>
      <c r="R51" s="27">
        <f>FC_TRA_RAIL_E!R51+FC_TRA_ROAD_E!R51+FC_TRA_DAVI_E!R51+FC_TRA_DNAVI_E!R51+FC_TRA_PIPE_E!R51</f>
        <v>275.41351201408793</v>
      </c>
      <c r="S51" s="27">
        <f>FC_TRA_RAIL_E!S51+FC_TRA_ROAD_E!S51+FC_TRA_DAVI_E!S51+FC_TRA_DNAVI_E!S51+FC_TRA_PIPE_E!S51</f>
        <v>286.77527855565393</v>
      </c>
      <c r="T51" s="27">
        <f>FC_TRA_RAIL_E!T51+FC_TRA_ROAD_E!T51+FC_TRA_DAVI_E!T51+FC_TRA_DNAVI_E!T51+FC_TRA_PIPE_E!T51</f>
        <v>343.42450157914868</v>
      </c>
      <c r="U51" s="27">
        <f>FC_TRA_RAIL_E!U51+FC_TRA_ROAD_E!U51+FC_TRA_DAVI_E!U51+FC_TRA_DNAVI_E!U51+FC_TRA_PIPE_E!U51</f>
        <v>306.24906574725208</v>
      </c>
      <c r="V51" s="27">
        <f>FC_TRA_RAIL_E!V51+FC_TRA_ROAD_E!V51+FC_TRA_DAVI_E!V51+FC_TRA_DNAVI_E!V51+FC_TRA_PIPE_E!V51</f>
        <v>374.55535933231448</v>
      </c>
      <c r="W51" s="27">
        <f>FC_TRA_RAIL_E!W51+FC_TRA_ROAD_E!W51+FC_TRA_DAVI_E!W51+FC_TRA_DNAVI_E!W51+FC_TRA_PIPE_E!W51</f>
        <v>445.42452393975583</v>
      </c>
      <c r="X51" s="27">
        <f>FC_TRA_RAIL_E!X51+FC_TRA_ROAD_E!X51+FC_TRA_DAVI_E!X51+FC_TRA_DNAVI_E!X51+FC_TRA_PIPE_E!X51</f>
        <v>623.47177353519771</v>
      </c>
      <c r="Y51" s="27">
        <f>FC_TRA_RAIL_E!Y51+FC_TRA_ROAD_E!Y51+FC_TRA_DAVI_E!Y51+FC_TRA_DNAVI_E!Y51+FC_TRA_PIPE_E!Y51</f>
        <v>725.6973120197855</v>
      </c>
      <c r="Z51" s="27">
        <f>FC_TRA_RAIL_E!Z51+FC_TRA_ROAD_E!Z51+FC_TRA_DAVI_E!Z51+FC_TRA_DNAVI_E!Z51+FC_TRA_PIPE_E!Z51</f>
        <v>825.28996955668174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  <c r="Y53" s="8">
        <f>FC_TRA_RAIL_E!Y53+FC_TRA_ROAD_E!Y53+FC_TRA_DAVI_E!Y53+FC_TRA_DNAVI_E!Y53+FC_TRA_PIPE_E!Y53</f>
        <v>0</v>
      </c>
      <c r="Z53" s="8">
        <f>FC_TRA_RAIL_E!Z53+FC_TRA_ROAD_E!Z53+FC_TRA_DAVI_E!Z53+FC_TRA_DNAVI_E!Z53+FC_TRA_PIPE_E!Z53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  <c r="Y54" s="45">
        <f>FC_TRA_RAIL_E!Y54+FC_TRA_ROAD_E!Y54+FC_TRA_DAVI_E!Y54+FC_TRA_DNAVI_E!Y54+FC_TRA_PIPE_E!Y54</f>
        <v>0</v>
      </c>
      <c r="Z54" s="45">
        <f>FC_TRA_RAIL_E!Z54+FC_TRA_ROAD_E!Z54+FC_TRA_DAVI_E!Z54+FC_TRA_DNAVI_E!Z54+FC_TRA_PIPE_E!Z54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967.69448496000018</v>
      </c>
      <c r="D61" s="49">
        <f t="shared" si="32"/>
        <v>970.73877168000013</v>
      </c>
      <c r="E61" s="49">
        <f t="shared" si="32"/>
        <v>1014.3515433600001</v>
      </c>
      <c r="F61" s="49">
        <f t="shared" si="32"/>
        <v>937.81668672000023</v>
      </c>
      <c r="G61" s="49">
        <f t="shared" si="32"/>
        <v>1022.6351433600001</v>
      </c>
      <c r="H61" s="49">
        <f t="shared" si="32"/>
        <v>1733.7503433600004</v>
      </c>
      <c r="I61" s="49">
        <f t="shared" si="32"/>
        <v>2098.2995999999998</v>
      </c>
      <c r="J61" s="49">
        <f t="shared" si="32"/>
        <v>4229.0964000000004</v>
      </c>
      <c r="K61" s="49">
        <f t="shared" si="32"/>
        <v>6803.1720849600006</v>
      </c>
      <c r="L61" s="49">
        <f t="shared" si="32"/>
        <v>7299.1259999999984</v>
      </c>
      <c r="M61" s="49">
        <f t="shared" si="32"/>
        <v>7172.1799574399993</v>
      </c>
      <c r="N61" s="49">
        <f t="shared" si="32"/>
        <v>7204.9343313600002</v>
      </c>
      <c r="O61" s="49">
        <f t="shared" si="32"/>
        <v>7938.5811780689301</v>
      </c>
      <c r="P61" s="49">
        <f t="shared" si="32"/>
        <v>7965.6236580285058</v>
      </c>
      <c r="Q61" s="49">
        <f t="shared" si="32"/>
        <v>8760.4045428372265</v>
      </c>
      <c r="R61" s="49">
        <f t="shared" si="32"/>
        <v>8881.7686133933494</v>
      </c>
      <c r="S61" s="49">
        <f t="shared" si="32"/>
        <v>8859.44483988102</v>
      </c>
      <c r="T61" s="49">
        <f t="shared" si="32"/>
        <v>9288.1921692451087</v>
      </c>
      <c r="U61" s="49">
        <f t="shared" si="32"/>
        <v>9287.3891023465221</v>
      </c>
      <c r="V61" s="49">
        <f t="shared" si="32"/>
        <v>9465.892520327694</v>
      </c>
      <c r="W61" s="49">
        <f t="shared" si="32"/>
        <v>7863.312058289649</v>
      </c>
      <c r="X61" s="49">
        <f t="shared" si="32"/>
        <v>8544.6105476211433</v>
      </c>
      <c r="Y61" s="49">
        <f t="shared" ref="Y61:Z61" si="33">SUM(Y62:Y72)</f>
        <v>9089.2351463845935</v>
      </c>
      <c r="Z61" s="49">
        <f t="shared" si="33"/>
        <v>9487.2557710094334</v>
      </c>
    </row>
    <row r="62" spans="1:26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  <c r="Y62" s="52">
        <f>FC_TRA_RAIL_E!Y62+FC_TRA_ROAD_E!Y62+FC_TRA_DAVI_E!Y62+FC_TRA_DNAVI_E!Y62+FC_TRA_PIPE_E!Y62</f>
        <v>0</v>
      </c>
      <c r="Z62" s="52">
        <f>FC_TRA_RAIL_E!Z62+FC_TRA_ROAD_E!Z62+FC_TRA_DAVI_E!Z62+FC_TRA_DNAVI_E!Z62+FC_TRA_PIPE_E!Z62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  <c r="Y63" s="52">
        <f>FC_TRA_RAIL_E!Y63+FC_TRA_ROAD_E!Y63+FC_TRA_DAVI_E!Y63+FC_TRA_DNAVI_E!Y63+FC_TRA_PIPE_E!Y63</f>
        <v>0</v>
      </c>
      <c r="Z63" s="52">
        <f>FC_TRA_RAIL_E!Z63+FC_TRA_ROAD_E!Z63+FC_TRA_DAVI_E!Z63+FC_TRA_DNAVI_E!Z63+FC_TRA_PIPE_E!Z63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2.5486289282577344E-3</v>
      </c>
      <c r="P64" s="52">
        <f>FC_TRA_RAIL_E!P64+FC_TRA_ROAD_E!P64+FC_TRA_DAVI_E!P64+FC_TRA_DNAVI_E!P64+FC_TRA_PIPE_E!P64</f>
        <v>6.848428505861045E-3</v>
      </c>
      <c r="Q64" s="52">
        <f>FC_TRA_RAIL_E!Q64+FC_TRA_ROAD_E!Q64+FC_TRA_DAVI_E!Q64+FC_TRA_DNAVI_E!Q64+FC_TRA_PIPE_E!Q64</f>
        <v>1.9897717225888178E-2</v>
      </c>
      <c r="R64" s="52">
        <f>FC_TRA_RAIL_E!R64+FC_TRA_ROAD_E!R64+FC_TRA_DAVI_E!R64+FC_TRA_DNAVI_E!R64+FC_TRA_PIPE_E!R64</f>
        <v>4.9873553347591221E-2</v>
      </c>
      <c r="S64" s="52">
        <f>FC_TRA_RAIL_E!S64+FC_TRA_ROAD_E!S64+FC_TRA_DAVI_E!S64+FC_TRA_DNAVI_E!S64+FC_TRA_PIPE_E!S64</f>
        <v>0.12368004102119363</v>
      </c>
      <c r="T64" s="52">
        <f>FC_TRA_RAIL_E!T64+FC_TRA_ROAD_E!T64+FC_TRA_DAVI_E!T64+FC_TRA_DNAVI_E!T64+FC_TRA_PIPE_E!T64</f>
        <v>0.28009420510668448</v>
      </c>
      <c r="U64" s="52">
        <f>FC_TRA_RAIL_E!U64+FC_TRA_ROAD_E!U64+FC_TRA_DAVI_E!U64+FC_TRA_DNAVI_E!U64+FC_TRA_PIPE_E!U64</f>
        <v>0.46137386652464696</v>
      </c>
      <c r="V64" s="52">
        <f>FC_TRA_RAIL_E!V64+FC_TRA_ROAD_E!V64+FC_TRA_DAVI_E!V64+FC_TRA_DNAVI_E!V64+FC_TRA_PIPE_E!V64</f>
        <v>0.95710960769398279</v>
      </c>
      <c r="W64" s="52">
        <f>FC_TRA_RAIL_E!W64+FC_TRA_ROAD_E!W64+FC_TRA_DAVI_E!W64+FC_TRA_DNAVI_E!W64+FC_TRA_PIPE_E!W64</f>
        <v>2.1917157296495366</v>
      </c>
      <c r="X64" s="52">
        <f>FC_TRA_RAIL_E!X64+FC_TRA_ROAD_E!X64+FC_TRA_DAVI_E!X64+FC_TRA_DNAVI_E!X64+FC_TRA_PIPE_E!X64</f>
        <v>5.6998004211446078</v>
      </c>
      <c r="Y64" s="52">
        <f>FC_TRA_RAIL_E!Y64+FC_TRA_ROAD_E!Y64+FC_TRA_DAVI_E!Y64+FC_TRA_DNAVI_E!Y64+FC_TRA_PIPE_E!Y64</f>
        <v>11.755567664594048</v>
      </c>
      <c r="Z64" s="52">
        <f>FC_TRA_RAIL_E!Z64+FC_TRA_ROAD_E!Z64+FC_TRA_DAVI_E!Z64+FC_TRA_DNAVI_E!Z64+FC_TRA_PIPE_E!Z64</f>
        <v>20.01981340943269</v>
      </c>
    </row>
    <row r="65" spans="1:26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  <c r="Y65" s="52">
        <f>FC_TRA_RAIL_E!Y65+FC_TRA_ROAD_E!Y65+FC_TRA_DAVI_E!Y65+FC_TRA_DNAVI_E!Y65+FC_TRA_PIPE_E!Y65</f>
        <v>0</v>
      </c>
      <c r="Z65" s="52">
        <f>FC_TRA_RAIL_E!Z65+FC_TRA_ROAD_E!Z65+FC_TRA_DAVI_E!Z65+FC_TRA_DNAVI_E!Z65+FC_TRA_PIPE_E!Z65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  <c r="Y66" s="52">
        <f>FC_TRA_RAIL_E!Y66+FC_TRA_ROAD_E!Y66+FC_TRA_DAVI_E!Y66+FC_TRA_DNAVI_E!Y66+FC_TRA_PIPE_E!Y66</f>
        <v>0</v>
      </c>
      <c r="Z66" s="52">
        <f>FC_TRA_RAIL_E!Z66+FC_TRA_ROAD_E!Z66+FC_TRA_DAVI_E!Z66+FC_TRA_DNAVI_E!Z66+FC_TRA_PIPE_E!Z66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173.95560000000003</v>
      </c>
      <c r="D67" s="52">
        <f>FC_TRA_RAIL_E!D67+FC_TRA_ROAD_E!D67+FC_TRA_DAVI_E!D67+FC_TRA_DNAVI_E!D67+FC_TRA_PIPE_E!D67</f>
        <v>158.6628</v>
      </c>
      <c r="E67" s="52">
        <f>FC_TRA_RAIL_E!E67+FC_TRA_ROAD_E!E67+FC_TRA_DAVI_E!E67+FC_TRA_DNAVI_E!E67+FC_TRA_PIPE_E!E67</f>
        <v>168.22079999999997</v>
      </c>
      <c r="F67" s="52">
        <f>FC_TRA_RAIL_E!F67+FC_TRA_ROAD_E!F67+FC_TRA_DAVI_E!F67+FC_TRA_DNAVI_E!F67+FC_TRA_PIPE_E!F67</f>
        <v>141.45840000000007</v>
      </c>
      <c r="G67" s="52">
        <f>FC_TRA_RAIL_E!G67+FC_TRA_ROAD_E!G67+FC_TRA_DAVI_E!G67+FC_TRA_DNAVI_E!G67+FC_TRA_PIPE_E!G67</f>
        <v>152.92799999999997</v>
      </c>
      <c r="H67" s="52">
        <f>FC_TRA_RAIL_E!H67+FC_TRA_ROAD_E!H67+FC_TRA_DAVI_E!H67+FC_TRA_DNAVI_E!H67+FC_TRA_PIPE_E!H67</f>
        <v>298.20960000000008</v>
      </c>
      <c r="I67" s="52">
        <f>FC_TRA_RAIL_E!I67+FC_TRA_ROAD_E!I67+FC_TRA_DAVI_E!I67+FC_TRA_DNAVI_E!I67+FC_TRA_PIPE_E!I67</f>
        <v>424.37520000000006</v>
      </c>
      <c r="J67" s="52">
        <f>FC_TRA_RAIL_E!J67+FC_TRA_ROAD_E!J67+FC_TRA_DAVI_E!J67+FC_TRA_DNAVI_E!J67+FC_TRA_PIPE_E!J67</f>
        <v>810.51840000000004</v>
      </c>
      <c r="K67" s="52">
        <f>FC_TRA_RAIL_E!K67+FC_TRA_ROAD_E!K67+FC_TRA_DAVI_E!K67+FC_TRA_DNAVI_E!K67+FC_TRA_PIPE_E!K67</f>
        <v>1294.1532000000002</v>
      </c>
      <c r="L67" s="52">
        <f>FC_TRA_RAIL_E!L67+FC_TRA_ROAD_E!L67+FC_TRA_DAVI_E!L67+FC_TRA_DNAVI_E!L67+FC_TRA_PIPE_E!L67</f>
        <v>1192.8383999999999</v>
      </c>
      <c r="M67" s="52">
        <f>FC_TRA_RAIL_E!M67+FC_TRA_ROAD_E!M67+FC_TRA_DAVI_E!M67+FC_TRA_DNAVI_E!M67+FC_TRA_PIPE_E!M67</f>
        <v>1181.3688</v>
      </c>
      <c r="N67" s="52">
        <f>FC_TRA_RAIL_E!N67+FC_TRA_ROAD_E!N67+FC_TRA_DAVI_E!N67+FC_TRA_DNAVI_E!N67+FC_TRA_PIPE_E!N67</f>
        <v>1159.5671294399999</v>
      </c>
      <c r="O67" s="52">
        <f>FC_TRA_RAIL_E!O67+FC_TRA_ROAD_E!O67+FC_TRA_DAVI_E!O67+FC_TRA_DNAVI_E!O67+FC_TRA_PIPE_E!O67</f>
        <v>1193.4654048</v>
      </c>
      <c r="P67" s="52">
        <f>FC_TRA_RAIL_E!P67+FC_TRA_ROAD_E!P67+FC_TRA_DAVI_E!P67+FC_TRA_DNAVI_E!P67+FC_TRA_PIPE_E!P67</f>
        <v>1166.5712318400003</v>
      </c>
      <c r="Q67" s="52">
        <f>FC_TRA_RAIL_E!Q67+FC_TRA_ROAD_E!Q67+FC_TRA_DAVI_E!Q67+FC_TRA_DNAVI_E!Q67+FC_TRA_PIPE_E!Q67</f>
        <v>1227.5505071999999</v>
      </c>
      <c r="R67" s="52">
        <f>FC_TRA_RAIL_E!R67+FC_TRA_ROAD_E!R67+FC_TRA_DAVI_E!R67+FC_TRA_DNAVI_E!R67+FC_TRA_PIPE_E!R67</f>
        <v>1286.0240572800001</v>
      </c>
      <c r="S67" s="52">
        <f>FC_TRA_RAIL_E!S67+FC_TRA_ROAD_E!S67+FC_TRA_DAVI_E!S67+FC_TRA_DNAVI_E!S67+FC_TRA_PIPE_E!S67</f>
        <v>1405.0028059199999</v>
      </c>
      <c r="T67" s="52">
        <f>FC_TRA_RAIL_E!T67+FC_TRA_ROAD_E!T67+FC_TRA_DAVI_E!T67+FC_TRA_DNAVI_E!T67+FC_TRA_PIPE_E!T67</f>
        <v>1598.9305478399999</v>
      </c>
      <c r="U67" s="52">
        <f>FC_TRA_RAIL_E!U67+FC_TRA_ROAD_E!U67+FC_TRA_DAVI_E!U67+FC_TRA_DNAVI_E!U67+FC_TRA_PIPE_E!U67</f>
        <v>1737.0000633599993</v>
      </c>
      <c r="V67" s="52">
        <f>FC_TRA_RAIL_E!V67+FC_TRA_ROAD_E!V67+FC_TRA_DAVI_E!V67+FC_TRA_DNAVI_E!V67+FC_TRA_PIPE_E!V67</f>
        <v>1936.9587758400003</v>
      </c>
      <c r="W67" s="52">
        <f>FC_TRA_RAIL_E!W67+FC_TRA_ROAD_E!W67+FC_TRA_DAVI_E!W67+FC_TRA_DNAVI_E!W67+FC_TRA_PIPE_E!W67</f>
        <v>1675.4111150399999</v>
      </c>
      <c r="X67" s="52">
        <f>FC_TRA_RAIL_E!X67+FC_TRA_ROAD_E!X67+FC_TRA_DAVI_E!X67+FC_TRA_DNAVI_E!X67+FC_TRA_PIPE_E!X67</f>
        <v>2123.5418956799995</v>
      </c>
      <c r="Y67" s="52">
        <f>FC_TRA_RAIL_E!Y67+FC_TRA_ROAD_E!Y67+FC_TRA_DAVI_E!Y67+FC_TRA_DNAVI_E!Y67+FC_TRA_PIPE_E!Y67</f>
        <v>2518.2791395200006</v>
      </c>
      <c r="Z67" s="52">
        <f>FC_TRA_RAIL_E!Z67+FC_TRA_ROAD_E!Z67+FC_TRA_DAVI_E!Z67+FC_TRA_DNAVI_E!Z67+FC_TRA_PIPE_E!Z67</f>
        <v>2503.8404424</v>
      </c>
    </row>
    <row r="68" spans="1:26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  <c r="Y68" s="52">
        <f>FC_TRA_RAIL_E!Y68+FC_TRA_ROAD_E!Y68+FC_TRA_DAVI_E!Y68+FC_TRA_DNAVI_E!Y68+FC_TRA_PIPE_E!Y68</f>
        <v>298.69514640000006</v>
      </c>
      <c r="Z68" s="52">
        <f>FC_TRA_RAIL_E!Z68+FC_TRA_ROAD_E!Z68+FC_TRA_DAVI_E!Z68+FC_TRA_DNAVI_E!Z68+FC_TRA_PIPE_E!Z68</f>
        <v>496.31711904000002</v>
      </c>
    </row>
    <row r="69" spans="1:26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793.73888496000018</v>
      </c>
      <c r="D69" s="52">
        <f>FC_TRA_RAIL_E!D69+FC_TRA_ROAD_E!D69+FC_TRA_DAVI_E!D69+FC_TRA_DNAVI_E!D69+FC_TRA_PIPE_E!D69</f>
        <v>812.07597168000007</v>
      </c>
      <c r="E69" s="52">
        <f>FC_TRA_RAIL_E!E69+FC_TRA_ROAD_E!E69+FC_TRA_DAVI_E!E69+FC_TRA_DNAVI_E!E69+FC_TRA_PIPE_E!E69</f>
        <v>846.13074336000011</v>
      </c>
      <c r="F69" s="52">
        <f>FC_TRA_RAIL_E!F69+FC_TRA_ROAD_E!F69+FC_TRA_DAVI_E!F69+FC_TRA_DNAVI_E!F69+FC_TRA_PIPE_E!F69</f>
        <v>796.35828672000014</v>
      </c>
      <c r="G69" s="52">
        <f>FC_TRA_RAIL_E!G69+FC_TRA_ROAD_E!G69+FC_TRA_DAVI_E!G69+FC_TRA_DNAVI_E!G69+FC_TRA_PIPE_E!G69</f>
        <v>869.70714336000015</v>
      </c>
      <c r="H69" s="52">
        <f>FC_TRA_RAIL_E!H69+FC_TRA_ROAD_E!H69+FC_TRA_DAVI_E!H69+FC_TRA_DNAVI_E!H69+FC_TRA_PIPE_E!H69</f>
        <v>1435.5407433600003</v>
      </c>
      <c r="I69" s="52">
        <f>FC_TRA_RAIL_E!I69+FC_TRA_ROAD_E!I69+FC_TRA_DAVI_E!I69+FC_TRA_DNAVI_E!I69+FC_TRA_PIPE_E!I69</f>
        <v>1673.9243999999999</v>
      </c>
      <c r="J69" s="52">
        <f>FC_TRA_RAIL_E!J69+FC_TRA_ROAD_E!J69+FC_TRA_DAVI_E!J69+FC_TRA_DNAVI_E!J69+FC_TRA_PIPE_E!J69</f>
        <v>3418.5780000000004</v>
      </c>
      <c r="K69" s="52">
        <f>FC_TRA_RAIL_E!K69+FC_TRA_ROAD_E!K69+FC_TRA_DAVI_E!K69+FC_TRA_DNAVI_E!K69+FC_TRA_PIPE_E!K69</f>
        <v>5509.0188849599999</v>
      </c>
      <c r="L69" s="52">
        <f>FC_TRA_RAIL_E!L69+FC_TRA_ROAD_E!L69+FC_TRA_DAVI_E!L69+FC_TRA_DNAVI_E!L69+FC_TRA_PIPE_E!L69</f>
        <v>6106.2875999999987</v>
      </c>
      <c r="M69" s="52">
        <f>FC_TRA_RAIL_E!M69+FC_TRA_ROAD_E!M69+FC_TRA_DAVI_E!M69+FC_TRA_DNAVI_E!M69+FC_TRA_PIPE_E!M69</f>
        <v>5990.8111574399991</v>
      </c>
      <c r="N69" s="52">
        <f>FC_TRA_RAIL_E!N69+FC_TRA_ROAD_E!N69+FC_TRA_DAVI_E!N69+FC_TRA_DNAVI_E!N69+FC_TRA_PIPE_E!N69</f>
        <v>6045.3672019200003</v>
      </c>
      <c r="O69" s="52">
        <f>FC_TRA_RAIL_E!O69+FC_TRA_ROAD_E!O69+FC_TRA_DAVI_E!O69+FC_TRA_DNAVI_E!O69+FC_TRA_PIPE_E!O69</f>
        <v>6745.113224640002</v>
      </c>
      <c r="P69" s="52">
        <f>FC_TRA_RAIL_E!P69+FC_TRA_ROAD_E!P69+FC_TRA_DAVI_E!P69+FC_TRA_DNAVI_E!P69+FC_TRA_PIPE_E!P69</f>
        <v>6799.0455777599991</v>
      </c>
      <c r="Q69" s="52">
        <f>FC_TRA_RAIL_E!Q69+FC_TRA_ROAD_E!Q69+FC_TRA_DAVI_E!Q69+FC_TRA_DNAVI_E!Q69+FC_TRA_PIPE_E!Q69</f>
        <v>7532.834137920001</v>
      </c>
      <c r="R69" s="52">
        <f>FC_TRA_RAIL_E!R69+FC_TRA_ROAD_E!R69+FC_TRA_DAVI_E!R69+FC_TRA_DNAVI_E!R69+FC_TRA_PIPE_E!R69</f>
        <v>7595.6946825600007</v>
      </c>
      <c r="S69" s="52">
        <f>FC_TRA_RAIL_E!S69+FC_TRA_ROAD_E!S69+FC_TRA_DAVI_E!S69+FC_TRA_DNAVI_E!S69+FC_TRA_PIPE_E!S69</f>
        <v>7454.3183539199981</v>
      </c>
      <c r="T69" s="52">
        <f>FC_TRA_RAIL_E!T69+FC_TRA_ROAD_E!T69+FC_TRA_DAVI_E!T69+FC_TRA_DNAVI_E!T69+FC_TRA_PIPE_E!T69</f>
        <v>7688.9815272000014</v>
      </c>
      <c r="U69" s="52">
        <f>FC_TRA_RAIL_E!U69+FC_TRA_ROAD_E!U69+FC_TRA_DAVI_E!U69+FC_TRA_DNAVI_E!U69+FC_TRA_PIPE_E!U69</f>
        <v>7549.927665119998</v>
      </c>
      <c r="V69" s="52">
        <f>FC_TRA_RAIL_E!V69+FC_TRA_ROAD_E!V69+FC_TRA_DAVI_E!V69+FC_TRA_DNAVI_E!V69+FC_TRA_PIPE_E!V69</f>
        <v>7527.9766348799994</v>
      </c>
      <c r="W69" s="52">
        <f>FC_TRA_RAIL_E!W69+FC_TRA_ROAD_E!W69+FC_TRA_DAVI_E!W69+FC_TRA_DNAVI_E!W69+FC_TRA_PIPE_E!W69</f>
        <v>6185.7092275199993</v>
      </c>
      <c r="X69" s="52">
        <f>FC_TRA_RAIL_E!X69+FC_TRA_ROAD_E!X69+FC_TRA_DAVI_E!X69+FC_TRA_DNAVI_E!X69+FC_TRA_PIPE_E!X69</f>
        <v>6415.3688515199992</v>
      </c>
      <c r="Y69" s="52">
        <f>FC_TRA_RAIL_E!Y69+FC_TRA_ROAD_E!Y69+FC_TRA_DAVI_E!Y69+FC_TRA_DNAVI_E!Y69+FC_TRA_PIPE_E!Y69</f>
        <v>6241.8243729599981</v>
      </c>
      <c r="Z69" s="52">
        <f>FC_TRA_RAIL_E!Z69+FC_TRA_ROAD_E!Z69+FC_TRA_DAVI_E!Z69+FC_TRA_DNAVI_E!Z69+FC_TRA_PIPE_E!Z69</f>
        <v>6441.0724799999998</v>
      </c>
    </row>
    <row r="70" spans="1:26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  <c r="Y70" s="52">
        <f>FC_TRA_RAIL_E!Y70+FC_TRA_ROAD_E!Y70+FC_TRA_DAVI_E!Y70+FC_TRA_DNAVI_E!Y70+FC_TRA_PIPE_E!Y70</f>
        <v>0</v>
      </c>
      <c r="Z70" s="52">
        <f>FC_TRA_RAIL_E!Z70+FC_TRA_ROAD_E!Z70+FC_TRA_DAVI_E!Z70+FC_TRA_DNAVI_E!Z70+FC_TRA_PIPE_E!Z70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  <c r="Y71" s="52">
        <f>FC_TRA_RAIL_E!Y71+FC_TRA_ROAD_E!Y71+FC_TRA_DAVI_E!Y71+FC_TRA_DNAVI_E!Y71+FC_TRA_PIPE_E!Y71</f>
        <v>18.680919840000001</v>
      </c>
      <c r="Z71" s="52">
        <f>FC_TRA_RAIL_E!Z71+FC_TRA_ROAD_E!Z71+FC_TRA_DAVI_E!Z71+FC_TRA_DNAVI_E!Z71+FC_TRA_PIPE_E!Z71</f>
        <v>26.005916160000002</v>
      </c>
    </row>
    <row r="72" spans="1:26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  <c r="Y72" s="55">
        <f>FC_TRA_RAIL_E!Y72+FC_TRA_ROAD_E!Y72+FC_TRA_DAVI_E!Y72+FC_TRA_DNAVI_E!Y72+FC_TRA_PIPE_E!Y72</f>
        <v>0</v>
      </c>
      <c r="Z72" s="55">
        <f>FC_TRA_RAIL_E!Z72+FC_TRA_ROAD_E!Z72+FC_TRA_DAVI_E!Z72+FC_TRA_DNAVI_E!Z72+FC_TRA_PIPE_E!Z72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1162.8806072399998</v>
      </c>
      <c r="D2" s="21">
        <f t="shared" ref="D2:X2" si="0">SUM(D3,D17,D22,D25,D26,D51,D52)</f>
        <v>767.8982703600002</v>
      </c>
      <c r="E2" s="21">
        <f t="shared" si="0"/>
        <v>790.20234071999982</v>
      </c>
      <c r="F2" s="21">
        <f t="shared" si="0"/>
        <v>741.83261723999976</v>
      </c>
      <c r="G2" s="21">
        <f t="shared" si="0"/>
        <v>738.6757793999999</v>
      </c>
      <c r="H2" s="21">
        <f t="shared" si="0"/>
        <v>669.22774776000006</v>
      </c>
      <c r="I2" s="21">
        <f t="shared" si="0"/>
        <v>647.13041640000006</v>
      </c>
      <c r="J2" s="21">
        <f t="shared" si="0"/>
        <v>602.93628720000004</v>
      </c>
      <c r="K2" s="21">
        <f t="shared" si="0"/>
        <v>625.03335179999999</v>
      </c>
      <c r="L2" s="21">
        <f t="shared" si="0"/>
        <v>571.36897583999996</v>
      </c>
      <c r="M2" s="21">
        <f t="shared" si="0"/>
        <v>539.80166448</v>
      </c>
      <c r="N2" s="21">
        <f t="shared" si="0"/>
        <v>545.43323483999995</v>
      </c>
      <c r="O2" s="21">
        <f t="shared" si="0"/>
        <v>500.5855436400002</v>
      </c>
      <c r="P2" s="21">
        <f t="shared" si="0"/>
        <v>494.72642700000006</v>
      </c>
      <c r="Q2" s="21">
        <f t="shared" si="0"/>
        <v>461.13894216000011</v>
      </c>
      <c r="R2" s="21">
        <f t="shared" si="0"/>
        <v>468.5855475599999</v>
      </c>
      <c r="S2" s="21">
        <f t="shared" si="0"/>
        <v>399.01747391999982</v>
      </c>
      <c r="T2" s="21">
        <f t="shared" si="0"/>
        <v>414.94331268000013</v>
      </c>
      <c r="U2" s="21">
        <f t="shared" si="0"/>
        <v>363.59574732000004</v>
      </c>
      <c r="V2" s="21">
        <f t="shared" si="0"/>
        <v>364.91834340000003</v>
      </c>
      <c r="W2" s="21">
        <f t="shared" si="0"/>
        <v>303.92393615999998</v>
      </c>
      <c r="X2" s="21">
        <f t="shared" si="0"/>
        <v>349.68394655999998</v>
      </c>
      <c r="Y2" s="21">
        <f t="shared" ref="Y2:Z2" si="1">SUM(Y3,Y17,Y22,Y25,Y26,Y51,Y52)</f>
        <v>358.52597352000004</v>
      </c>
      <c r="Z2" s="21">
        <f t="shared" si="1"/>
        <v>338.13990755999987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  <c r="Y5" s="8">
        <f>FC_TRA_RAIL_MTU_E!Y5+FC_TRA_RAIL_CPT_E!Y5+FC_TRA_RAIL_HST_E!Y5+FC_TRA_RAIL_FRT_E!Y5</f>
        <v>0</v>
      </c>
      <c r="Z5" s="8">
        <f>FC_TRA_RAIL_MTU_E!Z5+FC_TRA_RAIL_CPT_E!Z5+FC_TRA_RAIL_HST_E!Z5+FC_TRA_RAIL_FRT_E!Z5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  <c r="Y6" s="8">
        <f>FC_TRA_RAIL_MTU_E!Y6+FC_TRA_RAIL_CPT_E!Y6+FC_TRA_RAIL_HST_E!Y6+FC_TRA_RAIL_FRT_E!Y6</f>
        <v>0</v>
      </c>
      <c r="Z6" s="8">
        <f>FC_TRA_RAIL_MTU_E!Z6+FC_TRA_RAIL_CPT_E!Z6+FC_TRA_RAIL_HST_E!Z6+FC_TRA_RAIL_FRT_E!Z6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  <c r="Y7" s="8">
        <f>FC_TRA_RAIL_MTU_E!Y7+FC_TRA_RAIL_CPT_E!Y7+FC_TRA_RAIL_HST_E!Y7+FC_TRA_RAIL_FRT_E!Y7</f>
        <v>0</v>
      </c>
      <c r="Z7" s="8">
        <f>FC_TRA_RAIL_MTU_E!Z7+FC_TRA_RAIL_CPT_E!Z7+FC_TRA_RAIL_HST_E!Z7+FC_TRA_RAIL_FRT_E!Z7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  <c r="Y9" s="8">
        <f>FC_TRA_RAIL_MTU_E!Y9+FC_TRA_RAIL_CPT_E!Y9+FC_TRA_RAIL_HST_E!Y9+FC_TRA_RAIL_FRT_E!Y9</f>
        <v>0</v>
      </c>
      <c r="Z9" s="8">
        <f>FC_TRA_RAIL_MTU_E!Z9+FC_TRA_RAIL_CPT_E!Z9+FC_TRA_RAIL_HST_E!Z9+FC_TRA_RAIL_FRT_E!Z9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  <c r="Y10" s="8">
        <f>FC_TRA_RAIL_MTU_E!Y10+FC_TRA_RAIL_CPT_E!Y10+FC_TRA_RAIL_HST_E!Y10+FC_TRA_RAIL_FRT_E!Y10</f>
        <v>0</v>
      </c>
      <c r="Z10" s="8">
        <f>FC_TRA_RAIL_MTU_E!Z10+FC_TRA_RAIL_CPT_E!Z10+FC_TRA_RAIL_HST_E!Z10+FC_TRA_RAIL_FRT_E!Z10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  <c r="Y12" s="8">
        <f>FC_TRA_RAIL_MTU_E!Y12+FC_TRA_RAIL_CPT_E!Y12+FC_TRA_RAIL_HST_E!Y12+FC_TRA_RAIL_FRT_E!Y12</f>
        <v>0</v>
      </c>
      <c r="Z12" s="8">
        <f>FC_TRA_RAIL_MTU_E!Z12+FC_TRA_RAIL_CPT_E!Z12+FC_TRA_RAIL_HST_E!Z12+FC_TRA_RAIL_FRT_E!Z12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  <c r="Y13" s="8">
        <f>FC_TRA_RAIL_MTU_E!Y13+FC_TRA_RAIL_CPT_E!Y13+FC_TRA_RAIL_HST_E!Y13+FC_TRA_RAIL_FRT_E!Y13</f>
        <v>0</v>
      </c>
      <c r="Z13" s="8">
        <f>FC_TRA_RAIL_MTU_E!Z13+FC_TRA_RAIL_CPT_E!Z13+FC_TRA_RAIL_HST_E!Z13+FC_TRA_RAIL_FRT_E!Z13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  <c r="Y14" s="8">
        <f>FC_TRA_RAIL_MTU_E!Y14+FC_TRA_RAIL_CPT_E!Y14+FC_TRA_RAIL_HST_E!Y14+FC_TRA_RAIL_FRT_E!Y14</f>
        <v>0</v>
      </c>
      <c r="Z14" s="8">
        <f>FC_TRA_RAIL_MTU_E!Z14+FC_TRA_RAIL_CPT_E!Z14+FC_TRA_RAIL_HST_E!Z14+FC_TRA_RAIL_FRT_E!Z14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  <c r="Y15" s="8">
        <f>FC_TRA_RAIL_MTU_E!Y15+FC_TRA_RAIL_CPT_E!Y15+FC_TRA_RAIL_HST_E!Y15+FC_TRA_RAIL_FRT_E!Y15</f>
        <v>0</v>
      </c>
      <c r="Z15" s="8">
        <f>FC_TRA_RAIL_MTU_E!Z15+FC_TRA_RAIL_CPT_E!Z15+FC_TRA_RAIL_HST_E!Z15+FC_TRA_RAIL_FRT_E!Z15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  <c r="Y16" s="8">
        <f>FC_TRA_RAIL_MTU_E!Y16+FC_TRA_RAIL_CPT_E!Y16+FC_TRA_RAIL_HST_E!Y16+FC_TRA_RAIL_FRT_E!Y16</f>
        <v>0</v>
      </c>
      <c r="Z16" s="8">
        <f>FC_TRA_RAIL_MTU_E!Z16+FC_TRA_RAIL_CPT_E!Z16+FC_TRA_RAIL_HST_E!Z16+FC_TRA_RAIL_FRT_E!Z16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  <c r="Y18" s="8">
        <f>FC_TRA_RAIL_MTU_E!Y18+FC_TRA_RAIL_CPT_E!Y18+FC_TRA_RAIL_HST_E!Y18+FC_TRA_RAIL_FRT_E!Y18</f>
        <v>0</v>
      </c>
      <c r="Z18" s="8">
        <f>FC_TRA_RAIL_MTU_E!Z18+FC_TRA_RAIL_CPT_E!Z18+FC_TRA_RAIL_HST_E!Z18+FC_TRA_RAIL_FRT_E!Z18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  <c r="Y19" s="8">
        <f>FC_TRA_RAIL_MTU_E!Y19+FC_TRA_RAIL_CPT_E!Y19+FC_TRA_RAIL_HST_E!Y19+FC_TRA_RAIL_FRT_E!Y19</f>
        <v>0</v>
      </c>
      <c r="Z19" s="8">
        <f>FC_TRA_RAIL_MTU_E!Z19+FC_TRA_RAIL_CPT_E!Z19+FC_TRA_RAIL_HST_E!Z19+FC_TRA_RAIL_FRT_E!Z19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  <c r="Y20" s="8">
        <f>FC_TRA_RAIL_MTU_E!Y20+FC_TRA_RAIL_CPT_E!Y20+FC_TRA_RAIL_HST_E!Y20+FC_TRA_RAIL_FRT_E!Y20</f>
        <v>0</v>
      </c>
      <c r="Z20" s="8">
        <f>FC_TRA_RAIL_MTU_E!Z20+FC_TRA_RAIL_CPT_E!Z20+FC_TRA_RAIL_HST_E!Z20+FC_TRA_RAIL_FRT_E!Z20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  <c r="Y21" s="8">
        <f>FC_TRA_RAIL_MTU_E!Y21+FC_TRA_RAIL_CPT_E!Y21+FC_TRA_RAIL_HST_E!Y21+FC_TRA_RAIL_FRT_E!Y21</f>
        <v>0</v>
      </c>
      <c r="Z21" s="8">
        <f>FC_TRA_RAIL_MTU_E!Z21+FC_TRA_RAIL_CPT_E!Z21+FC_TRA_RAIL_HST_E!Z21+FC_TRA_RAIL_FRT_E!Z21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  <c r="Y23" s="8">
        <f>FC_TRA_RAIL_MTU_E!Y23+FC_TRA_RAIL_CPT_E!Y23+FC_TRA_RAIL_HST_E!Y23+FC_TRA_RAIL_FRT_E!Y23</f>
        <v>0</v>
      </c>
      <c r="Z23" s="8">
        <f>FC_TRA_RAIL_MTU_E!Z23+FC_TRA_RAIL_CPT_E!Z23+FC_TRA_RAIL_HST_E!Z23+FC_TRA_RAIL_FRT_E!Z23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  <c r="Y24" s="8">
        <f>FC_TRA_RAIL_MTU_E!Y24+FC_TRA_RAIL_CPT_E!Y24+FC_TRA_RAIL_HST_E!Y24+FC_TRA_RAIL_FRT_E!Y24</f>
        <v>0</v>
      </c>
      <c r="Z24" s="8">
        <f>FC_TRA_RAIL_MTU_E!Z24+FC_TRA_RAIL_CPT_E!Z24+FC_TRA_RAIL_HST_E!Z24+FC_TRA_RAIL_FRT_E!Z24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  <c r="Y25" s="27">
        <f>FC_TRA_RAIL_MTU_E!Y25+FC_TRA_RAIL_CPT_E!Y25+FC_TRA_RAIL_HST_E!Y25+FC_TRA_RAIL_FRT_E!Y25</f>
        <v>0</v>
      </c>
      <c r="Z25" s="27">
        <f>FC_TRA_RAIL_MTU_E!Z25+FC_TRA_RAIL_CPT_E!Z25+FC_TRA_RAIL_HST_E!Z25+FC_TRA_RAIL_FRT_E!Z25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1162.8806072399998</v>
      </c>
      <c r="D26" s="27">
        <f t="shared" ref="D26:W26" si="21">SUM(D27,D33)</f>
        <v>767.8982703600002</v>
      </c>
      <c r="E26" s="27">
        <f t="shared" si="21"/>
        <v>790.20234071999982</v>
      </c>
      <c r="F26" s="27">
        <f t="shared" si="21"/>
        <v>741.83261723999976</v>
      </c>
      <c r="G26" s="27">
        <f t="shared" si="21"/>
        <v>738.6757793999999</v>
      </c>
      <c r="H26" s="27">
        <f t="shared" si="21"/>
        <v>669.22774776000006</v>
      </c>
      <c r="I26" s="27">
        <f t="shared" si="21"/>
        <v>647.13041640000006</v>
      </c>
      <c r="J26" s="27">
        <f t="shared" si="21"/>
        <v>602.93628720000004</v>
      </c>
      <c r="K26" s="27">
        <f t="shared" si="21"/>
        <v>625.03335179999999</v>
      </c>
      <c r="L26" s="27">
        <f t="shared" si="21"/>
        <v>571.36897583999996</v>
      </c>
      <c r="M26" s="27">
        <f t="shared" si="21"/>
        <v>539.80166448</v>
      </c>
      <c r="N26" s="27">
        <f t="shared" si="21"/>
        <v>545.43323483999995</v>
      </c>
      <c r="O26" s="27">
        <f t="shared" si="21"/>
        <v>500.5855436400002</v>
      </c>
      <c r="P26" s="27">
        <f t="shared" si="21"/>
        <v>494.72642700000006</v>
      </c>
      <c r="Q26" s="27">
        <f t="shared" si="21"/>
        <v>461.13894216000011</v>
      </c>
      <c r="R26" s="27">
        <f t="shared" si="21"/>
        <v>468.5855475599999</v>
      </c>
      <c r="S26" s="27">
        <f t="shared" si="21"/>
        <v>399.01747391999982</v>
      </c>
      <c r="T26" s="27">
        <f t="shared" si="21"/>
        <v>414.94331268000013</v>
      </c>
      <c r="U26" s="27">
        <f t="shared" si="21"/>
        <v>363.59574732000004</v>
      </c>
      <c r="V26" s="27">
        <f t="shared" si="21"/>
        <v>364.91834340000003</v>
      </c>
      <c r="W26" s="27">
        <f t="shared" si="21"/>
        <v>303.92393615999998</v>
      </c>
      <c r="X26" s="27">
        <f t="shared" ref="X26:Z26" si="22">SUM(X27,X33)</f>
        <v>349.68394655999998</v>
      </c>
      <c r="Y26" s="27">
        <f t="shared" si="22"/>
        <v>358.52597352000004</v>
      </c>
      <c r="Z26" s="27">
        <f t="shared" si="22"/>
        <v>338.13990755999987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  <c r="Y28" s="8">
        <f>FC_TRA_RAIL_MTU_E!Y28+FC_TRA_RAIL_CPT_E!Y28+FC_TRA_RAIL_HST_E!Y28+FC_TRA_RAIL_FRT_E!Y28</f>
        <v>0</v>
      </c>
      <c r="Z28" s="8">
        <f>FC_TRA_RAIL_MTU_E!Z28+FC_TRA_RAIL_CPT_E!Z28+FC_TRA_RAIL_HST_E!Z28+FC_TRA_RAIL_FRT_E!Z28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  <c r="Y29" s="8">
        <f>FC_TRA_RAIL_MTU_E!Y29+FC_TRA_RAIL_CPT_E!Y29+FC_TRA_RAIL_HST_E!Y29+FC_TRA_RAIL_FRT_E!Y29</f>
        <v>0</v>
      </c>
      <c r="Z29" s="8">
        <f>FC_TRA_RAIL_MTU_E!Z29+FC_TRA_RAIL_CPT_E!Z29+FC_TRA_RAIL_HST_E!Z29+FC_TRA_RAIL_FRT_E!Z29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  <c r="Y30" s="8">
        <f>FC_TRA_RAIL_MTU_E!Y30+FC_TRA_RAIL_CPT_E!Y30+FC_TRA_RAIL_HST_E!Y30+FC_TRA_RAIL_FRT_E!Y30</f>
        <v>0</v>
      </c>
      <c r="Z30" s="8">
        <f>FC_TRA_RAIL_MTU_E!Z30+FC_TRA_RAIL_CPT_E!Z30+FC_TRA_RAIL_HST_E!Z30+FC_TRA_RAIL_FRT_E!Z30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  <c r="Y31" s="8">
        <f>FC_TRA_RAIL_MTU_E!Y31+FC_TRA_RAIL_CPT_E!Y31+FC_TRA_RAIL_HST_E!Y31+FC_TRA_RAIL_FRT_E!Y31</f>
        <v>0</v>
      </c>
      <c r="Z31" s="8">
        <f>FC_TRA_RAIL_MTU_E!Z31+FC_TRA_RAIL_CPT_E!Z31+FC_TRA_RAIL_HST_E!Z31+FC_TRA_RAIL_FRT_E!Z31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  <c r="Y32" s="8">
        <f>FC_TRA_RAIL_MTU_E!Y32+FC_TRA_RAIL_CPT_E!Y32+FC_TRA_RAIL_HST_E!Y32+FC_TRA_RAIL_FRT_E!Y32</f>
        <v>0</v>
      </c>
      <c r="Z32" s="8">
        <f>FC_TRA_RAIL_MTU_E!Z32+FC_TRA_RAIL_CPT_E!Z32+FC_TRA_RAIL_HST_E!Z32+FC_TRA_RAIL_FRT_E!Z32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1162.8806072399998</v>
      </c>
      <c r="D33" s="19">
        <f t="shared" ref="D33:W33" si="27">SUM(D34:D50)</f>
        <v>767.8982703600002</v>
      </c>
      <c r="E33" s="19">
        <f t="shared" si="27"/>
        <v>790.20234071999982</v>
      </c>
      <c r="F33" s="19">
        <f t="shared" si="27"/>
        <v>741.83261723999976</v>
      </c>
      <c r="G33" s="19">
        <f t="shared" si="27"/>
        <v>738.6757793999999</v>
      </c>
      <c r="H33" s="19">
        <f t="shared" si="27"/>
        <v>669.22774776000006</v>
      </c>
      <c r="I33" s="19">
        <f t="shared" si="27"/>
        <v>647.13041640000006</v>
      </c>
      <c r="J33" s="19">
        <f t="shared" si="27"/>
        <v>602.93628720000004</v>
      </c>
      <c r="K33" s="19">
        <f t="shared" si="27"/>
        <v>625.03335179999999</v>
      </c>
      <c r="L33" s="19">
        <f t="shared" si="27"/>
        <v>571.36897583999996</v>
      </c>
      <c r="M33" s="19">
        <f t="shared" si="27"/>
        <v>539.80166448</v>
      </c>
      <c r="N33" s="19">
        <f t="shared" si="27"/>
        <v>545.43323483999995</v>
      </c>
      <c r="O33" s="19">
        <f t="shared" si="27"/>
        <v>500.5855436400002</v>
      </c>
      <c r="P33" s="19">
        <f t="shared" si="27"/>
        <v>494.72642700000006</v>
      </c>
      <c r="Q33" s="19">
        <f t="shared" si="27"/>
        <v>461.13894216000011</v>
      </c>
      <c r="R33" s="19">
        <f t="shared" si="27"/>
        <v>468.5855475599999</v>
      </c>
      <c r="S33" s="19">
        <f t="shared" si="27"/>
        <v>399.01747391999982</v>
      </c>
      <c r="T33" s="19">
        <f t="shared" si="27"/>
        <v>414.94331268000013</v>
      </c>
      <c r="U33" s="19">
        <f t="shared" si="27"/>
        <v>363.59574732000004</v>
      </c>
      <c r="V33" s="19">
        <f t="shared" si="27"/>
        <v>364.91834340000003</v>
      </c>
      <c r="W33" s="19">
        <f t="shared" si="27"/>
        <v>303.92393615999998</v>
      </c>
      <c r="X33" s="19">
        <f t="shared" ref="X33:Z33" si="28">SUM(X34:X50)</f>
        <v>349.68394655999998</v>
      </c>
      <c r="Y33" s="19">
        <f t="shared" si="28"/>
        <v>358.52597352000004</v>
      </c>
      <c r="Z33" s="19">
        <f t="shared" si="28"/>
        <v>338.13990755999987</v>
      </c>
    </row>
    <row r="34" spans="1:26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  <c r="Y34" s="8">
        <f>FC_TRA_RAIL_MTU_E!Y34+FC_TRA_RAIL_CPT_E!Y34+FC_TRA_RAIL_HST_E!Y34+FC_TRA_RAIL_FRT_E!Y34</f>
        <v>0</v>
      </c>
      <c r="Z34" s="8">
        <f>FC_TRA_RAIL_MTU_E!Z34+FC_TRA_RAIL_CPT_E!Z34+FC_TRA_RAIL_HST_E!Z34+FC_TRA_RAIL_FRT_E!Z34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  <c r="Y35" s="8">
        <f>FC_TRA_RAIL_MTU_E!Y35+FC_TRA_RAIL_CPT_E!Y35+FC_TRA_RAIL_HST_E!Y35+FC_TRA_RAIL_FRT_E!Y35</f>
        <v>0</v>
      </c>
      <c r="Z35" s="8">
        <f>FC_TRA_RAIL_MTU_E!Z35+FC_TRA_RAIL_CPT_E!Z35+FC_TRA_RAIL_HST_E!Z35+FC_TRA_RAIL_FRT_E!Z35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  <c r="Y36" s="8">
        <f>FC_TRA_RAIL_MTU_E!Y36+FC_TRA_RAIL_CPT_E!Y36+FC_TRA_RAIL_HST_E!Y36+FC_TRA_RAIL_FRT_E!Y36</f>
        <v>0</v>
      </c>
      <c r="Z36" s="8">
        <f>FC_TRA_RAIL_MTU_E!Z36+FC_TRA_RAIL_CPT_E!Z36+FC_TRA_RAIL_HST_E!Z36+FC_TRA_RAIL_FRT_E!Z36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  <c r="Y37" s="8">
        <f>FC_TRA_RAIL_MTU_E!Y37+FC_TRA_RAIL_CPT_E!Y37+FC_TRA_RAIL_HST_E!Y37+FC_TRA_RAIL_FRT_E!Y37</f>
        <v>0</v>
      </c>
      <c r="Z37" s="8">
        <f>FC_TRA_RAIL_MTU_E!Z37+FC_TRA_RAIL_CPT_E!Z37+FC_TRA_RAIL_HST_E!Z37+FC_TRA_RAIL_FRT_E!Z37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  <c r="Y38" s="8">
        <f>FC_TRA_RAIL_MTU_E!Y38+FC_TRA_RAIL_CPT_E!Y38+FC_TRA_RAIL_HST_E!Y38+FC_TRA_RAIL_FRT_E!Y38</f>
        <v>0</v>
      </c>
      <c r="Z38" s="8">
        <f>FC_TRA_RAIL_MTU_E!Z38+FC_TRA_RAIL_CPT_E!Z38+FC_TRA_RAIL_HST_E!Z38+FC_TRA_RAIL_FRT_E!Z38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  <c r="Y39" s="8">
        <f>FC_TRA_RAIL_MTU_E!Y39+FC_TRA_RAIL_CPT_E!Y39+FC_TRA_RAIL_HST_E!Y39+FC_TRA_RAIL_FRT_E!Y39</f>
        <v>0</v>
      </c>
      <c r="Z39" s="8">
        <f>FC_TRA_RAIL_MTU_E!Z39+FC_TRA_RAIL_CPT_E!Z39+FC_TRA_RAIL_HST_E!Z39+FC_TRA_RAIL_FRT_E!Z39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  <c r="Y40" s="8">
        <f>FC_TRA_RAIL_MTU_E!Y40+FC_TRA_RAIL_CPT_E!Y40+FC_TRA_RAIL_HST_E!Y40+FC_TRA_RAIL_FRT_E!Y40</f>
        <v>0</v>
      </c>
      <c r="Z40" s="8">
        <f>FC_TRA_RAIL_MTU_E!Z40+FC_TRA_RAIL_CPT_E!Z40+FC_TRA_RAIL_HST_E!Z40+FC_TRA_RAIL_FRT_E!Z40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  <c r="Y41" s="8">
        <f>FC_TRA_RAIL_MTU_E!Y41+FC_TRA_RAIL_CPT_E!Y41+FC_TRA_RAIL_HST_E!Y41+FC_TRA_RAIL_FRT_E!Y41</f>
        <v>0</v>
      </c>
      <c r="Z41" s="8">
        <f>FC_TRA_RAIL_MTU_E!Z41+FC_TRA_RAIL_CPT_E!Z41+FC_TRA_RAIL_HST_E!Z41+FC_TRA_RAIL_FRT_E!Z41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  <c r="Y42" s="8">
        <f>FC_TRA_RAIL_MTU_E!Y42+FC_TRA_RAIL_CPT_E!Y42+FC_TRA_RAIL_HST_E!Y42+FC_TRA_RAIL_FRT_E!Y42</f>
        <v>0</v>
      </c>
      <c r="Z42" s="8">
        <f>FC_TRA_RAIL_MTU_E!Z42+FC_TRA_RAIL_CPT_E!Z42+FC_TRA_RAIL_HST_E!Z42+FC_TRA_RAIL_FRT_E!Z42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1156.6268110799997</v>
      </c>
      <c r="D43" s="8">
        <f>FC_TRA_RAIL_MTU_E!D43+FC_TRA_RAIL_CPT_E!D43+FC_TRA_RAIL_HST_E!D43+FC_TRA_RAIL_FRT_E!D43</f>
        <v>767.8982703600002</v>
      </c>
      <c r="E43" s="8">
        <f>FC_TRA_RAIL_MTU_E!E43+FC_TRA_RAIL_CPT_E!E43+FC_TRA_RAIL_HST_E!E43+FC_TRA_RAIL_FRT_E!E43</f>
        <v>790.20234071999982</v>
      </c>
      <c r="F43" s="8">
        <f>FC_TRA_RAIL_MTU_E!F43+FC_TRA_RAIL_CPT_E!F43+FC_TRA_RAIL_HST_E!F43+FC_TRA_RAIL_FRT_E!F43</f>
        <v>741.83261723999976</v>
      </c>
      <c r="G43" s="8">
        <f>FC_TRA_RAIL_MTU_E!G43+FC_TRA_RAIL_CPT_E!G43+FC_TRA_RAIL_HST_E!G43+FC_TRA_RAIL_FRT_E!G43</f>
        <v>738.6757793999999</v>
      </c>
      <c r="H43" s="8">
        <f>FC_TRA_RAIL_MTU_E!H43+FC_TRA_RAIL_CPT_E!H43+FC_TRA_RAIL_HST_E!H43+FC_TRA_RAIL_FRT_E!H43</f>
        <v>669.22774776000006</v>
      </c>
      <c r="I43" s="8">
        <f>FC_TRA_RAIL_MTU_E!I43+FC_TRA_RAIL_CPT_E!I43+FC_TRA_RAIL_HST_E!I43+FC_TRA_RAIL_FRT_E!I43</f>
        <v>647.13041640000006</v>
      </c>
      <c r="J43" s="8">
        <f>FC_TRA_RAIL_MTU_E!J43+FC_TRA_RAIL_CPT_E!J43+FC_TRA_RAIL_HST_E!J43+FC_TRA_RAIL_FRT_E!J43</f>
        <v>602.93628720000004</v>
      </c>
      <c r="K43" s="8">
        <f>FC_TRA_RAIL_MTU_E!K43+FC_TRA_RAIL_CPT_E!K43+FC_TRA_RAIL_HST_E!K43+FC_TRA_RAIL_FRT_E!K43</f>
        <v>625.03335179999999</v>
      </c>
      <c r="L43" s="8">
        <f>FC_TRA_RAIL_MTU_E!L43+FC_TRA_RAIL_CPT_E!L43+FC_TRA_RAIL_HST_E!L43+FC_TRA_RAIL_FRT_E!L43</f>
        <v>571.36897583999996</v>
      </c>
      <c r="M43" s="8">
        <f>FC_TRA_RAIL_MTU_E!M43+FC_TRA_RAIL_CPT_E!M43+FC_TRA_RAIL_HST_E!M43+FC_TRA_RAIL_FRT_E!M43</f>
        <v>539.80166448</v>
      </c>
      <c r="N43" s="8">
        <f>FC_TRA_RAIL_MTU_E!N43+FC_TRA_RAIL_CPT_E!N43+FC_TRA_RAIL_HST_E!N43+FC_TRA_RAIL_FRT_E!N43</f>
        <v>545.43323483999995</v>
      </c>
      <c r="O43" s="8">
        <f>FC_TRA_RAIL_MTU_E!O43+FC_TRA_RAIL_CPT_E!O43+FC_TRA_RAIL_HST_E!O43+FC_TRA_RAIL_FRT_E!O43</f>
        <v>500.5855436400002</v>
      </c>
      <c r="P43" s="8">
        <f>FC_TRA_RAIL_MTU_E!P43+FC_TRA_RAIL_CPT_E!P43+FC_TRA_RAIL_HST_E!P43+FC_TRA_RAIL_FRT_E!P43</f>
        <v>494.72642700000006</v>
      </c>
      <c r="Q43" s="8">
        <f>FC_TRA_RAIL_MTU_E!Q43+FC_TRA_RAIL_CPT_E!Q43+FC_TRA_RAIL_HST_E!Q43+FC_TRA_RAIL_FRT_E!Q43</f>
        <v>461.13894216000011</v>
      </c>
      <c r="R43" s="8">
        <f>FC_TRA_RAIL_MTU_E!R43+FC_TRA_RAIL_CPT_E!R43+FC_TRA_RAIL_HST_E!R43+FC_TRA_RAIL_FRT_E!R43</f>
        <v>468.5855475599999</v>
      </c>
      <c r="S43" s="8">
        <f>FC_TRA_RAIL_MTU_E!S43+FC_TRA_RAIL_CPT_E!S43+FC_TRA_RAIL_HST_E!S43+FC_TRA_RAIL_FRT_E!S43</f>
        <v>399.01747391999982</v>
      </c>
      <c r="T43" s="8">
        <f>FC_TRA_RAIL_MTU_E!T43+FC_TRA_RAIL_CPT_E!T43+FC_TRA_RAIL_HST_E!T43+FC_TRA_RAIL_FRT_E!T43</f>
        <v>414.94331268000013</v>
      </c>
      <c r="U43" s="8">
        <f>FC_TRA_RAIL_MTU_E!U43+FC_TRA_RAIL_CPT_E!U43+FC_TRA_RAIL_HST_E!U43+FC_TRA_RAIL_FRT_E!U43</f>
        <v>363.59574732000004</v>
      </c>
      <c r="V43" s="8">
        <f>FC_TRA_RAIL_MTU_E!V43+FC_TRA_RAIL_CPT_E!V43+FC_TRA_RAIL_HST_E!V43+FC_TRA_RAIL_FRT_E!V43</f>
        <v>364.91834340000003</v>
      </c>
      <c r="W43" s="8">
        <f>FC_TRA_RAIL_MTU_E!W43+FC_TRA_RAIL_CPT_E!W43+FC_TRA_RAIL_HST_E!W43+FC_TRA_RAIL_FRT_E!W43</f>
        <v>303.92393615999998</v>
      </c>
      <c r="X43" s="8">
        <f>FC_TRA_RAIL_MTU_E!X43+FC_TRA_RAIL_CPT_E!X43+FC_TRA_RAIL_HST_E!X43+FC_TRA_RAIL_FRT_E!X43</f>
        <v>349.68394655999998</v>
      </c>
      <c r="Y43" s="8">
        <f>FC_TRA_RAIL_MTU_E!Y43+FC_TRA_RAIL_CPT_E!Y43+FC_TRA_RAIL_HST_E!Y43+FC_TRA_RAIL_FRT_E!Y43</f>
        <v>358.52597352000004</v>
      </c>
      <c r="Z43" s="8">
        <f>FC_TRA_RAIL_MTU_E!Z43+FC_TRA_RAIL_CPT_E!Z43+FC_TRA_RAIL_HST_E!Z43+FC_TRA_RAIL_FRT_E!Z43</f>
        <v>338.13990755999987</v>
      </c>
    </row>
    <row r="44" spans="1:26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6.2537961600000029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  <c r="Y44" s="8">
        <f>FC_TRA_RAIL_MTU_E!Y44+FC_TRA_RAIL_CPT_E!Y44+FC_TRA_RAIL_HST_E!Y44+FC_TRA_RAIL_FRT_E!Y44</f>
        <v>0</v>
      </c>
      <c r="Z44" s="8">
        <f>FC_TRA_RAIL_MTU_E!Z44+FC_TRA_RAIL_CPT_E!Z44+FC_TRA_RAIL_HST_E!Z44+FC_TRA_RAIL_FRT_E!Z44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  <c r="Y45" s="8">
        <f>FC_TRA_RAIL_MTU_E!Y45+FC_TRA_RAIL_CPT_E!Y45+FC_TRA_RAIL_HST_E!Y45+FC_TRA_RAIL_FRT_E!Y45</f>
        <v>0</v>
      </c>
      <c r="Z45" s="8">
        <f>FC_TRA_RAIL_MTU_E!Z45+FC_TRA_RAIL_CPT_E!Z45+FC_TRA_RAIL_HST_E!Z45+FC_TRA_RAIL_FRT_E!Z45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  <c r="Y46" s="8">
        <f>FC_TRA_RAIL_MTU_E!Y46+FC_TRA_RAIL_CPT_E!Y46+FC_TRA_RAIL_HST_E!Y46+FC_TRA_RAIL_FRT_E!Y46</f>
        <v>0</v>
      </c>
      <c r="Z46" s="8">
        <f>FC_TRA_RAIL_MTU_E!Z46+FC_TRA_RAIL_CPT_E!Z46+FC_TRA_RAIL_HST_E!Z46+FC_TRA_RAIL_FRT_E!Z46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  <c r="Y47" s="8">
        <f>FC_TRA_RAIL_MTU_E!Y47+FC_TRA_RAIL_CPT_E!Y47+FC_TRA_RAIL_HST_E!Y47+FC_TRA_RAIL_FRT_E!Y47</f>
        <v>0</v>
      </c>
      <c r="Z47" s="8">
        <f>FC_TRA_RAIL_MTU_E!Z47+FC_TRA_RAIL_CPT_E!Z47+FC_TRA_RAIL_HST_E!Z47+FC_TRA_RAIL_FRT_E!Z47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  <c r="Y48" s="8">
        <f>FC_TRA_RAIL_MTU_E!Y48+FC_TRA_RAIL_CPT_E!Y48+FC_TRA_RAIL_HST_E!Y48+FC_TRA_RAIL_FRT_E!Y48</f>
        <v>0</v>
      </c>
      <c r="Z48" s="8">
        <f>FC_TRA_RAIL_MTU_E!Z48+FC_TRA_RAIL_CPT_E!Z48+FC_TRA_RAIL_HST_E!Z48+FC_TRA_RAIL_FRT_E!Z48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  <c r="Y49" s="8">
        <f>FC_TRA_RAIL_MTU_E!Y49+FC_TRA_RAIL_CPT_E!Y49+FC_TRA_RAIL_HST_E!Y49+FC_TRA_RAIL_FRT_E!Y49</f>
        <v>0</v>
      </c>
      <c r="Z49" s="8">
        <f>FC_TRA_RAIL_MTU_E!Z49+FC_TRA_RAIL_CPT_E!Z49+FC_TRA_RAIL_HST_E!Z49+FC_TRA_RAIL_FRT_E!Z49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  <c r="Y50" s="8">
        <f>FC_TRA_RAIL_MTU_E!Y50+FC_TRA_RAIL_CPT_E!Y50+FC_TRA_RAIL_HST_E!Y50+FC_TRA_RAIL_FRT_E!Y50</f>
        <v>0</v>
      </c>
      <c r="Z50" s="8">
        <f>FC_TRA_RAIL_MTU_E!Z50+FC_TRA_RAIL_CPT_E!Z50+FC_TRA_RAIL_HST_E!Z50+FC_TRA_RAIL_FRT_E!Z50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  <c r="Y51" s="27">
        <f>FC_TRA_RAIL_MTU_E!Y51+FC_TRA_RAIL_CPT_E!Y51+FC_TRA_RAIL_HST_E!Y51+FC_TRA_RAIL_FRT_E!Y51</f>
        <v>0</v>
      </c>
      <c r="Z51" s="27">
        <f>FC_TRA_RAIL_MTU_E!Z51+FC_TRA_RAIL_CPT_E!Z51+FC_TRA_RAIL_HST_E!Z51+FC_TRA_RAIL_FRT_E!Z51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  <c r="Y53" s="8">
        <f>FC_TRA_RAIL_MTU_E!Y53+FC_TRA_RAIL_CPT_E!Y53+FC_TRA_RAIL_HST_E!Y53+FC_TRA_RAIL_FRT_E!Y53</f>
        <v>0</v>
      </c>
      <c r="Z53" s="8">
        <f>FC_TRA_RAIL_MTU_E!Z53+FC_TRA_RAIL_CPT_E!Z53+FC_TRA_RAIL_HST_E!Z53+FC_TRA_RAIL_FRT_E!Z53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  <c r="Y54" s="45">
        <f>FC_TRA_RAIL_MTU_E!Y54+FC_TRA_RAIL_CPT_E!Y54+FC_TRA_RAIL_HST_E!Y54+FC_TRA_RAIL_FRT_E!Y54</f>
        <v>0</v>
      </c>
      <c r="Z54" s="45">
        <f>FC_TRA_RAIL_MTU_E!Z54+FC_TRA_RAIL_CPT_E!Z54+FC_TRA_RAIL_HST_E!Z54+FC_TRA_RAIL_FRT_E!Z54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12.20008608</v>
      </c>
      <c r="T61" s="49">
        <f t="shared" si="32"/>
        <v>20.140872479999999</v>
      </c>
      <c r="U61" s="49">
        <f t="shared" si="32"/>
        <v>23.561871839999998</v>
      </c>
      <c r="V61" s="49">
        <f t="shared" si="32"/>
        <v>23.16782736</v>
      </c>
      <c r="W61" s="49">
        <f t="shared" si="32"/>
        <v>19.212599520000005</v>
      </c>
      <c r="X61" s="49">
        <f t="shared" si="32"/>
        <v>20.85326208</v>
      </c>
      <c r="Y61" s="49">
        <f t="shared" ref="Y61:Z61" si="33">SUM(Y62:Y72)</f>
        <v>30.781347839999995</v>
      </c>
      <c r="Z61" s="49">
        <f t="shared" si="33"/>
        <v>31.89848688</v>
      </c>
    </row>
    <row r="62" spans="1:26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  <c r="Y62" s="52">
        <f>FC_TRA_RAIL_MTU_E!Y62+FC_TRA_RAIL_CPT_E!Y62+FC_TRA_RAIL_HST_E!Y62+FC_TRA_RAIL_FRT_E!Y62</f>
        <v>0</v>
      </c>
      <c r="Z62" s="52">
        <f>FC_TRA_RAIL_MTU_E!Z62+FC_TRA_RAIL_CPT_E!Z62+FC_TRA_RAIL_HST_E!Z62+FC_TRA_RAIL_FRT_E!Z62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  <c r="Y63" s="52">
        <f>FC_TRA_RAIL_MTU_E!Y63+FC_TRA_RAIL_CPT_E!Y63+FC_TRA_RAIL_HST_E!Y63+FC_TRA_RAIL_FRT_E!Y63</f>
        <v>0</v>
      </c>
      <c r="Z63" s="52">
        <f>FC_TRA_RAIL_MTU_E!Z63+FC_TRA_RAIL_CPT_E!Z63+FC_TRA_RAIL_HST_E!Z63+FC_TRA_RAIL_FRT_E!Z63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  <c r="Y64" s="52">
        <f>FC_TRA_RAIL_MTU_E!Y64+FC_TRA_RAIL_CPT_E!Y64+FC_TRA_RAIL_HST_E!Y64+FC_TRA_RAIL_FRT_E!Y64</f>
        <v>0</v>
      </c>
      <c r="Z64" s="52">
        <f>FC_TRA_RAIL_MTU_E!Z64+FC_TRA_RAIL_CPT_E!Z64+FC_TRA_RAIL_HST_E!Z64+FC_TRA_RAIL_FRT_E!Z64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  <c r="Y65" s="52">
        <f>FC_TRA_RAIL_MTU_E!Y65+FC_TRA_RAIL_CPT_E!Y65+FC_TRA_RAIL_HST_E!Y65+FC_TRA_RAIL_FRT_E!Y65</f>
        <v>0</v>
      </c>
      <c r="Z65" s="52">
        <f>FC_TRA_RAIL_MTU_E!Z65+FC_TRA_RAIL_CPT_E!Z65+FC_TRA_RAIL_HST_E!Z65+FC_TRA_RAIL_FRT_E!Z65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  <c r="Y66" s="52">
        <f>FC_TRA_RAIL_MTU_E!Y66+FC_TRA_RAIL_CPT_E!Y66+FC_TRA_RAIL_HST_E!Y66+FC_TRA_RAIL_FRT_E!Y66</f>
        <v>0</v>
      </c>
      <c r="Z66" s="52">
        <f>FC_TRA_RAIL_MTU_E!Z66+FC_TRA_RAIL_CPT_E!Z66+FC_TRA_RAIL_HST_E!Z66+FC_TRA_RAIL_FRT_E!Z66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  <c r="Y67" s="52">
        <f>FC_TRA_RAIL_MTU_E!Y67+FC_TRA_RAIL_CPT_E!Y67+FC_TRA_RAIL_HST_E!Y67+FC_TRA_RAIL_FRT_E!Y67</f>
        <v>0</v>
      </c>
      <c r="Z67" s="52">
        <f>FC_TRA_RAIL_MTU_E!Z67+FC_TRA_RAIL_CPT_E!Z67+FC_TRA_RAIL_HST_E!Z67+FC_TRA_RAIL_FRT_E!Z67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  <c r="Y68" s="52">
        <f>FC_TRA_RAIL_MTU_E!Y68+FC_TRA_RAIL_CPT_E!Y68+FC_TRA_RAIL_HST_E!Y68+FC_TRA_RAIL_FRT_E!Y68</f>
        <v>9.521552159999997</v>
      </c>
      <c r="Z68" s="52">
        <f>FC_TRA_RAIL_MTU_E!Z68+FC_TRA_RAIL_CPT_E!Z68+FC_TRA_RAIL_HST_E!Z68+FC_TRA_RAIL_FRT_E!Z68</f>
        <v>9.7743931199999974</v>
      </c>
    </row>
    <row r="69" spans="1:26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12.20008608</v>
      </c>
      <c r="T69" s="52">
        <f>FC_TRA_RAIL_MTU_E!T69+FC_TRA_RAIL_CPT_E!T69+FC_TRA_RAIL_HST_E!T69+FC_TRA_RAIL_FRT_E!T69</f>
        <v>20.140872479999999</v>
      </c>
      <c r="U69" s="52">
        <f>FC_TRA_RAIL_MTU_E!U69+FC_TRA_RAIL_CPT_E!U69+FC_TRA_RAIL_HST_E!U69+FC_TRA_RAIL_FRT_E!U69</f>
        <v>23.561871839999998</v>
      </c>
      <c r="V69" s="52">
        <f>FC_TRA_RAIL_MTU_E!V69+FC_TRA_RAIL_CPT_E!V69+FC_TRA_RAIL_HST_E!V69+FC_TRA_RAIL_FRT_E!V69</f>
        <v>23.16782736</v>
      </c>
      <c r="W69" s="52">
        <f>FC_TRA_RAIL_MTU_E!W69+FC_TRA_RAIL_CPT_E!W69+FC_TRA_RAIL_HST_E!W69+FC_TRA_RAIL_FRT_E!W69</f>
        <v>19.212599520000005</v>
      </c>
      <c r="X69" s="52">
        <f>FC_TRA_RAIL_MTU_E!X69+FC_TRA_RAIL_CPT_E!X69+FC_TRA_RAIL_HST_E!X69+FC_TRA_RAIL_FRT_E!X69</f>
        <v>20.85326208</v>
      </c>
      <c r="Y69" s="52">
        <f>FC_TRA_RAIL_MTU_E!Y69+FC_TRA_RAIL_CPT_E!Y69+FC_TRA_RAIL_HST_E!Y69+FC_TRA_RAIL_FRT_E!Y69</f>
        <v>21.259795679999996</v>
      </c>
      <c r="Z69" s="52">
        <f>FC_TRA_RAIL_MTU_E!Z69+FC_TRA_RAIL_CPT_E!Z69+FC_TRA_RAIL_HST_E!Z69+FC_TRA_RAIL_FRT_E!Z69</f>
        <v>22.124093760000001</v>
      </c>
    </row>
    <row r="70" spans="1:26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  <c r="Y70" s="52">
        <f>FC_TRA_RAIL_MTU_E!Y70+FC_TRA_RAIL_CPT_E!Y70+FC_TRA_RAIL_HST_E!Y70+FC_TRA_RAIL_FRT_E!Y70</f>
        <v>0</v>
      </c>
      <c r="Z70" s="52">
        <f>FC_TRA_RAIL_MTU_E!Z70+FC_TRA_RAIL_CPT_E!Z70+FC_TRA_RAIL_HST_E!Z70+FC_TRA_RAIL_FRT_E!Z70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  <c r="Y71" s="52">
        <f>FC_TRA_RAIL_MTU_E!Y71+FC_TRA_RAIL_CPT_E!Y71+FC_TRA_RAIL_HST_E!Y71+FC_TRA_RAIL_FRT_E!Y71</f>
        <v>0</v>
      </c>
      <c r="Z71" s="52">
        <f>FC_TRA_RAIL_MTU_E!Z71+FC_TRA_RAIL_CPT_E!Z71+FC_TRA_RAIL_HST_E!Z71+FC_TRA_RAIL_FRT_E!Z71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  <c r="Y72" s="55">
        <f>FC_TRA_RAIL_MTU_E!Y72+FC_TRA_RAIL_CPT_E!Y72+FC_TRA_RAIL_HST_E!Y72+FC_TRA_RAIL_FRT_E!Y72</f>
        <v>0</v>
      </c>
      <c r="Z72" s="55">
        <f>FC_TRA_RAIL_MTU_E!Z72+FC_TRA_RAIL_CPT_E!Z72+FC_TRA_RAIL_HST_E!Z72+FC_TRA_RAIL_FRT_E!Z72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814.55284173035216</v>
      </c>
      <c r="D2" s="21">
        <f t="shared" ref="D2:X2" si="0">SUM(D3,D17,D22,D25,D26,D51,D52)</f>
        <v>523.52838705770432</v>
      </c>
      <c r="E2" s="21">
        <f t="shared" si="0"/>
        <v>540.51086582687185</v>
      </c>
      <c r="F2" s="21">
        <f t="shared" si="0"/>
        <v>521.12798342809765</v>
      </c>
      <c r="G2" s="21">
        <f t="shared" si="0"/>
        <v>567.23143646348103</v>
      </c>
      <c r="H2" s="21">
        <f t="shared" si="0"/>
        <v>532.38810473560852</v>
      </c>
      <c r="I2" s="21">
        <f t="shared" si="0"/>
        <v>522.35406901646104</v>
      </c>
      <c r="J2" s="21">
        <f t="shared" si="0"/>
        <v>482.29246680807194</v>
      </c>
      <c r="K2" s="21">
        <f t="shared" si="0"/>
        <v>503.30135349062675</v>
      </c>
      <c r="L2" s="21">
        <f t="shared" si="0"/>
        <v>480.56592704682083</v>
      </c>
      <c r="M2" s="21">
        <f t="shared" si="0"/>
        <v>456.90250738746397</v>
      </c>
      <c r="N2" s="21">
        <f t="shared" si="0"/>
        <v>463.28653327571863</v>
      </c>
      <c r="O2" s="21">
        <f t="shared" si="0"/>
        <v>432.70316479467823</v>
      </c>
      <c r="P2" s="21">
        <f t="shared" si="0"/>
        <v>425.52300291910524</v>
      </c>
      <c r="Q2" s="21">
        <f t="shared" si="0"/>
        <v>399.35649607266606</v>
      </c>
      <c r="R2" s="21">
        <f t="shared" si="0"/>
        <v>403.55422838615135</v>
      </c>
      <c r="S2" s="21">
        <f t="shared" si="0"/>
        <v>341.65481607943474</v>
      </c>
      <c r="T2" s="21">
        <f t="shared" si="0"/>
        <v>353.77511754290691</v>
      </c>
      <c r="U2" s="21">
        <f t="shared" si="0"/>
        <v>310.89023984188401</v>
      </c>
      <c r="V2" s="21">
        <f t="shared" si="0"/>
        <v>309.42440623729971</v>
      </c>
      <c r="W2" s="21">
        <f t="shared" si="0"/>
        <v>244.74632541667998</v>
      </c>
      <c r="X2" s="21">
        <f t="shared" si="0"/>
        <v>274.95623990365431</v>
      </c>
      <c r="Y2" s="21">
        <f t="shared" ref="Y2:Z2" si="1">SUM(Y3,Y17,Y22,Y25,Y26,Y51,Y52)</f>
        <v>296.29057065850867</v>
      </c>
      <c r="Z2" s="21">
        <f t="shared" si="1"/>
        <v>292.05189505251701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814.55284173035216</v>
      </c>
      <c r="D26" s="27">
        <f t="shared" si="14"/>
        <v>523.52838705770432</v>
      </c>
      <c r="E26" s="27">
        <f t="shared" si="14"/>
        <v>540.51086582687185</v>
      </c>
      <c r="F26" s="27">
        <f t="shared" si="14"/>
        <v>521.12798342809765</v>
      </c>
      <c r="G26" s="27">
        <f t="shared" si="14"/>
        <v>567.23143646348103</v>
      </c>
      <c r="H26" s="27">
        <f t="shared" si="14"/>
        <v>532.38810473560852</v>
      </c>
      <c r="I26" s="27">
        <f t="shared" si="14"/>
        <v>522.35406901646104</v>
      </c>
      <c r="J26" s="27">
        <f t="shared" si="14"/>
        <v>482.29246680807194</v>
      </c>
      <c r="K26" s="27">
        <f t="shared" si="14"/>
        <v>503.30135349062675</v>
      </c>
      <c r="L26" s="27">
        <f t="shared" si="14"/>
        <v>480.56592704682083</v>
      </c>
      <c r="M26" s="27">
        <f t="shared" si="14"/>
        <v>456.90250738746397</v>
      </c>
      <c r="N26" s="27">
        <f t="shared" si="14"/>
        <v>463.28653327571863</v>
      </c>
      <c r="O26" s="27">
        <f t="shared" si="14"/>
        <v>432.70316479467823</v>
      </c>
      <c r="P26" s="27">
        <f t="shared" si="14"/>
        <v>425.52300291910524</v>
      </c>
      <c r="Q26" s="27">
        <f t="shared" si="14"/>
        <v>399.35649607266606</v>
      </c>
      <c r="R26" s="27">
        <f t="shared" si="14"/>
        <v>403.55422838615135</v>
      </c>
      <c r="S26" s="27">
        <f t="shared" si="14"/>
        <v>341.65481607943474</v>
      </c>
      <c r="T26" s="27">
        <f t="shared" si="14"/>
        <v>353.77511754290691</v>
      </c>
      <c r="U26" s="27">
        <f t="shared" si="14"/>
        <v>310.89023984188401</v>
      </c>
      <c r="V26" s="27">
        <f t="shared" si="14"/>
        <v>309.42440623729971</v>
      </c>
      <c r="W26" s="27">
        <f t="shared" si="14"/>
        <v>244.74632541667998</v>
      </c>
      <c r="X26" s="27">
        <f t="shared" si="14"/>
        <v>274.95623990365431</v>
      </c>
      <c r="Y26" s="27">
        <f t="shared" ref="Y26:Z26" si="15">SUM(Y27,Y33)</f>
        <v>296.29057065850867</v>
      </c>
      <c r="Z26" s="27">
        <f t="shared" si="15"/>
        <v>292.05189505251701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814.55284173035216</v>
      </c>
      <c r="D33" s="19">
        <f t="shared" si="18"/>
        <v>523.52838705770432</v>
      </c>
      <c r="E33" s="19">
        <f t="shared" si="18"/>
        <v>540.51086582687185</v>
      </c>
      <c r="F33" s="19">
        <f t="shared" si="18"/>
        <v>521.12798342809765</v>
      </c>
      <c r="G33" s="19">
        <f t="shared" si="18"/>
        <v>567.23143646348103</v>
      </c>
      <c r="H33" s="19">
        <f t="shared" si="18"/>
        <v>532.38810473560852</v>
      </c>
      <c r="I33" s="19">
        <f t="shared" si="18"/>
        <v>522.35406901646104</v>
      </c>
      <c r="J33" s="19">
        <f t="shared" si="18"/>
        <v>482.29246680807194</v>
      </c>
      <c r="K33" s="19">
        <f t="shared" si="18"/>
        <v>503.30135349062675</v>
      </c>
      <c r="L33" s="19">
        <f t="shared" si="18"/>
        <v>480.56592704682083</v>
      </c>
      <c r="M33" s="19">
        <f t="shared" si="18"/>
        <v>456.90250738746397</v>
      </c>
      <c r="N33" s="19">
        <f t="shared" si="18"/>
        <v>463.28653327571863</v>
      </c>
      <c r="O33" s="19">
        <f t="shared" si="18"/>
        <v>432.70316479467823</v>
      </c>
      <c r="P33" s="19">
        <f t="shared" si="18"/>
        <v>425.52300291910524</v>
      </c>
      <c r="Q33" s="19">
        <f t="shared" si="18"/>
        <v>399.35649607266606</v>
      </c>
      <c r="R33" s="19">
        <f t="shared" si="18"/>
        <v>403.55422838615135</v>
      </c>
      <c r="S33" s="19">
        <f t="shared" si="18"/>
        <v>341.65481607943474</v>
      </c>
      <c r="T33" s="19">
        <f t="shared" si="18"/>
        <v>353.77511754290691</v>
      </c>
      <c r="U33" s="19">
        <f t="shared" si="18"/>
        <v>310.89023984188401</v>
      </c>
      <c r="V33" s="19">
        <f t="shared" si="18"/>
        <v>309.42440623729971</v>
      </c>
      <c r="W33" s="19">
        <f t="shared" si="18"/>
        <v>244.74632541667998</v>
      </c>
      <c r="X33" s="19">
        <f t="shared" si="18"/>
        <v>274.95623990365431</v>
      </c>
      <c r="Y33" s="19">
        <f t="shared" ref="Y33:Z33" si="19">SUM(Y34:Y50)</f>
        <v>296.29057065850867</v>
      </c>
      <c r="Z33" s="19">
        <f t="shared" si="19"/>
        <v>292.05189505251701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810.17229965061051</v>
      </c>
      <c r="D43" s="8">
        <v>523.52838705770432</v>
      </c>
      <c r="E43" s="8">
        <v>540.51086582687185</v>
      </c>
      <c r="F43" s="8">
        <v>521.12798342809765</v>
      </c>
      <c r="G43" s="8">
        <v>567.23143646348103</v>
      </c>
      <c r="H43" s="8">
        <v>532.38810473560852</v>
      </c>
      <c r="I43" s="8">
        <v>522.35406901646104</v>
      </c>
      <c r="J43" s="8">
        <v>482.29246680807194</v>
      </c>
      <c r="K43" s="8">
        <v>503.30135349062675</v>
      </c>
      <c r="L43" s="8">
        <v>480.56592704682083</v>
      </c>
      <c r="M43" s="8">
        <v>456.90250738746397</v>
      </c>
      <c r="N43" s="8">
        <v>463.28653327571863</v>
      </c>
      <c r="O43" s="8">
        <v>432.70316479467823</v>
      </c>
      <c r="P43" s="8">
        <v>425.52300291910524</v>
      </c>
      <c r="Q43" s="8">
        <v>399.35649607266606</v>
      </c>
      <c r="R43" s="8">
        <v>403.55422838615135</v>
      </c>
      <c r="S43" s="8">
        <v>341.65481607943474</v>
      </c>
      <c r="T43" s="8">
        <v>353.77511754290691</v>
      </c>
      <c r="U43" s="8">
        <v>310.89023984188401</v>
      </c>
      <c r="V43" s="8">
        <v>309.42440623729971</v>
      </c>
      <c r="W43" s="8">
        <v>244.74632541667998</v>
      </c>
      <c r="X43" s="8">
        <v>274.95623990365431</v>
      </c>
      <c r="Y43" s="8">
        <v>296.29057065850867</v>
      </c>
      <c r="Z43" s="8">
        <v>292.05189505251701</v>
      </c>
    </row>
    <row r="44" spans="1:26" ht="11.25" customHeight="1" x14ac:dyDescent="0.2">
      <c r="A44" s="28" t="s">
        <v>74</v>
      </c>
      <c r="B44" s="7" t="s">
        <v>75</v>
      </c>
      <c r="C44" s="8">
        <v>4.3805420797416721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10.446204585645214</v>
      </c>
      <c r="T61" s="49">
        <f t="shared" si="22"/>
        <v>17.17183844464963</v>
      </c>
      <c r="U61" s="49">
        <f t="shared" si="22"/>
        <v>20.146429218311166</v>
      </c>
      <c r="V61" s="49">
        <f t="shared" si="22"/>
        <v>19.644644765961814</v>
      </c>
      <c r="W61" s="49">
        <f t="shared" si="22"/>
        <v>15.471677531008293</v>
      </c>
      <c r="X61" s="49">
        <f t="shared" si="22"/>
        <v>16.396905227270544</v>
      </c>
      <c r="Y61" s="49">
        <f t="shared" ref="Y61:Z61" si="23">SUM(Y62:Y72)</f>
        <v>25.438109902079074</v>
      </c>
      <c r="Z61" s="49">
        <f t="shared" si="23"/>
        <v>27.550766219331294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7.8687356883608892</v>
      </c>
      <c r="Z68" s="52">
        <v>8.4421565448548996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10.446204585645214</v>
      </c>
      <c r="T69" s="52">
        <v>17.17183844464963</v>
      </c>
      <c r="U69" s="52">
        <v>20.146429218311166</v>
      </c>
      <c r="V69" s="52">
        <v>19.644644765961814</v>
      </c>
      <c r="W69" s="52">
        <v>15.471677531008293</v>
      </c>
      <c r="X69" s="52">
        <v>16.396905227270544</v>
      </c>
      <c r="Y69" s="52">
        <v>17.569374213718184</v>
      </c>
      <c r="Z69" s="52">
        <v>19.108609674476394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ref="X26:Z26" si="15">SUM(X27,X33)</f>
        <v>0</v>
      </c>
      <c r="Y26" s="27">
        <f t="shared" si="15"/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ref="X33:Z33" si="19">SUM(X34:X50)</f>
        <v>0</v>
      </c>
      <c r="Y33" s="19">
        <f t="shared" si="19"/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:Z22 X33:Z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348.32776550964752</v>
      </c>
      <c r="D2" s="21">
        <f t="shared" ref="D2:X2" si="0">SUM(D3,D17,D22,D25,D26,D51,D52)</f>
        <v>244.36988330229582</v>
      </c>
      <c r="E2" s="21">
        <f t="shared" si="0"/>
        <v>249.691474893128</v>
      </c>
      <c r="F2" s="21">
        <f t="shared" si="0"/>
        <v>220.70463381190211</v>
      </c>
      <c r="G2" s="21">
        <f t="shared" si="0"/>
        <v>171.44434293651889</v>
      </c>
      <c r="H2" s="21">
        <f t="shared" si="0"/>
        <v>136.83964302439153</v>
      </c>
      <c r="I2" s="21">
        <f t="shared" si="0"/>
        <v>124.77634738353896</v>
      </c>
      <c r="J2" s="21">
        <f t="shared" si="0"/>
        <v>120.6438203919281</v>
      </c>
      <c r="K2" s="21">
        <f t="shared" si="0"/>
        <v>121.73199830937324</v>
      </c>
      <c r="L2" s="21">
        <f t="shared" si="0"/>
        <v>90.803048793179144</v>
      </c>
      <c r="M2" s="21">
        <f t="shared" si="0"/>
        <v>82.899157092536043</v>
      </c>
      <c r="N2" s="21">
        <f t="shared" si="0"/>
        <v>82.146701564281344</v>
      </c>
      <c r="O2" s="21">
        <f t="shared" si="0"/>
        <v>67.882378845321995</v>
      </c>
      <c r="P2" s="21">
        <f t="shared" si="0"/>
        <v>69.203424080894848</v>
      </c>
      <c r="Q2" s="21">
        <f t="shared" si="0"/>
        <v>61.782446087334066</v>
      </c>
      <c r="R2" s="21">
        <f t="shared" si="0"/>
        <v>65.031319173848544</v>
      </c>
      <c r="S2" s="21">
        <f t="shared" si="0"/>
        <v>57.362657840565099</v>
      </c>
      <c r="T2" s="21">
        <f t="shared" si="0"/>
        <v>61.168195137093235</v>
      </c>
      <c r="U2" s="21">
        <f t="shared" si="0"/>
        <v>52.705507478116019</v>
      </c>
      <c r="V2" s="21">
        <f t="shared" si="0"/>
        <v>55.493937162700313</v>
      </c>
      <c r="W2" s="21">
        <f t="shared" si="0"/>
        <v>59.177610743320002</v>
      </c>
      <c r="X2" s="21">
        <f t="shared" si="0"/>
        <v>74.727706656345688</v>
      </c>
      <c r="Y2" s="21">
        <f t="shared" ref="Y2:Z2" si="1">SUM(Y3,Y17,Y22,Y25,Y26,Y51,Y52)</f>
        <v>62.235402861491345</v>
      </c>
      <c r="Z2" s="21">
        <f t="shared" si="1"/>
        <v>46.08801250748283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348.32776550964752</v>
      </c>
      <c r="D26" s="27">
        <f t="shared" si="14"/>
        <v>244.36988330229582</v>
      </c>
      <c r="E26" s="27">
        <f t="shared" si="14"/>
        <v>249.691474893128</v>
      </c>
      <c r="F26" s="27">
        <f t="shared" si="14"/>
        <v>220.70463381190211</v>
      </c>
      <c r="G26" s="27">
        <f t="shared" si="14"/>
        <v>171.44434293651889</v>
      </c>
      <c r="H26" s="27">
        <f t="shared" si="14"/>
        <v>136.83964302439153</v>
      </c>
      <c r="I26" s="27">
        <f t="shared" si="14"/>
        <v>124.77634738353896</v>
      </c>
      <c r="J26" s="27">
        <f t="shared" si="14"/>
        <v>120.6438203919281</v>
      </c>
      <c r="K26" s="27">
        <f t="shared" si="14"/>
        <v>121.73199830937324</v>
      </c>
      <c r="L26" s="27">
        <f t="shared" si="14"/>
        <v>90.803048793179144</v>
      </c>
      <c r="M26" s="27">
        <f t="shared" si="14"/>
        <v>82.899157092536043</v>
      </c>
      <c r="N26" s="27">
        <f t="shared" si="14"/>
        <v>82.146701564281344</v>
      </c>
      <c r="O26" s="27">
        <f t="shared" si="14"/>
        <v>67.882378845321995</v>
      </c>
      <c r="P26" s="27">
        <f t="shared" si="14"/>
        <v>69.203424080894848</v>
      </c>
      <c r="Q26" s="27">
        <f t="shared" si="14"/>
        <v>61.782446087334066</v>
      </c>
      <c r="R26" s="27">
        <f t="shared" si="14"/>
        <v>65.031319173848544</v>
      </c>
      <c r="S26" s="27">
        <f t="shared" si="14"/>
        <v>57.362657840565099</v>
      </c>
      <c r="T26" s="27">
        <f t="shared" si="14"/>
        <v>61.168195137093235</v>
      </c>
      <c r="U26" s="27">
        <f t="shared" si="14"/>
        <v>52.705507478116019</v>
      </c>
      <c r="V26" s="27">
        <f t="shared" si="14"/>
        <v>55.493937162700313</v>
      </c>
      <c r="W26" s="27">
        <f t="shared" si="14"/>
        <v>59.177610743320002</v>
      </c>
      <c r="X26" s="27">
        <f t="shared" si="14"/>
        <v>74.727706656345688</v>
      </c>
      <c r="Y26" s="27">
        <f t="shared" ref="Y26:Z26" si="15">SUM(Y27,Y33)</f>
        <v>62.235402861491345</v>
      </c>
      <c r="Z26" s="27">
        <f t="shared" si="15"/>
        <v>46.08801250748283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348.32776550964752</v>
      </c>
      <c r="D33" s="19">
        <f t="shared" si="18"/>
        <v>244.36988330229582</v>
      </c>
      <c r="E33" s="19">
        <f t="shared" si="18"/>
        <v>249.691474893128</v>
      </c>
      <c r="F33" s="19">
        <f t="shared" si="18"/>
        <v>220.70463381190211</v>
      </c>
      <c r="G33" s="19">
        <f t="shared" si="18"/>
        <v>171.44434293651889</v>
      </c>
      <c r="H33" s="19">
        <f t="shared" si="18"/>
        <v>136.83964302439153</v>
      </c>
      <c r="I33" s="19">
        <f t="shared" si="18"/>
        <v>124.77634738353896</v>
      </c>
      <c r="J33" s="19">
        <f t="shared" si="18"/>
        <v>120.6438203919281</v>
      </c>
      <c r="K33" s="19">
        <f t="shared" si="18"/>
        <v>121.73199830937324</v>
      </c>
      <c r="L33" s="19">
        <f t="shared" si="18"/>
        <v>90.803048793179144</v>
      </c>
      <c r="M33" s="19">
        <f t="shared" si="18"/>
        <v>82.899157092536043</v>
      </c>
      <c r="N33" s="19">
        <f t="shared" si="18"/>
        <v>82.146701564281344</v>
      </c>
      <c r="O33" s="19">
        <f t="shared" si="18"/>
        <v>67.882378845321995</v>
      </c>
      <c r="P33" s="19">
        <f t="shared" si="18"/>
        <v>69.203424080894848</v>
      </c>
      <c r="Q33" s="19">
        <f t="shared" si="18"/>
        <v>61.782446087334066</v>
      </c>
      <c r="R33" s="19">
        <f t="shared" si="18"/>
        <v>65.031319173848544</v>
      </c>
      <c r="S33" s="19">
        <f t="shared" si="18"/>
        <v>57.362657840565099</v>
      </c>
      <c r="T33" s="19">
        <f t="shared" si="18"/>
        <v>61.168195137093235</v>
      </c>
      <c r="U33" s="19">
        <f t="shared" si="18"/>
        <v>52.705507478116019</v>
      </c>
      <c r="V33" s="19">
        <f t="shared" si="18"/>
        <v>55.493937162700313</v>
      </c>
      <c r="W33" s="19">
        <f t="shared" si="18"/>
        <v>59.177610743320002</v>
      </c>
      <c r="X33" s="19">
        <f t="shared" si="18"/>
        <v>74.727706656345688</v>
      </c>
      <c r="Y33" s="19">
        <f t="shared" ref="Y33:Z33" si="19">SUM(Y34:Y50)</f>
        <v>62.235402861491345</v>
      </c>
      <c r="Z33" s="19">
        <f t="shared" si="19"/>
        <v>46.08801250748283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346.45451142938919</v>
      </c>
      <c r="D43" s="8">
        <v>244.36988330229582</v>
      </c>
      <c r="E43" s="8">
        <v>249.691474893128</v>
      </c>
      <c r="F43" s="8">
        <v>220.70463381190211</v>
      </c>
      <c r="G43" s="8">
        <v>171.44434293651889</v>
      </c>
      <c r="H43" s="8">
        <v>136.83964302439153</v>
      </c>
      <c r="I43" s="8">
        <v>124.77634738353896</v>
      </c>
      <c r="J43" s="8">
        <v>120.6438203919281</v>
      </c>
      <c r="K43" s="8">
        <v>121.73199830937324</v>
      </c>
      <c r="L43" s="8">
        <v>90.803048793179144</v>
      </c>
      <c r="M43" s="8">
        <v>82.899157092536043</v>
      </c>
      <c r="N43" s="8">
        <v>82.146701564281344</v>
      </c>
      <c r="O43" s="8">
        <v>67.882378845321995</v>
      </c>
      <c r="P43" s="8">
        <v>69.203424080894848</v>
      </c>
      <c r="Q43" s="8">
        <v>61.782446087334066</v>
      </c>
      <c r="R43" s="8">
        <v>65.031319173848544</v>
      </c>
      <c r="S43" s="8">
        <v>57.362657840565099</v>
      </c>
      <c r="T43" s="8">
        <v>61.168195137093235</v>
      </c>
      <c r="U43" s="8">
        <v>52.705507478116019</v>
      </c>
      <c r="V43" s="8">
        <v>55.493937162700313</v>
      </c>
      <c r="W43" s="8">
        <v>59.177610743320002</v>
      </c>
      <c r="X43" s="8">
        <v>74.727706656345688</v>
      </c>
      <c r="Y43" s="8">
        <v>62.235402861491345</v>
      </c>
      <c r="Z43" s="8">
        <v>46.08801250748283</v>
      </c>
    </row>
    <row r="44" spans="1:26" ht="11.25" customHeight="1" x14ac:dyDescent="0.2">
      <c r="A44" s="28" t="s">
        <v>74</v>
      </c>
      <c r="B44" s="7" t="s">
        <v>75</v>
      </c>
      <c r="C44" s="8">
        <v>1.8732540802583306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1.7538814943547858</v>
      </c>
      <c r="T61" s="49">
        <f t="shared" si="22"/>
        <v>2.9690340353503704</v>
      </c>
      <c r="U61" s="49">
        <f t="shared" si="22"/>
        <v>3.4154426216888325</v>
      </c>
      <c r="V61" s="49">
        <f t="shared" si="22"/>
        <v>3.5231825940381847</v>
      </c>
      <c r="W61" s="49">
        <f t="shared" si="22"/>
        <v>3.7409219889917105</v>
      </c>
      <c r="X61" s="49">
        <f t="shared" si="22"/>
        <v>4.4563568527294573</v>
      </c>
      <c r="Y61" s="49">
        <f t="shared" ref="Y61:Z61" si="23">SUM(Y62:Y72)</f>
        <v>5.3432379379209216</v>
      </c>
      <c r="Z61" s="49">
        <f t="shared" si="23"/>
        <v>4.3477206606687036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1.6528164716391085</v>
      </c>
      <c r="Z68" s="52">
        <v>1.3322365751450973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1.7538814943547858</v>
      </c>
      <c r="T69" s="52">
        <v>2.9690340353503704</v>
      </c>
      <c r="U69" s="52">
        <v>3.4154426216888325</v>
      </c>
      <c r="V69" s="52">
        <v>3.5231825940381847</v>
      </c>
      <c r="W69" s="52">
        <v>3.7409219889917105</v>
      </c>
      <c r="X69" s="52">
        <v>4.4563568527294573</v>
      </c>
      <c r="Y69" s="52">
        <v>3.6904214662818133</v>
      </c>
      <c r="Z69" s="52">
        <v>3.0154840855236063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127894.12777944002</v>
      </c>
      <c r="D2" s="21">
        <f t="shared" ref="D2:X2" si="0">SUM(D3,D17,D22,D25,D26,D51,D52)</f>
        <v>130124.18468447999</v>
      </c>
      <c r="E2" s="21">
        <f t="shared" si="0"/>
        <v>130228.65332531997</v>
      </c>
      <c r="F2" s="21">
        <f t="shared" si="0"/>
        <v>127903.90912163998</v>
      </c>
      <c r="G2" s="21">
        <f t="shared" si="0"/>
        <v>128071.65417732003</v>
      </c>
      <c r="H2" s="21">
        <f t="shared" si="0"/>
        <v>126060.55836299999</v>
      </c>
      <c r="I2" s="21">
        <f t="shared" si="0"/>
        <v>126375.21106847998</v>
      </c>
      <c r="J2" s="21">
        <f t="shared" si="0"/>
        <v>125535.13553088001</v>
      </c>
      <c r="K2" s="21">
        <f t="shared" si="0"/>
        <v>119603.70803736002</v>
      </c>
      <c r="L2" s="21">
        <f t="shared" si="0"/>
        <v>118383.30402407999</v>
      </c>
      <c r="M2" s="21">
        <f t="shared" si="0"/>
        <v>118827.78425243999</v>
      </c>
      <c r="N2" s="21">
        <f t="shared" si="0"/>
        <v>124859.50452179999</v>
      </c>
      <c r="O2" s="21">
        <f t="shared" si="0"/>
        <v>122622.00946769695</v>
      </c>
      <c r="P2" s="21">
        <f t="shared" si="0"/>
        <v>122166.93169063434</v>
      </c>
      <c r="Q2" s="21">
        <f t="shared" si="0"/>
        <v>121619.95191500585</v>
      </c>
      <c r="R2" s="21">
        <f t="shared" si="0"/>
        <v>123217.46026481871</v>
      </c>
      <c r="S2" s="21">
        <f t="shared" si="0"/>
        <v>123904.94481265418</v>
      </c>
      <c r="T2" s="21">
        <f t="shared" si="0"/>
        <v>124000.11867160274</v>
      </c>
      <c r="U2" s="21">
        <f t="shared" si="0"/>
        <v>121548.95080790186</v>
      </c>
      <c r="V2" s="21">
        <f t="shared" si="0"/>
        <v>120376.36319031173</v>
      </c>
      <c r="W2" s="21">
        <f t="shared" si="0"/>
        <v>102466.41337547892</v>
      </c>
      <c r="X2" s="21">
        <f t="shared" si="0"/>
        <v>116233.55991936318</v>
      </c>
      <c r="Y2" s="21">
        <f t="shared" ref="Y2:Z2" si="1">SUM(Y3,Y17,Y22,Y25,Y26,Y51,Y52)</f>
        <v>118436.9418940382</v>
      </c>
      <c r="Z2" s="21">
        <f t="shared" si="1"/>
        <v>114820.05980108927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  <c r="Y5" s="8">
        <f>FC_TRA_ROAD_P2W_E!Y5+FC_TRA_ROAD_CAR_E!Y5+FC_TRA_ROAD_BUS_E!Y5+FC_TRA_ROAD_LCV_E!Y5+FC_TRA_ROAD_HGV_E!Y5</f>
        <v>0</v>
      </c>
      <c r="Z5" s="8">
        <f>FC_TRA_ROAD_P2W_E!Z5+FC_TRA_ROAD_CAR_E!Z5+FC_TRA_ROAD_BUS_E!Z5+FC_TRA_ROAD_LCV_E!Z5+FC_TRA_ROAD_HGV_E!Z5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  <c r="Y6" s="8">
        <f>FC_TRA_ROAD_P2W_E!Y6+FC_TRA_ROAD_CAR_E!Y6+FC_TRA_ROAD_BUS_E!Y6+FC_TRA_ROAD_LCV_E!Y6+FC_TRA_ROAD_HGV_E!Y6</f>
        <v>0</v>
      </c>
      <c r="Z6" s="8">
        <f>FC_TRA_ROAD_P2W_E!Z6+FC_TRA_ROAD_CAR_E!Z6+FC_TRA_ROAD_BUS_E!Z6+FC_TRA_ROAD_LCV_E!Z6+FC_TRA_ROAD_HGV_E!Z6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  <c r="Y7" s="8">
        <f>FC_TRA_ROAD_P2W_E!Y7+FC_TRA_ROAD_CAR_E!Y7+FC_TRA_ROAD_BUS_E!Y7+FC_TRA_ROAD_LCV_E!Y7+FC_TRA_ROAD_HGV_E!Y7</f>
        <v>0</v>
      </c>
      <c r="Z7" s="8">
        <f>FC_TRA_ROAD_P2W_E!Z7+FC_TRA_ROAD_CAR_E!Z7+FC_TRA_ROAD_BUS_E!Z7+FC_TRA_ROAD_LCV_E!Z7+FC_TRA_ROAD_HGV_E!Z7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  <c r="Y9" s="8">
        <f>FC_TRA_ROAD_P2W_E!Y9+FC_TRA_ROAD_CAR_E!Y9+FC_TRA_ROAD_BUS_E!Y9+FC_TRA_ROAD_LCV_E!Y9+FC_TRA_ROAD_HGV_E!Y9</f>
        <v>0</v>
      </c>
      <c r="Z9" s="8">
        <f>FC_TRA_ROAD_P2W_E!Z9+FC_TRA_ROAD_CAR_E!Z9+FC_TRA_ROAD_BUS_E!Z9+FC_TRA_ROAD_LCV_E!Z9+FC_TRA_ROAD_HGV_E!Z9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  <c r="Y10" s="8">
        <f>FC_TRA_ROAD_P2W_E!Y10+FC_TRA_ROAD_CAR_E!Y10+FC_TRA_ROAD_BUS_E!Y10+FC_TRA_ROAD_LCV_E!Y10+FC_TRA_ROAD_HGV_E!Y10</f>
        <v>0</v>
      </c>
      <c r="Z10" s="8">
        <f>FC_TRA_ROAD_P2W_E!Z10+FC_TRA_ROAD_CAR_E!Z10+FC_TRA_ROAD_BUS_E!Z10+FC_TRA_ROAD_LCV_E!Z10+FC_TRA_ROAD_HGV_E!Z10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  <c r="Y12" s="8">
        <f>FC_TRA_ROAD_P2W_E!Y12+FC_TRA_ROAD_CAR_E!Y12+FC_TRA_ROAD_BUS_E!Y12+FC_TRA_ROAD_LCV_E!Y12+FC_TRA_ROAD_HGV_E!Y12</f>
        <v>0</v>
      </c>
      <c r="Z12" s="8">
        <f>FC_TRA_ROAD_P2W_E!Z12+FC_TRA_ROAD_CAR_E!Z12+FC_TRA_ROAD_BUS_E!Z12+FC_TRA_ROAD_LCV_E!Z12+FC_TRA_ROAD_HGV_E!Z12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  <c r="Y13" s="8">
        <f>FC_TRA_ROAD_P2W_E!Y13+FC_TRA_ROAD_CAR_E!Y13+FC_TRA_ROAD_BUS_E!Y13+FC_TRA_ROAD_LCV_E!Y13+FC_TRA_ROAD_HGV_E!Y13</f>
        <v>0</v>
      </c>
      <c r="Z13" s="8">
        <f>FC_TRA_ROAD_P2W_E!Z13+FC_TRA_ROAD_CAR_E!Z13+FC_TRA_ROAD_BUS_E!Z13+FC_TRA_ROAD_LCV_E!Z13+FC_TRA_ROAD_HGV_E!Z13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  <c r="Y14" s="8">
        <f>FC_TRA_ROAD_P2W_E!Y14+FC_TRA_ROAD_CAR_E!Y14+FC_TRA_ROAD_BUS_E!Y14+FC_TRA_ROAD_LCV_E!Y14+FC_TRA_ROAD_HGV_E!Y14</f>
        <v>0</v>
      </c>
      <c r="Z14" s="8">
        <f>FC_TRA_ROAD_P2W_E!Z14+FC_TRA_ROAD_CAR_E!Z14+FC_TRA_ROAD_BUS_E!Z14+FC_TRA_ROAD_LCV_E!Z14+FC_TRA_ROAD_HGV_E!Z14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  <c r="Y15" s="8">
        <f>FC_TRA_ROAD_P2W_E!Y15+FC_TRA_ROAD_CAR_E!Y15+FC_TRA_ROAD_BUS_E!Y15+FC_TRA_ROAD_LCV_E!Y15+FC_TRA_ROAD_HGV_E!Y15</f>
        <v>0</v>
      </c>
      <c r="Z15" s="8">
        <f>FC_TRA_ROAD_P2W_E!Z15+FC_TRA_ROAD_CAR_E!Z15+FC_TRA_ROAD_BUS_E!Z15+FC_TRA_ROAD_LCV_E!Z15+FC_TRA_ROAD_HGV_E!Z15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  <c r="Y16" s="8">
        <f>FC_TRA_ROAD_P2W_E!Y16+FC_TRA_ROAD_CAR_E!Y16+FC_TRA_ROAD_BUS_E!Y16+FC_TRA_ROAD_LCV_E!Y16+FC_TRA_ROAD_HGV_E!Y16</f>
        <v>0</v>
      </c>
      <c r="Z16" s="8">
        <f>FC_TRA_ROAD_P2W_E!Z16+FC_TRA_ROAD_CAR_E!Z16+FC_TRA_ROAD_BUS_E!Z16+FC_TRA_ROAD_LCV_E!Z16+FC_TRA_ROAD_HGV_E!Z16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  <c r="Y18" s="8">
        <f>FC_TRA_ROAD_P2W_E!Y18+FC_TRA_ROAD_CAR_E!Y18+FC_TRA_ROAD_BUS_E!Y18+FC_TRA_ROAD_LCV_E!Y18+FC_TRA_ROAD_HGV_E!Y18</f>
        <v>0</v>
      </c>
      <c r="Z18" s="8">
        <f>FC_TRA_ROAD_P2W_E!Z18+FC_TRA_ROAD_CAR_E!Z18+FC_TRA_ROAD_BUS_E!Z18+FC_TRA_ROAD_LCV_E!Z18+FC_TRA_ROAD_HGV_E!Z18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  <c r="Y19" s="8">
        <f>FC_TRA_ROAD_P2W_E!Y19+FC_TRA_ROAD_CAR_E!Y19+FC_TRA_ROAD_BUS_E!Y19+FC_TRA_ROAD_LCV_E!Y19+FC_TRA_ROAD_HGV_E!Y19</f>
        <v>0</v>
      </c>
      <c r="Z19" s="8">
        <f>FC_TRA_ROAD_P2W_E!Z19+FC_TRA_ROAD_CAR_E!Z19+FC_TRA_ROAD_BUS_E!Z19+FC_TRA_ROAD_LCV_E!Z19+FC_TRA_ROAD_HGV_E!Z19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  <c r="Y20" s="8">
        <f>FC_TRA_ROAD_P2W_E!Y20+FC_TRA_ROAD_CAR_E!Y20+FC_TRA_ROAD_BUS_E!Y20+FC_TRA_ROAD_LCV_E!Y20+FC_TRA_ROAD_HGV_E!Y20</f>
        <v>0</v>
      </c>
      <c r="Z20" s="8">
        <f>FC_TRA_ROAD_P2W_E!Z20+FC_TRA_ROAD_CAR_E!Z20+FC_TRA_ROAD_BUS_E!Z20+FC_TRA_ROAD_LCV_E!Z20+FC_TRA_ROAD_HGV_E!Z20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  <c r="Y21" s="8">
        <f>FC_TRA_ROAD_P2W_E!Y21+FC_TRA_ROAD_CAR_E!Y21+FC_TRA_ROAD_BUS_E!Y21+FC_TRA_ROAD_LCV_E!Y21+FC_TRA_ROAD_HGV_E!Y21</f>
        <v>0</v>
      </c>
      <c r="Z21" s="8">
        <f>FC_TRA_ROAD_P2W_E!Z21+FC_TRA_ROAD_CAR_E!Z21+FC_TRA_ROAD_BUS_E!Z21+FC_TRA_ROAD_LCV_E!Z21+FC_TRA_ROAD_HGV_E!Z21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:Z22" si="18">SUM(X23:X24)</f>
        <v>0</v>
      </c>
      <c r="Y22" s="27">
        <f t="shared" si="18"/>
        <v>0</v>
      </c>
      <c r="Z22" s="27">
        <f t="shared" si="18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  <c r="Y23" s="8">
        <f>FC_TRA_ROAD_P2W_E!Y23+FC_TRA_ROAD_CAR_E!Y23+FC_TRA_ROAD_BUS_E!Y23+FC_TRA_ROAD_LCV_E!Y23+FC_TRA_ROAD_HGV_E!Y23</f>
        <v>0</v>
      </c>
      <c r="Z23" s="8">
        <f>FC_TRA_ROAD_P2W_E!Z23+FC_TRA_ROAD_CAR_E!Z23+FC_TRA_ROAD_BUS_E!Z23+FC_TRA_ROAD_LCV_E!Z23+FC_TRA_ROAD_HGV_E!Z23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  <c r="Y24" s="8">
        <f>FC_TRA_ROAD_P2W_E!Y24+FC_TRA_ROAD_CAR_E!Y24+FC_TRA_ROAD_BUS_E!Y24+FC_TRA_ROAD_LCV_E!Y24+FC_TRA_ROAD_HGV_E!Y24</f>
        <v>0</v>
      </c>
      <c r="Z24" s="8">
        <f>FC_TRA_ROAD_P2W_E!Z24+FC_TRA_ROAD_CAR_E!Z24+FC_TRA_ROAD_BUS_E!Z24+FC_TRA_ROAD_LCV_E!Z24+FC_TRA_ROAD_HGV_E!Z24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  <c r="Y25" s="27">
        <f>FC_TRA_ROAD_P2W_E!Y25+FC_TRA_ROAD_CAR_E!Y25+FC_TRA_ROAD_BUS_E!Y25+FC_TRA_ROAD_LCV_E!Y25+FC_TRA_ROAD_HGV_E!Y25</f>
        <v>0</v>
      </c>
      <c r="Z25" s="27">
        <f>FC_TRA_ROAD_P2W_E!Z25+FC_TRA_ROAD_CAR_E!Z25+FC_TRA_ROAD_BUS_E!Z25+FC_TRA_ROAD_LCV_E!Z25+FC_TRA_ROAD_HGV_E!Z25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9">SUM(C27,C33)</f>
        <v>127892.61307944002</v>
      </c>
      <c r="D26" s="27">
        <f t="shared" ref="D26:W26" si="20">SUM(D27,D33)</f>
        <v>130105.30142447999</v>
      </c>
      <c r="E26" s="27">
        <f t="shared" si="20"/>
        <v>130206.63968531997</v>
      </c>
      <c r="F26" s="27">
        <f t="shared" si="20"/>
        <v>127873.05993359999</v>
      </c>
      <c r="G26" s="27">
        <f t="shared" si="20"/>
        <v>128037.06832536003</v>
      </c>
      <c r="H26" s="27">
        <f t="shared" si="20"/>
        <v>126022.48930691999</v>
      </c>
      <c r="I26" s="27">
        <f t="shared" si="20"/>
        <v>126324.87274043998</v>
      </c>
      <c r="J26" s="27">
        <f t="shared" si="20"/>
        <v>125478.53684676001</v>
      </c>
      <c r="K26" s="27">
        <f t="shared" si="20"/>
        <v>119534.48665128002</v>
      </c>
      <c r="L26" s="27">
        <f t="shared" si="20"/>
        <v>118314.08304191999</v>
      </c>
      <c r="M26" s="27">
        <f t="shared" si="20"/>
        <v>118755.43107263999</v>
      </c>
      <c r="N26" s="27">
        <f t="shared" si="20"/>
        <v>124692.86490227998</v>
      </c>
      <c r="O26" s="27">
        <f t="shared" si="20"/>
        <v>122436.31079376</v>
      </c>
      <c r="P26" s="27">
        <f t="shared" si="20"/>
        <v>121958.71314263999</v>
      </c>
      <c r="Q26" s="27">
        <f t="shared" si="20"/>
        <v>121393.97629667999</v>
      </c>
      <c r="R26" s="27">
        <f t="shared" si="20"/>
        <v>122984.38988640001</v>
      </c>
      <c r="S26" s="27">
        <f t="shared" si="20"/>
        <v>123660.86515451998</v>
      </c>
      <c r="T26" s="27">
        <f t="shared" si="20"/>
        <v>123735.64687739999</v>
      </c>
      <c r="U26" s="27">
        <f t="shared" si="20"/>
        <v>121243.47203700001</v>
      </c>
      <c r="V26" s="27">
        <f t="shared" si="20"/>
        <v>120002.93383104001</v>
      </c>
      <c r="W26" s="27">
        <f t="shared" si="20"/>
        <v>102022.81884935999</v>
      </c>
      <c r="X26" s="27">
        <f t="shared" ref="X26:Z26" si="21">SUM(X27,X33)</f>
        <v>115612.55253863998</v>
      </c>
      <c r="Y26" s="27">
        <f t="shared" si="21"/>
        <v>117711.73843487998</v>
      </c>
      <c r="Z26" s="27">
        <f t="shared" si="21"/>
        <v>114007.32616823999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:Z27" si="24">SUM(X28:X32)</f>
        <v>0</v>
      </c>
      <c r="Y27" s="19">
        <f t="shared" si="24"/>
        <v>0</v>
      </c>
      <c r="Z27" s="19">
        <f t="shared" si="24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  <c r="Y28" s="8">
        <f>FC_TRA_ROAD_P2W_E!Y28+FC_TRA_ROAD_CAR_E!Y28+FC_TRA_ROAD_BUS_E!Y28+FC_TRA_ROAD_LCV_E!Y28+FC_TRA_ROAD_HGV_E!Y28</f>
        <v>0</v>
      </c>
      <c r="Z28" s="8">
        <f>FC_TRA_ROAD_P2W_E!Z28+FC_TRA_ROAD_CAR_E!Z28+FC_TRA_ROAD_BUS_E!Z28+FC_TRA_ROAD_LCV_E!Z28+FC_TRA_ROAD_HGV_E!Z28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  <c r="Y29" s="8">
        <f>FC_TRA_ROAD_P2W_E!Y29+FC_TRA_ROAD_CAR_E!Y29+FC_TRA_ROAD_BUS_E!Y29+FC_TRA_ROAD_LCV_E!Y29+FC_TRA_ROAD_HGV_E!Y29</f>
        <v>0</v>
      </c>
      <c r="Z29" s="8">
        <f>FC_TRA_ROAD_P2W_E!Z29+FC_TRA_ROAD_CAR_E!Z29+FC_TRA_ROAD_BUS_E!Z29+FC_TRA_ROAD_LCV_E!Z29+FC_TRA_ROAD_HGV_E!Z29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  <c r="Y30" s="8">
        <f>FC_TRA_ROAD_P2W_E!Y30+FC_TRA_ROAD_CAR_E!Y30+FC_TRA_ROAD_BUS_E!Y30+FC_TRA_ROAD_LCV_E!Y30+FC_TRA_ROAD_HGV_E!Y30</f>
        <v>0</v>
      </c>
      <c r="Z30" s="8">
        <f>FC_TRA_ROAD_P2W_E!Z30+FC_TRA_ROAD_CAR_E!Z30+FC_TRA_ROAD_BUS_E!Z30+FC_TRA_ROAD_LCV_E!Z30+FC_TRA_ROAD_HGV_E!Z30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  <c r="Y31" s="8">
        <f>FC_TRA_ROAD_P2W_E!Y31+FC_TRA_ROAD_CAR_E!Y31+FC_TRA_ROAD_BUS_E!Y31+FC_TRA_ROAD_LCV_E!Y31+FC_TRA_ROAD_HGV_E!Y31</f>
        <v>0</v>
      </c>
      <c r="Z31" s="8">
        <f>FC_TRA_ROAD_P2W_E!Z31+FC_TRA_ROAD_CAR_E!Z31+FC_TRA_ROAD_BUS_E!Z31+FC_TRA_ROAD_LCV_E!Z31+FC_TRA_ROAD_HGV_E!Z31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  <c r="Y32" s="8">
        <f>FC_TRA_ROAD_P2W_E!Y32+FC_TRA_ROAD_CAR_E!Y32+FC_TRA_ROAD_BUS_E!Y32+FC_TRA_ROAD_LCV_E!Y32+FC_TRA_ROAD_HGV_E!Y32</f>
        <v>0</v>
      </c>
      <c r="Z32" s="8">
        <f>FC_TRA_ROAD_P2W_E!Z32+FC_TRA_ROAD_CAR_E!Z32+FC_TRA_ROAD_BUS_E!Z32+FC_TRA_ROAD_LCV_E!Z32+FC_TRA_ROAD_HGV_E!Z32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5">SUM(C34:C50)</f>
        <v>127892.61307944002</v>
      </c>
      <c r="D33" s="19">
        <f t="shared" ref="D33:W33" si="26">SUM(D34:D50)</f>
        <v>130105.30142447999</v>
      </c>
      <c r="E33" s="19">
        <f t="shared" si="26"/>
        <v>130206.63968531997</v>
      </c>
      <c r="F33" s="19">
        <f t="shared" si="26"/>
        <v>127873.05993359999</v>
      </c>
      <c r="G33" s="19">
        <f t="shared" si="26"/>
        <v>128037.06832536003</v>
      </c>
      <c r="H33" s="19">
        <f t="shared" si="26"/>
        <v>126022.48930691999</v>
      </c>
      <c r="I33" s="19">
        <f t="shared" si="26"/>
        <v>126324.87274043998</v>
      </c>
      <c r="J33" s="19">
        <f t="shared" si="26"/>
        <v>125478.53684676001</v>
      </c>
      <c r="K33" s="19">
        <f t="shared" si="26"/>
        <v>119534.48665128002</v>
      </c>
      <c r="L33" s="19">
        <f t="shared" si="26"/>
        <v>118314.08304191999</v>
      </c>
      <c r="M33" s="19">
        <f t="shared" si="26"/>
        <v>118755.43107263999</v>
      </c>
      <c r="N33" s="19">
        <f t="shared" si="26"/>
        <v>124692.86490227998</v>
      </c>
      <c r="O33" s="19">
        <f t="shared" si="26"/>
        <v>122436.31079376</v>
      </c>
      <c r="P33" s="19">
        <f t="shared" si="26"/>
        <v>121958.71314263999</v>
      </c>
      <c r="Q33" s="19">
        <f t="shared" si="26"/>
        <v>121393.97629667999</v>
      </c>
      <c r="R33" s="19">
        <f t="shared" si="26"/>
        <v>122984.38988640001</v>
      </c>
      <c r="S33" s="19">
        <f t="shared" si="26"/>
        <v>123660.86515451998</v>
      </c>
      <c r="T33" s="19">
        <f t="shared" si="26"/>
        <v>123735.64687739999</v>
      </c>
      <c r="U33" s="19">
        <f t="shared" si="26"/>
        <v>121243.47203700001</v>
      </c>
      <c r="V33" s="19">
        <f t="shared" si="26"/>
        <v>120002.93383104001</v>
      </c>
      <c r="W33" s="19">
        <f t="shared" si="26"/>
        <v>102022.81884935999</v>
      </c>
      <c r="X33" s="19">
        <f t="shared" ref="X33:Z33" si="27">SUM(X34:X50)</f>
        <v>115612.55253863998</v>
      </c>
      <c r="Y33" s="19">
        <f t="shared" si="27"/>
        <v>117711.73843487998</v>
      </c>
      <c r="Z33" s="19">
        <f t="shared" si="27"/>
        <v>114007.32616823999</v>
      </c>
    </row>
    <row r="34" spans="1:26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  <c r="Y34" s="8">
        <f>FC_TRA_ROAD_P2W_E!Y34+FC_TRA_ROAD_CAR_E!Y34+FC_TRA_ROAD_BUS_E!Y34+FC_TRA_ROAD_LCV_E!Y34+FC_TRA_ROAD_HGV_E!Y34</f>
        <v>0</v>
      </c>
      <c r="Z34" s="8">
        <f>FC_TRA_ROAD_P2W_E!Z34+FC_TRA_ROAD_CAR_E!Z34+FC_TRA_ROAD_BUS_E!Z34+FC_TRA_ROAD_LCV_E!Z34+FC_TRA_ROAD_HGV_E!Z34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  <c r="Y35" s="8">
        <f>FC_TRA_ROAD_P2W_E!Y35+FC_TRA_ROAD_CAR_E!Y35+FC_TRA_ROAD_BUS_E!Y35+FC_TRA_ROAD_LCV_E!Y35+FC_TRA_ROAD_HGV_E!Y35</f>
        <v>0</v>
      </c>
      <c r="Z35" s="8">
        <f>FC_TRA_ROAD_P2W_E!Z35+FC_TRA_ROAD_CAR_E!Z35+FC_TRA_ROAD_BUS_E!Z35+FC_TRA_ROAD_LCV_E!Z35+FC_TRA_ROAD_HGV_E!Z35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647.66473524000014</v>
      </c>
      <c r="D36" s="8">
        <f>FC_TRA_ROAD_P2W_E!D36+FC_TRA_ROAD_CAR_E!D36+FC_TRA_ROAD_BUS_E!D36+FC_TRA_ROAD_LCV_E!D36+FC_TRA_ROAD_HGV_E!D36</f>
        <v>626.77237572000024</v>
      </c>
      <c r="E36" s="8">
        <f>FC_TRA_ROAD_P2W_E!E36+FC_TRA_ROAD_CAR_E!E36+FC_TRA_ROAD_BUS_E!E36+FC_TRA_ROAD_LCV_E!E36+FC_TRA_ROAD_HGV_E!E36</f>
        <v>561.11041475999991</v>
      </c>
      <c r="F36" s="8">
        <f>FC_TRA_ROAD_P2W_E!F36+FC_TRA_ROAD_CAR_E!F36+FC_TRA_ROAD_BUS_E!F36+FC_TRA_ROAD_LCV_E!F36+FC_TRA_ROAD_HGV_E!F36</f>
        <v>481.83157475999997</v>
      </c>
      <c r="G36" s="8">
        <f>FC_TRA_ROAD_P2W_E!G36+FC_TRA_ROAD_CAR_E!G36+FC_TRA_ROAD_BUS_E!G36+FC_TRA_ROAD_LCV_E!G36+FC_TRA_ROAD_HGV_E!G36</f>
        <v>438.29249903999994</v>
      </c>
      <c r="H36" s="8">
        <f>FC_TRA_ROAD_P2W_E!H36+FC_TRA_ROAD_CAR_E!H36+FC_TRA_ROAD_BUS_E!H36+FC_TRA_ROAD_LCV_E!H36+FC_TRA_ROAD_HGV_E!H36</f>
        <v>403.46137476000001</v>
      </c>
      <c r="I36" s="8">
        <f>FC_TRA_ROAD_P2W_E!I36+FC_TRA_ROAD_CAR_E!I36+FC_TRA_ROAD_BUS_E!I36+FC_TRA_ROAD_LCV_E!I36+FC_TRA_ROAD_HGV_E!I36</f>
        <v>377.33797476000007</v>
      </c>
      <c r="J36" s="8">
        <f>FC_TRA_ROAD_P2W_E!J36+FC_TRA_ROAD_CAR_E!J36+FC_TRA_ROAD_BUS_E!J36+FC_TRA_ROAD_LCV_E!J36+FC_TRA_ROAD_HGV_E!J36</f>
        <v>342.50685048000003</v>
      </c>
      <c r="K36" s="8">
        <f>FC_TRA_ROAD_P2W_E!K36+FC_TRA_ROAD_CAR_E!K36+FC_TRA_ROAD_BUS_E!K36+FC_TRA_ROAD_LCV_E!K36+FC_TRA_ROAD_HGV_E!K36</f>
        <v>322.18852427999997</v>
      </c>
      <c r="L36" s="8">
        <f>FC_TRA_ROAD_P2W_E!L36+FC_TRA_ROAD_CAR_E!L36+FC_TRA_ROAD_BUS_E!L36+FC_TRA_ROAD_LCV_E!L36+FC_TRA_ROAD_HGV_E!L36</f>
        <v>287.35739999999993</v>
      </c>
      <c r="M36" s="8">
        <f>FC_TRA_ROAD_P2W_E!M36+FC_TRA_ROAD_CAR_E!M36+FC_TRA_ROAD_BUS_E!M36+FC_TRA_ROAD_LCV_E!M36+FC_TRA_ROAD_HGV_E!M36</f>
        <v>333.79889904000004</v>
      </c>
      <c r="N36" s="8">
        <f>FC_TRA_ROAD_P2W_E!N36+FC_TRA_ROAD_CAR_E!N36+FC_TRA_ROAD_BUS_E!N36+FC_TRA_ROAD_LCV_E!N36+FC_TRA_ROAD_HGV_E!N36</f>
        <v>367.18755732000005</v>
      </c>
      <c r="O36" s="8">
        <f>FC_TRA_ROAD_P2W_E!O36+FC_TRA_ROAD_CAR_E!O36+FC_TRA_ROAD_BUS_E!O36+FC_TRA_ROAD_LCV_E!O36+FC_TRA_ROAD_HGV_E!O36</f>
        <v>334.65824531999993</v>
      </c>
      <c r="P36" s="8">
        <f>FC_TRA_ROAD_P2W_E!P36+FC_TRA_ROAD_CAR_E!P36+FC_TRA_ROAD_BUS_E!P36+FC_TRA_ROAD_LCV_E!P36+FC_TRA_ROAD_HGV_E!P36</f>
        <v>296.59054536000008</v>
      </c>
      <c r="Q36" s="8">
        <f>FC_TRA_ROAD_P2W_E!Q36+FC_TRA_ROAD_CAR_E!Q36+FC_TRA_ROAD_BUS_E!Q36+FC_TRA_ROAD_LCV_E!Q36+FC_TRA_ROAD_HGV_E!Q36</f>
        <v>264.85061436000001</v>
      </c>
      <c r="R36" s="8">
        <f>FC_TRA_ROAD_P2W_E!R36+FC_TRA_ROAD_CAR_E!R36+FC_TRA_ROAD_BUS_E!R36+FC_TRA_ROAD_LCV_E!R36+FC_TRA_ROAD_HGV_E!R36</f>
        <v>235.17738504000005</v>
      </c>
      <c r="S36" s="8">
        <f>FC_TRA_ROAD_P2W_E!S36+FC_TRA_ROAD_CAR_E!S36+FC_TRA_ROAD_BUS_E!S36+FC_TRA_ROAD_LCV_E!S36+FC_TRA_ROAD_HGV_E!S36</f>
        <v>211.70108052</v>
      </c>
      <c r="T36" s="8">
        <f>FC_TRA_ROAD_P2W_E!T36+FC_TRA_ROAD_CAR_E!T36+FC_TRA_ROAD_BUS_E!T36+FC_TRA_ROAD_LCV_E!T36+FC_TRA_ROAD_HGV_E!T36</f>
        <v>186.80252724000005</v>
      </c>
      <c r="U36" s="8">
        <f>FC_TRA_ROAD_P2W_E!U36+FC_TRA_ROAD_CAR_E!U36+FC_TRA_ROAD_BUS_E!U36+FC_TRA_ROAD_LCV_E!U36+FC_TRA_ROAD_HGV_E!U36</f>
        <v>163.94455224000001</v>
      </c>
      <c r="V36" s="8">
        <f>FC_TRA_ROAD_P2W_E!V36+FC_TRA_ROAD_CAR_E!V36+FC_TRA_ROAD_BUS_E!V36+FC_TRA_ROAD_LCV_E!V36+FC_TRA_ROAD_HGV_E!V36</f>
        <v>152.72330256000004</v>
      </c>
      <c r="W36" s="8">
        <f>FC_TRA_ROAD_P2W_E!W36+FC_TRA_ROAD_CAR_E!W36+FC_TRA_ROAD_BUS_E!W36+FC_TRA_ROAD_LCV_E!W36+FC_TRA_ROAD_HGV_E!W36</f>
        <v>103.05385992000001</v>
      </c>
      <c r="X36" s="8">
        <f>FC_TRA_ROAD_P2W_E!X36+FC_TRA_ROAD_CAR_E!X36+FC_TRA_ROAD_BUS_E!X36+FC_TRA_ROAD_LCV_E!X36+FC_TRA_ROAD_HGV_E!X36</f>
        <v>144.45944892000003</v>
      </c>
      <c r="Y36" s="8">
        <f>FC_TRA_ROAD_P2W_E!Y36+FC_TRA_ROAD_CAR_E!Y36+FC_TRA_ROAD_BUS_E!Y36+FC_TRA_ROAD_LCV_E!Y36+FC_TRA_ROAD_HGV_E!Y36</f>
        <v>242.71841555999998</v>
      </c>
      <c r="Z36" s="8">
        <f>FC_TRA_ROAD_P2W_E!Z36+FC_TRA_ROAD_CAR_E!Z36+FC_TRA_ROAD_BUS_E!Z36+FC_TRA_ROAD_LCV_E!Z36+FC_TRA_ROAD_HGV_E!Z36</f>
        <v>298.73266416000001</v>
      </c>
    </row>
    <row r="37" spans="1:26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41208.475714560016</v>
      </c>
      <c r="D37" s="8">
        <f>FC_TRA_ROAD_P2W_E!D37+FC_TRA_ROAD_CAR_E!D37+FC_TRA_ROAD_BUS_E!D37+FC_TRA_ROAD_LCV_E!D37+FC_TRA_ROAD_HGV_E!D37</f>
        <v>40115.559219119983</v>
      </c>
      <c r="E37" s="8">
        <f>FC_TRA_ROAD_P2W_E!E37+FC_TRA_ROAD_CAR_E!E37+FC_TRA_ROAD_BUS_E!E37+FC_TRA_ROAD_LCV_E!E37+FC_TRA_ROAD_HGV_E!E37</f>
        <v>38651.173989119976</v>
      </c>
      <c r="F37" s="8">
        <f>FC_TRA_ROAD_P2W_E!F37+FC_TRA_ROAD_CAR_E!F37+FC_TRA_ROAD_BUS_E!F37+FC_TRA_ROAD_LCV_E!F37+FC_TRA_ROAD_HGV_E!F37</f>
        <v>35924.857796520002</v>
      </c>
      <c r="G37" s="8">
        <f>FC_TRA_ROAD_P2W_E!G37+FC_TRA_ROAD_CAR_E!G37+FC_TRA_ROAD_BUS_E!G37+FC_TRA_ROAD_LCV_E!G37+FC_TRA_ROAD_HGV_E!G37</f>
        <v>33979.512548520004</v>
      </c>
      <c r="H37" s="8">
        <f>FC_TRA_ROAD_P2W_E!H37+FC_TRA_ROAD_CAR_E!H37+FC_TRA_ROAD_BUS_E!H37+FC_TRA_ROAD_LCV_E!H37+FC_TRA_ROAD_HGV_E!H37</f>
        <v>31756.696143480014</v>
      </c>
      <c r="I37" s="8">
        <f>FC_TRA_ROAD_P2W_E!I37+FC_TRA_ROAD_CAR_E!I37+FC_TRA_ROAD_BUS_E!I37+FC_TRA_ROAD_LCV_E!I37+FC_TRA_ROAD_HGV_E!I37</f>
        <v>29604.01006331998</v>
      </c>
      <c r="J37" s="8">
        <f>FC_TRA_ROAD_P2W_E!J37+FC_TRA_ROAD_CAR_E!J37+FC_TRA_ROAD_BUS_E!J37+FC_TRA_ROAD_LCV_E!J37+FC_TRA_ROAD_HGV_E!J37</f>
        <v>27463.520311919998</v>
      </c>
      <c r="K37" s="8">
        <f>FC_TRA_ROAD_P2W_E!K37+FC_TRA_ROAD_CAR_E!K37+FC_TRA_ROAD_BUS_E!K37+FC_TRA_ROAD_LCV_E!K37+FC_TRA_ROAD_HGV_E!K37</f>
        <v>24380.849132640007</v>
      </c>
      <c r="L37" s="8">
        <f>FC_TRA_ROAD_P2W_E!L37+FC_TRA_ROAD_CAR_E!L37+FC_TRA_ROAD_BUS_E!L37+FC_TRA_ROAD_LCV_E!L37+FC_TRA_ROAD_HGV_E!L37</f>
        <v>23447.815138440001</v>
      </c>
      <c r="M37" s="8">
        <f>FC_TRA_ROAD_P2W_E!M37+FC_TRA_ROAD_CAR_E!M37+FC_TRA_ROAD_BUS_E!M37+FC_TRA_ROAD_LCV_E!M37+FC_TRA_ROAD_HGV_E!M37</f>
        <v>21560.403138120004</v>
      </c>
      <c r="N37" s="8">
        <f>FC_TRA_ROAD_P2W_E!N37+FC_TRA_ROAD_CAR_E!N37+FC_TRA_ROAD_BUS_E!N37+FC_TRA_ROAD_LCV_E!N37+FC_TRA_ROAD_HGV_E!N37</f>
        <v>22013.248256999996</v>
      </c>
      <c r="O37" s="8">
        <f>FC_TRA_ROAD_P2W_E!O37+FC_TRA_ROAD_CAR_E!O37+FC_TRA_ROAD_BUS_E!O37+FC_TRA_ROAD_LCV_E!O37+FC_TRA_ROAD_HGV_E!O37</f>
        <v>20392.39316268</v>
      </c>
      <c r="P37" s="8">
        <f>FC_TRA_ROAD_P2W_E!P37+FC_TRA_ROAD_CAR_E!P37+FC_TRA_ROAD_BUS_E!P37+FC_TRA_ROAD_LCV_E!P37+FC_TRA_ROAD_HGV_E!P37</f>
        <v>19693.256647679998</v>
      </c>
      <c r="Q37" s="8">
        <f>FC_TRA_ROAD_P2W_E!Q37+FC_TRA_ROAD_CAR_E!Q37+FC_TRA_ROAD_BUS_E!Q37+FC_TRA_ROAD_LCV_E!Q37+FC_TRA_ROAD_HGV_E!Q37</f>
        <v>19588.458083040001</v>
      </c>
      <c r="R37" s="8">
        <f>FC_TRA_ROAD_P2W_E!R37+FC_TRA_ROAD_CAR_E!R37+FC_TRA_ROAD_BUS_E!R37+FC_TRA_ROAD_LCV_E!R37+FC_TRA_ROAD_HGV_E!R37</f>
        <v>19880.529059160002</v>
      </c>
      <c r="S37" s="8">
        <f>FC_TRA_ROAD_P2W_E!S37+FC_TRA_ROAD_CAR_E!S37+FC_TRA_ROAD_BUS_E!S37+FC_TRA_ROAD_LCV_E!S37+FC_TRA_ROAD_HGV_E!S37</f>
        <v>20387.581940880002</v>
      </c>
      <c r="T37" s="8">
        <f>FC_TRA_ROAD_P2W_E!T37+FC_TRA_ROAD_CAR_E!T37+FC_TRA_ROAD_BUS_E!T37+FC_TRA_ROAD_LCV_E!T37+FC_TRA_ROAD_HGV_E!T37</f>
        <v>20947.728657240001</v>
      </c>
      <c r="U37" s="8">
        <f>FC_TRA_ROAD_P2W_E!U37+FC_TRA_ROAD_CAR_E!U37+FC_TRA_ROAD_BUS_E!U37+FC_TRA_ROAD_LCV_E!U37+FC_TRA_ROAD_HGV_E!U37</f>
        <v>21653.647535519998</v>
      </c>
      <c r="V37" s="8">
        <f>FC_TRA_ROAD_P2W_E!V37+FC_TRA_ROAD_CAR_E!V37+FC_TRA_ROAD_BUS_E!V37+FC_TRA_ROAD_LCV_E!V37+FC_TRA_ROAD_HGV_E!V37</f>
        <v>23125.257706319997</v>
      </c>
      <c r="W37" s="8">
        <f>FC_TRA_ROAD_P2W_E!W37+FC_TRA_ROAD_CAR_E!W37+FC_TRA_ROAD_BUS_E!W37+FC_TRA_ROAD_LCV_E!W37+FC_TRA_ROAD_HGV_E!W37</f>
        <v>19930.184809919996</v>
      </c>
      <c r="X37" s="8">
        <f>FC_TRA_ROAD_P2W_E!X37+FC_TRA_ROAD_CAR_E!X37+FC_TRA_ROAD_BUS_E!X37+FC_TRA_ROAD_LCV_E!X37+FC_TRA_ROAD_HGV_E!X37</f>
        <v>23937.498723600005</v>
      </c>
      <c r="Y37" s="8">
        <f>FC_TRA_ROAD_P2W_E!Y37+FC_TRA_ROAD_CAR_E!Y37+FC_TRA_ROAD_BUS_E!Y37+FC_TRA_ROAD_LCV_E!Y37+FC_TRA_ROAD_HGV_E!Y37</f>
        <v>26191.081251719985</v>
      </c>
      <c r="Z37" s="8">
        <f>FC_TRA_ROAD_P2W_E!Z37+FC_TRA_ROAD_CAR_E!Z37+FC_TRA_ROAD_BUS_E!Z37+FC_TRA_ROAD_LCV_E!Z37+FC_TRA_ROAD_HGV_E!Z37</f>
        <v>27904.917791519998</v>
      </c>
    </row>
    <row r="38" spans="1:26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  <c r="Y38" s="8">
        <f>FC_TRA_ROAD_P2W_E!Y38+FC_TRA_ROAD_CAR_E!Y38+FC_TRA_ROAD_BUS_E!Y38+FC_TRA_ROAD_LCV_E!Y38+FC_TRA_ROAD_HGV_E!Y38</f>
        <v>0</v>
      </c>
      <c r="Z38" s="8">
        <f>FC_TRA_ROAD_P2W_E!Z38+FC_TRA_ROAD_CAR_E!Z38+FC_TRA_ROAD_BUS_E!Z38+FC_TRA_ROAD_LCV_E!Z38+FC_TRA_ROAD_HGV_E!Z38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  <c r="Y39" s="8">
        <f>FC_TRA_ROAD_P2W_E!Y39+FC_TRA_ROAD_CAR_E!Y39+FC_TRA_ROAD_BUS_E!Y39+FC_TRA_ROAD_LCV_E!Y39+FC_TRA_ROAD_HGV_E!Y39</f>
        <v>0</v>
      </c>
      <c r="Z39" s="8">
        <f>FC_TRA_ROAD_P2W_E!Z39+FC_TRA_ROAD_CAR_E!Z39+FC_TRA_ROAD_BUS_E!Z39+FC_TRA_ROAD_LCV_E!Z39+FC_TRA_ROAD_HGV_E!Z39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  <c r="Y40" s="8">
        <f>FC_TRA_ROAD_P2W_E!Y40+FC_TRA_ROAD_CAR_E!Y40+FC_TRA_ROAD_BUS_E!Y40+FC_TRA_ROAD_LCV_E!Y40+FC_TRA_ROAD_HGV_E!Y40</f>
        <v>0</v>
      </c>
      <c r="Z40" s="8">
        <f>FC_TRA_ROAD_P2W_E!Z40+FC_TRA_ROAD_CAR_E!Z40+FC_TRA_ROAD_BUS_E!Z40+FC_TRA_ROAD_LCV_E!Z40+FC_TRA_ROAD_HGV_E!Z40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  <c r="Y41" s="8">
        <f>FC_TRA_ROAD_P2W_E!Y41+FC_TRA_ROAD_CAR_E!Y41+FC_TRA_ROAD_BUS_E!Y41+FC_TRA_ROAD_LCV_E!Y41+FC_TRA_ROAD_HGV_E!Y41</f>
        <v>0</v>
      </c>
      <c r="Z41" s="8">
        <f>FC_TRA_ROAD_P2W_E!Z41+FC_TRA_ROAD_CAR_E!Z41+FC_TRA_ROAD_BUS_E!Z41+FC_TRA_ROAD_LCV_E!Z41+FC_TRA_ROAD_HGV_E!Z41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  <c r="Y42" s="8">
        <f>FC_TRA_ROAD_P2W_E!Y42+FC_TRA_ROAD_CAR_E!Y42+FC_TRA_ROAD_BUS_E!Y42+FC_TRA_ROAD_LCV_E!Y42+FC_TRA_ROAD_HGV_E!Y42</f>
        <v>0</v>
      </c>
      <c r="Z42" s="8">
        <f>FC_TRA_ROAD_P2W_E!Z42+FC_TRA_ROAD_CAR_E!Z42+FC_TRA_ROAD_BUS_E!Z42+FC_TRA_ROAD_LCV_E!Z42+FC_TRA_ROAD_HGV_E!Z42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86036.472629640004</v>
      </c>
      <c r="D43" s="8">
        <f>FC_TRA_ROAD_P2W_E!D43+FC_TRA_ROAD_CAR_E!D43+FC_TRA_ROAD_BUS_E!D43+FC_TRA_ROAD_LCV_E!D43+FC_TRA_ROAD_HGV_E!D43</f>
        <v>89362.969829640002</v>
      </c>
      <c r="E43" s="8">
        <f>FC_TRA_ROAD_P2W_E!E43+FC_TRA_ROAD_CAR_E!E43+FC_TRA_ROAD_BUS_E!E43+FC_TRA_ROAD_LCV_E!E43+FC_TRA_ROAD_HGV_E!E43</f>
        <v>90994.355281440003</v>
      </c>
      <c r="F43" s="8">
        <f>FC_TRA_ROAD_P2W_E!F43+FC_TRA_ROAD_CAR_E!F43+FC_TRA_ROAD_BUS_E!F43+FC_TRA_ROAD_LCV_E!F43+FC_TRA_ROAD_HGV_E!F43</f>
        <v>91466.370562319978</v>
      </c>
      <c r="G43" s="8">
        <f>FC_TRA_ROAD_P2W_E!G43+FC_TRA_ROAD_CAR_E!G43+FC_TRA_ROAD_BUS_E!G43+FC_TRA_ROAD_LCV_E!G43+FC_TRA_ROAD_HGV_E!G43</f>
        <v>93619.263277800026</v>
      </c>
      <c r="H43" s="8">
        <f>FC_TRA_ROAD_P2W_E!H43+FC_TRA_ROAD_CAR_E!H43+FC_TRA_ROAD_BUS_E!H43+FC_TRA_ROAD_LCV_E!H43+FC_TRA_ROAD_HGV_E!H43</f>
        <v>93862.331788679978</v>
      </c>
      <c r="I43" s="8">
        <f>FC_TRA_ROAD_P2W_E!I43+FC_TRA_ROAD_CAR_E!I43+FC_TRA_ROAD_BUS_E!I43+FC_TRA_ROAD_LCV_E!I43+FC_TRA_ROAD_HGV_E!I43</f>
        <v>96343.52470236001</v>
      </c>
      <c r="J43" s="8">
        <f>FC_TRA_ROAD_P2W_E!J43+FC_TRA_ROAD_CAR_E!J43+FC_TRA_ROAD_BUS_E!J43+FC_TRA_ROAD_LCV_E!J43+FC_TRA_ROAD_HGV_E!J43</f>
        <v>97672.509684360004</v>
      </c>
      <c r="K43" s="8">
        <f>FC_TRA_ROAD_P2W_E!K43+FC_TRA_ROAD_CAR_E!K43+FC_TRA_ROAD_BUS_E!K43+FC_TRA_ROAD_LCV_E!K43+FC_TRA_ROAD_HGV_E!K43</f>
        <v>94831.44899436002</v>
      </c>
      <c r="L43" s="8">
        <f>FC_TRA_ROAD_P2W_E!L43+FC_TRA_ROAD_CAR_E!L43+FC_TRA_ROAD_BUS_E!L43+FC_TRA_ROAD_LCV_E!L43+FC_TRA_ROAD_HGV_E!L43</f>
        <v>94578.910503479987</v>
      </c>
      <c r="M43" s="8">
        <f>FC_TRA_ROAD_P2W_E!M43+FC_TRA_ROAD_CAR_E!M43+FC_TRA_ROAD_BUS_E!M43+FC_TRA_ROAD_LCV_E!M43+FC_TRA_ROAD_HGV_E!M43</f>
        <v>96861.229035479977</v>
      </c>
      <c r="N43" s="8">
        <f>FC_TRA_ROAD_P2W_E!N43+FC_TRA_ROAD_CAR_E!N43+FC_TRA_ROAD_BUS_E!N43+FC_TRA_ROAD_LCV_E!N43+FC_TRA_ROAD_HGV_E!N43</f>
        <v>102312.42908795999</v>
      </c>
      <c r="O43" s="8">
        <f>FC_TRA_ROAD_P2W_E!O43+FC_TRA_ROAD_CAR_E!O43+FC_TRA_ROAD_BUS_E!O43+FC_TRA_ROAD_LCV_E!O43+FC_TRA_ROAD_HGV_E!O43</f>
        <v>101709.25938576</v>
      </c>
      <c r="P43" s="8">
        <f>FC_TRA_ROAD_P2W_E!P43+FC_TRA_ROAD_CAR_E!P43+FC_TRA_ROAD_BUS_E!P43+FC_TRA_ROAD_LCV_E!P43+FC_TRA_ROAD_HGV_E!P43</f>
        <v>101968.86594959999</v>
      </c>
      <c r="Q43" s="8">
        <f>FC_TRA_ROAD_P2W_E!Q43+FC_TRA_ROAD_CAR_E!Q43+FC_TRA_ROAD_BUS_E!Q43+FC_TRA_ROAD_LCV_E!Q43+FC_TRA_ROAD_HGV_E!Q43</f>
        <v>101540.66759927999</v>
      </c>
      <c r="R43" s="8">
        <f>FC_TRA_ROAD_P2W_E!R43+FC_TRA_ROAD_CAR_E!R43+FC_TRA_ROAD_BUS_E!R43+FC_TRA_ROAD_LCV_E!R43+FC_TRA_ROAD_HGV_E!R43</f>
        <v>102868.68344220001</v>
      </c>
      <c r="S43" s="8">
        <f>FC_TRA_ROAD_P2W_E!S43+FC_TRA_ROAD_CAR_E!S43+FC_TRA_ROAD_BUS_E!S43+FC_TRA_ROAD_LCV_E!S43+FC_TRA_ROAD_HGV_E!S43</f>
        <v>103061.58213311998</v>
      </c>
      <c r="T43" s="8">
        <f>FC_TRA_ROAD_P2W_E!T43+FC_TRA_ROAD_CAR_E!T43+FC_TRA_ROAD_BUS_E!T43+FC_TRA_ROAD_LCV_E!T43+FC_TRA_ROAD_HGV_E!T43</f>
        <v>102601.11569291999</v>
      </c>
      <c r="U43" s="8">
        <f>FC_TRA_ROAD_P2W_E!U43+FC_TRA_ROAD_CAR_E!U43+FC_TRA_ROAD_BUS_E!U43+FC_TRA_ROAD_LCV_E!U43+FC_TRA_ROAD_HGV_E!U43</f>
        <v>99425.879949240014</v>
      </c>
      <c r="V43" s="8">
        <f>FC_TRA_ROAD_P2W_E!V43+FC_TRA_ROAD_CAR_E!V43+FC_TRA_ROAD_BUS_E!V43+FC_TRA_ROAD_LCV_E!V43+FC_TRA_ROAD_HGV_E!V43</f>
        <v>96724.952822160005</v>
      </c>
      <c r="W43" s="8">
        <f>FC_TRA_ROAD_P2W_E!W43+FC_TRA_ROAD_CAR_E!W43+FC_TRA_ROAD_BUS_E!W43+FC_TRA_ROAD_LCV_E!W43+FC_TRA_ROAD_HGV_E!W43</f>
        <v>81989.580179519995</v>
      </c>
      <c r="X43" s="8">
        <f>FC_TRA_ROAD_P2W_E!X43+FC_TRA_ROAD_CAR_E!X43+FC_TRA_ROAD_BUS_E!X43+FC_TRA_ROAD_LCV_E!X43+FC_TRA_ROAD_HGV_E!X43</f>
        <v>91530.594366119985</v>
      </c>
      <c r="Y43" s="8">
        <f>FC_TRA_ROAD_P2W_E!Y43+FC_TRA_ROAD_CAR_E!Y43+FC_TRA_ROAD_BUS_E!Y43+FC_TRA_ROAD_LCV_E!Y43+FC_TRA_ROAD_HGV_E!Y43</f>
        <v>91277.93876759999</v>
      </c>
      <c r="Z43" s="8">
        <f>FC_TRA_ROAD_P2W_E!Z43+FC_TRA_ROAD_CAR_E!Z43+FC_TRA_ROAD_BUS_E!Z43+FC_TRA_ROAD_LCV_E!Z43+FC_TRA_ROAD_HGV_E!Z43</f>
        <v>85803.675712559983</v>
      </c>
    </row>
    <row r="44" spans="1:26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  <c r="Y44" s="8">
        <f>FC_TRA_ROAD_P2W_E!Y44+FC_TRA_ROAD_CAR_E!Y44+FC_TRA_ROAD_BUS_E!Y44+FC_TRA_ROAD_LCV_E!Y44+FC_TRA_ROAD_HGV_E!Y44</f>
        <v>0</v>
      </c>
      <c r="Z44" s="8">
        <f>FC_TRA_ROAD_P2W_E!Z44+FC_TRA_ROAD_CAR_E!Z44+FC_TRA_ROAD_BUS_E!Z44+FC_TRA_ROAD_LCV_E!Z44+FC_TRA_ROAD_HGV_E!Z44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  <c r="Y45" s="8">
        <f>FC_TRA_ROAD_P2W_E!Y45+FC_TRA_ROAD_CAR_E!Y45+FC_TRA_ROAD_BUS_E!Y45+FC_TRA_ROAD_LCV_E!Y45+FC_TRA_ROAD_HGV_E!Y45</f>
        <v>0</v>
      </c>
      <c r="Z45" s="8">
        <f>FC_TRA_ROAD_P2W_E!Z45+FC_TRA_ROAD_CAR_E!Z45+FC_TRA_ROAD_BUS_E!Z45+FC_TRA_ROAD_LCV_E!Z45+FC_TRA_ROAD_HGV_E!Z45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  <c r="Y46" s="8">
        <f>FC_TRA_ROAD_P2W_E!Y46+FC_TRA_ROAD_CAR_E!Y46+FC_TRA_ROAD_BUS_E!Y46+FC_TRA_ROAD_LCV_E!Y46+FC_TRA_ROAD_HGV_E!Y46</f>
        <v>0</v>
      </c>
      <c r="Z46" s="8">
        <f>FC_TRA_ROAD_P2W_E!Z46+FC_TRA_ROAD_CAR_E!Z46+FC_TRA_ROAD_BUS_E!Z46+FC_TRA_ROAD_LCV_E!Z46+FC_TRA_ROAD_HGV_E!Z46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  <c r="Y47" s="8">
        <f>FC_TRA_ROAD_P2W_E!Y47+FC_TRA_ROAD_CAR_E!Y47+FC_TRA_ROAD_BUS_E!Y47+FC_TRA_ROAD_LCV_E!Y47+FC_TRA_ROAD_HGV_E!Y47</f>
        <v>0</v>
      </c>
      <c r="Z47" s="8">
        <f>FC_TRA_ROAD_P2W_E!Z47+FC_TRA_ROAD_CAR_E!Z47+FC_TRA_ROAD_BUS_E!Z47+FC_TRA_ROAD_LCV_E!Z47+FC_TRA_ROAD_HGV_E!Z47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  <c r="Y48" s="8">
        <f>FC_TRA_ROAD_P2W_E!Y48+FC_TRA_ROAD_CAR_E!Y48+FC_TRA_ROAD_BUS_E!Y48+FC_TRA_ROAD_LCV_E!Y48+FC_TRA_ROAD_HGV_E!Y48</f>
        <v>0</v>
      </c>
      <c r="Z48" s="8">
        <f>FC_TRA_ROAD_P2W_E!Z48+FC_TRA_ROAD_CAR_E!Z48+FC_TRA_ROAD_BUS_E!Z48+FC_TRA_ROAD_LCV_E!Z48+FC_TRA_ROAD_HGV_E!Z48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  <c r="Y49" s="8">
        <f>FC_TRA_ROAD_P2W_E!Y49+FC_TRA_ROAD_CAR_E!Y49+FC_TRA_ROAD_BUS_E!Y49+FC_TRA_ROAD_LCV_E!Y49+FC_TRA_ROAD_HGV_E!Y49</f>
        <v>0</v>
      </c>
      <c r="Z49" s="8">
        <f>FC_TRA_ROAD_P2W_E!Z49+FC_TRA_ROAD_CAR_E!Z49+FC_TRA_ROAD_BUS_E!Z49+FC_TRA_ROAD_LCV_E!Z49+FC_TRA_ROAD_HGV_E!Z49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  <c r="Y50" s="8">
        <f>FC_TRA_ROAD_P2W_E!Y50+FC_TRA_ROAD_CAR_E!Y50+FC_TRA_ROAD_BUS_E!Y50+FC_TRA_ROAD_LCV_E!Y50+FC_TRA_ROAD_HGV_E!Y50</f>
        <v>0</v>
      </c>
      <c r="Z50" s="8">
        <f>FC_TRA_ROAD_P2W_E!Z50+FC_TRA_ROAD_CAR_E!Z50+FC_TRA_ROAD_BUS_E!Z50+FC_TRA_ROAD_LCV_E!Z50+FC_TRA_ROAD_HGV_E!Z50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1.5146999999999999</v>
      </c>
      <c r="D51" s="27">
        <f>FC_TRA_ROAD_P2W_E!D51+FC_TRA_ROAD_CAR_E!D51+FC_TRA_ROAD_BUS_E!D51+FC_TRA_ROAD_LCV_E!D51+FC_TRA_ROAD_HGV_E!D51</f>
        <v>18.88326</v>
      </c>
      <c r="E51" s="27">
        <f>FC_TRA_ROAD_P2W_E!E51+FC_TRA_ROAD_CAR_E!E51+FC_TRA_ROAD_BUS_E!E51+FC_TRA_ROAD_LCV_E!E51+FC_TRA_ROAD_HGV_E!E51</f>
        <v>22.013640000000002</v>
      </c>
      <c r="F51" s="27">
        <f>FC_TRA_ROAD_P2W_E!F51+FC_TRA_ROAD_CAR_E!F51+FC_TRA_ROAD_BUS_E!F51+FC_TRA_ROAD_LCV_E!F51+FC_TRA_ROAD_HGV_E!F51</f>
        <v>30.849188039999991</v>
      </c>
      <c r="G51" s="27">
        <f>FC_TRA_ROAD_P2W_E!G51+FC_TRA_ROAD_CAR_E!G51+FC_TRA_ROAD_BUS_E!G51+FC_TRA_ROAD_LCV_E!G51+FC_TRA_ROAD_HGV_E!G51</f>
        <v>34.585851960000006</v>
      </c>
      <c r="H51" s="27">
        <f>FC_TRA_ROAD_P2W_E!H51+FC_TRA_ROAD_CAR_E!H51+FC_TRA_ROAD_BUS_E!H51+FC_TRA_ROAD_LCV_E!H51+FC_TRA_ROAD_HGV_E!H51</f>
        <v>38.069056079999996</v>
      </c>
      <c r="I51" s="27">
        <f>FC_TRA_ROAD_P2W_E!I51+FC_TRA_ROAD_CAR_E!I51+FC_TRA_ROAD_BUS_E!I51+FC_TRA_ROAD_LCV_E!I51+FC_TRA_ROAD_HGV_E!I51</f>
        <v>50.338328039999993</v>
      </c>
      <c r="J51" s="27">
        <f>FC_TRA_ROAD_P2W_E!J51+FC_TRA_ROAD_CAR_E!J51+FC_TRA_ROAD_BUS_E!J51+FC_TRA_ROAD_LCV_E!J51+FC_TRA_ROAD_HGV_E!J51</f>
        <v>56.598684120000009</v>
      </c>
      <c r="K51" s="27">
        <f>FC_TRA_ROAD_P2W_E!K51+FC_TRA_ROAD_CAR_E!K51+FC_TRA_ROAD_BUS_E!K51+FC_TRA_ROAD_LCV_E!K51+FC_TRA_ROAD_HGV_E!K51</f>
        <v>69.221386080000002</v>
      </c>
      <c r="L51" s="27">
        <f>FC_TRA_ROAD_P2W_E!L51+FC_TRA_ROAD_CAR_E!L51+FC_TRA_ROAD_BUS_E!L51+FC_TRA_ROAD_LCV_E!L51+FC_TRA_ROAD_HGV_E!L51</f>
        <v>69.220982160000005</v>
      </c>
      <c r="M51" s="27">
        <f>FC_TRA_ROAD_P2W_E!M51+FC_TRA_ROAD_CAR_E!M51+FC_TRA_ROAD_BUS_E!M51+FC_TRA_ROAD_LCV_E!M51+FC_TRA_ROAD_HGV_E!M51</f>
        <v>72.353179800000007</v>
      </c>
      <c r="N51" s="27">
        <f>FC_TRA_ROAD_P2W_E!N51+FC_TRA_ROAD_CAR_E!N51+FC_TRA_ROAD_BUS_E!N51+FC_TRA_ROAD_LCV_E!N51+FC_TRA_ROAD_HGV_E!N51</f>
        <v>166.63961952</v>
      </c>
      <c r="O51" s="27">
        <f>FC_TRA_ROAD_P2W_E!O51+FC_TRA_ROAD_CAR_E!O51+FC_TRA_ROAD_BUS_E!O51+FC_TRA_ROAD_LCV_E!O51+FC_TRA_ROAD_HGV_E!O51</f>
        <v>185.69867393694054</v>
      </c>
      <c r="P51" s="27">
        <f>FC_TRA_ROAD_P2W_E!P51+FC_TRA_ROAD_CAR_E!P51+FC_TRA_ROAD_BUS_E!P51+FC_TRA_ROAD_LCV_E!P51+FC_TRA_ROAD_HGV_E!P51</f>
        <v>208.21854799436304</v>
      </c>
      <c r="Q51" s="27">
        <f>FC_TRA_ROAD_P2W_E!Q51+FC_TRA_ROAD_CAR_E!Q51+FC_TRA_ROAD_BUS_E!Q51+FC_TRA_ROAD_LCV_E!Q51+FC_TRA_ROAD_HGV_E!Q51</f>
        <v>225.97561832585302</v>
      </c>
      <c r="R51" s="27">
        <f>FC_TRA_ROAD_P2W_E!R51+FC_TRA_ROAD_CAR_E!R51+FC_TRA_ROAD_BUS_E!R51+FC_TRA_ROAD_LCV_E!R51+FC_TRA_ROAD_HGV_E!R51</f>
        <v>233.07037841870755</v>
      </c>
      <c r="S51" s="27">
        <f>FC_TRA_ROAD_P2W_E!S51+FC_TRA_ROAD_CAR_E!S51+FC_TRA_ROAD_BUS_E!S51+FC_TRA_ROAD_LCV_E!S51+FC_TRA_ROAD_HGV_E!S51</f>
        <v>244.07965813419466</v>
      </c>
      <c r="T51" s="27">
        <f>FC_TRA_ROAD_P2W_E!T51+FC_TRA_ROAD_CAR_E!T51+FC_TRA_ROAD_BUS_E!T51+FC_TRA_ROAD_LCV_E!T51+FC_TRA_ROAD_HGV_E!T51</f>
        <v>264.47179420275575</v>
      </c>
      <c r="U51" s="27">
        <f>FC_TRA_ROAD_P2W_E!U51+FC_TRA_ROAD_CAR_E!U51+FC_TRA_ROAD_BUS_E!U51+FC_TRA_ROAD_LCV_E!U51+FC_TRA_ROAD_HGV_E!U51</f>
        <v>305.47877090184517</v>
      </c>
      <c r="V51" s="27">
        <f>FC_TRA_ROAD_P2W_E!V51+FC_TRA_ROAD_CAR_E!V51+FC_TRA_ROAD_BUS_E!V51+FC_TRA_ROAD_LCV_E!V51+FC_TRA_ROAD_HGV_E!V51</f>
        <v>373.42935927172323</v>
      </c>
      <c r="W51" s="27">
        <f>FC_TRA_ROAD_P2W_E!W51+FC_TRA_ROAD_CAR_E!W51+FC_TRA_ROAD_BUS_E!W51+FC_TRA_ROAD_LCV_E!W51+FC_TRA_ROAD_HGV_E!W51</f>
        <v>443.59452611892755</v>
      </c>
      <c r="X51" s="27">
        <f>FC_TRA_ROAD_P2W_E!X51+FC_TRA_ROAD_CAR_E!X51+FC_TRA_ROAD_BUS_E!X51+FC_TRA_ROAD_LCV_E!X51+FC_TRA_ROAD_HGV_E!X51</f>
        <v>621.00738072320371</v>
      </c>
      <c r="Y51" s="27">
        <f>FC_TRA_ROAD_P2W_E!Y51+FC_TRA_ROAD_CAR_E!Y51+FC_TRA_ROAD_BUS_E!Y51+FC_TRA_ROAD_LCV_E!Y51+FC_TRA_ROAD_HGV_E!Y51</f>
        <v>725.20345915821827</v>
      </c>
      <c r="Z51" s="27">
        <f>FC_TRA_ROAD_P2W_E!Z51+FC_TRA_ROAD_CAR_E!Z51+FC_TRA_ROAD_BUS_E!Z51+FC_TRA_ROAD_LCV_E!Z51+FC_TRA_ROAD_HGV_E!Z51</f>
        <v>812.73363284928746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8">SUM(C53:C54)</f>
        <v>0</v>
      </c>
      <c r="D52" s="27">
        <f t="shared" si="28"/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ref="X52:Z52" si="29">SUM(X53:X54)</f>
        <v>0</v>
      </c>
      <c r="Y52" s="27">
        <f t="shared" si="29"/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  <c r="Y53" s="8">
        <f>FC_TRA_ROAD_P2W_E!Y53+FC_TRA_ROAD_CAR_E!Y53+FC_TRA_ROAD_BUS_E!Y53+FC_TRA_ROAD_LCV_E!Y53+FC_TRA_ROAD_HGV_E!Y53</f>
        <v>0</v>
      </c>
      <c r="Z53" s="8">
        <f>FC_TRA_ROAD_P2W_E!Z53+FC_TRA_ROAD_CAR_E!Z53+FC_TRA_ROAD_BUS_E!Z53+FC_TRA_ROAD_LCV_E!Z53+FC_TRA_ROAD_HGV_E!Z53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  <c r="Y54" s="45">
        <f>FC_TRA_ROAD_P2W_E!Y54+FC_TRA_ROAD_CAR_E!Y54+FC_TRA_ROAD_BUS_E!Y54+FC_TRA_ROAD_LCV_E!Y54+FC_TRA_ROAD_HGV_E!Y54</f>
        <v>0</v>
      </c>
      <c r="Z54" s="45">
        <f>FC_TRA_ROAD_P2W_E!Z54+FC_TRA_ROAD_CAR_E!Z54+FC_TRA_ROAD_BUS_E!Z54+FC_TRA_ROAD_LCV_E!Z54+FC_TRA_ROAD_HGV_E!Z54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967.69448496000018</v>
      </c>
      <c r="D61" s="49">
        <f t="shared" si="30"/>
        <v>970.73877168000013</v>
      </c>
      <c r="E61" s="49">
        <f t="shared" si="30"/>
        <v>1014.3515433600001</v>
      </c>
      <c r="F61" s="49">
        <f t="shared" si="30"/>
        <v>937.81668672000023</v>
      </c>
      <c r="G61" s="49">
        <f t="shared" si="30"/>
        <v>1022.6351433600001</v>
      </c>
      <c r="H61" s="49">
        <f t="shared" si="30"/>
        <v>1733.7503433600004</v>
      </c>
      <c r="I61" s="49">
        <f t="shared" si="30"/>
        <v>2098.2995999999998</v>
      </c>
      <c r="J61" s="49">
        <f t="shared" si="30"/>
        <v>4229.0964000000004</v>
      </c>
      <c r="K61" s="49">
        <f t="shared" si="30"/>
        <v>6803.1720849600006</v>
      </c>
      <c r="L61" s="49">
        <f t="shared" si="30"/>
        <v>7299.1259999999984</v>
      </c>
      <c r="M61" s="49">
        <f t="shared" si="30"/>
        <v>7172.1799574399993</v>
      </c>
      <c r="N61" s="49">
        <f t="shared" si="30"/>
        <v>7204.9343313600002</v>
      </c>
      <c r="O61" s="49">
        <f t="shared" si="30"/>
        <v>7938.5807047685412</v>
      </c>
      <c r="P61" s="49">
        <f t="shared" si="30"/>
        <v>7965.6225005411006</v>
      </c>
      <c r="Q61" s="49">
        <f t="shared" si="30"/>
        <v>8760.4014025063898</v>
      </c>
      <c r="R61" s="49">
        <f t="shared" si="30"/>
        <v>8881.7609456412592</v>
      </c>
      <c r="S61" s="49">
        <f t="shared" si="30"/>
        <v>8841.4392896935624</v>
      </c>
      <c r="T61" s="49">
        <f t="shared" si="30"/>
        <v>9259.1150405449134</v>
      </c>
      <c r="U61" s="49">
        <f t="shared" si="30"/>
        <v>9252.3136501930676</v>
      </c>
      <c r="V61" s="49">
        <f t="shared" si="30"/>
        <v>9430.3940347147927</v>
      </c>
      <c r="W61" s="49">
        <f t="shared" si="30"/>
        <v>7833.2343504074597</v>
      </c>
      <c r="X61" s="49">
        <f t="shared" si="30"/>
        <v>8512.9688796572027</v>
      </c>
      <c r="Y61" s="49">
        <f t="shared" ref="Y61:Z61" si="31">SUM(Y62:Y72)</f>
        <v>9030.054715424194</v>
      </c>
      <c r="Z61" s="49">
        <f t="shared" si="31"/>
        <v>9419.5249703888221</v>
      </c>
    </row>
    <row r="62" spans="1:26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  <c r="Y62" s="52">
        <f>FC_TRA_ROAD_P2W_E!Y62+FC_TRA_ROAD_CAR_E!Y62+FC_TRA_ROAD_BUS_E!Y62+FC_TRA_ROAD_LCV_E!Y62+FC_TRA_ROAD_HGV_E!Y62</f>
        <v>0</v>
      </c>
      <c r="Z62" s="52">
        <f>FC_TRA_ROAD_P2W_E!Z62+FC_TRA_ROAD_CAR_E!Z62+FC_TRA_ROAD_BUS_E!Z62+FC_TRA_ROAD_LCV_E!Z62+FC_TRA_ROAD_HGV_E!Z62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  <c r="Y63" s="52">
        <f>FC_TRA_ROAD_P2W_E!Y63+FC_TRA_ROAD_CAR_E!Y63+FC_TRA_ROAD_BUS_E!Y63+FC_TRA_ROAD_LCV_E!Y63+FC_TRA_ROAD_HGV_E!Y63</f>
        <v>0</v>
      </c>
      <c r="Z63" s="52">
        <f>FC_TRA_ROAD_P2W_E!Z63+FC_TRA_ROAD_CAR_E!Z63+FC_TRA_ROAD_BUS_E!Z63+FC_TRA_ROAD_LCV_E!Z63+FC_TRA_ROAD_HGV_E!Z63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2.0753285391695566E-3</v>
      </c>
      <c r="P64" s="52">
        <f>FC_TRA_ROAD_P2W_E!P64+FC_TRA_ROAD_CAR_E!P64+FC_TRA_ROAD_BUS_E!P64+FC_TRA_ROAD_LCV_E!P64+FC_TRA_ROAD_HGV_E!P64</f>
        <v>5.6909411012460876E-3</v>
      </c>
      <c r="Q64" s="52">
        <f>FC_TRA_ROAD_P2W_E!Q64+FC_TRA_ROAD_CAR_E!Q64+FC_TRA_ROAD_BUS_E!Q64+FC_TRA_ROAD_LCV_E!Q64+FC_TRA_ROAD_HGV_E!Q64</f>
        <v>1.6757386389032285E-2</v>
      </c>
      <c r="R64" s="52">
        <f>FC_TRA_ROAD_P2W_E!R64+FC_TRA_ROAD_CAR_E!R64+FC_TRA_ROAD_BUS_E!R64+FC_TRA_ROAD_LCV_E!R64+FC_TRA_ROAD_HGV_E!R64</f>
        <v>4.2205801257906662E-2</v>
      </c>
      <c r="S64" s="52">
        <f>FC_TRA_ROAD_P2W_E!S64+FC_TRA_ROAD_CAR_E!S64+FC_TRA_ROAD_BUS_E!S64+FC_TRA_ROAD_LCV_E!S64+FC_TRA_ROAD_HGV_E!S64</f>
        <v>0.10526633356444505</v>
      </c>
      <c r="T64" s="52">
        <f>FC_TRA_ROAD_P2W_E!T64+FC_TRA_ROAD_CAR_E!T64+FC_TRA_ROAD_BUS_E!T64+FC_TRA_ROAD_LCV_E!T64+FC_TRA_ROAD_HGV_E!T64</f>
        <v>0.21570102491154688</v>
      </c>
      <c r="U64" s="52">
        <f>FC_TRA_ROAD_P2W_E!U64+FC_TRA_ROAD_CAR_E!U64+FC_TRA_ROAD_BUS_E!U64+FC_TRA_ROAD_LCV_E!U64+FC_TRA_ROAD_HGV_E!U64</f>
        <v>0.46021339307039422</v>
      </c>
      <c r="V64" s="52">
        <f>FC_TRA_ROAD_P2W_E!V64+FC_TRA_ROAD_CAR_E!V64+FC_TRA_ROAD_BUS_E!V64+FC_TRA_ROAD_LCV_E!V64+FC_TRA_ROAD_HGV_E!V64</f>
        <v>0.95423231479347004</v>
      </c>
      <c r="W64" s="52">
        <f>FC_TRA_ROAD_P2W_E!W64+FC_TRA_ROAD_CAR_E!W64+FC_TRA_ROAD_BUS_E!W64+FC_TRA_ROAD_LCV_E!W64+FC_TRA_ROAD_HGV_E!W64</f>
        <v>2.1827112074610007</v>
      </c>
      <c r="X64" s="52">
        <f>FC_TRA_ROAD_P2W_E!X64+FC_TRA_ROAD_CAR_E!X64+FC_TRA_ROAD_BUS_E!X64+FC_TRA_ROAD_LCV_E!X64+FC_TRA_ROAD_HGV_E!X64</f>
        <v>5.6772708572029673</v>
      </c>
      <c r="Y64" s="52">
        <f>FC_TRA_ROAD_P2W_E!Y64+FC_TRA_ROAD_CAR_E!Y64+FC_TRA_ROAD_BUS_E!Y64+FC_TRA_ROAD_LCV_E!Y64+FC_TRA_ROAD_HGV_E!Y64</f>
        <v>11.747567744194248</v>
      </c>
      <c r="Z64" s="52">
        <f>FC_TRA_ROAD_P2W_E!Z64+FC_TRA_ROAD_CAR_E!Z64+FC_TRA_ROAD_BUS_E!Z64+FC_TRA_ROAD_LCV_E!Z64+FC_TRA_ROAD_HGV_E!Z64</f>
        <v>19.715222868821765</v>
      </c>
    </row>
    <row r="65" spans="1:26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  <c r="Y65" s="52">
        <f>FC_TRA_ROAD_P2W_E!Y65+FC_TRA_ROAD_CAR_E!Y65+FC_TRA_ROAD_BUS_E!Y65+FC_TRA_ROAD_LCV_E!Y65+FC_TRA_ROAD_HGV_E!Y65</f>
        <v>0</v>
      </c>
      <c r="Z65" s="52">
        <f>FC_TRA_ROAD_P2W_E!Z65+FC_TRA_ROAD_CAR_E!Z65+FC_TRA_ROAD_BUS_E!Z65+FC_TRA_ROAD_LCV_E!Z65+FC_TRA_ROAD_HGV_E!Z65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  <c r="Y66" s="52">
        <f>FC_TRA_ROAD_P2W_E!Y66+FC_TRA_ROAD_CAR_E!Y66+FC_TRA_ROAD_BUS_E!Y66+FC_TRA_ROAD_LCV_E!Y66+FC_TRA_ROAD_HGV_E!Y66</f>
        <v>0</v>
      </c>
      <c r="Z66" s="52">
        <f>FC_TRA_ROAD_P2W_E!Z66+FC_TRA_ROAD_CAR_E!Z66+FC_TRA_ROAD_BUS_E!Z66+FC_TRA_ROAD_LCV_E!Z66+FC_TRA_ROAD_HGV_E!Z66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173.95560000000003</v>
      </c>
      <c r="D67" s="52">
        <f>FC_TRA_ROAD_P2W_E!D67+FC_TRA_ROAD_CAR_E!D67+FC_TRA_ROAD_BUS_E!D67+FC_TRA_ROAD_LCV_E!D67+FC_TRA_ROAD_HGV_E!D67</f>
        <v>158.6628</v>
      </c>
      <c r="E67" s="52">
        <f>FC_TRA_ROAD_P2W_E!E67+FC_TRA_ROAD_CAR_E!E67+FC_TRA_ROAD_BUS_E!E67+FC_TRA_ROAD_LCV_E!E67+FC_TRA_ROAD_HGV_E!E67</f>
        <v>168.22079999999997</v>
      </c>
      <c r="F67" s="52">
        <f>FC_TRA_ROAD_P2W_E!F67+FC_TRA_ROAD_CAR_E!F67+FC_TRA_ROAD_BUS_E!F67+FC_TRA_ROAD_LCV_E!F67+FC_TRA_ROAD_HGV_E!F67</f>
        <v>141.45840000000007</v>
      </c>
      <c r="G67" s="52">
        <f>FC_TRA_ROAD_P2W_E!G67+FC_TRA_ROAD_CAR_E!G67+FC_TRA_ROAD_BUS_E!G67+FC_TRA_ROAD_LCV_E!G67+FC_TRA_ROAD_HGV_E!G67</f>
        <v>152.92799999999997</v>
      </c>
      <c r="H67" s="52">
        <f>FC_TRA_ROAD_P2W_E!H67+FC_TRA_ROAD_CAR_E!H67+FC_TRA_ROAD_BUS_E!H67+FC_TRA_ROAD_LCV_E!H67+FC_TRA_ROAD_HGV_E!H67</f>
        <v>298.20960000000008</v>
      </c>
      <c r="I67" s="52">
        <f>FC_TRA_ROAD_P2W_E!I67+FC_TRA_ROAD_CAR_E!I67+FC_TRA_ROAD_BUS_E!I67+FC_TRA_ROAD_LCV_E!I67+FC_TRA_ROAD_HGV_E!I67</f>
        <v>424.37520000000006</v>
      </c>
      <c r="J67" s="52">
        <f>FC_TRA_ROAD_P2W_E!J67+FC_TRA_ROAD_CAR_E!J67+FC_TRA_ROAD_BUS_E!J67+FC_TRA_ROAD_LCV_E!J67+FC_TRA_ROAD_HGV_E!J67</f>
        <v>810.51840000000004</v>
      </c>
      <c r="K67" s="52">
        <f>FC_TRA_ROAD_P2W_E!K67+FC_TRA_ROAD_CAR_E!K67+FC_TRA_ROAD_BUS_E!K67+FC_TRA_ROAD_LCV_E!K67+FC_TRA_ROAD_HGV_E!K67</f>
        <v>1294.1532000000002</v>
      </c>
      <c r="L67" s="52">
        <f>FC_TRA_ROAD_P2W_E!L67+FC_TRA_ROAD_CAR_E!L67+FC_TRA_ROAD_BUS_E!L67+FC_TRA_ROAD_LCV_E!L67+FC_TRA_ROAD_HGV_E!L67</f>
        <v>1192.8383999999999</v>
      </c>
      <c r="M67" s="52">
        <f>FC_TRA_ROAD_P2W_E!M67+FC_TRA_ROAD_CAR_E!M67+FC_TRA_ROAD_BUS_E!M67+FC_TRA_ROAD_LCV_E!M67+FC_TRA_ROAD_HGV_E!M67</f>
        <v>1181.3688</v>
      </c>
      <c r="N67" s="52">
        <f>FC_TRA_ROAD_P2W_E!N67+FC_TRA_ROAD_CAR_E!N67+FC_TRA_ROAD_BUS_E!N67+FC_TRA_ROAD_LCV_E!N67+FC_TRA_ROAD_HGV_E!N67</f>
        <v>1159.5671294399999</v>
      </c>
      <c r="O67" s="52">
        <f>FC_TRA_ROAD_P2W_E!O67+FC_TRA_ROAD_CAR_E!O67+FC_TRA_ROAD_BUS_E!O67+FC_TRA_ROAD_LCV_E!O67+FC_TRA_ROAD_HGV_E!O67</f>
        <v>1193.4654048</v>
      </c>
      <c r="P67" s="52">
        <f>FC_TRA_ROAD_P2W_E!P67+FC_TRA_ROAD_CAR_E!P67+FC_TRA_ROAD_BUS_E!P67+FC_TRA_ROAD_LCV_E!P67+FC_TRA_ROAD_HGV_E!P67</f>
        <v>1166.5712318400003</v>
      </c>
      <c r="Q67" s="52">
        <f>FC_TRA_ROAD_P2W_E!Q67+FC_TRA_ROAD_CAR_E!Q67+FC_TRA_ROAD_BUS_E!Q67+FC_TRA_ROAD_LCV_E!Q67+FC_TRA_ROAD_HGV_E!Q67</f>
        <v>1227.5505071999999</v>
      </c>
      <c r="R67" s="52">
        <f>FC_TRA_ROAD_P2W_E!R67+FC_TRA_ROAD_CAR_E!R67+FC_TRA_ROAD_BUS_E!R67+FC_TRA_ROAD_LCV_E!R67+FC_TRA_ROAD_HGV_E!R67</f>
        <v>1286.0240572800001</v>
      </c>
      <c r="S67" s="52">
        <f>FC_TRA_ROAD_P2W_E!S67+FC_TRA_ROAD_CAR_E!S67+FC_TRA_ROAD_BUS_E!S67+FC_TRA_ROAD_LCV_E!S67+FC_TRA_ROAD_HGV_E!S67</f>
        <v>1405.0028059199999</v>
      </c>
      <c r="T67" s="52">
        <f>FC_TRA_ROAD_P2W_E!T67+FC_TRA_ROAD_CAR_E!T67+FC_TRA_ROAD_BUS_E!T67+FC_TRA_ROAD_LCV_E!T67+FC_TRA_ROAD_HGV_E!T67</f>
        <v>1598.9305478399999</v>
      </c>
      <c r="U67" s="52">
        <f>FC_TRA_ROAD_P2W_E!U67+FC_TRA_ROAD_CAR_E!U67+FC_TRA_ROAD_BUS_E!U67+FC_TRA_ROAD_LCV_E!U67+FC_TRA_ROAD_HGV_E!U67</f>
        <v>1737.0000633599993</v>
      </c>
      <c r="V67" s="52">
        <f>FC_TRA_ROAD_P2W_E!V67+FC_TRA_ROAD_CAR_E!V67+FC_TRA_ROAD_BUS_E!V67+FC_TRA_ROAD_LCV_E!V67+FC_TRA_ROAD_HGV_E!V67</f>
        <v>1936.9587758400003</v>
      </c>
      <c r="W67" s="52">
        <f>FC_TRA_ROAD_P2W_E!W67+FC_TRA_ROAD_CAR_E!W67+FC_TRA_ROAD_BUS_E!W67+FC_TRA_ROAD_LCV_E!W67+FC_TRA_ROAD_HGV_E!W67</f>
        <v>1675.4111150399999</v>
      </c>
      <c r="X67" s="52">
        <f>FC_TRA_ROAD_P2W_E!X67+FC_TRA_ROAD_CAR_E!X67+FC_TRA_ROAD_BUS_E!X67+FC_TRA_ROAD_LCV_E!X67+FC_TRA_ROAD_HGV_E!X67</f>
        <v>2123.5418956799995</v>
      </c>
      <c r="Y67" s="52">
        <f>FC_TRA_ROAD_P2W_E!Y67+FC_TRA_ROAD_CAR_E!Y67+FC_TRA_ROAD_BUS_E!Y67+FC_TRA_ROAD_LCV_E!Y67+FC_TRA_ROAD_HGV_E!Y67</f>
        <v>2518.2791395200006</v>
      </c>
      <c r="Z67" s="52">
        <f>FC_TRA_ROAD_P2W_E!Z67+FC_TRA_ROAD_CAR_E!Z67+FC_TRA_ROAD_BUS_E!Z67+FC_TRA_ROAD_LCV_E!Z67+FC_TRA_ROAD_HGV_E!Z67</f>
        <v>2503.8404424</v>
      </c>
    </row>
    <row r="68" spans="1:26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  <c r="Y68" s="52">
        <f>FC_TRA_ROAD_P2W_E!Y68+FC_TRA_ROAD_CAR_E!Y68+FC_TRA_ROAD_BUS_E!Y68+FC_TRA_ROAD_LCV_E!Y68+FC_TRA_ROAD_HGV_E!Y68</f>
        <v>289.17359424000006</v>
      </c>
      <c r="Z68" s="52">
        <f>FC_TRA_ROAD_P2W_E!Z68+FC_TRA_ROAD_CAR_E!Z68+FC_TRA_ROAD_BUS_E!Z68+FC_TRA_ROAD_LCV_E!Z68+FC_TRA_ROAD_HGV_E!Z68</f>
        <v>486.54272592000001</v>
      </c>
    </row>
    <row r="69" spans="1:26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793.73888496000018</v>
      </c>
      <c r="D69" s="52">
        <f>FC_TRA_ROAD_P2W_E!D69+FC_TRA_ROAD_CAR_E!D69+FC_TRA_ROAD_BUS_E!D69+FC_TRA_ROAD_LCV_E!D69+FC_TRA_ROAD_HGV_E!D69</f>
        <v>812.07597168000007</v>
      </c>
      <c r="E69" s="52">
        <f>FC_TRA_ROAD_P2W_E!E69+FC_TRA_ROAD_CAR_E!E69+FC_TRA_ROAD_BUS_E!E69+FC_TRA_ROAD_LCV_E!E69+FC_TRA_ROAD_HGV_E!E69</f>
        <v>846.13074336000011</v>
      </c>
      <c r="F69" s="52">
        <f>FC_TRA_ROAD_P2W_E!F69+FC_TRA_ROAD_CAR_E!F69+FC_TRA_ROAD_BUS_E!F69+FC_TRA_ROAD_LCV_E!F69+FC_TRA_ROAD_HGV_E!F69</f>
        <v>796.35828672000014</v>
      </c>
      <c r="G69" s="52">
        <f>FC_TRA_ROAD_P2W_E!G69+FC_TRA_ROAD_CAR_E!G69+FC_TRA_ROAD_BUS_E!G69+FC_TRA_ROAD_LCV_E!G69+FC_TRA_ROAD_HGV_E!G69</f>
        <v>869.70714336000015</v>
      </c>
      <c r="H69" s="52">
        <f>FC_TRA_ROAD_P2W_E!H69+FC_TRA_ROAD_CAR_E!H69+FC_TRA_ROAD_BUS_E!H69+FC_TRA_ROAD_LCV_E!H69+FC_TRA_ROAD_HGV_E!H69</f>
        <v>1435.5407433600003</v>
      </c>
      <c r="I69" s="52">
        <f>FC_TRA_ROAD_P2W_E!I69+FC_TRA_ROAD_CAR_E!I69+FC_TRA_ROAD_BUS_E!I69+FC_TRA_ROAD_LCV_E!I69+FC_TRA_ROAD_HGV_E!I69</f>
        <v>1673.9243999999999</v>
      </c>
      <c r="J69" s="52">
        <f>FC_TRA_ROAD_P2W_E!J69+FC_TRA_ROAD_CAR_E!J69+FC_TRA_ROAD_BUS_E!J69+FC_TRA_ROAD_LCV_E!J69+FC_TRA_ROAD_HGV_E!J69</f>
        <v>3418.5780000000004</v>
      </c>
      <c r="K69" s="52">
        <f>FC_TRA_ROAD_P2W_E!K69+FC_TRA_ROAD_CAR_E!K69+FC_TRA_ROAD_BUS_E!K69+FC_TRA_ROAD_LCV_E!K69+FC_TRA_ROAD_HGV_E!K69</f>
        <v>5509.0188849599999</v>
      </c>
      <c r="L69" s="52">
        <f>FC_TRA_ROAD_P2W_E!L69+FC_TRA_ROAD_CAR_E!L69+FC_TRA_ROAD_BUS_E!L69+FC_TRA_ROAD_LCV_E!L69+FC_TRA_ROAD_HGV_E!L69</f>
        <v>6106.2875999999987</v>
      </c>
      <c r="M69" s="52">
        <f>FC_TRA_ROAD_P2W_E!M69+FC_TRA_ROAD_CAR_E!M69+FC_TRA_ROAD_BUS_E!M69+FC_TRA_ROAD_LCV_E!M69+FC_TRA_ROAD_HGV_E!M69</f>
        <v>5990.8111574399991</v>
      </c>
      <c r="N69" s="52">
        <f>FC_TRA_ROAD_P2W_E!N69+FC_TRA_ROAD_CAR_E!N69+FC_TRA_ROAD_BUS_E!N69+FC_TRA_ROAD_LCV_E!N69+FC_TRA_ROAD_HGV_E!N69</f>
        <v>6045.3672019200003</v>
      </c>
      <c r="O69" s="52">
        <f>FC_TRA_ROAD_P2W_E!O69+FC_TRA_ROAD_CAR_E!O69+FC_TRA_ROAD_BUS_E!O69+FC_TRA_ROAD_LCV_E!O69+FC_TRA_ROAD_HGV_E!O69</f>
        <v>6745.113224640002</v>
      </c>
      <c r="P69" s="52">
        <f>FC_TRA_ROAD_P2W_E!P69+FC_TRA_ROAD_CAR_E!P69+FC_TRA_ROAD_BUS_E!P69+FC_TRA_ROAD_LCV_E!P69+FC_TRA_ROAD_HGV_E!P69</f>
        <v>6799.0455777599991</v>
      </c>
      <c r="Q69" s="52">
        <f>FC_TRA_ROAD_P2W_E!Q69+FC_TRA_ROAD_CAR_E!Q69+FC_TRA_ROAD_BUS_E!Q69+FC_TRA_ROAD_LCV_E!Q69+FC_TRA_ROAD_HGV_E!Q69</f>
        <v>7532.834137920001</v>
      </c>
      <c r="R69" s="52">
        <f>FC_TRA_ROAD_P2W_E!R69+FC_TRA_ROAD_CAR_E!R69+FC_TRA_ROAD_BUS_E!R69+FC_TRA_ROAD_LCV_E!R69+FC_TRA_ROAD_HGV_E!R69</f>
        <v>7595.6946825600007</v>
      </c>
      <c r="S69" s="52">
        <f>FC_TRA_ROAD_P2W_E!S69+FC_TRA_ROAD_CAR_E!S69+FC_TRA_ROAD_BUS_E!S69+FC_TRA_ROAD_LCV_E!S69+FC_TRA_ROAD_HGV_E!S69</f>
        <v>7436.331217439998</v>
      </c>
      <c r="T69" s="52">
        <f>FC_TRA_ROAD_P2W_E!T69+FC_TRA_ROAD_CAR_E!T69+FC_TRA_ROAD_BUS_E!T69+FC_TRA_ROAD_LCV_E!T69+FC_TRA_ROAD_HGV_E!T69</f>
        <v>7659.9687916800012</v>
      </c>
      <c r="U69" s="52">
        <f>FC_TRA_ROAD_P2W_E!U69+FC_TRA_ROAD_CAR_E!U69+FC_TRA_ROAD_BUS_E!U69+FC_TRA_ROAD_LCV_E!U69+FC_TRA_ROAD_HGV_E!U69</f>
        <v>7514.853373439998</v>
      </c>
      <c r="V69" s="52">
        <f>FC_TRA_ROAD_P2W_E!V69+FC_TRA_ROAD_CAR_E!V69+FC_TRA_ROAD_BUS_E!V69+FC_TRA_ROAD_LCV_E!V69+FC_TRA_ROAD_HGV_E!V69</f>
        <v>7492.481026559999</v>
      </c>
      <c r="W69" s="52">
        <f>FC_TRA_ROAD_P2W_E!W69+FC_TRA_ROAD_CAR_E!W69+FC_TRA_ROAD_BUS_E!W69+FC_TRA_ROAD_LCV_E!W69+FC_TRA_ROAD_HGV_E!W69</f>
        <v>6155.6405241599987</v>
      </c>
      <c r="X69" s="52">
        <f>FC_TRA_ROAD_P2W_E!X69+FC_TRA_ROAD_CAR_E!X69+FC_TRA_ROAD_BUS_E!X69+FC_TRA_ROAD_LCV_E!X69+FC_TRA_ROAD_HGV_E!X69</f>
        <v>6383.7497131199998</v>
      </c>
      <c r="Y69" s="52">
        <f>FC_TRA_ROAD_P2W_E!Y69+FC_TRA_ROAD_CAR_E!Y69+FC_TRA_ROAD_BUS_E!Y69+FC_TRA_ROAD_LCV_E!Y69+FC_TRA_ROAD_HGV_E!Y69</f>
        <v>6210.8544139199985</v>
      </c>
      <c r="Z69" s="52">
        <f>FC_TRA_ROAD_P2W_E!Z69+FC_TRA_ROAD_CAR_E!Z69+FC_TRA_ROAD_BUS_E!Z69+FC_TRA_ROAD_LCV_E!Z69+FC_TRA_ROAD_HGV_E!Z69</f>
        <v>6409.4265792000006</v>
      </c>
    </row>
    <row r="70" spans="1:26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  <c r="Y70" s="52">
        <f>FC_TRA_ROAD_P2W_E!Y70+FC_TRA_ROAD_CAR_E!Y70+FC_TRA_ROAD_BUS_E!Y70+FC_TRA_ROAD_LCV_E!Y70+FC_TRA_ROAD_HGV_E!Y70</f>
        <v>0</v>
      </c>
      <c r="Z70" s="52">
        <f>FC_TRA_ROAD_P2W_E!Z70+FC_TRA_ROAD_CAR_E!Z70+FC_TRA_ROAD_BUS_E!Z70+FC_TRA_ROAD_LCV_E!Z70+FC_TRA_ROAD_HGV_E!Z70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  <c r="Y71" s="52">
        <f>FC_TRA_ROAD_P2W_E!Y71+FC_TRA_ROAD_CAR_E!Y71+FC_TRA_ROAD_BUS_E!Y71+FC_TRA_ROAD_LCV_E!Y71+FC_TRA_ROAD_HGV_E!Y71</f>
        <v>0</v>
      </c>
      <c r="Z71" s="52">
        <f>FC_TRA_ROAD_P2W_E!Z71+FC_TRA_ROAD_CAR_E!Z71+FC_TRA_ROAD_BUS_E!Z71+FC_TRA_ROAD_LCV_E!Z71+FC_TRA_ROAD_HGV_E!Z71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  <c r="Y72" s="55">
        <f>FC_TRA_ROAD_P2W_E!Y72+FC_TRA_ROAD_CAR_E!Y72+FC_TRA_ROAD_BUS_E!Y72+FC_TRA_ROAD_LCV_E!Y72+FC_TRA_ROAD_HGV_E!Y72</f>
        <v>0</v>
      </c>
      <c r="Z72" s="55">
        <f>FC_TRA_ROAD_P2W_E!Z72+FC_TRA_ROAD_CAR_E!Z72+FC_TRA_ROAD_BUS_E!Z72+FC_TRA_ROAD_LCV_E!Z72+FC_TRA_ROAD_HGV_E!Z72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324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1037.2695092802005</v>
      </c>
      <c r="D2" s="21">
        <f t="shared" ref="D2:X2" si="0">SUM(D3,D17,D22,D25,D26,D51,D52)</f>
        <v>1133.0083653642723</v>
      </c>
      <c r="E2" s="21">
        <f t="shared" si="0"/>
        <v>1254.296664685239</v>
      </c>
      <c r="F2" s="21">
        <f t="shared" si="0"/>
        <v>1251.5887429857189</v>
      </c>
      <c r="G2" s="21">
        <f t="shared" si="0"/>
        <v>1327.7466790151743</v>
      </c>
      <c r="H2" s="21">
        <f t="shared" si="0"/>
        <v>1349.6838944233655</v>
      </c>
      <c r="I2" s="21">
        <f t="shared" si="0"/>
        <v>1340.233486962785</v>
      </c>
      <c r="J2" s="21">
        <f t="shared" si="0"/>
        <v>1366.2143076677237</v>
      </c>
      <c r="K2" s="21">
        <f t="shared" si="0"/>
        <v>1406.5234463256479</v>
      </c>
      <c r="L2" s="21">
        <f t="shared" si="0"/>
        <v>1454.6224689031353</v>
      </c>
      <c r="M2" s="21">
        <f t="shared" si="0"/>
        <v>1439.5290884793599</v>
      </c>
      <c r="N2" s="21">
        <f t="shared" si="0"/>
        <v>1433.4608161636188</v>
      </c>
      <c r="O2" s="21">
        <f t="shared" si="0"/>
        <v>1429.3296556677155</v>
      </c>
      <c r="P2" s="21">
        <f t="shared" si="0"/>
        <v>1445.2250053583734</v>
      </c>
      <c r="Q2" s="21">
        <f t="shared" si="0"/>
        <v>1470.5747212935448</v>
      </c>
      <c r="R2" s="21">
        <f t="shared" si="0"/>
        <v>1475.7948217957166</v>
      </c>
      <c r="S2" s="21">
        <f t="shared" si="0"/>
        <v>1359.1675838265901</v>
      </c>
      <c r="T2" s="21">
        <f t="shared" si="0"/>
        <v>1282.5543428968683</v>
      </c>
      <c r="U2" s="21">
        <f t="shared" si="0"/>
        <v>1268.308723140846</v>
      </c>
      <c r="V2" s="21">
        <f t="shared" si="0"/>
        <v>1292.5760411627909</v>
      </c>
      <c r="W2" s="21">
        <f t="shared" si="0"/>
        <v>1088.7405097385697</v>
      </c>
      <c r="X2" s="21">
        <f t="shared" si="0"/>
        <v>1139.5645036772275</v>
      </c>
      <c r="Y2" s="21">
        <f t="shared" ref="Y2:Z2" si="1">SUM(Y3,Y17,Y22,Y25,Y26,Y51,Y52)</f>
        <v>1206.396951424806</v>
      </c>
      <c r="Z2" s="21">
        <f t="shared" si="1"/>
        <v>1272.0016953448267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1037.2695092802005</v>
      </c>
      <c r="D26" s="27">
        <f t="shared" si="16"/>
        <v>1133.0083653642723</v>
      </c>
      <c r="E26" s="27">
        <f t="shared" si="16"/>
        <v>1254.296664685239</v>
      </c>
      <c r="F26" s="27">
        <f t="shared" si="16"/>
        <v>1251.5887429857189</v>
      </c>
      <c r="G26" s="27">
        <f t="shared" si="16"/>
        <v>1327.7466790151743</v>
      </c>
      <c r="H26" s="27">
        <f t="shared" si="16"/>
        <v>1349.6838944233655</v>
      </c>
      <c r="I26" s="27">
        <f t="shared" si="16"/>
        <v>1340.233486962785</v>
      </c>
      <c r="J26" s="27">
        <f t="shared" si="16"/>
        <v>1366.2143076677237</v>
      </c>
      <c r="K26" s="27">
        <f t="shared" si="16"/>
        <v>1406.5234463256479</v>
      </c>
      <c r="L26" s="27">
        <f t="shared" si="16"/>
        <v>1454.6224689031353</v>
      </c>
      <c r="M26" s="27">
        <f t="shared" si="16"/>
        <v>1439.5290884793599</v>
      </c>
      <c r="N26" s="27">
        <f t="shared" si="16"/>
        <v>1433.4608161636188</v>
      </c>
      <c r="O26" s="27">
        <f t="shared" si="16"/>
        <v>1429.3296556677155</v>
      </c>
      <c r="P26" s="27">
        <f t="shared" si="16"/>
        <v>1445.2250053583734</v>
      </c>
      <c r="Q26" s="27">
        <f t="shared" si="16"/>
        <v>1470.5747212935448</v>
      </c>
      <c r="R26" s="27">
        <f t="shared" si="16"/>
        <v>1475.7948217957166</v>
      </c>
      <c r="S26" s="27">
        <f t="shared" si="16"/>
        <v>1359.1675838265901</v>
      </c>
      <c r="T26" s="27">
        <f t="shared" si="16"/>
        <v>1282.5543428968683</v>
      </c>
      <c r="U26" s="27">
        <f t="shared" si="16"/>
        <v>1268.308723140846</v>
      </c>
      <c r="V26" s="27">
        <f t="shared" si="16"/>
        <v>1292.5760411627909</v>
      </c>
      <c r="W26" s="27">
        <f t="shared" si="16"/>
        <v>1088.7405097385697</v>
      </c>
      <c r="X26" s="27">
        <f t="shared" si="16"/>
        <v>1139.5645036772275</v>
      </c>
      <c r="Y26" s="27">
        <f t="shared" ref="Y26:Z26" si="17">SUM(Y27,Y33)</f>
        <v>1206.396951424806</v>
      </c>
      <c r="Z26" s="27">
        <f t="shared" si="17"/>
        <v>1272.0016953448267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1037.2695092802005</v>
      </c>
      <c r="D33" s="19">
        <f t="shared" si="20"/>
        <v>1133.0083653642723</v>
      </c>
      <c r="E33" s="19">
        <f t="shared" si="20"/>
        <v>1254.296664685239</v>
      </c>
      <c r="F33" s="19">
        <f t="shared" si="20"/>
        <v>1251.5887429857189</v>
      </c>
      <c r="G33" s="19">
        <f t="shared" si="20"/>
        <v>1327.7466790151743</v>
      </c>
      <c r="H33" s="19">
        <f t="shared" si="20"/>
        <v>1349.6838944233655</v>
      </c>
      <c r="I33" s="19">
        <f t="shared" si="20"/>
        <v>1340.233486962785</v>
      </c>
      <c r="J33" s="19">
        <f t="shared" si="20"/>
        <v>1366.2143076677237</v>
      </c>
      <c r="K33" s="19">
        <f t="shared" si="20"/>
        <v>1406.5234463256479</v>
      </c>
      <c r="L33" s="19">
        <f t="shared" si="20"/>
        <v>1454.6224689031353</v>
      </c>
      <c r="M33" s="19">
        <f t="shared" si="20"/>
        <v>1439.5290884793599</v>
      </c>
      <c r="N33" s="19">
        <f t="shared" si="20"/>
        <v>1433.4608161636188</v>
      </c>
      <c r="O33" s="19">
        <f t="shared" si="20"/>
        <v>1429.3296556677155</v>
      </c>
      <c r="P33" s="19">
        <f t="shared" si="20"/>
        <v>1445.2250053583734</v>
      </c>
      <c r="Q33" s="19">
        <f t="shared" si="20"/>
        <v>1470.5747212935448</v>
      </c>
      <c r="R33" s="19">
        <f t="shared" si="20"/>
        <v>1475.7948217957166</v>
      </c>
      <c r="S33" s="19">
        <f t="shared" si="20"/>
        <v>1359.1675838265901</v>
      </c>
      <c r="T33" s="19">
        <f t="shared" si="20"/>
        <v>1282.5543428968683</v>
      </c>
      <c r="U33" s="19">
        <f t="shared" si="20"/>
        <v>1268.308723140846</v>
      </c>
      <c r="V33" s="19">
        <f t="shared" si="20"/>
        <v>1292.5760411627909</v>
      </c>
      <c r="W33" s="19">
        <f t="shared" si="20"/>
        <v>1088.7405097385697</v>
      </c>
      <c r="X33" s="19">
        <f t="shared" si="20"/>
        <v>1139.5645036772275</v>
      </c>
      <c r="Y33" s="19">
        <f t="shared" ref="Y33:Z33" si="21">SUM(Y34:Y50)</f>
        <v>1206.396951424806</v>
      </c>
      <c r="Z33" s="19">
        <f t="shared" si="21"/>
        <v>1272.0016953448267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1037.2695092802005</v>
      </c>
      <c r="D37" s="8">
        <v>1133.0083653642723</v>
      </c>
      <c r="E37" s="8">
        <v>1254.296664685239</v>
      </c>
      <c r="F37" s="8">
        <v>1251.5887429857189</v>
      </c>
      <c r="G37" s="8">
        <v>1327.7466790151743</v>
      </c>
      <c r="H37" s="8">
        <v>1349.6838944233655</v>
      </c>
      <c r="I37" s="8">
        <v>1340.233486962785</v>
      </c>
      <c r="J37" s="8">
        <v>1366.2143076677237</v>
      </c>
      <c r="K37" s="8">
        <v>1406.5234463256479</v>
      </c>
      <c r="L37" s="8">
        <v>1454.6224689031353</v>
      </c>
      <c r="M37" s="8">
        <v>1439.5290884793599</v>
      </c>
      <c r="N37" s="8">
        <v>1433.4608161636188</v>
      </c>
      <c r="O37" s="8">
        <v>1429.3296556677155</v>
      </c>
      <c r="P37" s="8">
        <v>1445.2250053583734</v>
      </c>
      <c r="Q37" s="8">
        <v>1470.5747212935448</v>
      </c>
      <c r="R37" s="8">
        <v>1475.7948217957166</v>
      </c>
      <c r="S37" s="8">
        <v>1359.1675838265901</v>
      </c>
      <c r="T37" s="8">
        <v>1282.5543428968683</v>
      </c>
      <c r="U37" s="8">
        <v>1268.308723140846</v>
      </c>
      <c r="V37" s="8">
        <v>1292.5760411627909</v>
      </c>
      <c r="W37" s="8">
        <v>1088.7405097385697</v>
      </c>
      <c r="X37" s="8">
        <v>1139.5645036772275</v>
      </c>
      <c r="Y37" s="8">
        <v>1206.396951424806</v>
      </c>
      <c r="Z37" s="8">
        <v>1272.0016953448267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4.3786827034902727</v>
      </c>
      <c r="D61" s="49">
        <f t="shared" si="24"/>
        <v>4.4812108611074226</v>
      </c>
      <c r="E61" s="49">
        <f t="shared" si="24"/>
        <v>5.4590525097653497</v>
      </c>
      <c r="F61" s="49">
        <f t="shared" si="24"/>
        <v>4.9282795228745888</v>
      </c>
      <c r="G61" s="49">
        <f t="shared" si="24"/>
        <v>5.975649116169456</v>
      </c>
      <c r="H61" s="49">
        <f t="shared" si="24"/>
        <v>12.674136266063346</v>
      </c>
      <c r="I61" s="49">
        <f t="shared" si="24"/>
        <v>19.212324710740379</v>
      </c>
      <c r="J61" s="49">
        <f t="shared" si="24"/>
        <v>40.320462276182816</v>
      </c>
      <c r="K61" s="49">
        <f t="shared" si="24"/>
        <v>74.659287255934245</v>
      </c>
      <c r="L61" s="49">
        <f t="shared" si="24"/>
        <v>73.999625473245899</v>
      </c>
      <c r="M61" s="49">
        <f t="shared" si="24"/>
        <v>78.87676037073598</v>
      </c>
      <c r="N61" s="49">
        <f t="shared" si="24"/>
        <v>75.508803805681225</v>
      </c>
      <c r="O61" s="49">
        <f t="shared" si="24"/>
        <v>83.651559799072089</v>
      </c>
      <c r="P61" s="49">
        <f t="shared" si="24"/>
        <v>85.610924843428876</v>
      </c>
      <c r="Q61" s="49">
        <f t="shared" si="24"/>
        <v>92.156551442012898</v>
      </c>
      <c r="R61" s="49">
        <f t="shared" si="24"/>
        <v>95.465650777743107</v>
      </c>
      <c r="S61" s="49">
        <f t="shared" si="24"/>
        <v>93.666540472010453</v>
      </c>
      <c r="T61" s="49">
        <f t="shared" si="24"/>
        <v>97.896786409532183</v>
      </c>
      <c r="U61" s="49">
        <f t="shared" si="24"/>
        <v>101.74047253895068</v>
      </c>
      <c r="V61" s="49">
        <f t="shared" si="24"/>
        <v>108.26545321856267</v>
      </c>
      <c r="W61" s="49">
        <f t="shared" si="24"/>
        <v>91.523885443470547</v>
      </c>
      <c r="X61" s="49">
        <f t="shared" si="24"/>
        <v>101.09297526573164</v>
      </c>
      <c r="Y61" s="49">
        <f t="shared" ref="Y61:Z61" si="25">SUM(Y62:Y72)</f>
        <v>115.99537443892663</v>
      </c>
      <c r="Z61" s="49">
        <f t="shared" si="25"/>
        <v>114.1336201525594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4.3786827034902727</v>
      </c>
      <c r="D67" s="52">
        <v>4.4812108611074226</v>
      </c>
      <c r="E67" s="52">
        <v>5.4590525097653497</v>
      </c>
      <c r="F67" s="52">
        <v>4.9282795228745888</v>
      </c>
      <c r="G67" s="52">
        <v>5.975649116169456</v>
      </c>
      <c r="H67" s="52">
        <v>12.674136266063346</v>
      </c>
      <c r="I67" s="52">
        <v>19.212324710740379</v>
      </c>
      <c r="J67" s="52">
        <v>40.320462276182816</v>
      </c>
      <c r="K67" s="52">
        <v>74.659287255934245</v>
      </c>
      <c r="L67" s="52">
        <v>73.999625473245899</v>
      </c>
      <c r="M67" s="52">
        <v>78.87676037073598</v>
      </c>
      <c r="N67" s="52">
        <v>75.508803805681225</v>
      </c>
      <c r="O67" s="52">
        <v>83.651559799072089</v>
      </c>
      <c r="P67" s="52">
        <v>85.610924843428876</v>
      </c>
      <c r="Q67" s="52">
        <v>92.156551442012898</v>
      </c>
      <c r="R67" s="52">
        <v>95.465650777743107</v>
      </c>
      <c r="S67" s="52">
        <v>93.666540472010453</v>
      </c>
      <c r="T67" s="52">
        <v>97.896786409532183</v>
      </c>
      <c r="U67" s="52">
        <v>101.74047253895068</v>
      </c>
      <c r="V67" s="52">
        <v>108.26545321856267</v>
      </c>
      <c r="W67" s="52">
        <v>91.523885443470547</v>
      </c>
      <c r="X67" s="52">
        <v>101.09297526573164</v>
      </c>
      <c r="Y67" s="52">
        <v>115.99537443892663</v>
      </c>
      <c r="Z67" s="52">
        <v>114.1336201525594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75252.695978233111</v>
      </c>
      <c r="D2" s="21">
        <f t="shared" ref="D2:X2" si="0">SUM(D3,D17,D22,D25,D26,D51,D52)</f>
        <v>77184.480161986809</v>
      </c>
      <c r="E2" s="21">
        <f t="shared" si="0"/>
        <v>77404.116798795134</v>
      </c>
      <c r="F2" s="21">
        <f t="shared" si="0"/>
        <v>75994.41852831727</v>
      </c>
      <c r="G2" s="21">
        <f t="shared" si="0"/>
        <v>74777.100435101805</v>
      </c>
      <c r="H2" s="21">
        <f t="shared" si="0"/>
        <v>73322.641110371638</v>
      </c>
      <c r="I2" s="21">
        <f t="shared" si="0"/>
        <v>73497.35103610417</v>
      </c>
      <c r="J2" s="21">
        <f t="shared" si="0"/>
        <v>73083.887785242783</v>
      </c>
      <c r="K2" s="21">
        <f t="shared" si="0"/>
        <v>70215.544539392358</v>
      </c>
      <c r="L2" s="21">
        <f t="shared" si="0"/>
        <v>71800.793026400032</v>
      </c>
      <c r="M2" s="21">
        <f t="shared" si="0"/>
        <v>71156.871715289657</v>
      </c>
      <c r="N2" s="21">
        <f t="shared" si="0"/>
        <v>75588.874248716646</v>
      </c>
      <c r="O2" s="21">
        <f t="shared" si="0"/>
        <v>74840.693744959353</v>
      </c>
      <c r="P2" s="21">
        <f t="shared" si="0"/>
        <v>74452.176607898815</v>
      </c>
      <c r="Q2" s="21">
        <f t="shared" si="0"/>
        <v>74607.007176971558</v>
      </c>
      <c r="R2" s="21">
        <f t="shared" si="0"/>
        <v>75971.624627751895</v>
      </c>
      <c r="S2" s="21">
        <f t="shared" si="0"/>
        <v>76086.274384444274</v>
      </c>
      <c r="T2" s="21">
        <f t="shared" si="0"/>
        <v>75486.466724619648</v>
      </c>
      <c r="U2" s="21">
        <f t="shared" si="0"/>
        <v>73550.582338068009</v>
      </c>
      <c r="V2" s="21">
        <f t="shared" si="0"/>
        <v>72313.547960408541</v>
      </c>
      <c r="W2" s="21">
        <f t="shared" si="0"/>
        <v>59223.401848456742</v>
      </c>
      <c r="X2" s="21">
        <f t="shared" si="0"/>
        <v>67778.374318940696</v>
      </c>
      <c r="Y2" s="21">
        <f t="shared" ref="Y2:Z2" si="1">SUM(Y3,Y17,Y22,Y25,Y26,Y51,Y52)</f>
        <v>70657.140620780585</v>
      </c>
      <c r="Z2" s="21">
        <f t="shared" si="1"/>
        <v>68821.856912969321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75252.695978233111</v>
      </c>
      <c r="D26" s="27">
        <f t="shared" si="16"/>
        <v>77184.480161986809</v>
      </c>
      <c r="E26" s="27">
        <f t="shared" si="16"/>
        <v>77404.116798795134</v>
      </c>
      <c r="F26" s="27">
        <f t="shared" si="16"/>
        <v>75994.41852831727</v>
      </c>
      <c r="G26" s="27">
        <f t="shared" si="16"/>
        <v>74777.100435101805</v>
      </c>
      <c r="H26" s="27">
        <f t="shared" si="16"/>
        <v>73322.641110371638</v>
      </c>
      <c r="I26" s="27">
        <f t="shared" si="16"/>
        <v>73497.35103610417</v>
      </c>
      <c r="J26" s="27">
        <f t="shared" si="16"/>
        <v>73082.270763768262</v>
      </c>
      <c r="K26" s="27">
        <f t="shared" si="16"/>
        <v>70212.715774142242</v>
      </c>
      <c r="L26" s="27">
        <f t="shared" si="16"/>
        <v>71797.066839199295</v>
      </c>
      <c r="M26" s="27">
        <f t="shared" si="16"/>
        <v>71152.909373128001</v>
      </c>
      <c r="N26" s="27">
        <f t="shared" si="16"/>
        <v>75584.766906585472</v>
      </c>
      <c r="O26" s="27">
        <f t="shared" si="16"/>
        <v>74836.372417006263</v>
      </c>
      <c r="P26" s="27">
        <f t="shared" si="16"/>
        <v>74447.928099136378</v>
      </c>
      <c r="Q26" s="27">
        <f t="shared" si="16"/>
        <v>74602.776322100661</v>
      </c>
      <c r="R26" s="27">
        <f t="shared" si="16"/>
        <v>75967.304581648597</v>
      </c>
      <c r="S26" s="27">
        <f t="shared" si="16"/>
        <v>76081.767806314107</v>
      </c>
      <c r="T26" s="27">
        <f t="shared" si="16"/>
        <v>75481.980413064011</v>
      </c>
      <c r="U26" s="27">
        <f t="shared" si="16"/>
        <v>73546.247342425719</v>
      </c>
      <c r="V26" s="27">
        <f t="shared" si="16"/>
        <v>72308.912467474292</v>
      </c>
      <c r="W26" s="27">
        <f t="shared" si="16"/>
        <v>59219.213713861609</v>
      </c>
      <c r="X26" s="27">
        <f t="shared" si="16"/>
        <v>67773.5556487914</v>
      </c>
      <c r="Y26" s="27">
        <f t="shared" ref="Y26:Z26" si="17">SUM(Y27,Y33)</f>
        <v>70651.969222285144</v>
      </c>
      <c r="Z26" s="27">
        <f t="shared" si="17"/>
        <v>68813.490575663411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75252.695978233111</v>
      </c>
      <c r="D33" s="19">
        <f t="shared" si="20"/>
        <v>77184.480161986809</v>
      </c>
      <c r="E33" s="19">
        <f t="shared" si="20"/>
        <v>77404.116798795134</v>
      </c>
      <c r="F33" s="19">
        <f t="shared" si="20"/>
        <v>75994.41852831727</v>
      </c>
      <c r="G33" s="19">
        <f t="shared" si="20"/>
        <v>74777.100435101805</v>
      </c>
      <c r="H33" s="19">
        <f t="shared" si="20"/>
        <v>73322.641110371638</v>
      </c>
      <c r="I33" s="19">
        <f t="shared" si="20"/>
        <v>73497.35103610417</v>
      </c>
      <c r="J33" s="19">
        <f t="shared" si="20"/>
        <v>73082.270763768262</v>
      </c>
      <c r="K33" s="19">
        <f t="shared" si="20"/>
        <v>70212.715774142242</v>
      </c>
      <c r="L33" s="19">
        <f t="shared" si="20"/>
        <v>71797.066839199295</v>
      </c>
      <c r="M33" s="19">
        <f t="shared" si="20"/>
        <v>71152.909373128001</v>
      </c>
      <c r="N33" s="19">
        <f t="shared" si="20"/>
        <v>75584.766906585472</v>
      </c>
      <c r="O33" s="19">
        <f t="shared" si="20"/>
        <v>74836.372417006263</v>
      </c>
      <c r="P33" s="19">
        <f t="shared" si="20"/>
        <v>74447.928099136378</v>
      </c>
      <c r="Q33" s="19">
        <f t="shared" si="20"/>
        <v>74602.776322100661</v>
      </c>
      <c r="R33" s="19">
        <f t="shared" si="20"/>
        <v>75967.304581648597</v>
      </c>
      <c r="S33" s="19">
        <f t="shared" si="20"/>
        <v>76081.767806314107</v>
      </c>
      <c r="T33" s="19">
        <f t="shared" si="20"/>
        <v>75481.980413064011</v>
      </c>
      <c r="U33" s="19">
        <f t="shared" si="20"/>
        <v>73546.247342425719</v>
      </c>
      <c r="V33" s="19">
        <f t="shared" si="20"/>
        <v>72308.912467474292</v>
      </c>
      <c r="W33" s="19">
        <f t="shared" si="20"/>
        <v>59219.213713861609</v>
      </c>
      <c r="X33" s="19">
        <f t="shared" si="20"/>
        <v>67773.5556487914</v>
      </c>
      <c r="Y33" s="19">
        <f t="shared" ref="Y33:Z33" si="21">SUM(Y34:Y50)</f>
        <v>70651.969222285144</v>
      </c>
      <c r="Z33" s="19">
        <f t="shared" si="21"/>
        <v>68813.490575663411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570.62880809970125</v>
      </c>
      <c r="D36" s="8">
        <v>544.7998016856219</v>
      </c>
      <c r="E36" s="8">
        <v>477.48857891234951</v>
      </c>
      <c r="F36" s="8">
        <v>398.14188371153705</v>
      </c>
      <c r="G36" s="8">
        <v>353.71136845785401</v>
      </c>
      <c r="H36" s="8">
        <v>317.13731564924251</v>
      </c>
      <c r="I36" s="8">
        <v>286.59447647133584</v>
      </c>
      <c r="J36" s="8">
        <v>269.32725611489826</v>
      </c>
      <c r="K36" s="8">
        <v>256.08670141761917</v>
      </c>
      <c r="L36" s="8">
        <v>218.48009216085464</v>
      </c>
      <c r="M36" s="8">
        <v>265.94850346340405</v>
      </c>
      <c r="N36" s="8">
        <v>298.94525203986876</v>
      </c>
      <c r="O36" s="8">
        <v>269.38426995691344</v>
      </c>
      <c r="P36" s="8">
        <v>232.6266809980801</v>
      </c>
      <c r="Q36" s="8">
        <v>203.44638015462641</v>
      </c>
      <c r="R36" s="8">
        <v>173.30908799497743</v>
      </c>
      <c r="S36" s="8">
        <v>151.39802345143593</v>
      </c>
      <c r="T36" s="8">
        <v>127.75873042384211</v>
      </c>
      <c r="U36" s="8">
        <v>113.23290159668561</v>
      </c>
      <c r="V36" s="8">
        <v>105.32548339218374</v>
      </c>
      <c r="W36" s="8">
        <v>70.088324568924563</v>
      </c>
      <c r="X36" s="8">
        <v>105.74693274626075</v>
      </c>
      <c r="Y36" s="8">
        <v>203.81274109794867</v>
      </c>
      <c r="Z36" s="8">
        <v>254.45881462408173</v>
      </c>
    </row>
    <row r="37" spans="1:26" ht="11.25" customHeight="1" x14ac:dyDescent="0.2">
      <c r="A37" s="28" t="s">
        <v>60</v>
      </c>
      <c r="B37" s="7" t="s">
        <v>61</v>
      </c>
      <c r="C37" s="8">
        <v>37131.935570173766</v>
      </c>
      <c r="D37" s="8">
        <v>36408.808550407652</v>
      </c>
      <c r="E37" s="8">
        <v>35265.513481769594</v>
      </c>
      <c r="F37" s="8">
        <v>32993.105975614417</v>
      </c>
      <c r="G37" s="8">
        <v>31332.939708790935</v>
      </c>
      <c r="H37" s="8">
        <v>29317.933998102239</v>
      </c>
      <c r="I37" s="8">
        <v>27338.853134974161</v>
      </c>
      <c r="J37" s="8">
        <v>25306.47924325012</v>
      </c>
      <c r="K37" s="8">
        <v>22303.043192507452</v>
      </c>
      <c r="L37" s="8">
        <v>21387.136119832761</v>
      </c>
      <c r="M37" s="8">
        <v>19469.621117279181</v>
      </c>
      <c r="N37" s="8">
        <v>19848.951178033993</v>
      </c>
      <c r="O37" s="8">
        <v>18192.424992131953</v>
      </c>
      <c r="P37" s="8">
        <v>17432.745549998759</v>
      </c>
      <c r="Q37" s="8">
        <v>17400.971980924991</v>
      </c>
      <c r="R37" s="8">
        <v>17746.412801303333</v>
      </c>
      <c r="S37" s="8">
        <v>18393.869186897085</v>
      </c>
      <c r="T37" s="8">
        <v>19037.217981013637</v>
      </c>
      <c r="U37" s="8">
        <v>19774.381310509416</v>
      </c>
      <c r="V37" s="8">
        <v>21249.497984057929</v>
      </c>
      <c r="W37" s="8">
        <v>18353.805057880752</v>
      </c>
      <c r="X37" s="8">
        <v>22192.958437359393</v>
      </c>
      <c r="Y37" s="8">
        <v>24328.567051706235</v>
      </c>
      <c r="Z37" s="8">
        <v>25851.520714721144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37550.131599959641</v>
      </c>
      <c r="D43" s="8">
        <v>40230.871809893535</v>
      </c>
      <c r="E43" s="8">
        <v>41661.114738113189</v>
      </c>
      <c r="F43" s="8">
        <v>42603.170668991326</v>
      </c>
      <c r="G43" s="8">
        <v>43090.449357853024</v>
      </c>
      <c r="H43" s="8">
        <v>43687.569796620155</v>
      </c>
      <c r="I43" s="8">
        <v>45871.903424658674</v>
      </c>
      <c r="J43" s="8">
        <v>47506.46426440325</v>
      </c>
      <c r="K43" s="8">
        <v>47653.585880217179</v>
      </c>
      <c r="L43" s="8">
        <v>50191.450627205675</v>
      </c>
      <c r="M43" s="8">
        <v>51417.339752385422</v>
      </c>
      <c r="N43" s="8">
        <v>55436.870476511605</v>
      </c>
      <c r="O43" s="8">
        <v>56374.5631549174</v>
      </c>
      <c r="P43" s="8">
        <v>56782.555868139534</v>
      </c>
      <c r="Q43" s="8">
        <v>56998.357961021036</v>
      </c>
      <c r="R43" s="8">
        <v>58047.58269235029</v>
      </c>
      <c r="S43" s="8">
        <v>57536.500595965583</v>
      </c>
      <c r="T43" s="8">
        <v>56317.003701626541</v>
      </c>
      <c r="U43" s="8">
        <v>53658.633130319613</v>
      </c>
      <c r="V43" s="8">
        <v>50954.089000024178</v>
      </c>
      <c r="W43" s="8">
        <v>40795.320331411931</v>
      </c>
      <c r="X43" s="8">
        <v>45474.850278685743</v>
      </c>
      <c r="Y43" s="8">
        <v>46119.589429480962</v>
      </c>
      <c r="Z43" s="8">
        <v>42707.511046318185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1.6170214745149494</v>
      </c>
      <c r="K51" s="27">
        <v>2.8287652501100995</v>
      </c>
      <c r="L51" s="27">
        <v>3.7261872007297074</v>
      </c>
      <c r="M51" s="27">
        <v>3.9623421616632739</v>
      </c>
      <c r="N51" s="27">
        <v>4.1073421311702027</v>
      </c>
      <c r="O51" s="27">
        <v>4.3213279530875868</v>
      </c>
      <c r="P51" s="27">
        <v>4.2485087624334605</v>
      </c>
      <c r="Q51" s="27">
        <v>4.2308548708963141</v>
      </c>
      <c r="R51" s="27">
        <v>4.320046103297277</v>
      </c>
      <c r="S51" s="27">
        <v>4.5065781301734313</v>
      </c>
      <c r="T51" s="27">
        <v>4.4863115556433231</v>
      </c>
      <c r="U51" s="27">
        <v>4.3349956422872813</v>
      </c>
      <c r="V51" s="27">
        <v>4.6354929342444722</v>
      </c>
      <c r="W51" s="27">
        <v>4.1881345951340831</v>
      </c>
      <c r="X51" s="27">
        <v>4.8186701492979669</v>
      </c>
      <c r="Y51" s="27">
        <v>5.1713984954443459</v>
      </c>
      <c r="Z51" s="27">
        <v>8.3663373059046915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503.16992195649084</v>
      </c>
      <c r="D61" s="49">
        <f t="shared" si="24"/>
        <v>509.59560668270058</v>
      </c>
      <c r="E61" s="49">
        <f t="shared" si="24"/>
        <v>540.88036047616436</v>
      </c>
      <c r="F61" s="49">
        <f t="shared" si="24"/>
        <v>500.84173301703817</v>
      </c>
      <c r="G61" s="49">
        <f t="shared" si="24"/>
        <v>541.3198458681461</v>
      </c>
      <c r="H61" s="49">
        <f t="shared" si="24"/>
        <v>943.47099024457884</v>
      </c>
      <c r="I61" s="49">
        <f t="shared" si="24"/>
        <v>1188.9072538039115</v>
      </c>
      <c r="J61" s="49">
        <f t="shared" si="24"/>
        <v>2409.6044097433132</v>
      </c>
      <c r="K61" s="49">
        <f t="shared" si="24"/>
        <v>3952.1892122623876</v>
      </c>
      <c r="L61" s="49">
        <f t="shared" si="24"/>
        <v>4328.5124382693039</v>
      </c>
      <c r="M61" s="49">
        <f t="shared" si="24"/>
        <v>4246.9404588806983</v>
      </c>
      <c r="N61" s="49">
        <f t="shared" si="24"/>
        <v>4321.1769718481146</v>
      </c>
      <c r="O61" s="49">
        <f t="shared" si="24"/>
        <v>4803.3375624024466</v>
      </c>
      <c r="P61" s="49">
        <f t="shared" si="24"/>
        <v>4818.7933142156817</v>
      </c>
      <c r="Q61" s="49">
        <f t="shared" si="24"/>
        <v>5318.9130389962975</v>
      </c>
      <c r="R61" s="49">
        <f t="shared" si="24"/>
        <v>5434.1347112965159</v>
      </c>
      <c r="S61" s="49">
        <f t="shared" si="24"/>
        <v>5419.1118377919101</v>
      </c>
      <c r="T61" s="49">
        <f t="shared" si="24"/>
        <v>5657.6067740335066</v>
      </c>
      <c r="U61" s="49">
        <f t="shared" si="24"/>
        <v>5641.908590699757</v>
      </c>
      <c r="V61" s="49">
        <f t="shared" si="24"/>
        <v>5726.8493027205795</v>
      </c>
      <c r="W61" s="49">
        <f t="shared" si="24"/>
        <v>4605.7593369459519</v>
      </c>
      <c r="X61" s="49">
        <f t="shared" si="24"/>
        <v>5140.4421998483494</v>
      </c>
      <c r="Y61" s="49">
        <f t="shared" ref="Y61:Z61" si="25">SUM(Y62:Y72)</f>
        <v>5623.5213167406309</v>
      </c>
      <c r="Z61" s="49">
        <f t="shared" si="25"/>
        <v>5752.1638341339021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4.8294234083756707E-5</v>
      </c>
      <c r="P64" s="52">
        <v>1.1611844078266869E-4</v>
      </c>
      <c r="Q64" s="52">
        <v>3.1374212117563598E-4</v>
      </c>
      <c r="R64" s="52">
        <v>7.8230021548772065E-4</v>
      </c>
      <c r="S64" s="52">
        <v>1.9435907126035487E-3</v>
      </c>
      <c r="T64" s="52">
        <v>3.6589988869773675E-3</v>
      </c>
      <c r="U64" s="52">
        <v>6.53080751763089E-3</v>
      </c>
      <c r="V64" s="52">
        <v>1.1845177790732558E-2</v>
      </c>
      <c r="W64" s="52">
        <v>2.060775726683213E-2</v>
      </c>
      <c r="X64" s="52">
        <v>4.4052448422149407E-2</v>
      </c>
      <c r="Y64" s="52">
        <v>8.3771462187967216E-2</v>
      </c>
      <c r="Z64" s="52">
        <v>0.20294989393189786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156.747077373422</v>
      </c>
      <c r="D67" s="52">
        <v>144.00206856690912</v>
      </c>
      <c r="E67" s="52">
        <v>153.48545148936464</v>
      </c>
      <c r="F67" s="52">
        <v>129.91427854149941</v>
      </c>
      <c r="G67" s="52">
        <v>141.01684940135155</v>
      </c>
      <c r="H67" s="52">
        <v>275.30853118029654</v>
      </c>
      <c r="I67" s="52">
        <v>391.90404415178659</v>
      </c>
      <c r="J67" s="52">
        <v>746.85862674967211</v>
      </c>
      <c r="K67" s="52">
        <v>1183.8617498633582</v>
      </c>
      <c r="L67" s="52">
        <v>1088.0074360506412</v>
      </c>
      <c r="M67" s="52">
        <v>1066.8076467971071</v>
      </c>
      <c r="N67" s="52">
        <v>1045.5608854812535</v>
      </c>
      <c r="O67" s="52">
        <v>1064.7122034339479</v>
      </c>
      <c r="P67" s="52">
        <v>1032.6651307320021</v>
      </c>
      <c r="Q67" s="52">
        <v>1090.4672481317857</v>
      </c>
      <c r="R67" s="52">
        <v>1147.9731613270326</v>
      </c>
      <c r="S67" s="52">
        <v>1267.6068154750646</v>
      </c>
      <c r="T67" s="52">
        <v>1453.1021417069564</v>
      </c>
      <c r="U67" s="52">
        <v>1586.2501471364603</v>
      </c>
      <c r="V67" s="52">
        <v>1779.8461805321538</v>
      </c>
      <c r="W67" s="52">
        <v>1542.8943228838139</v>
      </c>
      <c r="X67" s="52">
        <v>1968.7803464759827</v>
      </c>
      <c r="Y67" s="52">
        <v>2339.1979243583928</v>
      </c>
      <c r="Z67" s="52">
        <v>2319.5941140787131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146.10942819548058</v>
      </c>
      <c r="Z68" s="52">
        <v>242.16944867657352</v>
      </c>
    </row>
    <row r="69" spans="1:26" ht="11.25" customHeight="1" x14ac:dyDescent="0.2">
      <c r="A69" s="50" t="s">
        <v>106</v>
      </c>
      <c r="B69" s="51" t="s">
        <v>107</v>
      </c>
      <c r="C69" s="52">
        <v>346.42284458306881</v>
      </c>
      <c r="D69" s="52">
        <v>365.59353811579149</v>
      </c>
      <c r="E69" s="52">
        <v>387.39490898679969</v>
      </c>
      <c r="F69" s="52">
        <v>370.92745447553875</v>
      </c>
      <c r="G69" s="52">
        <v>400.30299646679458</v>
      </c>
      <c r="H69" s="52">
        <v>668.1624590642823</v>
      </c>
      <c r="I69" s="52">
        <v>797.00320965212495</v>
      </c>
      <c r="J69" s="52">
        <v>1662.7457829936413</v>
      </c>
      <c r="K69" s="52">
        <v>2768.3274623990296</v>
      </c>
      <c r="L69" s="52">
        <v>3240.5050022186624</v>
      </c>
      <c r="M69" s="52">
        <v>3180.1328120835915</v>
      </c>
      <c r="N69" s="52">
        <v>3275.6160863668611</v>
      </c>
      <c r="O69" s="52">
        <v>3738.6253106742647</v>
      </c>
      <c r="P69" s="52">
        <v>3786.1280673652391</v>
      </c>
      <c r="Q69" s="52">
        <v>4228.4454771223909</v>
      </c>
      <c r="R69" s="52">
        <v>4286.1607676692684</v>
      </c>
      <c r="S69" s="52">
        <v>4151.503078726133</v>
      </c>
      <c r="T69" s="52">
        <v>4204.5009733276629</v>
      </c>
      <c r="U69" s="52">
        <v>4055.651912755779</v>
      </c>
      <c r="V69" s="52">
        <v>3946.9912770106348</v>
      </c>
      <c r="W69" s="52">
        <v>3062.844406304871</v>
      </c>
      <c r="X69" s="52">
        <v>3171.6178009239443</v>
      </c>
      <c r="Y69" s="52">
        <v>3138.1301927245695</v>
      </c>
      <c r="Z69" s="52">
        <v>3190.1973214846839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5186.2036390315388</v>
      </c>
      <c r="D2" s="21">
        <f t="shared" ref="D2:X2" si="0">SUM(D3,D17,D22,D25,D26,D51,D52)</f>
        <v>5069.9895404578365</v>
      </c>
      <c r="E2" s="21">
        <f t="shared" si="0"/>
        <v>5067.2937819484869</v>
      </c>
      <c r="F2" s="21">
        <f t="shared" si="0"/>
        <v>5089.4221956426045</v>
      </c>
      <c r="G2" s="21">
        <f t="shared" si="0"/>
        <v>5148.5970145846131</v>
      </c>
      <c r="H2" s="21">
        <f t="shared" si="0"/>
        <v>5123.2853928359928</v>
      </c>
      <c r="I2" s="21">
        <f t="shared" si="0"/>
        <v>5325.6888060404481</v>
      </c>
      <c r="J2" s="21">
        <f t="shared" si="0"/>
        <v>5354.80485504424</v>
      </c>
      <c r="K2" s="21">
        <f t="shared" si="0"/>
        <v>5220.4875015316748</v>
      </c>
      <c r="L2" s="21">
        <f t="shared" si="0"/>
        <v>4980.3614644957506</v>
      </c>
      <c r="M2" s="21">
        <f t="shared" si="0"/>
        <v>4844.0455915268176</v>
      </c>
      <c r="N2" s="21">
        <f t="shared" si="0"/>
        <v>4812.2693292141239</v>
      </c>
      <c r="O2" s="21">
        <f t="shared" si="0"/>
        <v>4744.2801120828954</v>
      </c>
      <c r="P2" s="21">
        <f t="shared" si="0"/>
        <v>4388.0788680858577</v>
      </c>
      <c r="Q2" s="21">
        <f t="shared" si="0"/>
        <v>4406.6562992596992</v>
      </c>
      <c r="R2" s="21">
        <f t="shared" si="0"/>
        <v>4496.2081460334457</v>
      </c>
      <c r="S2" s="21">
        <f t="shared" si="0"/>
        <v>4623.3914516988189</v>
      </c>
      <c r="T2" s="21">
        <f t="shared" si="0"/>
        <v>4489.1551732502257</v>
      </c>
      <c r="U2" s="21">
        <f t="shared" si="0"/>
        <v>4524.8453957819893</v>
      </c>
      <c r="V2" s="21">
        <f t="shared" si="0"/>
        <v>4523.6236308816697</v>
      </c>
      <c r="W2" s="21">
        <f t="shared" si="0"/>
        <v>3384.8728138474894</v>
      </c>
      <c r="X2" s="21">
        <f t="shared" si="0"/>
        <v>3948.8348237751493</v>
      </c>
      <c r="Y2" s="21">
        <f t="shared" ref="Y2:Z2" si="1">SUM(Y3,Y17,Y22,Y25,Y26,Y51,Y52)</f>
        <v>4193.0466930561161</v>
      </c>
      <c r="Z2" s="21">
        <f t="shared" si="1"/>
        <v>4111.5104867988912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5185.4541953507878</v>
      </c>
      <c r="D26" s="27">
        <f t="shared" si="16"/>
        <v>5051.8278316158903</v>
      </c>
      <c r="E26" s="27">
        <f t="shared" si="16"/>
        <v>5046.0158499375611</v>
      </c>
      <c r="F26" s="27">
        <f t="shared" si="16"/>
        <v>5059.72160150946</v>
      </c>
      <c r="G26" s="27">
        <f t="shared" si="16"/>
        <v>5115.0973733918563</v>
      </c>
      <c r="H26" s="27">
        <f t="shared" si="16"/>
        <v>5086.2500719812915</v>
      </c>
      <c r="I26" s="27">
        <f t="shared" si="16"/>
        <v>5277.4157575215067</v>
      </c>
      <c r="J26" s="27">
        <f t="shared" si="16"/>
        <v>5301.7356560006328</v>
      </c>
      <c r="K26" s="27">
        <f t="shared" si="16"/>
        <v>5155.9504102789451</v>
      </c>
      <c r="L26" s="27">
        <f t="shared" si="16"/>
        <v>4917.0826864523196</v>
      </c>
      <c r="M26" s="27">
        <f t="shared" si="16"/>
        <v>4777.729193419882</v>
      </c>
      <c r="N26" s="27">
        <f t="shared" si="16"/>
        <v>4652.2818096909032</v>
      </c>
      <c r="O26" s="27">
        <f t="shared" si="16"/>
        <v>4566.3263366208121</v>
      </c>
      <c r="P26" s="27">
        <f t="shared" si="16"/>
        <v>4188.4201441028217</v>
      </c>
      <c r="Q26" s="27">
        <f t="shared" si="16"/>
        <v>4189.7720736612664</v>
      </c>
      <c r="R26" s="27">
        <f t="shared" si="16"/>
        <v>4273.0749551015715</v>
      </c>
      <c r="S26" s="27">
        <f t="shared" si="16"/>
        <v>4390.3431318713165</v>
      </c>
      <c r="T26" s="27">
        <f t="shared" si="16"/>
        <v>4237.0791225998428</v>
      </c>
      <c r="U26" s="27">
        <f t="shared" si="16"/>
        <v>4245.6622630099409</v>
      </c>
      <c r="V26" s="27">
        <f t="shared" si="16"/>
        <v>4174.5349393392453</v>
      </c>
      <c r="W26" s="27">
        <f t="shared" si="16"/>
        <v>2963.3980655102205</v>
      </c>
      <c r="X26" s="27">
        <f t="shared" si="16"/>
        <v>3356.0988781420965</v>
      </c>
      <c r="Y26" s="27">
        <f t="shared" ref="Y26:Z26" si="17">SUM(Y27,Y33)</f>
        <v>3496.2559439954598</v>
      </c>
      <c r="Z26" s="27">
        <f t="shared" si="17"/>
        <v>3330.630474207223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5185.4541953507878</v>
      </c>
      <c r="D33" s="19">
        <f t="shared" si="20"/>
        <v>5051.8278316158903</v>
      </c>
      <c r="E33" s="19">
        <f t="shared" si="20"/>
        <v>5046.0158499375611</v>
      </c>
      <c r="F33" s="19">
        <f t="shared" si="20"/>
        <v>5059.72160150946</v>
      </c>
      <c r="G33" s="19">
        <f t="shared" si="20"/>
        <v>5115.0973733918563</v>
      </c>
      <c r="H33" s="19">
        <f t="shared" si="20"/>
        <v>5086.2500719812915</v>
      </c>
      <c r="I33" s="19">
        <f t="shared" si="20"/>
        <v>5277.4157575215067</v>
      </c>
      <c r="J33" s="19">
        <f t="shared" si="20"/>
        <v>5301.7356560006328</v>
      </c>
      <c r="K33" s="19">
        <f t="shared" si="20"/>
        <v>5155.9504102789451</v>
      </c>
      <c r="L33" s="19">
        <f t="shared" si="20"/>
        <v>4917.0826864523196</v>
      </c>
      <c r="M33" s="19">
        <f t="shared" si="20"/>
        <v>4777.729193419882</v>
      </c>
      <c r="N33" s="19">
        <f t="shared" si="20"/>
        <v>4652.2818096909032</v>
      </c>
      <c r="O33" s="19">
        <f t="shared" si="20"/>
        <v>4566.3263366208121</v>
      </c>
      <c r="P33" s="19">
        <f t="shared" si="20"/>
        <v>4188.4201441028217</v>
      </c>
      <c r="Q33" s="19">
        <f t="shared" si="20"/>
        <v>4189.7720736612664</v>
      </c>
      <c r="R33" s="19">
        <f t="shared" si="20"/>
        <v>4273.0749551015715</v>
      </c>
      <c r="S33" s="19">
        <f t="shared" si="20"/>
        <v>4390.3431318713165</v>
      </c>
      <c r="T33" s="19">
        <f t="shared" si="20"/>
        <v>4237.0791225998428</v>
      </c>
      <c r="U33" s="19">
        <f t="shared" si="20"/>
        <v>4245.6622630099409</v>
      </c>
      <c r="V33" s="19">
        <f t="shared" si="20"/>
        <v>4174.5349393392453</v>
      </c>
      <c r="W33" s="19">
        <f t="shared" si="20"/>
        <v>2963.3980655102205</v>
      </c>
      <c r="X33" s="19">
        <f t="shared" si="20"/>
        <v>3356.0988781420965</v>
      </c>
      <c r="Y33" s="19">
        <f t="shared" ref="Y33:Z33" si="21">SUM(Y34:Y50)</f>
        <v>3496.2559439954598</v>
      </c>
      <c r="Z33" s="19">
        <f t="shared" si="21"/>
        <v>3330.630474207223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4.2515054753186279</v>
      </c>
      <c r="D36" s="8">
        <v>4.7746851325645734</v>
      </c>
      <c r="E36" s="8">
        <v>4.8144884944421236</v>
      </c>
      <c r="F36" s="8">
        <v>5.0566669242606901</v>
      </c>
      <c r="G36" s="8">
        <v>5.2294572369227845</v>
      </c>
      <c r="H36" s="8">
        <v>5.2279749705079253</v>
      </c>
      <c r="I36" s="8">
        <v>4.2905337522136557</v>
      </c>
      <c r="J36" s="8">
        <v>5.0939291042193586</v>
      </c>
      <c r="K36" s="8">
        <v>4.9793353517118293</v>
      </c>
      <c r="L36" s="8">
        <v>4.7418744969281201</v>
      </c>
      <c r="M36" s="8">
        <v>4.4292054153411984</v>
      </c>
      <c r="N36" s="8">
        <v>4.0904394296756168</v>
      </c>
      <c r="O36" s="8">
        <v>3.7861223425062285</v>
      </c>
      <c r="P36" s="8">
        <v>3.4844413693965413</v>
      </c>
      <c r="Q36" s="8">
        <v>3.2325967525912258</v>
      </c>
      <c r="R36" s="8">
        <v>3.0482617702568944</v>
      </c>
      <c r="S36" s="8">
        <v>2.8868113857563773</v>
      </c>
      <c r="T36" s="8">
        <v>2.6393470641360941</v>
      </c>
      <c r="U36" s="8">
        <v>2.4532889557676238</v>
      </c>
      <c r="V36" s="8">
        <v>2.2061107902494315</v>
      </c>
      <c r="W36" s="8">
        <v>1.5437375958879</v>
      </c>
      <c r="X36" s="8">
        <v>1.5066739847789912</v>
      </c>
      <c r="Y36" s="8">
        <v>1.4362167695720476</v>
      </c>
      <c r="Z36" s="8">
        <v>1.2514393773126895</v>
      </c>
    </row>
    <row r="37" spans="1:26" ht="11.25" customHeight="1" x14ac:dyDescent="0.2">
      <c r="A37" s="28" t="s">
        <v>60</v>
      </c>
      <c r="B37" s="7" t="s">
        <v>61</v>
      </c>
      <c r="C37" s="8">
        <v>8.2464023066455763</v>
      </c>
      <c r="D37" s="8">
        <v>7.7425709244170395</v>
      </c>
      <c r="E37" s="8">
        <v>7.5139505857785505</v>
      </c>
      <c r="F37" s="8">
        <v>7.0544109559747339</v>
      </c>
      <c r="G37" s="8">
        <v>6.6162781893308855</v>
      </c>
      <c r="H37" s="8">
        <v>6.0228021682008102</v>
      </c>
      <c r="I37" s="8">
        <v>5.6287493963798578</v>
      </c>
      <c r="J37" s="8">
        <v>5.0655217321544708</v>
      </c>
      <c r="K37" s="8">
        <v>4.5612266211201415</v>
      </c>
      <c r="L37" s="8">
        <v>4.0420508707042657</v>
      </c>
      <c r="M37" s="8">
        <v>3.4836292486044096</v>
      </c>
      <c r="N37" s="8">
        <v>2.9820497401787689</v>
      </c>
      <c r="O37" s="8">
        <v>2.5128661329619346</v>
      </c>
      <c r="P37" s="8">
        <v>2.0901442194264992</v>
      </c>
      <c r="Q37" s="8">
        <v>1.7464297975370371</v>
      </c>
      <c r="R37" s="8">
        <v>1.4684554856267171</v>
      </c>
      <c r="S37" s="8">
        <v>1.4468067965320479</v>
      </c>
      <c r="T37" s="8">
        <v>1.4146266194658832</v>
      </c>
      <c r="U37" s="8">
        <v>1.4045740171192158</v>
      </c>
      <c r="V37" s="8">
        <v>1.3813474100106802</v>
      </c>
      <c r="W37" s="8">
        <v>1.0735269469944639</v>
      </c>
      <c r="X37" s="8">
        <v>1.1547835187449467</v>
      </c>
      <c r="Y37" s="8">
        <v>1.0192846841690275</v>
      </c>
      <c r="Z37" s="8">
        <v>0.84424965437098409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5172.9562875688234</v>
      </c>
      <c r="D43" s="8">
        <v>5039.3105755589086</v>
      </c>
      <c r="E43" s="8">
        <v>5033.6874108573402</v>
      </c>
      <c r="F43" s="8">
        <v>5047.6105236292242</v>
      </c>
      <c r="G43" s="8">
        <v>5103.2516379656026</v>
      </c>
      <c r="H43" s="8">
        <v>5074.9992948425825</v>
      </c>
      <c r="I43" s="8">
        <v>5267.4964743729133</v>
      </c>
      <c r="J43" s="8">
        <v>5291.5762051642587</v>
      </c>
      <c r="K43" s="8">
        <v>5146.4098483061134</v>
      </c>
      <c r="L43" s="8">
        <v>4908.2987610846876</v>
      </c>
      <c r="M43" s="8">
        <v>4769.8163587559366</v>
      </c>
      <c r="N43" s="8">
        <v>4645.2093205210485</v>
      </c>
      <c r="O43" s="8">
        <v>4560.0273481453441</v>
      </c>
      <c r="P43" s="8">
        <v>4182.8455585139991</v>
      </c>
      <c r="Q43" s="8">
        <v>4184.7930471111385</v>
      </c>
      <c r="R43" s="8">
        <v>4268.5582378456875</v>
      </c>
      <c r="S43" s="8">
        <v>4386.0095136890277</v>
      </c>
      <c r="T43" s="8">
        <v>4233.0251489162411</v>
      </c>
      <c r="U43" s="8">
        <v>4241.8044000370537</v>
      </c>
      <c r="V43" s="8">
        <v>4170.9474811389855</v>
      </c>
      <c r="W43" s="8">
        <v>2960.7808009673381</v>
      </c>
      <c r="X43" s="8">
        <v>3353.4374206385723</v>
      </c>
      <c r="Y43" s="8">
        <v>3493.8004425417189</v>
      </c>
      <c r="Z43" s="8">
        <v>3328.5347851755391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0.74944368075069312</v>
      </c>
      <c r="D51" s="27">
        <v>18.161708841945821</v>
      </c>
      <c r="E51" s="27">
        <v>21.277932010926179</v>
      </c>
      <c r="F51" s="27">
        <v>29.700594133144037</v>
      </c>
      <c r="G51" s="27">
        <v>33.499641192756449</v>
      </c>
      <c r="H51" s="27">
        <v>37.035320854701652</v>
      </c>
      <c r="I51" s="27">
        <v>48.273048518941359</v>
      </c>
      <c r="J51" s="27">
        <v>53.069199043606844</v>
      </c>
      <c r="K51" s="27">
        <v>64.537091252729965</v>
      </c>
      <c r="L51" s="27">
        <v>63.278778043430826</v>
      </c>
      <c r="M51" s="27">
        <v>66.316398106935978</v>
      </c>
      <c r="N51" s="27">
        <v>159.98751952322033</v>
      </c>
      <c r="O51" s="27">
        <v>177.95377546208348</v>
      </c>
      <c r="P51" s="27">
        <v>199.65872398303577</v>
      </c>
      <c r="Q51" s="27">
        <v>216.88422559843318</v>
      </c>
      <c r="R51" s="27">
        <v>223.13319093187411</v>
      </c>
      <c r="S51" s="27">
        <v>233.04831982750216</v>
      </c>
      <c r="T51" s="27">
        <v>252.0760506503828</v>
      </c>
      <c r="U51" s="27">
        <v>279.18313277204845</v>
      </c>
      <c r="V51" s="27">
        <v>349.0886915424245</v>
      </c>
      <c r="W51" s="27">
        <v>421.47474833726886</v>
      </c>
      <c r="X51" s="27">
        <v>592.73594563305267</v>
      </c>
      <c r="Y51" s="27">
        <v>696.79074906065659</v>
      </c>
      <c r="Z51" s="27">
        <v>780.88001259166811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47.758484801791404</v>
      </c>
      <c r="D61" s="49">
        <f t="shared" si="24"/>
        <v>45.8247929821597</v>
      </c>
      <c r="E61" s="49">
        <f t="shared" si="24"/>
        <v>46.839536700435438</v>
      </c>
      <c r="F61" s="49">
        <f t="shared" si="24"/>
        <v>43.975148008131725</v>
      </c>
      <c r="G61" s="49">
        <f t="shared" si="24"/>
        <v>47.438122950559794</v>
      </c>
      <c r="H61" s="49">
        <f t="shared" si="24"/>
        <v>77.674149740234029</v>
      </c>
      <c r="I61" s="49">
        <f t="shared" si="24"/>
        <v>91.601015347870359</v>
      </c>
      <c r="J61" s="49">
        <f t="shared" si="24"/>
        <v>185.35683941649768</v>
      </c>
      <c r="K61" s="49">
        <f t="shared" si="24"/>
        <v>299.21117195793749</v>
      </c>
      <c r="L61" s="49">
        <f t="shared" si="24"/>
        <v>317.09957028100496</v>
      </c>
      <c r="M61" s="49">
        <f t="shared" si="24"/>
        <v>295.20127116169618</v>
      </c>
      <c r="N61" s="49">
        <f t="shared" si="24"/>
        <v>274.63005005482114</v>
      </c>
      <c r="O61" s="49">
        <f t="shared" si="24"/>
        <v>302.55909012374718</v>
      </c>
      <c r="P61" s="49">
        <f t="shared" si="24"/>
        <v>279.03163337669986</v>
      </c>
      <c r="Q61" s="49">
        <f t="shared" si="24"/>
        <v>310.57603562996627</v>
      </c>
      <c r="R61" s="49">
        <f t="shared" si="24"/>
        <v>315.32038863403278</v>
      </c>
      <c r="S61" s="49">
        <f t="shared" si="24"/>
        <v>316.66944420411102</v>
      </c>
      <c r="T61" s="49">
        <f t="shared" si="24"/>
        <v>316.34171657051093</v>
      </c>
      <c r="U61" s="49">
        <f t="shared" si="24"/>
        <v>321.13931414775254</v>
      </c>
      <c r="V61" s="49">
        <f t="shared" si="24"/>
        <v>324.09649286082714</v>
      </c>
      <c r="W61" s="49">
        <f t="shared" si="24"/>
        <v>224.45458521120474</v>
      </c>
      <c r="X61" s="49">
        <f t="shared" si="24"/>
        <v>239.4048582552355</v>
      </c>
      <c r="Y61" s="49">
        <f t="shared" ref="Y61:Z61" si="25">SUM(Y62:Y72)</f>
        <v>260.18366677018429</v>
      </c>
      <c r="Z61" s="49">
        <f t="shared" si="25"/>
        <v>286.52981623298183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1.9887732154449523E-3</v>
      </c>
      <c r="P64" s="52">
        <v>5.4569876194130755E-3</v>
      </c>
      <c r="Q64" s="52">
        <v>1.6083207546746171E-2</v>
      </c>
      <c r="R64" s="52">
        <v>4.040631492687926E-2</v>
      </c>
      <c r="S64" s="52">
        <v>0.10050875340913325</v>
      </c>
      <c r="T64" s="52">
        <v>0.20559115819835888</v>
      </c>
      <c r="U64" s="52">
        <v>0.42059818573229268</v>
      </c>
      <c r="V64" s="52">
        <v>0.89203406729561663</v>
      </c>
      <c r="W64" s="52">
        <v>2.0738706243884564</v>
      </c>
      <c r="X64" s="52">
        <v>5.4188124241619597</v>
      </c>
      <c r="Y64" s="52">
        <v>11.287310374414611</v>
      </c>
      <c r="Z64" s="52">
        <v>18.94252047633417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3.4810990608591399E-2</v>
      </c>
      <c r="D67" s="52">
        <v>3.0622980359228918E-2</v>
      </c>
      <c r="E67" s="52">
        <v>3.2702830166450918E-2</v>
      </c>
      <c r="F67" s="52">
        <v>2.7777582097244163E-2</v>
      </c>
      <c r="G67" s="52">
        <v>2.9777183810191635E-2</v>
      </c>
      <c r="H67" s="52">
        <v>5.655680985652678E-2</v>
      </c>
      <c r="I67" s="52">
        <v>8.0688448819244113E-2</v>
      </c>
      <c r="J67" s="52">
        <v>0.14949644193024564</v>
      </c>
      <c r="K67" s="52">
        <v>0.24211322565239299</v>
      </c>
      <c r="L67" s="52">
        <v>0.20562740984021</v>
      </c>
      <c r="M67" s="52">
        <v>0.19088005352703002</v>
      </c>
      <c r="N67" s="52">
        <v>0.15708208151274625</v>
      </c>
      <c r="O67" s="52">
        <v>0.14706556374521615</v>
      </c>
      <c r="P67" s="52">
        <v>0.1238140628745056</v>
      </c>
      <c r="Q67" s="52">
        <v>0.10944357001799676</v>
      </c>
      <c r="R67" s="52">
        <v>9.4990886607749847E-2</v>
      </c>
      <c r="S67" s="52">
        <v>9.9706164990349636E-2</v>
      </c>
      <c r="T67" s="52">
        <v>0.10797780287601119</v>
      </c>
      <c r="U67" s="52">
        <v>0.11267132489931786</v>
      </c>
      <c r="V67" s="52">
        <v>0.1157008939006467</v>
      </c>
      <c r="W67" s="52">
        <v>9.0244972459776279E-2</v>
      </c>
      <c r="X67" s="52">
        <v>0.10244308358241323</v>
      </c>
      <c r="Y67" s="52">
        <v>9.8004482239790164E-2</v>
      </c>
      <c r="Z67" s="52">
        <v>7.5752469291942251E-2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11.068554408304768</v>
      </c>
      <c r="Z68" s="52">
        <v>18.87418428464586</v>
      </c>
    </row>
    <row r="69" spans="1:26" ht="11.25" customHeight="1" x14ac:dyDescent="0.2">
      <c r="A69" s="50" t="s">
        <v>106</v>
      </c>
      <c r="B69" s="51" t="s">
        <v>107</v>
      </c>
      <c r="C69" s="52">
        <v>47.723673811182813</v>
      </c>
      <c r="D69" s="52">
        <v>45.794170001800474</v>
      </c>
      <c r="E69" s="52">
        <v>46.806833870268989</v>
      </c>
      <c r="F69" s="52">
        <v>43.947370426034482</v>
      </c>
      <c r="G69" s="52">
        <v>47.408345766749605</v>
      </c>
      <c r="H69" s="52">
        <v>77.617592930377498</v>
      </c>
      <c r="I69" s="52">
        <v>91.520326899051113</v>
      </c>
      <c r="J69" s="52">
        <v>185.20734297456744</v>
      </c>
      <c r="K69" s="52">
        <v>298.96905873228508</v>
      </c>
      <c r="L69" s="52">
        <v>316.89394287116477</v>
      </c>
      <c r="M69" s="52">
        <v>295.01039110816913</v>
      </c>
      <c r="N69" s="52">
        <v>274.47296797330841</v>
      </c>
      <c r="O69" s="52">
        <v>302.41003578678652</v>
      </c>
      <c r="P69" s="52">
        <v>278.90236232620595</v>
      </c>
      <c r="Q69" s="52">
        <v>310.45050885240153</v>
      </c>
      <c r="R69" s="52">
        <v>315.18499143249818</v>
      </c>
      <c r="S69" s="52">
        <v>316.46922928571155</v>
      </c>
      <c r="T69" s="52">
        <v>316.02814760943653</v>
      </c>
      <c r="U69" s="52">
        <v>320.60604463712093</v>
      </c>
      <c r="V69" s="52">
        <v>323.08875789963088</v>
      </c>
      <c r="W69" s="52">
        <v>222.29046961435651</v>
      </c>
      <c r="X69" s="52">
        <v>233.88360274749112</v>
      </c>
      <c r="Y69" s="52">
        <v>237.72979750522512</v>
      </c>
      <c r="Z69" s="52">
        <v>248.63735900270987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21395.42230219764</v>
      </c>
      <c r="D2" s="21">
        <f t="shared" ref="D2:X2" si="0">SUM(D3,D17,D22,D25,D26,D51,D52)</f>
        <v>21307.028436804208</v>
      </c>
      <c r="E2" s="21">
        <f t="shared" si="0"/>
        <v>20992.085963527235</v>
      </c>
      <c r="F2" s="21">
        <f t="shared" si="0"/>
        <v>20340.192593148859</v>
      </c>
      <c r="G2" s="21">
        <f t="shared" si="0"/>
        <v>19679.690277341721</v>
      </c>
      <c r="H2" s="21">
        <f t="shared" si="0"/>
        <v>19229.50991905143</v>
      </c>
      <c r="I2" s="21">
        <f t="shared" si="0"/>
        <v>19045.160513192855</v>
      </c>
      <c r="J2" s="21">
        <f t="shared" si="0"/>
        <v>18526.773661685325</v>
      </c>
      <c r="K2" s="21">
        <f t="shared" si="0"/>
        <v>17491.587667113901</v>
      </c>
      <c r="L2" s="21">
        <f t="shared" si="0"/>
        <v>17787.370889372116</v>
      </c>
      <c r="M2" s="21">
        <f t="shared" si="0"/>
        <v>18263.023492143722</v>
      </c>
      <c r="N2" s="21">
        <f t="shared" si="0"/>
        <v>19478.781149676117</v>
      </c>
      <c r="O2" s="21">
        <f t="shared" si="0"/>
        <v>19540.750066550747</v>
      </c>
      <c r="P2" s="21">
        <f t="shared" si="0"/>
        <v>19656.260827271413</v>
      </c>
      <c r="Q2" s="21">
        <f t="shared" si="0"/>
        <v>19305.013110099837</v>
      </c>
      <c r="R2" s="21">
        <f t="shared" si="0"/>
        <v>19956.194481164246</v>
      </c>
      <c r="S2" s="21">
        <f t="shared" si="0"/>
        <v>19785.285742187989</v>
      </c>
      <c r="T2" s="21">
        <f t="shared" si="0"/>
        <v>20097.852535399899</v>
      </c>
      <c r="U2" s="21">
        <f t="shared" si="0"/>
        <v>20032.476026373799</v>
      </c>
      <c r="V2" s="21">
        <f t="shared" si="0"/>
        <v>19842.614900620512</v>
      </c>
      <c r="W2" s="21">
        <f t="shared" si="0"/>
        <v>17069.329481569555</v>
      </c>
      <c r="X2" s="21">
        <f t="shared" si="0"/>
        <v>20282.24374077058</v>
      </c>
      <c r="Y2" s="21">
        <f t="shared" ref="Y2:Z2" si="1">SUM(Y3,Y17,Y22,Y25,Y26,Y51,Y52)</f>
        <v>20081.672895235988</v>
      </c>
      <c r="Z2" s="21">
        <f t="shared" si="1"/>
        <v>19642.267752324646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21394.65704587839</v>
      </c>
      <c r="D26" s="27">
        <f t="shared" si="16"/>
        <v>21306.306885646154</v>
      </c>
      <c r="E26" s="27">
        <f t="shared" si="16"/>
        <v>20991.35025553816</v>
      </c>
      <c r="F26" s="27">
        <f t="shared" si="16"/>
        <v>20339.043999242003</v>
      </c>
      <c r="G26" s="27">
        <f t="shared" si="16"/>
        <v>19678.604066574477</v>
      </c>
      <c r="H26" s="27">
        <f t="shared" si="16"/>
        <v>19228.476183826133</v>
      </c>
      <c r="I26" s="27">
        <f t="shared" si="16"/>
        <v>19043.095233671796</v>
      </c>
      <c r="J26" s="27">
        <f t="shared" si="16"/>
        <v>18524.861198083447</v>
      </c>
      <c r="K26" s="27">
        <f t="shared" si="16"/>
        <v>17489.732137536743</v>
      </c>
      <c r="L26" s="27">
        <f t="shared" si="16"/>
        <v>17785.154872456278</v>
      </c>
      <c r="M26" s="27">
        <f t="shared" si="16"/>
        <v>18260.949052612323</v>
      </c>
      <c r="N26" s="27">
        <f t="shared" si="16"/>
        <v>19476.236391810507</v>
      </c>
      <c r="O26" s="27">
        <f t="shared" si="16"/>
        <v>19537.326496028978</v>
      </c>
      <c r="P26" s="27">
        <f t="shared" si="16"/>
        <v>19651.949512022518</v>
      </c>
      <c r="Q26" s="27">
        <f t="shared" si="16"/>
        <v>19300.152572243314</v>
      </c>
      <c r="R26" s="27">
        <f t="shared" si="16"/>
        <v>19950.57733978071</v>
      </c>
      <c r="S26" s="27">
        <f t="shared" si="16"/>
        <v>19778.76098201147</v>
      </c>
      <c r="T26" s="27">
        <f t="shared" si="16"/>
        <v>20089.94310340317</v>
      </c>
      <c r="U26" s="27">
        <f t="shared" si="16"/>
        <v>20010.51538388629</v>
      </c>
      <c r="V26" s="27">
        <f t="shared" si="16"/>
        <v>19822.909725825459</v>
      </c>
      <c r="W26" s="27">
        <f t="shared" si="16"/>
        <v>17051.397838383029</v>
      </c>
      <c r="X26" s="27">
        <f t="shared" si="16"/>
        <v>20258.790975829728</v>
      </c>
      <c r="Y26" s="27">
        <f t="shared" ref="Y26:Z26" si="17">SUM(Y27,Y33)</f>
        <v>20058.431583633872</v>
      </c>
      <c r="Z26" s="27">
        <f t="shared" si="17"/>
        <v>19618.78046937293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21394.65704587839</v>
      </c>
      <c r="D33" s="19">
        <f t="shared" si="20"/>
        <v>21306.306885646154</v>
      </c>
      <c r="E33" s="19">
        <f t="shared" si="20"/>
        <v>20991.35025553816</v>
      </c>
      <c r="F33" s="19">
        <f t="shared" si="20"/>
        <v>20339.043999242003</v>
      </c>
      <c r="G33" s="19">
        <f t="shared" si="20"/>
        <v>19678.604066574477</v>
      </c>
      <c r="H33" s="19">
        <f t="shared" si="20"/>
        <v>19228.476183826133</v>
      </c>
      <c r="I33" s="19">
        <f t="shared" si="20"/>
        <v>19043.095233671796</v>
      </c>
      <c r="J33" s="19">
        <f t="shared" si="20"/>
        <v>18524.861198083447</v>
      </c>
      <c r="K33" s="19">
        <f t="shared" si="20"/>
        <v>17489.732137536743</v>
      </c>
      <c r="L33" s="19">
        <f t="shared" si="20"/>
        <v>17785.154872456278</v>
      </c>
      <c r="M33" s="19">
        <f t="shared" si="20"/>
        <v>18260.949052612323</v>
      </c>
      <c r="N33" s="19">
        <f t="shared" si="20"/>
        <v>19476.236391810507</v>
      </c>
      <c r="O33" s="19">
        <f t="shared" si="20"/>
        <v>19537.326496028978</v>
      </c>
      <c r="P33" s="19">
        <f t="shared" si="20"/>
        <v>19651.949512022518</v>
      </c>
      <c r="Q33" s="19">
        <f t="shared" si="20"/>
        <v>19300.152572243314</v>
      </c>
      <c r="R33" s="19">
        <f t="shared" si="20"/>
        <v>19950.57733978071</v>
      </c>
      <c r="S33" s="19">
        <f t="shared" si="20"/>
        <v>19778.76098201147</v>
      </c>
      <c r="T33" s="19">
        <f t="shared" si="20"/>
        <v>20089.94310340317</v>
      </c>
      <c r="U33" s="19">
        <f t="shared" si="20"/>
        <v>20010.51538388629</v>
      </c>
      <c r="V33" s="19">
        <f t="shared" si="20"/>
        <v>19822.909725825459</v>
      </c>
      <c r="W33" s="19">
        <f t="shared" si="20"/>
        <v>17051.397838383029</v>
      </c>
      <c r="X33" s="19">
        <f t="shared" si="20"/>
        <v>20258.790975829728</v>
      </c>
      <c r="Y33" s="19">
        <f t="shared" ref="Y33:Z33" si="21">SUM(Y34:Y50)</f>
        <v>20058.431583633872</v>
      </c>
      <c r="Z33" s="19">
        <f t="shared" si="21"/>
        <v>19618.78046937293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72.784421664980286</v>
      </c>
      <c r="D36" s="8">
        <v>77.197888901813684</v>
      </c>
      <c r="E36" s="8">
        <v>78.807347353208343</v>
      </c>
      <c r="F36" s="8">
        <v>78.633024124202194</v>
      </c>
      <c r="G36" s="8">
        <v>79.35167334522319</v>
      </c>
      <c r="H36" s="8">
        <v>81.096084140249573</v>
      </c>
      <c r="I36" s="8">
        <v>86.452964536450551</v>
      </c>
      <c r="J36" s="8">
        <v>68.085665260882394</v>
      </c>
      <c r="K36" s="8">
        <v>61.122487510668968</v>
      </c>
      <c r="L36" s="8">
        <v>64.135433342217169</v>
      </c>
      <c r="M36" s="8">
        <v>63.421190161254778</v>
      </c>
      <c r="N36" s="8">
        <v>64.151865850455692</v>
      </c>
      <c r="O36" s="8">
        <v>61.487853020580268</v>
      </c>
      <c r="P36" s="8">
        <v>60.479422992523418</v>
      </c>
      <c r="Q36" s="8">
        <v>58.17163745278237</v>
      </c>
      <c r="R36" s="8">
        <v>58.820035274765722</v>
      </c>
      <c r="S36" s="8">
        <v>57.416245682807698</v>
      </c>
      <c r="T36" s="8">
        <v>56.404449752021826</v>
      </c>
      <c r="U36" s="8">
        <v>48.258361687546795</v>
      </c>
      <c r="V36" s="8">
        <v>45.191708377566854</v>
      </c>
      <c r="W36" s="8">
        <v>31.421797755187544</v>
      </c>
      <c r="X36" s="8">
        <v>37.205842188960283</v>
      </c>
      <c r="Y36" s="8">
        <v>37.469457692479274</v>
      </c>
      <c r="Z36" s="8">
        <v>43.022410158605616</v>
      </c>
    </row>
    <row r="37" spans="1:26" ht="11.25" customHeight="1" x14ac:dyDescent="0.2">
      <c r="A37" s="28" t="s">
        <v>60</v>
      </c>
      <c r="B37" s="7" t="s">
        <v>61</v>
      </c>
      <c r="C37" s="8">
        <v>3031.0242327994019</v>
      </c>
      <c r="D37" s="8">
        <v>2565.9997324236419</v>
      </c>
      <c r="E37" s="8">
        <v>2123.8498920793627</v>
      </c>
      <c r="F37" s="8">
        <v>1673.1086669638878</v>
      </c>
      <c r="G37" s="8">
        <v>1312.20988252456</v>
      </c>
      <c r="H37" s="8">
        <v>1083.0554487862114</v>
      </c>
      <c r="I37" s="8">
        <v>919.29469198665686</v>
      </c>
      <c r="J37" s="8">
        <v>785.7612392699989</v>
      </c>
      <c r="K37" s="8">
        <v>666.72126718578511</v>
      </c>
      <c r="L37" s="8">
        <v>602.01449883339933</v>
      </c>
      <c r="M37" s="8">
        <v>647.76930311285662</v>
      </c>
      <c r="N37" s="8">
        <v>727.85421306220826</v>
      </c>
      <c r="O37" s="8">
        <v>768.12564874736825</v>
      </c>
      <c r="P37" s="8">
        <v>813.19594810343904</v>
      </c>
      <c r="Q37" s="8">
        <v>715.16495102392616</v>
      </c>
      <c r="R37" s="8">
        <v>656.85298057532418</v>
      </c>
      <c r="S37" s="8">
        <v>633.09836335979219</v>
      </c>
      <c r="T37" s="8">
        <v>626.54170671003067</v>
      </c>
      <c r="U37" s="8">
        <v>609.55292785261429</v>
      </c>
      <c r="V37" s="8">
        <v>581.80233368926542</v>
      </c>
      <c r="W37" s="8">
        <v>486.56571535367908</v>
      </c>
      <c r="X37" s="8">
        <v>603.82099904463746</v>
      </c>
      <c r="Y37" s="8">
        <v>655.09796390477516</v>
      </c>
      <c r="Z37" s="8">
        <v>780.55113179965667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18290.848391414009</v>
      </c>
      <c r="D43" s="8">
        <v>18663.109264320698</v>
      </c>
      <c r="E43" s="8">
        <v>18788.69301610559</v>
      </c>
      <c r="F43" s="8">
        <v>18587.302308153914</v>
      </c>
      <c r="G43" s="8">
        <v>18287.042510704694</v>
      </c>
      <c r="H43" s="8">
        <v>18064.324650899671</v>
      </c>
      <c r="I43" s="8">
        <v>18037.347577148688</v>
      </c>
      <c r="J43" s="8">
        <v>17671.014293552566</v>
      </c>
      <c r="K43" s="8">
        <v>16761.88838284029</v>
      </c>
      <c r="L43" s="8">
        <v>17119.004940280662</v>
      </c>
      <c r="M43" s="8">
        <v>17549.75855933821</v>
      </c>
      <c r="N43" s="8">
        <v>18684.230312897842</v>
      </c>
      <c r="O43" s="8">
        <v>18707.71299426103</v>
      </c>
      <c r="P43" s="8">
        <v>18778.274140926555</v>
      </c>
      <c r="Q43" s="8">
        <v>18526.815983766606</v>
      </c>
      <c r="R43" s="8">
        <v>19234.904323930619</v>
      </c>
      <c r="S43" s="8">
        <v>19088.246372968872</v>
      </c>
      <c r="T43" s="8">
        <v>19406.996946941115</v>
      </c>
      <c r="U43" s="8">
        <v>19352.704094346129</v>
      </c>
      <c r="V43" s="8">
        <v>19195.915683758627</v>
      </c>
      <c r="W43" s="8">
        <v>16533.410325274162</v>
      </c>
      <c r="X43" s="8">
        <v>19617.764134596131</v>
      </c>
      <c r="Y43" s="8">
        <v>19365.864162036618</v>
      </c>
      <c r="Z43" s="8">
        <v>18795.206927414667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0.76525631924930693</v>
      </c>
      <c r="D51" s="27">
        <v>0.72155115805417802</v>
      </c>
      <c r="E51" s="27">
        <v>0.73570798907382495</v>
      </c>
      <c r="F51" s="27">
        <v>1.1485939068559523</v>
      </c>
      <c r="G51" s="27">
        <v>1.0862107672435537</v>
      </c>
      <c r="H51" s="27">
        <v>1.0337352252983427</v>
      </c>
      <c r="I51" s="27">
        <v>2.0652795210586326</v>
      </c>
      <c r="J51" s="27">
        <v>1.9124636018782166</v>
      </c>
      <c r="K51" s="27">
        <v>1.8555295771599363</v>
      </c>
      <c r="L51" s="27">
        <v>2.2160169158394791</v>
      </c>
      <c r="M51" s="27">
        <v>2.0744395314007553</v>
      </c>
      <c r="N51" s="27">
        <v>2.5447578656094576</v>
      </c>
      <c r="O51" s="27">
        <v>3.4235705217694776</v>
      </c>
      <c r="P51" s="27">
        <v>4.3113152488938011</v>
      </c>
      <c r="Q51" s="27">
        <v>4.8605378565235409</v>
      </c>
      <c r="R51" s="27">
        <v>5.6171413835361657</v>
      </c>
      <c r="S51" s="27">
        <v>6.5247601765190568</v>
      </c>
      <c r="T51" s="27">
        <v>7.9094319967296043</v>
      </c>
      <c r="U51" s="27">
        <v>21.960642487509467</v>
      </c>
      <c r="V51" s="27">
        <v>19.705174795054255</v>
      </c>
      <c r="W51" s="27">
        <v>17.931643186524568</v>
      </c>
      <c r="X51" s="27">
        <v>23.452764940853065</v>
      </c>
      <c r="Y51" s="27">
        <v>23.241311602117268</v>
      </c>
      <c r="Z51" s="27">
        <v>23.487282951714604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181.53925057984347</v>
      </c>
      <c r="D61" s="49">
        <f t="shared" si="24"/>
        <v>179.74781109333651</v>
      </c>
      <c r="E61" s="49">
        <f t="shared" si="24"/>
        <v>183.9543292302061</v>
      </c>
      <c r="F61" s="49">
        <f t="shared" si="24"/>
        <v>168.4196985363109</v>
      </c>
      <c r="G61" s="49">
        <f t="shared" si="24"/>
        <v>175.78926050311645</v>
      </c>
      <c r="H61" s="49">
        <f t="shared" si="24"/>
        <v>286.44812788861537</v>
      </c>
      <c r="I61" s="49">
        <f t="shared" si="24"/>
        <v>326.56875522797765</v>
      </c>
      <c r="J61" s="49">
        <f t="shared" si="24"/>
        <v>641.68258078594806</v>
      </c>
      <c r="K61" s="49">
        <f t="shared" si="24"/>
        <v>1009.1341042687386</v>
      </c>
      <c r="L61" s="49">
        <f t="shared" si="24"/>
        <v>1135.8781086113704</v>
      </c>
      <c r="M61" s="49">
        <f t="shared" si="24"/>
        <v>1120.9359589936164</v>
      </c>
      <c r="N61" s="49">
        <f t="shared" si="24"/>
        <v>1142.341447026289</v>
      </c>
      <c r="O61" s="49">
        <f t="shared" si="24"/>
        <v>1285.60510255238</v>
      </c>
      <c r="P61" s="49">
        <f t="shared" si="24"/>
        <v>1300.2628960473551</v>
      </c>
      <c r="Q61" s="49">
        <f t="shared" si="24"/>
        <v>1419.2367139973801</v>
      </c>
      <c r="R61" s="49">
        <f t="shared" si="24"/>
        <v>1462.7725038570088</v>
      </c>
      <c r="S61" s="49">
        <f t="shared" si="24"/>
        <v>1420.9306688058846</v>
      </c>
      <c r="T61" s="49">
        <f t="shared" si="24"/>
        <v>1496.7128846551789</v>
      </c>
      <c r="U61" s="49">
        <f t="shared" si="24"/>
        <v>1511.6549915315732</v>
      </c>
      <c r="V61" s="49">
        <f t="shared" si="24"/>
        <v>1535.7304031979475</v>
      </c>
      <c r="W61" s="49">
        <f t="shared" si="24"/>
        <v>1282.2916839832612</v>
      </c>
      <c r="X61" s="49">
        <f t="shared" si="24"/>
        <v>1422.010438912803</v>
      </c>
      <c r="Y61" s="49">
        <f t="shared" ref="Y61:Z61" si="25">SUM(Y62:Y72)</f>
        <v>1442.4342393155955</v>
      </c>
      <c r="Z61" s="49">
        <f t="shared" si="25"/>
        <v>1581.1616929171107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3.8261089640847573E-5</v>
      </c>
      <c r="P64" s="52">
        <v>1.1783504105034373E-4</v>
      </c>
      <c r="Q64" s="52">
        <v>3.6043672111047993E-4</v>
      </c>
      <c r="R64" s="52">
        <v>1.0171861155396881E-3</v>
      </c>
      <c r="S64" s="52">
        <v>2.8139894427082492E-3</v>
      </c>
      <c r="T64" s="52">
        <v>6.4508678262106397E-3</v>
      </c>
      <c r="U64" s="52">
        <v>3.3084399820470609E-2</v>
      </c>
      <c r="V64" s="52">
        <v>5.0353069707120876E-2</v>
      </c>
      <c r="W64" s="52">
        <v>8.8232825805712387E-2</v>
      </c>
      <c r="X64" s="52">
        <v>0.21440598461885813</v>
      </c>
      <c r="Y64" s="52">
        <v>0.37648590759167</v>
      </c>
      <c r="Z64" s="52">
        <v>0.56975249855569887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12.795028932479148</v>
      </c>
      <c r="D67" s="52">
        <v>10.148897591624225</v>
      </c>
      <c r="E67" s="52">
        <v>9.2435931707035461</v>
      </c>
      <c r="F67" s="52">
        <v>6.5880643535287966</v>
      </c>
      <c r="G67" s="52">
        <v>5.9057242986687983</v>
      </c>
      <c r="H67" s="52">
        <v>10.170375743783639</v>
      </c>
      <c r="I67" s="52">
        <v>13.178142688653876</v>
      </c>
      <c r="J67" s="52">
        <v>23.189814532214715</v>
      </c>
      <c r="K67" s="52">
        <v>35.390049655055179</v>
      </c>
      <c r="L67" s="52">
        <v>30.625711066272505</v>
      </c>
      <c r="M67" s="52">
        <v>35.493512778629771</v>
      </c>
      <c r="N67" s="52">
        <v>38.340358071552323</v>
      </c>
      <c r="O67" s="52">
        <v>44.954576003234649</v>
      </c>
      <c r="P67" s="52">
        <v>48.17136220169472</v>
      </c>
      <c r="Q67" s="52">
        <v>44.817264056183397</v>
      </c>
      <c r="R67" s="52">
        <v>42.490254288616562</v>
      </c>
      <c r="S67" s="52">
        <v>43.629743807934567</v>
      </c>
      <c r="T67" s="52">
        <v>47.823641920635382</v>
      </c>
      <c r="U67" s="52">
        <v>48.896772359689095</v>
      </c>
      <c r="V67" s="52">
        <v>48.731441195383191</v>
      </c>
      <c r="W67" s="52">
        <v>40.902661740255823</v>
      </c>
      <c r="X67" s="52">
        <v>53.566130854702884</v>
      </c>
      <c r="Y67" s="52">
        <v>62.987836240440913</v>
      </c>
      <c r="Z67" s="52">
        <v>70.036955699435396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61.352136353100313</v>
      </c>
      <c r="Z68" s="52">
        <v>106.57668376969308</v>
      </c>
    </row>
    <row r="69" spans="1:26" ht="11.25" customHeight="1" x14ac:dyDescent="0.2">
      <c r="A69" s="50" t="s">
        <v>106</v>
      </c>
      <c r="B69" s="51" t="s">
        <v>107</v>
      </c>
      <c r="C69" s="52">
        <v>168.74422164736433</v>
      </c>
      <c r="D69" s="52">
        <v>169.59891350171227</v>
      </c>
      <c r="E69" s="52">
        <v>174.71073605950255</v>
      </c>
      <c r="F69" s="52">
        <v>161.8316341827821</v>
      </c>
      <c r="G69" s="52">
        <v>169.88353620444767</v>
      </c>
      <c r="H69" s="52">
        <v>276.27775214483171</v>
      </c>
      <c r="I69" s="52">
        <v>313.3906125393238</v>
      </c>
      <c r="J69" s="52">
        <v>618.49276625373329</v>
      </c>
      <c r="K69" s="52">
        <v>973.74405461368337</v>
      </c>
      <c r="L69" s="52">
        <v>1105.2523975450979</v>
      </c>
      <c r="M69" s="52">
        <v>1085.4424462149866</v>
      </c>
      <c r="N69" s="52">
        <v>1104.0010889547366</v>
      </c>
      <c r="O69" s="52">
        <v>1240.6504882880556</v>
      </c>
      <c r="P69" s="52">
        <v>1252.0914160106192</v>
      </c>
      <c r="Q69" s="52">
        <v>1374.4190895044756</v>
      </c>
      <c r="R69" s="52">
        <v>1420.2812323822768</v>
      </c>
      <c r="S69" s="52">
        <v>1377.2981110085072</v>
      </c>
      <c r="T69" s="52">
        <v>1448.8827918667173</v>
      </c>
      <c r="U69" s="52">
        <v>1462.7251347720635</v>
      </c>
      <c r="V69" s="52">
        <v>1486.948608932857</v>
      </c>
      <c r="W69" s="52">
        <v>1241.3007894171997</v>
      </c>
      <c r="X69" s="52">
        <v>1368.2299020734813</v>
      </c>
      <c r="Y69" s="52">
        <v>1317.7177808144627</v>
      </c>
      <c r="Z69" s="52">
        <v>1403.9783009494265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25022.536350697537</v>
      </c>
      <c r="D2" s="21">
        <f t="shared" ref="D2:X2" si="0">SUM(D3,D17,D22,D25,D26,D51,D52)</f>
        <v>25429.678179866871</v>
      </c>
      <c r="E2" s="21">
        <f t="shared" si="0"/>
        <v>25510.860116363881</v>
      </c>
      <c r="F2" s="21">
        <f t="shared" si="0"/>
        <v>25228.287061545514</v>
      </c>
      <c r="G2" s="21">
        <f t="shared" si="0"/>
        <v>27138.519771276708</v>
      </c>
      <c r="H2" s="21">
        <f t="shared" si="0"/>
        <v>27035.43804631758</v>
      </c>
      <c r="I2" s="21">
        <f t="shared" si="0"/>
        <v>27166.777226179733</v>
      </c>
      <c r="J2" s="21">
        <f t="shared" si="0"/>
        <v>27203.454921239922</v>
      </c>
      <c r="K2" s="21">
        <f t="shared" si="0"/>
        <v>25269.564882996434</v>
      </c>
      <c r="L2" s="21">
        <f t="shared" si="0"/>
        <v>22360.156174908963</v>
      </c>
      <c r="M2" s="21">
        <f t="shared" si="0"/>
        <v>23124.314365000413</v>
      </c>
      <c r="N2" s="21">
        <f t="shared" si="0"/>
        <v>23546.118978029495</v>
      </c>
      <c r="O2" s="21">
        <f t="shared" si="0"/>
        <v>22066.955888436227</v>
      </c>
      <c r="P2" s="21">
        <f t="shared" si="0"/>
        <v>22225.190382019908</v>
      </c>
      <c r="Q2" s="21">
        <f t="shared" si="0"/>
        <v>21830.700607381208</v>
      </c>
      <c r="R2" s="21">
        <f t="shared" si="0"/>
        <v>21317.638188073408</v>
      </c>
      <c r="S2" s="21">
        <f t="shared" si="0"/>
        <v>22050.825650496503</v>
      </c>
      <c r="T2" s="21">
        <f t="shared" si="0"/>
        <v>22644.0898954361</v>
      </c>
      <c r="U2" s="21">
        <f t="shared" si="0"/>
        <v>22172.738324537211</v>
      </c>
      <c r="V2" s="21">
        <f t="shared" si="0"/>
        <v>22404.000657238204</v>
      </c>
      <c r="W2" s="21">
        <f t="shared" si="0"/>
        <v>21700.068721866566</v>
      </c>
      <c r="X2" s="21">
        <f t="shared" si="0"/>
        <v>23084.542532199539</v>
      </c>
      <c r="Y2" s="21">
        <f t="shared" ref="Y2:Z2" si="1">SUM(Y3,Y17,Y22,Y25,Y26,Y51,Y52)</f>
        <v>22298.684733540686</v>
      </c>
      <c r="Z2" s="21">
        <f t="shared" si="1"/>
        <v>20972.422953651592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25022.536350697537</v>
      </c>
      <c r="D26" s="27">
        <f t="shared" si="16"/>
        <v>25429.678179866871</v>
      </c>
      <c r="E26" s="27">
        <f t="shared" si="16"/>
        <v>25510.860116363881</v>
      </c>
      <c r="F26" s="27">
        <f t="shared" si="16"/>
        <v>25228.287061545514</v>
      </c>
      <c r="G26" s="27">
        <f t="shared" si="16"/>
        <v>27138.519771276708</v>
      </c>
      <c r="H26" s="27">
        <f t="shared" si="16"/>
        <v>27035.43804631758</v>
      </c>
      <c r="I26" s="27">
        <f t="shared" si="16"/>
        <v>27166.777226179733</v>
      </c>
      <c r="J26" s="27">
        <f t="shared" si="16"/>
        <v>27203.454921239922</v>
      </c>
      <c r="K26" s="27">
        <f t="shared" si="16"/>
        <v>25269.564882996434</v>
      </c>
      <c r="L26" s="27">
        <f t="shared" si="16"/>
        <v>22360.156174908963</v>
      </c>
      <c r="M26" s="27">
        <f t="shared" si="16"/>
        <v>23124.314365000413</v>
      </c>
      <c r="N26" s="27">
        <f t="shared" si="16"/>
        <v>23546.118978029495</v>
      </c>
      <c r="O26" s="27">
        <f t="shared" si="16"/>
        <v>22066.955888436227</v>
      </c>
      <c r="P26" s="27">
        <f t="shared" si="16"/>
        <v>22225.190382019908</v>
      </c>
      <c r="Q26" s="27">
        <f t="shared" si="16"/>
        <v>21830.700607381208</v>
      </c>
      <c r="R26" s="27">
        <f t="shared" si="16"/>
        <v>21317.638188073408</v>
      </c>
      <c r="S26" s="27">
        <f t="shared" si="16"/>
        <v>22050.825650496503</v>
      </c>
      <c r="T26" s="27">
        <f t="shared" si="16"/>
        <v>22644.0898954361</v>
      </c>
      <c r="U26" s="27">
        <f t="shared" si="16"/>
        <v>22172.738324537211</v>
      </c>
      <c r="V26" s="27">
        <f t="shared" si="16"/>
        <v>22404.000657238204</v>
      </c>
      <c r="W26" s="27">
        <f t="shared" si="16"/>
        <v>21700.068721866566</v>
      </c>
      <c r="X26" s="27">
        <f t="shared" si="16"/>
        <v>23084.542532199539</v>
      </c>
      <c r="Y26" s="27">
        <f t="shared" ref="Y26:Z26" si="17">SUM(Y27,Y33)</f>
        <v>22298.684733540686</v>
      </c>
      <c r="Z26" s="27">
        <f t="shared" si="17"/>
        <v>20972.422953651592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25022.536350697537</v>
      </c>
      <c r="D33" s="19">
        <f t="shared" si="20"/>
        <v>25429.678179866871</v>
      </c>
      <c r="E33" s="19">
        <f t="shared" si="20"/>
        <v>25510.860116363881</v>
      </c>
      <c r="F33" s="19">
        <f t="shared" si="20"/>
        <v>25228.287061545514</v>
      </c>
      <c r="G33" s="19">
        <f t="shared" si="20"/>
        <v>27138.519771276708</v>
      </c>
      <c r="H33" s="19">
        <f t="shared" si="20"/>
        <v>27035.43804631758</v>
      </c>
      <c r="I33" s="19">
        <f t="shared" si="20"/>
        <v>27166.777226179733</v>
      </c>
      <c r="J33" s="19">
        <f t="shared" si="20"/>
        <v>27203.454921239922</v>
      </c>
      <c r="K33" s="19">
        <f t="shared" si="20"/>
        <v>25269.564882996434</v>
      </c>
      <c r="L33" s="19">
        <f t="shared" si="20"/>
        <v>22360.156174908963</v>
      </c>
      <c r="M33" s="19">
        <f t="shared" si="20"/>
        <v>23124.314365000413</v>
      </c>
      <c r="N33" s="19">
        <f t="shared" si="20"/>
        <v>23546.118978029495</v>
      </c>
      <c r="O33" s="19">
        <f t="shared" si="20"/>
        <v>22066.955888436227</v>
      </c>
      <c r="P33" s="19">
        <f t="shared" si="20"/>
        <v>22225.190382019908</v>
      </c>
      <c r="Q33" s="19">
        <f t="shared" si="20"/>
        <v>21830.700607381208</v>
      </c>
      <c r="R33" s="19">
        <f t="shared" si="20"/>
        <v>21317.638188073408</v>
      </c>
      <c r="S33" s="19">
        <f t="shared" si="20"/>
        <v>22050.825650496503</v>
      </c>
      <c r="T33" s="19">
        <f t="shared" si="20"/>
        <v>22644.0898954361</v>
      </c>
      <c r="U33" s="19">
        <f t="shared" si="20"/>
        <v>22172.738324537211</v>
      </c>
      <c r="V33" s="19">
        <f t="shared" si="20"/>
        <v>22404.000657238204</v>
      </c>
      <c r="W33" s="19">
        <f t="shared" si="20"/>
        <v>21700.068721866566</v>
      </c>
      <c r="X33" s="19">
        <f t="shared" si="20"/>
        <v>23084.542532199539</v>
      </c>
      <c r="Y33" s="19">
        <f t="shared" ref="Y33:Z33" si="21">SUM(Y34:Y50)</f>
        <v>22298.684733540686</v>
      </c>
      <c r="Z33" s="19">
        <f t="shared" si="21"/>
        <v>20972.422953651592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25022.536350697537</v>
      </c>
      <c r="D43" s="8">
        <v>25429.678179866871</v>
      </c>
      <c r="E43" s="8">
        <v>25510.860116363881</v>
      </c>
      <c r="F43" s="8">
        <v>25228.287061545514</v>
      </c>
      <c r="G43" s="8">
        <v>27138.519771276708</v>
      </c>
      <c r="H43" s="8">
        <v>27035.43804631758</v>
      </c>
      <c r="I43" s="8">
        <v>27166.777226179733</v>
      </c>
      <c r="J43" s="8">
        <v>27203.454921239922</v>
      </c>
      <c r="K43" s="8">
        <v>25269.564882996434</v>
      </c>
      <c r="L43" s="8">
        <v>22360.156174908963</v>
      </c>
      <c r="M43" s="8">
        <v>23124.314365000413</v>
      </c>
      <c r="N43" s="8">
        <v>23546.118978029495</v>
      </c>
      <c r="O43" s="8">
        <v>22066.955888436227</v>
      </c>
      <c r="P43" s="8">
        <v>22225.190382019908</v>
      </c>
      <c r="Q43" s="8">
        <v>21830.700607381208</v>
      </c>
      <c r="R43" s="8">
        <v>21317.638188073408</v>
      </c>
      <c r="S43" s="8">
        <v>22050.825650496503</v>
      </c>
      <c r="T43" s="8">
        <v>22644.0898954361</v>
      </c>
      <c r="U43" s="8">
        <v>22172.738324537211</v>
      </c>
      <c r="V43" s="8">
        <v>22404.000657238204</v>
      </c>
      <c r="W43" s="8">
        <v>21700.068721866566</v>
      </c>
      <c r="X43" s="8">
        <v>23084.542532199539</v>
      </c>
      <c r="Y43" s="8">
        <v>22298.684733540686</v>
      </c>
      <c r="Z43" s="8">
        <v>20972.422953651592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230.84814491838415</v>
      </c>
      <c r="D61" s="49">
        <f t="shared" si="24"/>
        <v>231.08935006069578</v>
      </c>
      <c r="E61" s="49">
        <f t="shared" si="24"/>
        <v>237.21826444342892</v>
      </c>
      <c r="F61" s="49">
        <f t="shared" si="24"/>
        <v>219.65182763564485</v>
      </c>
      <c r="G61" s="49">
        <f t="shared" si="24"/>
        <v>252.11226492200825</v>
      </c>
      <c r="H61" s="49">
        <f t="shared" si="24"/>
        <v>413.48293922050868</v>
      </c>
      <c r="I61" s="49">
        <f t="shared" si="24"/>
        <v>472.01025090950003</v>
      </c>
      <c r="J61" s="49">
        <f t="shared" si="24"/>
        <v>952.13210777805841</v>
      </c>
      <c r="K61" s="49">
        <f t="shared" si="24"/>
        <v>1467.9783092150024</v>
      </c>
      <c r="L61" s="49">
        <f t="shared" si="24"/>
        <v>1443.6362573650742</v>
      </c>
      <c r="M61" s="49">
        <f t="shared" si="24"/>
        <v>1430.2255080332518</v>
      </c>
      <c r="N61" s="49">
        <f t="shared" si="24"/>
        <v>1391.2770586250942</v>
      </c>
      <c r="O61" s="49">
        <f t="shared" si="24"/>
        <v>1463.427389890895</v>
      </c>
      <c r="P61" s="49">
        <f t="shared" si="24"/>
        <v>1481.923732057935</v>
      </c>
      <c r="Q61" s="49">
        <f t="shared" si="24"/>
        <v>1619.5190624407328</v>
      </c>
      <c r="R61" s="49">
        <f t="shared" si="24"/>
        <v>1574.0676910759571</v>
      </c>
      <c r="S61" s="49">
        <f t="shared" si="24"/>
        <v>1591.0607984196454</v>
      </c>
      <c r="T61" s="49">
        <f t="shared" si="24"/>
        <v>1690.5568788761834</v>
      </c>
      <c r="U61" s="49">
        <f t="shared" si="24"/>
        <v>1675.8702812750355</v>
      </c>
      <c r="V61" s="49">
        <f t="shared" si="24"/>
        <v>1735.4523827168762</v>
      </c>
      <c r="W61" s="49">
        <f t="shared" si="24"/>
        <v>1629.2048588235716</v>
      </c>
      <c r="X61" s="49">
        <f t="shared" si="24"/>
        <v>1610.0184073750822</v>
      </c>
      <c r="Y61" s="49">
        <f t="shared" ref="Y61:Z61" si="25">SUM(Y62:Y72)</f>
        <v>1587.9201181588562</v>
      </c>
      <c r="Z61" s="49">
        <f t="shared" si="25"/>
        <v>1685.5360069522676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70.643475283114356</v>
      </c>
      <c r="Z68" s="52">
        <v>118.92240918908753</v>
      </c>
    </row>
    <row r="69" spans="1:26" ht="11.25" customHeight="1" x14ac:dyDescent="0.2">
      <c r="A69" s="50" t="s">
        <v>106</v>
      </c>
      <c r="B69" s="51" t="s">
        <v>107</v>
      </c>
      <c r="C69" s="52">
        <v>230.84814491838415</v>
      </c>
      <c r="D69" s="52">
        <v>231.08935006069578</v>
      </c>
      <c r="E69" s="52">
        <v>237.21826444342892</v>
      </c>
      <c r="F69" s="52">
        <v>219.65182763564485</v>
      </c>
      <c r="G69" s="52">
        <v>252.11226492200825</v>
      </c>
      <c r="H69" s="52">
        <v>413.48293922050868</v>
      </c>
      <c r="I69" s="52">
        <v>472.01025090950003</v>
      </c>
      <c r="J69" s="52">
        <v>952.13210777805841</v>
      </c>
      <c r="K69" s="52">
        <v>1467.9783092150024</v>
      </c>
      <c r="L69" s="52">
        <v>1443.6362573650742</v>
      </c>
      <c r="M69" s="52">
        <v>1430.2255080332518</v>
      </c>
      <c r="N69" s="52">
        <v>1391.2770586250942</v>
      </c>
      <c r="O69" s="52">
        <v>1463.427389890895</v>
      </c>
      <c r="P69" s="52">
        <v>1481.923732057935</v>
      </c>
      <c r="Q69" s="52">
        <v>1619.5190624407328</v>
      </c>
      <c r="R69" s="52">
        <v>1574.0676910759571</v>
      </c>
      <c r="S69" s="52">
        <v>1591.0607984196454</v>
      </c>
      <c r="T69" s="52">
        <v>1690.5568788761834</v>
      </c>
      <c r="U69" s="52">
        <v>1675.8702812750355</v>
      </c>
      <c r="V69" s="52">
        <v>1735.4523827168762</v>
      </c>
      <c r="W69" s="52">
        <v>1629.2048588235716</v>
      </c>
      <c r="X69" s="52">
        <v>1610.0184073750822</v>
      </c>
      <c r="Y69" s="52">
        <v>1517.2766428757418</v>
      </c>
      <c r="Z69" s="52">
        <v>1566.61359776318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3175.3169280000006</v>
      </c>
      <c r="D2" s="21">
        <f t="shared" ref="D2:X2" si="0">SUM(D3,D17,D22,D25,D26,D51,D52)</f>
        <v>3238.8026579999996</v>
      </c>
      <c r="E2" s="21">
        <f t="shared" si="0"/>
        <v>3020.0878260000004</v>
      </c>
      <c r="F2" s="21">
        <f t="shared" si="0"/>
        <v>2794.5227253600001</v>
      </c>
      <c r="G2" s="21">
        <f t="shared" si="0"/>
        <v>2667.7687773600001</v>
      </c>
      <c r="H2" s="21">
        <f t="shared" si="0"/>
        <v>2646.1163005200006</v>
      </c>
      <c r="I2" s="21">
        <f t="shared" si="0"/>
        <v>2639.9333894400006</v>
      </c>
      <c r="J2" s="21">
        <f t="shared" si="0"/>
        <v>2639.9333894400006</v>
      </c>
      <c r="K2" s="21">
        <f t="shared" si="0"/>
        <v>2643.047997480001</v>
      </c>
      <c r="L2" s="21">
        <f t="shared" si="0"/>
        <v>2510.0531924400007</v>
      </c>
      <c r="M2" s="21">
        <f t="shared" si="0"/>
        <v>2429.7190650000002</v>
      </c>
      <c r="N2" s="21">
        <f t="shared" si="0"/>
        <v>4522.9425951599997</v>
      </c>
      <c r="O2" s="21">
        <f t="shared" si="0"/>
        <v>4556.7658753200012</v>
      </c>
      <c r="P2" s="21">
        <f t="shared" si="0"/>
        <v>4481.2956862799992</v>
      </c>
      <c r="Q2" s="21">
        <f t="shared" si="0"/>
        <v>4288.0819327200015</v>
      </c>
      <c r="R2" s="21">
        <f t="shared" si="0"/>
        <v>4287.9466850399986</v>
      </c>
      <c r="S2" s="21">
        <f t="shared" si="0"/>
        <v>4423.304298959999</v>
      </c>
      <c r="T2" s="21">
        <f t="shared" si="0"/>
        <v>4565.9471731199992</v>
      </c>
      <c r="U2" s="21">
        <f t="shared" si="0"/>
        <v>4800.4516375200019</v>
      </c>
      <c r="V2" s="21">
        <f t="shared" si="0"/>
        <v>4880.14122924</v>
      </c>
      <c r="W2" s="21">
        <f t="shared" si="0"/>
        <v>2953.9144119600001</v>
      </c>
      <c r="X2" s="21">
        <f t="shared" si="0"/>
        <v>3628.8474620400002</v>
      </c>
      <c r="Y2" s="21">
        <f t="shared" ref="Y2:Z2" si="1">SUM(Y3,Y17,Y22,Y25,Y26,Y51,Y52)</f>
        <v>4749.3226476000009</v>
      </c>
      <c r="Z2" s="21">
        <f t="shared" si="1"/>
        <v>4278.7624589999996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  <c r="Y5" s="8">
        <f>FC_TRA_DAVI_PA_E!Y5+FC_TRA_DAVI_FR_E!Y5</f>
        <v>0</v>
      </c>
      <c r="Z5" s="8">
        <f>FC_TRA_DAVI_PA_E!Z5+FC_TRA_DAVI_FR_E!Z5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  <c r="Y6" s="8">
        <f>FC_TRA_DAVI_PA_E!Y6+FC_TRA_DAVI_FR_E!Y6</f>
        <v>0</v>
      </c>
      <c r="Z6" s="8">
        <f>FC_TRA_DAVI_PA_E!Z6+FC_TRA_DAVI_FR_E!Z6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  <c r="Y7" s="8">
        <f>FC_TRA_DAVI_PA_E!Y7+FC_TRA_DAVI_FR_E!Y7</f>
        <v>0</v>
      </c>
      <c r="Z7" s="8">
        <f>FC_TRA_DAVI_PA_E!Z7+FC_TRA_DAVI_FR_E!Z7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  <c r="Y9" s="8">
        <f>FC_TRA_DAVI_PA_E!Y9+FC_TRA_DAVI_FR_E!Y9</f>
        <v>0</v>
      </c>
      <c r="Z9" s="8">
        <f>FC_TRA_DAVI_PA_E!Z9+FC_TRA_DAVI_FR_E!Z9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  <c r="Y10" s="8">
        <f>FC_TRA_DAVI_PA_E!Y10+FC_TRA_DAVI_FR_E!Y10</f>
        <v>0</v>
      </c>
      <c r="Z10" s="8">
        <f>FC_TRA_DAVI_PA_E!Z10+FC_TRA_DAVI_FR_E!Z10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  <c r="Y12" s="8">
        <f>FC_TRA_DAVI_PA_E!Y12+FC_TRA_DAVI_FR_E!Y12</f>
        <v>0</v>
      </c>
      <c r="Z12" s="8">
        <f>FC_TRA_DAVI_PA_E!Z12+FC_TRA_DAVI_FR_E!Z12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  <c r="Y13" s="8">
        <f>FC_TRA_DAVI_PA_E!Y13+FC_TRA_DAVI_FR_E!Y13</f>
        <v>0</v>
      </c>
      <c r="Z13" s="8">
        <f>FC_TRA_DAVI_PA_E!Z13+FC_TRA_DAVI_FR_E!Z13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  <c r="Y14" s="8">
        <f>FC_TRA_DAVI_PA_E!Y14+FC_TRA_DAVI_FR_E!Y14</f>
        <v>0</v>
      </c>
      <c r="Z14" s="8">
        <f>FC_TRA_DAVI_PA_E!Z14+FC_TRA_DAVI_FR_E!Z14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  <c r="Y15" s="8">
        <f>FC_TRA_DAVI_PA_E!Y15+FC_TRA_DAVI_FR_E!Y15</f>
        <v>0</v>
      </c>
      <c r="Z15" s="8">
        <f>FC_TRA_DAVI_PA_E!Z15+FC_TRA_DAVI_FR_E!Z15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  <c r="Y16" s="8">
        <f>FC_TRA_DAVI_PA_E!Y16+FC_TRA_DAVI_FR_E!Y16</f>
        <v>0</v>
      </c>
      <c r="Z16" s="8">
        <f>FC_TRA_DAVI_PA_E!Z16+FC_TRA_DAVI_FR_E!Z16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  <c r="Y18" s="8">
        <f>FC_TRA_DAVI_PA_E!Y18+FC_TRA_DAVI_FR_E!Y18</f>
        <v>0</v>
      </c>
      <c r="Z18" s="8">
        <f>FC_TRA_DAVI_PA_E!Z18+FC_TRA_DAVI_FR_E!Z18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  <c r="Y19" s="8">
        <f>FC_TRA_DAVI_PA_E!Y19+FC_TRA_DAVI_FR_E!Y19</f>
        <v>0</v>
      </c>
      <c r="Z19" s="8">
        <f>FC_TRA_DAVI_PA_E!Z19+FC_TRA_DAVI_FR_E!Z19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  <c r="Y20" s="8">
        <f>FC_TRA_DAVI_PA_E!Y20+FC_TRA_DAVI_FR_E!Y20</f>
        <v>0</v>
      </c>
      <c r="Z20" s="8">
        <f>FC_TRA_DAVI_PA_E!Z20+FC_TRA_DAVI_FR_E!Z20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  <c r="Y21" s="8">
        <f>FC_TRA_DAVI_PA_E!Y21+FC_TRA_DAVI_FR_E!Y21</f>
        <v>0</v>
      </c>
      <c r="Z21" s="8">
        <f>FC_TRA_DAVI_PA_E!Z21+FC_TRA_DAVI_FR_E!Z21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  <c r="Y23" s="8">
        <f>FC_TRA_DAVI_PA_E!Y23+FC_TRA_DAVI_FR_E!Y23</f>
        <v>0</v>
      </c>
      <c r="Z23" s="8">
        <f>FC_TRA_DAVI_PA_E!Z23+FC_TRA_DAVI_FR_E!Z23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  <c r="Y24" s="8">
        <f>FC_TRA_DAVI_PA_E!Y24+FC_TRA_DAVI_FR_E!Y24</f>
        <v>0</v>
      </c>
      <c r="Z24" s="8">
        <f>FC_TRA_DAVI_PA_E!Z24+FC_TRA_DAVI_FR_E!Z24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  <c r="Y25" s="27">
        <f>FC_TRA_DAVI_PA_E!Y25+FC_TRA_DAVI_FR_E!Y25</f>
        <v>0</v>
      </c>
      <c r="Z25" s="27">
        <f>FC_TRA_DAVI_PA_E!Z25+FC_TRA_DAVI_FR_E!Z25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3175.3169280000006</v>
      </c>
      <c r="D26" s="27">
        <f t="shared" si="14"/>
        <v>3238.8026579999996</v>
      </c>
      <c r="E26" s="27">
        <f t="shared" si="14"/>
        <v>3020.0878260000004</v>
      </c>
      <c r="F26" s="27">
        <f t="shared" si="14"/>
        <v>2794.5227253600001</v>
      </c>
      <c r="G26" s="27">
        <f t="shared" si="14"/>
        <v>2667.7687773600001</v>
      </c>
      <c r="H26" s="27">
        <f t="shared" si="14"/>
        <v>2646.1163005200006</v>
      </c>
      <c r="I26" s="27">
        <f t="shared" si="14"/>
        <v>2639.9333894400006</v>
      </c>
      <c r="J26" s="27">
        <f t="shared" si="14"/>
        <v>2639.9333894400006</v>
      </c>
      <c r="K26" s="27">
        <f t="shared" si="14"/>
        <v>2643.047997480001</v>
      </c>
      <c r="L26" s="27">
        <f t="shared" si="14"/>
        <v>2510.0531924400007</v>
      </c>
      <c r="M26" s="27">
        <f t="shared" si="14"/>
        <v>2429.7190650000002</v>
      </c>
      <c r="N26" s="27">
        <f t="shared" si="14"/>
        <v>4522.9425951599997</v>
      </c>
      <c r="O26" s="27">
        <f t="shared" si="14"/>
        <v>4556.7658753200012</v>
      </c>
      <c r="P26" s="27">
        <f t="shared" si="14"/>
        <v>4481.2956862799992</v>
      </c>
      <c r="Q26" s="27">
        <f t="shared" si="14"/>
        <v>4288.0819327200015</v>
      </c>
      <c r="R26" s="27">
        <f t="shared" si="14"/>
        <v>4287.9466850399986</v>
      </c>
      <c r="S26" s="27">
        <f t="shared" si="14"/>
        <v>4423.304298959999</v>
      </c>
      <c r="T26" s="27">
        <f t="shared" si="14"/>
        <v>4565.9471731199992</v>
      </c>
      <c r="U26" s="27">
        <f t="shared" si="14"/>
        <v>4800.4516375200019</v>
      </c>
      <c r="V26" s="27">
        <f t="shared" si="14"/>
        <v>4880.14122924</v>
      </c>
      <c r="W26" s="27">
        <f t="shared" si="14"/>
        <v>2953.9144119600001</v>
      </c>
      <c r="X26" s="27">
        <f t="shared" ref="X26:Z26" si="15">SUM(X27,X33)</f>
        <v>3628.8474620400002</v>
      </c>
      <c r="Y26" s="27">
        <f t="shared" si="15"/>
        <v>4749.3226476000009</v>
      </c>
      <c r="Z26" s="27">
        <f t="shared" si="15"/>
        <v>4278.7624589999996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  <c r="Y28" s="8">
        <f>FC_TRA_DAVI_PA_E!Y28+FC_TRA_DAVI_FR_E!Y28</f>
        <v>0</v>
      </c>
      <c r="Z28" s="8">
        <f>FC_TRA_DAVI_PA_E!Z28+FC_TRA_DAVI_FR_E!Z28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  <c r="Y29" s="8">
        <f>FC_TRA_DAVI_PA_E!Y29+FC_TRA_DAVI_FR_E!Y29</f>
        <v>0</v>
      </c>
      <c r="Z29" s="8">
        <f>FC_TRA_DAVI_PA_E!Z29+FC_TRA_DAVI_FR_E!Z29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  <c r="Y30" s="8">
        <f>FC_TRA_DAVI_PA_E!Y30+FC_TRA_DAVI_FR_E!Y30</f>
        <v>0</v>
      </c>
      <c r="Z30" s="8">
        <f>FC_TRA_DAVI_PA_E!Z30+FC_TRA_DAVI_FR_E!Z30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  <c r="Y31" s="8">
        <f>FC_TRA_DAVI_PA_E!Y31+FC_TRA_DAVI_FR_E!Y31</f>
        <v>0</v>
      </c>
      <c r="Z31" s="8">
        <f>FC_TRA_DAVI_PA_E!Z31+FC_TRA_DAVI_FR_E!Z31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  <c r="Y32" s="8">
        <f>FC_TRA_DAVI_PA_E!Y32+FC_TRA_DAVI_FR_E!Y32</f>
        <v>0</v>
      </c>
      <c r="Z32" s="8">
        <f>FC_TRA_DAVI_PA_E!Z32+FC_TRA_DAVI_FR_E!Z32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3175.3169280000006</v>
      </c>
      <c r="D33" s="19">
        <f t="shared" si="18"/>
        <v>3238.8026579999996</v>
      </c>
      <c r="E33" s="19">
        <f t="shared" si="18"/>
        <v>3020.0878260000004</v>
      </c>
      <c r="F33" s="19">
        <f t="shared" si="18"/>
        <v>2794.5227253600001</v>
      </c>
      <c r="G33" s="19">
        <f t="shared" si="18"/>
        <v>2667.7687773600001</v>
      </c>
      <c r="H33" s="19">
        <f t="shared" si="18"/>
        <v>2646.1163005200006</v>
      </c>
      <c r="I33" s="19">
        <f t="shared" si="18"/>
        <v>2639.9333894400006</v>
      </c>
      <c r="J33" s="19">
        <f t="shared" si="18"/>
        <v>2639.9333894400006</v>
      </c>
      <c r="K33" s="19">
        <f t="shared" si="18"/>
        <v>2643.047997480001</v>
      </c>
      <c r="L33" s="19">
        <f t="shared" si="18"/>
        <v>2510.0531924400007</v>
      </c>
      <c r="M33" s="19">
        <f t="shared" si="18"/>
        <v>2429.7190650000002</v>
      </c>
      <c r="N33" s="19">
        <f t="shared" si="18"/>
        <v>4522.9425951599997</v>
      </c>
      <c r="O33" s="19">
        <f t="shared" si="18"/>
        <v>4556.7658753200012</v>
      </c>
      <c r="P33" s="19">
        <f t="shared" si="18"/>
        <v>4481.2956862799992</v>
      </c>
      <c r="Q33" s="19">
        <f t="shared" si="18"/>
        <v>4288.0819327200015</v>
      </c>
      <c r="R33" s="19">
        <f t="shared" si="18"/>
        <v>4287.9466850399986</v>
      </c>
      <c r="S33" s="19">
        <f t="shared" si="18"/>
        <v>4423.304298959999</v>
      </c>
      <c r="T33" s="19">
        <f t="shared" si="18"/>
        <v>4565.9471731199992</v>
      </c>
      <c r="U33" s="19">
        <f t="shared" si="18"/>
        <v>4800.4516375200019</v>
      </c>
      <c r="V33" s="19">
        <f t="shared" si="18"/>
        <v>4880.14122924</v>
      </c>
      <c r="W33" s="19">
        <f t="shared" si="18"/>
        <v>2953.9144119600001</v>
      </c>
      <c r="X33" s="19">
        <f t="shared" ref="X33:Z33" si="19">SUM(X34:X50)</f>
        <v>3628.8474620400002</v>
      </c>
      <c r="Y33" s="19">
        <f t="shared" si="19"/>
        <v>4749.3226476000009</v>
      </c>
      <c r="Z33" s="19">
        <f t="shared" si="19"/>
        <v>4278.7624589999996</v>
      </c>
    </row>
    <row r="34" spans="1:26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  <c r="Y34" s="8">
        <f>FC_TRA_DAVI_PA_E!Y34+FC_TRA_DAVI_FR_E!Y34</f>
        <v>0</v>
      </c>
      <c r="Z34" s="8">
        <f>FC_TRA_DAVI_PA_E!Z34+FC_TRA_DAVI_FR_E!Z34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  <c r="Y35" s="8">
        <f>FC_TRA_DAVI_PA_E!Y35+FC_TRA_DAVI_FR_E!Y35</f>
        <v>0</v>
      </c>
      <c r="Z35" s="8">
        <f>FC_TRA_DAVI_PA_E!Z35+FC_TRA_DAVI_FR_E!Z35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  <c r="Y36" s="8">
        <f>FC_TRA_DAVI_PA_E!Y36+FC_TRA_DAVI_FR_E!Y36</f>
        <v>0</v>
      </c>
      <c r="Z36" s="8">
        <f>FC_TRA_DAVI_PA_E!Z36+FC_TRA_DAVI_FR_E!Z36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  <c r="Y37" s="8">
        <f>FC_TRA_DAVI_PA_E!Y37+FC_TRA_DAVI_FR_E!Y37</f>
        <v>0</v>
      </c>
      <c r="Z37" s="8">
        <f>FC_TRA_DAVI_PA_E!Z37+FC_TRA_DAVI_FR_E!Z37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FC_TRA_DAVI_PA_E!C38+FC_TRA_DAVI_FR_E!C38</f>
        <v>80.625887999999989</v>
      </c>
      <c r="D38" s="8">
        <f>FC_TRA_DAVI_PA_E!D38+FC_TRA_DAVI_FR_E!D38</f>
        <v>77.525027999999992</v>
      </c>
      <c r="E38" s="8">
        <f>FC_TRA_DAVI_PA_E!E38+FC_TRA_DAVI_FR_E!E38</f>
        <v>74.423916000000034</v>
      </c>
      <c r="F38" s="8">
        <f>FC_TRA_DAVI_PA_E!F38+FC_TRA_DAVI_FR_E!F38</f>
        <v>64.678571999999988</v>
      </c>
      <c r="G38" s="8">
        <f>FC_TRA_DAVI_PA_E!G38+FC_TRA_DAVI_FR_E!G38</f>
        <v>64.678571999999974</v>
      </c>
      <c r="H38" s="8">
        <f>FC_TRA_DAVI_PA_E!H38+FC_TRA_DAVI_FR_E!H38</f>
        <v>67.758515999999986</v>
      </c>
      <c r="I38" s="8">
        <f>FC_TRA_DAVI_PA_E!I38+FC_TRA_DAVI_FR_E!I38</f>
        <v>67.758515999999986</v>
      </c>
      <c r="J38" s="8">
        <f>FC_TRA_DAVI_PA_E!J38+FC_TRA_DAVI_FR_E!J38</f>
        <v>67.758515999999986</v>
      </c>
      <c r="K38" s="8">
        <f>FC_TRA_DAVI_PA_E!K38+FC_TRA_DAVI_FR_E!K38</f>
        <v>61.598627999999998</v>
      </c>
      <c r="L38" s="8">
        <f>FC_TRA_DAVI_PA_E!L38+FC_TRA_DAVI_FR_E!L38</f>
        <v>76.998347999999993</v>
      </c>
      <c r="M38" s="8">
        <f>FC_TRA_DAVI_PA_E!M38+FC_TRA_DAVI_FR_E!M38</f>
        <v>64.678571999999988</v>
      </c>
      <c r="N38" s="8">
        <f>FC_TRA_DAVI_PA_E!N38+FC_TRA_DAVI_FR_E!N38</f>
        <v>76.446971999999988</v>
      </c>
      <c r="O38" s="8">
        <f>FC_TRA_DAVI_PA_E!O38+FC_TRA_DAVI_FR_E!O38</f>
        <v>69.470856000000012</v>
      </c>
      <c r="P38" s="8">
        <f>FC_TRA_DAVI_PA_E!P38+FC_TRA_DAVI_FR_E!P38</f>
        <v>65.959739999999996</v>
      </c>
      <c r="Q38" s="8">
        <f>FC_TRA_DAVI_PA_E!Q38+FC_TRA_DAVI_FR_E!Q38</f>
        <v>56.291759999999989</v>
      </c>
      <c r="R38" s="8">
        <f>FC_TRA_DAVI_PA_E!R38+FC_TRA_DAVI_FR_E!R38</f>
        <v>56.144088000000004</v>
      </c>
      <c r="S38" s="8">
        <f>FC_TRA_DAVI_PA_E!S38+FC_TRA_DAVI_FR_E!S38</f>
        <v>52.870103999999984</v>
      </c>
      <c r="T38" s="8">
        <f>FC_TRA_DAVI_PA_E!T38+FC_TRA_DAVI_FR_E!T38</f>
        <v>50.828148000000013</v>
      </c>
      <c r="U38" s="8">
        <f>FC_TRA_DAVI_PA_E!U38+FC_TRA_DAVI_FR_E!U38</f>
        <v>51.416315999999981</v>
      </c>
      <c r="V38" s="8">
        <f>FC_TRA_DAVI_PA_E!V38+FC_TRA_DAVI_FR_E!V38</f>
        <v>51.025212000000003</v>
      </c>
      <c r="W38" s="8">
        <f>FC_TRA_DAVI_PA_E!W38+FC_TRA_DAVI_FR_E!W38</f>
        <v>40.005252000000006</v>
      </c>
      <c r="X38" s="8">
        <f>FC_TRA_DAVI_PA_E!X38+FC_TRA_DAVI_FR_E!X38</f>
        <v>59.707620000000006</v>
      </c>
      <c r="Y38" s="8">
        <f>FC_TRA_DAVI_PA_E!Y38+FC_TRA_DAVI_FR_E!Y38</f>
        <v>51.638076000000012</v>
      </c>
      <c r="Z38" s="8">
        <f>FC_TRA_DAVI_PA_E!Z38+FC_TRA_DAVI_FR_E!Z38</f>
        <v>64.090152000000003</v>
      </c>
    </row>
    <row r="39" spans="1:26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  <c r="Y39" s="8">
        <f>FC_TRA_DAVI_PA_E!Y39+FC_TRA_DAVI_FR_E!Y39</f>
        <v>0</v>
      </c>
      <c r="Z39" s="8">
        <f>FC_TRA_DAVI_PA_E!Z39+FC_TRA_DAVI_FR_E!Z39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FC_TRA_DAVI_PA_E!C40+FC_TRA_DAVI_FR_E!C40</f>
        <v>3094.6910400000006</v>
      </c>
      <c r="D40" s="8">
        <f>FC_TRA_DAVI_PA_E!D40+FC_TRA_DAVI_FR_E!D40</f>
        <v>3161.2776299999996</v>
      </c>
      <c r="E40" s="8">
        <f>FC_TRA_DAVI_PA_E!E40+FC_TRA_DAVI_FR_E!E40</f>
        <v>2945.6639100000002</v>
      </c>
      <c r="F40" s="8">
        <f>FC_TRA_DAVI_PA_E!F40+FC_TRA_DAVI_FR_E!F40</f>
        <v>2729.8441533600003</v>
      </c>
      <c r="G40" s="8">
        <f>FC_TRA_DAVI_PA_E!G40+FC_TRA_DAVI_FR_E!G40</f>
        <v>2603.0902053600003</v>
      </c>
      <c r="H40" s="8">
        <f>FC_TRA_DAVI_PA_E!H40+FC_TRA_DAVI_FR_E!H40</f>
        <v>2578.3577845200007</v>
      </c>
      <c r="I40" s="8">
        <f>FC_TRA_DAVI_PA_E!I40+FC_TRA_DAVI_FR_E!I40</f>
        <v>2572.1748734400007</v>
      </c>
      <c r="J40" s="8">
        <f>FC_TRA_DAVI_PA_E!J40+FC_TRA_DAVI_FR_E!J40</f>
        <v>2572.1748734400007</v>
      </c>
      <c r="K40" s="8">
        <f>FC_TRA_DAVI_PA_E!K40+FC_TRA_DAVI_FR_E!K40</f>
        <v>2581.4493694800008</v>
      </c>
      <c r="L40" s="8">
        <f>FC_TRA_DAVI_PA_E!L40+FC_TRA_DAVI_FR_E!L40</f>
        <v>2433.0548444400006</v>
      </c>
      <c r="M40" s="8">
        <f>FC_TRA_DAVI_PA_E!M40+FC_TRA_DAVI_FR_E!M40</f>
        <v>2365.0404930000004</v>
      </c>
      <c r="N40" s="8">
        <f>FC_TRA_DAVI_PA_E!N40+FC_TRA_DAVI_FR_E!N40</f>
        <v>4446.4956231599999</v>
      </c>
      <c r="O40" s="8">
        <f>FC_TRA_DAVI_PA_E!O40+FC_TRA_DAVI_FR_E!O40</f>
        <v>4487.2950193200013</v>
      </c>
      <c r="P40" s="8">
        <f>FC_TRA_DAVI_PA_E!P40+FC_TRA_DAVI_FR_E!P40</f>
        <v>4415.335946279999</v>
      </c>
      <c r="Q40" s="8">
        <f>FC_TRA_DAVI_PA_E!Q40+FC_TRA_DAVI_FR_E!Q40</f>
        <v>4231.7901727200015</v>
      </c>
      <c r="R40" s="8">
        <f>FC_TRA_DAVI_PA_E!R40+FC_TRA_DAVI_FR_E!R40</f>
        <v>4231.8025970399985</v>
      </c>
      <c r="S40" s="8">
        <f>FC_TRA_DAVI_PA_E!S40+FC_TRA_DAVI_FR_E!S40</f>
        <v>4370.4341949599993</v>
      </c>
      <c r="T40" s="8">
        <f>FC_TRA_DAVI_PA_E!T40+FC_TRA_DAVI_FR_E!T40</f>
        <v>4515.1190251199996</v>
      </c>
      <c r="U40" s="8">
        <f>FC_TRA_DAVI_PA_E!U40+FC_TRA_DAVI_FR_E!U40</f>
        <v>4749.0353215200021</v>
      </c>
      <c r="V40" s="8">
        <f>FC_TRA_DAVI_PA_E!V40+FC_TRA_DAVI_FR_E!V40</f>
        <v>4829.1160172400005</v>
      </c>
      <c r="W40" s="8">
        <f>FC_TRA_DAVI_PA_E!W40+FC_TRA_DAVI_FR_E!W40</f>
        <v>2913.9091599600001</v>
      </c>
      <c r="X40" s="8">
        <f>FC_TRA_DAVI_PA_E!X40+FC_TRA_DAVI_FR_E!X40</f>
        <v>3569.1398420400001</v>
      </c>
      <c r="Y40" s="8">
        <f>FC_TRA_DAVI_PA_E!Y40+FC_TRA_DAVI_FR_E!Y40</f>
        <v>4697.6845716000007</v>
      </c>
      <c r="Z40" s="8">
        <f>FC_TRA_DAVI_PA_E!Z40+FC_TRA_DAVI_FR_E!Z40</f>
        <v>4214.6723069999998</v>
      </c>
    </row>
    <row r="41" spans="1:26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  <c r="Y41" s="8">
        <f>FC_TRA_DAVI_PA_E!Y41+FC_TRA_DAVI_FR_E!Y41</f>
        <v>0</v>
      </c>
      <c r="Z41" s="8">
        <f>FC_TRA_DAVI_PA_E!Z41+FC_TRA_DAVI_FR_E!Z41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  <c r="Y42" s="8">
        <f>FC_TRA_DAVI_PA_E!Y42+FC_TRA_DAVI_FR_E!Y42</f>
        <v>0</v>
      </c>
      <c r="Z42" s="8">
        <f>FC_TRA_DAVI_PA_E!Z42+FC_TRA_DAVI_FR_E!Z42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  <c r="Y43" s="8">
        <f>FC_TRA_DAVI_PA_E!Y43+FC_TRA_DAVI_FR_E!Y43</f>
        <v>0</v>
      </c>
      <c r="Z43" s="8">
        <f>FC_TRA_DAVI_PA_E!Z43+FC_TRA_DAVI_FR_E!Z43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  <c r="Y44" s="8">
        <f>FC_TRA_DAVI_PA_E!Y44+FC_TRA_DAVI_FR_E!Y44</f>
        <v>0</v>
      </c>
      <c r="Z44" s="8">
        <f>FC_TRA_DAVI_PA_E!Z44+FC_TRA_DAVI_FR_E!Z44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  <c r="Y45" s="8">
        <f>FC_TRA_DAVI_PA_E!Y45+FC_TRA_DAVI_FR_E!Y45</f>
        <v>0</v>
      </c>
      <c r="Z45" s="8">
        <f>FC_TRA_DAVI_PA_E!Z45+FC_TRA_DAVI_FR_E!Z45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  <c r="Y46" s="8">
        <f>FC_TRA_DAVI_PA_E!Y46+FC_TRA_DAVI_FR_E!Y46</f>
        <v>0</v>
      </c>
      <c r="Z46" s="8">
        <f>FC_TRA_DAVI_PA_E!Z46+FC_TRA_DAVI_FR_E!Z46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  <c r="Y47" s="8">
        <f>FC_TRA_DAVI_PA_E!Y47+FC_TRA_DAVI_FR_E!Y47</f>
        <v>0</v>
      </c>
      <c r="Z47" s="8">
        <f>FC_TRA_DAVI_PA_E!Z47+FC_TRA_DAVI_FR_E!Z47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  <c r="Y48" s="8">
        <f>FC_TRA_DAVI_PA_E!Y48+FC_TRA_DAVI_FR_E!Y48</f>
        <v>0</v>
      </c>
      <c r="Z48" s="8">
        <f>FC_TRA_DAVI_PA_E!Z48+FC_TRA_DAVI_FR_E!Z48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  <c r="Y49" s="8">
        <f>FC_TRA_DAVI_PA_E!Y49+FC_TRA_DAVI_FR_E!Y49</f>
        <v>0</v>
      </c>
      <c r="Z49" s="8">
        <f>FC_TRA_DAVI_PA_E!Z49+FC_TRA_DAVI_FR_E!Z49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  <c r="Y50" s="8">
        <f>FC_TRA_DAVI_PA_E!Y50+FC_TRA_DAVI_FR_E!Y50</f>
        <v>0</v>
      </c>
      <c r="Z50" s="8">
        <f>FC_TRA_DAVI_PA_E!Z50+FC_TRA_DAVI_FR_E!Z50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  <c r="Y51" s="27">
        <f>FC_TRA_DAVI_PA_E!Y51+FC_TRA_DAVI_FR_E!Y51</f>
        <v>0</v>
      </c>
      <c r="Z51" s="27">
        <f>FC_TRA_DAVI_PA_E!Z51+FC_TRA_DAVI_FR_E!Z51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  <c r="Y53" s="8">
        <f>FC_TRA_DAVI_PA_E!Y53+FC_TRA_DAVI_FR_E!Y53</f>
        <v>0</v>
      </c>
      <c r="Z53" s="8">
        <f>FC_TRA_DAVI_PA_E!Z53+FC_TRA_DAVI_FR_E!Z53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  <c r="Y54" s="45">
        <f>FC_TRA_DAVI_PA_E!Y54+FC_TRA_DAVI_FR_E!Y54</f>
        <v>0</v>
      </c>
      <c r="Z54" s="45">
        <f>FC_TRA_DAVI_PA_E!Z54+FC_TRA_DAVI_FR_E!Z54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18.680919840000001</v>
      </c>
      <c r="Z61" s="49">
        <f t="shared" si="23"/>
        <v>26.005916160000002</v>
      </c>
    </row>
    <row r="62" spans="1:26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  <c r="Y62" s="52">
        <f>FC_TRA_DAVI_PA_E!Y62+FC_TRA_DAVI_FR_E!Y62</f>
        <v>0</v>
      </c>
      <c r="Z62" s="52">
        <f>FC_TRA_DAVI_PA_E!Z62+FC_TRA_DAVI_FR_E!Z62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  <c r="Y63" s="52">
        <f>FC_TRA_DAVI_PA_E!Y63+FC_TRA_DAVI_FR_E!Y63</f>
        <v>0</v>
      </c>
      <c r="Z63" s="52">
        <f>FC_TRA_DAVI_PA_E!Z63+FC_TRA_DAVI_FR_E!Z63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  <c r="Y64" s="52">
        <f>FC_TRA_DAVI_PA_E!Y64+FC_TRA_DAVI_FR_E!Y64</f>
        <v>0</v>
      </c>
      <c r="Z64" s="52">
        <f>FC_TRA_DAVI_PA_E!Z64+FC_TRA_DAVI_FR_E!Z64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  <c r="Y65" s="52">
        <f>FC_TRA_DAVI_PA_E!Y65+FC_TRA_DAVI_FR_E!Y65</f>
        <v>0</v>
      </c>
      <c r="Z65" s="52">
        <f>FC_TRA_DAVI_PA_E!Z65+FC_TRA_DAVI_FR_E!Z65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  <c r="Y66" s="52">
        <f>FC_TRA_DAVI_PA_E!Y66+FC_TRA_DAVI_FR_E!Y66</f>
        <v>0</v>
      </c>
      <c r="Z66" s="52">
        <f>FC_TRA_DAVI_PA_E!Z66+FC_TRA_DAVI_FR_E!Z66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  <c r="Y67" s="52">
        <f>FC_TRA_DAVI_PA_E!Y67+FC_TRA_DAVI_FR_E!Y67</f>
        <v>0</v>
      </c>
      <c r="Z67" s="52">
        <f>FC_TRA_DAVI_PA_E!Z67+FC_TRA_DAVI_FR_E!Z67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  <c r="Y68" s="52">
        <f>FC_TRA_DAVI_PA_E!Y68+FC_TRA_DAVI_FR_E!Y68</f>
        <v>0</v>
      </c>
      <c r="Z68" s="52">
        <f>FC_TRA_DAVI_PA_E!Z68+FC_TRA_DAVI_FR_E!Z68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  <c r="Y69" s="52">
        <f>FC_TRA_DAVI_PA_E!Y69+FC_TRA_DAVI_FR_E!Y69</f>
        <v>0</v>
      </c>
      <c r="Z69" s="52">
        <f>FC_TRA_DAVI_PA_E!Z69+FC_TRA_DAVI_FR_E!Z69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  <c r="Y70" s="52">
        <f>FC_TRA_DAVI_PA_E!Y70+FC_TRA_DAVI_FR_E!Y70</f>
        <v>0</v>
      </c>
      <c r="Z70" s="52">
        <f>FC_TRA_DAVI_PA_E!Z70+FC_TRA_DAVI_FR_E!Z70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  <c r="Y71" s="52">
        <f>FC_TRA_DAVI_PA_E!Y71+FC_TRA_DAVI_FR_E!Y71</f>
        <v>18.680919840000001</v>
      </c>
      <c r="Z71" s="52">
        <f>FC_TRA_DAVI_PA_E!Z71+FC_TRA_DAVI_FR_E!Z71</f>
        <v>26.005916160000002</v>
      </c>
    </row>
    <row r="72" spans="1:26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  <c r="Y72" s="55">
        <f>FC_TRA_DAVI_PA_E!Y72+FC_TRA_DAVI_FR_E!Y72</f>
        <v>0</v>
      </c>
      <c r="Z72" s="55">
        <f>FC_TRA_DAVI_PA_E!Z72+FC_TRA_DAVI_FR_E!Z72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2983.9174118206165</v>
      </c>
      <c r="D2" s="21">
        <f t="shared" ref="D2:X2" si="0">SUM(D3,D17,D22,D25,D26,D51,D52)</f>
        <v>3017.8289159067535</v>
      </c>
      <c r="E2" s="21">
        <f t="shared" si="0"/>
        <v>2843.839156127367</v>
      </c>
      <c r="F2" s="21">
        <f t="shared" si="0"/>
        <v>2651.6439830273957</v>
      </c>
      <c r="G2" s="21">
        <f t="shared" si="0"/>
        <v>2520.5013853830428</v>
      </c>
      <c r="H2" s="21">
        <f t="shared" si="0"/>
        <v>2500.6676590569409</v>
      </c>
      <c r="I2" s="21">
        <f t="shared" si="0"/>
        <v>2516.3790035322054</v>
      </c>
      <c r="J2" s="21">
        <f t="shared" si="0"/>
        <v>2536.7164397333786</v>
      </c>
      <c r="K2" s="21">
        <f t="shared" si="0"/>
        <v>2560.3358131182076</v>
      </c>
      <c r="L2" s="21">
        <f t="shared" si="0"/>
        <v>2436.3274070497464</v>
      </c>
      <c r="M2" s="21">
        <f t="shared" si="0"/>
        <v>2375.7564412548322</v>
      </c>
      <c r="N2" s="21">
        <f t="shared" si="0"/>
        <v>4424.5967570709145</v>
      </c>
      <c r="O2" s="21">
        <f t="shared" si="0"/>
        <v>4454.9751411034376</v>
      </c>
      <c r="P2" s="21">
        <f t="shared" si="0"/>
        <v>4387.2913624529147</v>
      </c>
      <c r="Q2" s="21">
        <f t="shared" si="0"/>
        <v>4178.2179993277095</v>
      </c>
      <c r="R2" s="21">
        <f t="shared" si="0"/>
        <v>4181.9011957234843</v>
      </c>
      <c r="S2" s="21">
        <f t="shared" si="0"/>
        <v>4330.0051846252081</v>
      </c>
      <c r="T2" s="21">
        <f t="shared" si="0"/>
        <v>4468.7600816431559</v>
      </c>
      <c r="U2" s="21">
        <f t="shared" si="0"/>
        <v>4703.1091379005666</v>
      </c>
      <c r="V2" s="21">
        <f t="shared" si="0"/>
        <v>4785.7374823740884</v>
      </c>
      <c r="W2" s="21">
        <f t="shared" si="0"/>
        <v>2846.8100516396485</v>
      </c>
      <c r="X2" s="21">
        <f t="shared" si="0"/>
        <v>3486.6371259132175</v>
      </c>
      <c r="Y2" s="21">
        <f t="shared" ref="Y2:Z2" si="1">SUM(Y3,Y17,Y22,Y25,Y26,Y51,Y52)</f>
        <v>4678.1328462549227</v>
      </c>
      <c r="Z2" s="21">
        <f t="shared" si="1"/>
        <v>4205.8754839263547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2983.9174118206165</v>
      </c>
      <c r="D26" s="27">
        <f t="shared" si="14"/>
        <v>3017.8289159067535</v>
      </c>
      <c r="E26" s="27">
        <f t="shared" si="14"/>
        <v>2843.839156127367</v>
      </c>
      <c r="F26" s="27">
        <f t="shared" si="14"/>
        <v>2651.6439830273957</v>
      </c>
      <c r="G26" s="27">
        <f t="shared" si="14"/>
        <v>2520.5013853830428</v>
      </c>
      <c r="H26" s="27">
        <f t="shared" si="14"/>
        <v>2500.6676590569409</v>
      </c>
      <c r="I26" s="27">
        <f t="shared" si="14"/>
        <v>2516.3790035322054</v>
      </c>
      <c r="J26" s="27">
        <f t="shared" si="14"/>
        <v>2536.7164397333786</v>
      </c>
      <c r="K26" s="27">
        <f t="shared" si="14"/>
        <v>2560.3358131182076</v>
      </c>
      <c r="L26" s="27">
        <f t="shared" si="14"/>
        <v>2436.3274070497464</v>
      </c>
      <c r="M26" s="27">
        <f t="shared" si="14"/>
        <v>2375.7564412548322</v>
      </c>
      <c r="N26" s="27">
        <f t="shared" si="14"/>
        <v>4424.5967570709145</v>
      </c>
      <c r="O26" s="27">
        <f t="shared" si="14"/>
        <v>4454.9751411034376</v>
      </c>
      <c r="P26" s="27">
        <f t="shared" si="14"/>
        <v>4387.2913624529147</v>
      </c>
      <c r="Q26" s="27">
        <f t="shared" si="14"/>
        <v>4178.2179993277095</v>
      </c>
      <c r="R26" s="27">
        <f t="shared" si="14"/>
        <v>4181.9011957234843</v>
      </c>
      <c r="S26" s="27">
        <f t="shared" si="14"/>
        <v>4330.0051846252081</v>
      </c>
      <c r="T26" s="27">
        <f t="shared" si="14"/>
        <v>4468.7600816431559</v>
      </c>
      <c r="U26" s="27">
        <f t="shared" si="14"/>
        <v>4703.1091379005666</v>
      </c>
      <c r="V26" s="27">
        <f t="shared" si="14"/>
        <v>4785.7374823740884</v>
      </c>
      <c r="W26" s="27">
        <f t="shared" si="14"/>
        <v>2846.8100516396485</v>
      </c>
      <c r="X26" s="27">
        <f t="shared" si="14"/>
        <v>3486.6371259132175</v>
      </c>
      <c r="Y26" s="27">
        <f t="shared" ref="Y26:Z26" si="15">SUM(Y27,Y33)</f>
        <v>4678.1328462549227</v>
      </c>
      <c r="Z26" s="27">
        <f t="shared" si="15"/>
        <v>4205.8754839263547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2983.9174118206165</v>
      </c>
      <c r="D33" s="19">
        <f t="shared" si="18"/>
        <v>3017.8289159067535</v>
      </c>
      <c r="E33" s="19">
        <f t="shared" si="18"/>
        <v>2843.839156127367</v>
      </c>
      <c r="F33" s="19">
        <f t="shared" si="18"/>
        <v>2651.6439830273957</v>
      </c>
      <c r="G33" s="19">
        <f t="shared" si="18"/>
        <v>2520.5013853830428</v>
      </c>
      <c r="H33" s="19">
        <f t="shared" si="18"/>
        <v>2500.6676590569409</v>
      </c>
      <c r="I33" s="19">
        <f t="shared" si="18"/>
        <v>2516.3790035322054</v>
      </c>
      <c r="J33" s="19">
        <f t="shared" si="18"/>
        <v>2536.7164397333786</v>
      </c>
      <c r="K33" s="19">
        <f t="shared" si="18"/>
        <v>2560.3358131182076</v>
      </c>
      <c r="L33" s="19">
        <f t="shared" si="18"/>
        <v>2436.3274070497464</v>
      </c>
      <c r="M33" s="19">
        <f t="shared" si="18"/>
        <v>2375.7564412548322</v>
      </c>
      <c r="N33" s="19">
        <f t="shared" si="18"/>
        <v>4424.5967570709145</v>
      </c>
      <c r="O33" s="19">
        <f t="shared" si="18"/>
        <v>4454.9751411034376</v>
      </c>
      <c r="P33" s="19">
        <f t="shared" si="18"/>
        <v>4387.2913624529147</v>
      </c>
      <c r="Q33" s="19">
        <f t="shared" si="18"/>
        <v>4178.2179993277095</v>
      </c>
      <c r="R33" s="19">
        <f t="shared" si="18"/>
        <v>4181.9011957234843</v>
      </c>
      <c r="S33" s="19">
        <f t="shared" si="18"/>
        <v>4330.0051846252081</v>
      </c>
      <c r="T33" s="19">
        <f t="shared" si="18"/>
        <v>4468.7600816431559</v>
      </c>
      <c r="U33" s="19">
        <f t="shared" si="18"/>
        <v>4703.1091379005666</v>
      </c>
      <c r="V33" s="19">
        <f t="shared" si="18"/>
        <v>4785.7374823740884</v>
      </c>
      <c r="W33" s="19">
        <f t="shared" si="18"/>
        <v>2846.8100516396485</v>
      </c>
      <c r="X33" s="19">
        <f t="shared" si="18"/>
        <v>3486.6371259132175</v>
      </c>
      <c r="Y33" s="19">
        <f t="shared" ref="Y33:Z33" si="19">SUM(Y34:Y50)</f>
        <v>4678.1328462549227</v>
      </c>
      <c r="Z33" s="19">
        <f t="shared" si="19"/>
        <v>4205.8754839263547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75.765977539202922</v>
      </c>
      <c r="D38" s="8">
        <v>72.23572903615937</v>
      </c>
      <c r="E38" s="8">
        <v>70.08062634835909</v>
      </c>
      <c r="F38" s="8">
        <v>61.371677073232725</v>
      </c>
      <c r="G38" s="8">
        <v>61.108155891951903</v>
      </c>
      <c r="H38" s="8">
        <v>64.034044744592109</v>
      </c>
      <c r="I38" s="8">
        <v>64.5872761998248</v>
      </c>
      <c r="J38" s="8">
        <v>65.1092721341724</v>
      </c>
      <c r="K38" s="8">
        <v>59.670945611928623</v>
      </c>
      <c r="L38" s="8">
        <v>74.73673709185276</v>
      </c>
      <c r="M38" s="8">
        <v>63.24209916020245</v>
      </c>
      <c r="N38" s="8">
        <v>74.784726377259148</v>
      </c>
      <c r="O38" s="8">
        <v>67.91899013013095</v>
      </c>
      <c r="P38" s="8">
        <v>64.576099822563407</v>
      </c>
      <c r="Q38" s="8">
        <v>54.849522125768885</v>
      </c>
      <c r="R38" s="8">
        <v>54.755584895481135</v>
      </c>
      <c r="S38" s="8">
        <v>51.754934537399798</v>
      </c>
      <c r="T38" s="8">
        <v>49.746260785369998</v>
      </c>
      <c r="U38" s="8">
        <v>50.373707283448383</v>
      </c>
      <c r="V38" s="8">
        <v>50.038156304036534</v>
      </c>
      <c r="W38" s="8">
        <v>38.55472353933569</v>
      </c>
      <c r="X38" s="8">
        <v>57.367747410051884</v>
      </c>
      <c r="Y38" s="8">
        <v>50.86404891339226</v>
      </c>
      <c r="Z38" s="8">
        <v>62.998402374716548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2908.1514342814135</v>
      </c>
      <c r="D40" s="8">
        <v>2945.5931868705943</v>
      </c>
      <c r="E40" s="8">
        <v>2773.7585297790079</v>
      </c>
      <c r="F40" s="8">
        <v>2590.2723059541631</v>
      </c>
      <c r="G40" s="8">
        <v>2459.393229491091</v>
      </c>
      <c r="H40" s="8">
        <v>2436.633614312349</v>
      </c>
      <c r="I40" s="8">
        <v>2451.7917273323806</v>
      </c>
      <c r="J40" s="8">
        <v>2471.6071675992062</v>
      </c>
      <c r="K40" s="8">
        <v>2500.6648675062788</v>
      </c>
      <c r="L40" s="8">
        <v>2361.5906699578936</v>
      </c>
      <c r="M40" s="8">
        <v>2312.5143420946297</v>
      </c>
      <c r="N40" s="8">
        <v>4349.8120306936553</v>
      </c>
      <c r="O40" s="8">
        <v>4387.056150973307</v>
      </c>
      <c r="P40" s="8">
        <v>4322.7152626303514</v>
      </c>
      <c r="Q40" s="8">
        <v>4123.3684772019406</v>
      </c>
      <c r="R40" s="8">
        <v>4127.1456108280036</v>
      </c>
      <c r="S40" s="8">
        <v>4278.2502500878081</v>
      </c>
      <c r="T40" s="8">
        <v>4419.0138208577855</v>
      </c>
      <c r="U40" s="8">
        <v>4652.7354306171183</v>
      </c>
      <c r="V40" s="8">
        <v>4735.6993260700519</v>
      </c>
      <c r="W40" s="8">
        <v>2808.2553281003129</v>
      </c>
      <c r="X40" s="8">
        <v>3429.2693785031656</v>
      </c>
      <c r="Y40" s="8">
        <v>4627.2687973415304</v>
      </c>
      <c r="Z40" s="8">
        <v>4142.8770815516382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18.400902862626403</v>
      </c>
      <c r="Z61" s="49">
        <f t="shared" si="23"/>
        <v>25.562915974529496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18.400902862626403</v>
      </c>
      <c r="Z71" s="52">
        <v>25.562915974529496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191.39951617938436</v>
      </c>
      <c r="D2" s="21">
        <f t="shared" ref="D2:X2" si="0">SUM(D3,D17,D22,D25,D26,D51,D52)</f>
        <v>220.97374209324593</v>
      </c>
      <c r="E2" s="21">
        <f t="shared" si="0"/>
        <v>176.24866987263326</v>
      </c>
      <c r="F2" s="21">
        <f t="shared" si="0"/>
        <v>142.87874233260439</v>
      </c>
      <c r="G2" s="21">
        <f t="shared" si="0"/>
        <v>147.26739197695753</v>
      </c>
      <c r="H2" s="21">
        <f t="shared" si="0"/>
        <v>145.44864146305943</v>
      </c>
      <c r="I2" s="21">
        <f t="shared" si="0"/>
        <v>123.55438590779526</v>
      </c>
      <c r="J2" s="21">
        <f t="shared" si="0"/>
        <v>103.21694970662215</v>
      </c>
      <c r="K2" s="21">
        <f t="shared" si="0"/>
        <v>82.712184361793206</v>
      </c>
      <c r="L2" s="21">
        <f t="shared" si="0"/>
        <v>73.725785390254003</v>
      </c>
      <c r="M2" s="21">
        <f t="shared" si="0"/>
        <v>53.962623745168116</v>
      </c>
      <c r="N2" s="21">
        <f t="shared" si="0"/>
        <v>98.345838089085191</v>
      </c>
      <c r="O2" s="21">
        <f t="shared" si="0"/>
        <v>101.79073421656321</v>
      </c>
      <c r="P2" s="21">
        <f t="shared" si="0"/>
        <v>94.00432382708415</v>
      </c>
      <c r="Q2" s="21">
        <f t="shared" si="0"/>
        <v>109.86393339229208</v>
      </c>
      <c r="R2" s="21">
        <f t="shared" si="0"/>
        <v>106.04548931651429</v>
      </c>
      <c r="S2" s="21">
        <f t="shared" si="0"/>
        <v>93.299114334791582</v>
      </c>
      <c r="T2" s="21">
        <f t="shared" si="0"/>
        <v>97.187091476844316</v>
      </c>
      <c r="U2" s="21">
        <f t="shared" si="0"/>
        <v>97.342499619435273</v>
      </c>
      <c r="V2" s="21">
        <f t="shared" si="0"/>
        <v>94.403746865912325</v>
      </c>
      <c r="W2" s="21">
        <f t="shared" si="0"/>
        <v>107.10436032035169</v>
      </c>
      <c r="X2" s="21">
        <f t="shared" si="0"/>
        <v>142.21033612678269</v>
      </c>
      <c r="Y2" s="21">
        <f t="shared" ref="Y2:Z2" si="1">SUM(Y3,Y17,Y22,Y25,Y26,Y51,Y52)</f>
        <v>71.189801345078408</v>
      </c>
      <c r="Z2" s="21">
        <f t="shared" si="1"/>
        <v>72.88697507364553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191.39951617938436</v>
      </c>
      <c r="D26" s="27">
        <f t="shared" si="14"/>
        <v>220.97374209324593</v>
      </c>
      <c r="E26" s="27">
        <f t="shared" si="14"/>
        <v>176.24866987263326</v>
      </c>
      <c r="F26" s="27">
        <f t="shared" si="14"/>
        <v>142.87874233260439</v>
      </c>
      <c r="G26" s="27">
        <f t="shared" si="14"/>
        <v>147.26739197695753</v>
      </c>
      <c r="H26" s="27">
        <f t="shared" si="14"/>
        <v>145.44864146305943</v>
      </c>
      <c r="I26" s="27">
        <f t="shared" si="14"/>
        <v>123.55438590779526</v>
      </c>
      <c r="J26" s="27">
        <f t="shared" si="14"/>
        <v>103.21694970662215</v>
      </c>
      <c r="K26" s="27">
        <f t="shared" si="14"/>
        <v>82.712184361793206</v>
      </c>
      <c r="L26" s="27">
        <f t="shared" si="14"/>
        <v>73.725785390254003</v>
      </c>
      <c r="M26" s="27">
        <f t="shared" si="14"/>
        <v>53.962623745168116</v>
      </c>
      <c r="N26" s="27">
        <f t="shared" si="14"/>
        <v>98.345838089085191</v>
      </c>
      <c r="O26" s="27">
        <f t="shared" si="14"/>
        <v>101.79073421656321</v>
      </c>
      <c r="P26" s="27">
        <f t="shared" si="14"/>
        <v>94.00432382708415</v>
      </c>
      <c r="Q26" s="27">
        <f t="shared" si="14"/>
        <v>109.86393339229208</v>
      </c>
      <c r="R26" s="27">
        <f t="shared" si="14"/>
        <v>106.04548931651429</v>
      </c>
      <c r="S26" s="27">
        <f t="shared" si="14"/>
        <v>93.299114334791582</v>
      </c>
      <c r="T26" s="27">
        <f t="shared" si="14"/>
        <v>97.187091476844316</v>
      </c>
      <c r="U26" s="27">
        <f t="shared" si="14"/>
        <v>97.342499619435273</v>
      </c>
      <c r="V26" s="27">
        <f t="shared" si="14"/>
        <v>94.403746865912325</v>
      </c>
      <c r="W26" s="27">
        <f t="shared" si="14"/>
        <v>107.10436032035169</v>
      </c>
      <c r="X26" s="27">
        <f t="shared" si="14"/>
        <v>142.21033612678269</v>
      </c>
      <c r="Y26" s="27">
        <f t="shared" ref="Y26:Z26" si="15">SUM(Y27,Y33)</f>
        <v>71.189801345078408</v>
      </c>
      <c r="Z26" s="27">
        <f t="shared" si="15"/>
        <v>72.88697507364553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191.39951617938436</v>
      </c>
      <c r="D33" s="19">
        <f t="shared" si="18"/>
        <v>220.97374209324593</v>
      </c>
      <c r="E33" s="19">
        <f t="shared" si="18"/>
        <v>176.24866987263326</v>
      </c>
      <c r="F33" s="19">
        <f t="shared" si="18"/>
        <v>142.87874233260439</v>
      </c>
      <c r="G33" s="19">
        <f t="shared" si="18"/>
        <v>147.26739197695753</v>
      </c>
      <c r="H33" s="19">
        <f t="shared" si="18"/>
        <v>145.44864146305943</v>
      </c>
      <c r="I33" s="19">
        <f t="shared" si="18"/>
        <v>123.55438590779526</v>
      </c>
      <c r="J33" s="19">
        <f t="shared" si="18"/>
        <v>103.21694970662215</v>
      </c>
      <c r="K33" s="19">
        <f t="shared" si="18"/>
        <v>82.712184361793206</v>
      </c>
      <c r="L33" s="19">
        <f t="shared" si="18"/>
        <v>73.725785390254003</v>
      </c>
      <c r="M33" s="19">
        <f t="shared" si="18"/>
        <v>53.962623745168116</v>
      </c>
      <c r="N33" s="19">
        <f t="shared" si="18"/>
        <v>98.345838089085191</v>
      </c>
      <c r="O33" s="19">
        <f t="shared" si="18"/>
        <v>101.79073421656321</v>
      </c>
      <c r="P33" s="19">
        <f t="shared" si="18"/>
        <v>94.00432382708415</v>
      </c>
      <c r="Q33" s="19">
        <f t="shared" si="18"/>
        <v>109.86393339229208</v>
      </c>
      <c r="R33" s="19">
        <f t="shared" si="18"/>
        <v>106.04548931651429</v>
      </c>
      <c r="S33" s="19">
        <f t="shared" si="18"/>
        <v>93.299114334791582</v>
      </c>
      <c r="T33" s="19">
        <f t="shared" si="18"/>
        <v>97.187091476844316</v>
      </c>
      <c r="U33" s="19">
        <f t="shared" si="18"/>
        <v>97.342499619435273</v>
      </c>
      <c r="V33" s="19">
        <f t="shared" si="18"/>
        <v>94.403746865912325</v>
      </c>
      <c r="W33" s="19">
        <f t="shared" si="18"/>
        <v>107.10436032035169</v>
      </c>
      <c r="X33" s="19">
        <f t="shared" si="18"/>
        <v>142.21033612678269</v>
      </c>
      <c r="Y33" s="19">
        <f t="shared" ref="Y33:Z33" si="19">SUM(Y34:Y50)</f>
        <v>71.189801345078408</v>
      </c>
      <c r="Z33" s="19">
        <f t="shared" si="19"/>
        <v>72.88697507364553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4.8599104607970736</v>
      </c>
      <c r="D38" s="8">
        <v>5.2892989638406291</v>
      </c>
      <c r="E38" s="8">
        <v>4.3432896516409425</v>
      </c>
      <c r="F38" s="8">
        <v>3.3068949267672592</v>
      </c>
      <c r="G38" s="8">
        <v>3.5704161080480765</v>
      </c>
      <c r="H38" s="8">
        <v>3.7244712554078774</v>
      </c>
      <c r="I38" s="8">
        <v>3.1712398001751896</v>
      </c>
      <c r="J38" s="8">
        <v>2.6492438658275859</v>
      </c>
      <c r="K38" s="8">
        <v>1.9276823880713763</v>
      </c>
      <c r="L38" s="8">
        <v>2.2616109081472344</v>
      </c>
      <c r="M38" s="8">
        <v>1.4364728397975361</v>
      </c>
      <c r="N38" s="8">
        <v>1.6622456227408455</v>
      </c>
      <c r="O38" s="8">
        <v>1.5518658698690633</v>
      </c>
      <c r="P38" s="8">
        <v>1.3836401774365883</v>
      </c>
      <c r="Q38" s="8">
        <v>1.4422378742311022</v>
      </c>
      <c r="R38" s="8">
        <v>1.3885031045188707</v>
      </c>
      <c r="S38" s="8">
        <v>1.1151694626001873</v>
      </c>
      <c r="T38" s="8">
        <v>1.0818872146300138</v>
      </c>
      <c r="U38" s="8">
        <v>1.0426087165516016</v>
      </c>
      <c r="V38" s="8">
        <v>0.98705569596346987</v>
      </c>
      <c r="W38" s="8">
        <v>1.4505284606643136</v>
      </c>
      <c r="X38" s="8">
        <v>2.3398725899481243</v>
      </c>
      <c r="Y38" s="8">
        <v>0.77402708660775588</v>
      </c>
      <c r="Z38" s="8">
        <v>1.0917496252834522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186.5396057185873</v>
      </c>
      <c r="D40" s="8">
        <v>215.68444312940531</v>
      </c>
      <c r="E40" s="8">
        <v>171.90538022099233</v>
      </c>
      <c r="F40" s="8">
        <v>139.57184740583713</v>
      </c>
      <c r="G40" s="8">
        <v>143.69697586890945</v>
      </c>
      <c r="H40" s="8">
        <v>141.72417020765155</v>
      </c>
      <c r="I40" s="8">
        <v>120.38314610762008</v>
      </c>
      <c r="J40" s="8">
        <v>100.56770584079456</v>
      </c>
      <c r="K40" s="8">
        <v>80.784501973721831</v>
      </c>
      <c r="L40" s="8">
        <v>71.46417448210677</v>
      </c>
      <c r="M40" s="8">
        <v>52.526150905370578</v>
      </c>
      <c r="N40" s="8">
        <v>96.683592466344351</v>
      </c>
      <c r="O40" s="8">
        <v>100.23886834669415</v>
      </c>
      <c r="P40" s="8">
        <v>92.62068364964756</v>
      </c>
      <c r="Q40" s="8">
        <v>108.42169551806099</v>
      </c>
      <c r="R40" s="8">
        <v>104.65698621199542</v>
      </c>
      <c r="S40" s="8">
        <v>92.18394487219139</v>
      </c>
      <c r="T40" s="8">
        <v>96.105204262214301</v>
      </c>
      <c r="U40" s="8">
        <v>96.299890902883675</v>
      </c>
      <c r="V40" s="8">
        <v>93.416691169948848</v>
      </c>
      <c r="W40" s="8">
        <v>105.65383185968737</v>
      </c>
      <c r="X40" s="8">
        <v>139.87046353683456</v>
      </c>
      <c r="Y40" s="8">
        <v>70.415774258470648</v>
      </c>
      <c r="Z40" s="8">
        <v>71.795225448362075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0.28001697737359965</v>
      </c>
      <c r="Z61" s="49">
        <f t="shared" si="23"/>
        <v>0.44300018547050524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0.28001697737359965</v>
      </c>
      <c r="Z71" s="52">
        <v>0.44300018547050524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1460.4122221199998</v>
      </c>
      <c r="D2" s="21">
        <f t="shared" ref="D2:X2" si="0">SUM(D3,D17,D22,D25,D26,D51,D52)</f>
        <v>1323.8422250399999</v>
      </c>
      <c r="E2" s="21">
        <f t="shared" si="0"/>
        <v>1335.8916597600003</v>
      </c>
      <c r="F2" s="21">
        <f t="shared" si="0"/>
        <v>1399.72641516</v>
      </c>
      <c r="G2" s="21">
        <f t="shared" si="0"/>
        <v>1599.8349085200002</v>
      </c>
      <c r="H2" s="21">
        <f t="shared" si="0"/>
        <v>1436.0655153599998</v>
      </c>
      <c r="I2" s="21">
        <f t="shared" si="0"/>
        <v>1476.8816432399999</v>
      </c>
      <c r="J2" s="21">
        <f t="shared" si="0"/>
        <v>1532.5504344000001</v>
      </c>
      <c r="K2" s="21">
        <f t="shared" si="0"/>
        <v>1463.6174493600001</v>
      </c>
      <c r="L2" s="21">
        <f t="shared" si="0"/>
        <v>1478.8629226800001</v>
      </c>
      <c r="M2" s="21">
        <f t="shared" si="0"/>
        <v>1484.7595909199999</v>
      </c>
      <c r="N2" s="21">
        <f t="shared" si="0"/>
        <v>1405.10697516</v>
      </c>
      <c r="O2" s="21">
        <f t="shared" si="0"/>
        <v>1414.0317895200003</v>
      </c>
      <c r="P2" s="21">
        <f t="shared" si="0"/>
        <v>1424.8290959999999</v>
      </c>
      <c r="Q2" s="21">
        <f t="shared" si="0"/>
        <v>1424.6573166000003</v>
      </c>
      <c r="R2" s="21">
        <f t="shared" si="0"/>
        <v>1435.9060177199997</v>
      </c>
      <c r="S2" s="21">
        <f t="shared" si="0"/>
        <v>1402.4142532799999</v>
      </c>
      <c r="T2" s="21">
        <f t="shared" si="0"/>
        <v>1402.34405328</v>
      </c>
      <c r="U2" s="21">
        <f t="shared" si="0"/>
        <v>1412.0024662799999</v>
      </c>
      <c r="V2" s="21">
        <f t="shared" si="0"/>
        <v>1436.5758963600003</v>
      </c>
      <c r="W2" s="21">
        <f t="shared" si="0"/>
        <v>1234.3246181999998</v>
      </c>
      <c r="X2" s="21">
        <f t="shared" si="0"/>
        <v>1417.2771214799998</v>
      </c>
      <c r="Y2" s="21">
        <f t="shared" ref="Y2:Z2" si="1">SUM(Y3,Y17,Y22,Y25,Y26,Y51,Y52)</f>
        <v>1535.5146293999999</v>
      </c>
      <c r="Z2" s="21">
        <f t="shared" si="1"/>
        <v>1512.0643517999999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  <c r="Y5" s="8">
        <f>FC_TRA_DNAVI_DCS_E!Y5+FC_TRA_DNAVI_IWW_E!Y5</f>
        <v>0</v>
      </c>
      <c r="Z5" s="8">
        <f>FC_TRA_DNAVI_DCS_E!Z5+FC_TRA_DNAVI_IWW_E!Z5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  <c r="Y6" s="8">
        <f>FC_TRA_DNAVI_DCS_E!Y6+FC_TRA_DNAVI_IWW_E!Y6</f>
        <v>0</v>
      </c>
      <c r="Z6" s="8">
        <f>FC_TRA_DNAVI_DCS_E!Z6+FC_TRA_DNAVI_IWW_E!Z6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  <c r="Y7" s="8">
        <f>FC_TRA_DNAVI_DCS_E!Y7+FC_TRA_DNAVI_IWW_E!Y7</f>
        <v>0</v>
      </c>
      <c r="Z7" s="8">
        <f>FC_TRA_DNAVI_DCS_E!Z7+FC_TRA_DNAVI_IWW_E!Z7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  <c r="Y9" s="8">
        <f>FC_TRA_DNAVI_DCS_E!Y9+FC_TRA_DNAVI_IWW_E!Y9</f>
        <v>0</v>
      </c>
      <c r="Z9" s="8">
        <f>FC_TRA_DNAVI_DCS_E!Z9+FC_TRA_DNAVI_IWW_E!Z9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  <c r="Y10" s="8">
        <f>FC_TRA_DNAVI_DCS_E!Y10+FC_TRA_DNAVI_IWW_E!Y10</f>
        <v>0</v>
      </c>
      <c r="Z10" s="8">
        <f>FC_TRA_DNAVI_DCS_E!Z10+FC_TRA_DNAVI_IWW_E!Z10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  <c r="Y12" s="8">
        <f>FC_TRA_DNAVI_DCS_E!Y12+FC_TRA_DNAVI_IWW_E!Y12</f>
        <v>0</v>
      </c>
      <c r="Z12" s="8">
        <f>FC_TRA_DNAVI_DCS_E!Z12+FC_TRA_DNAVI_IWW_E!Z12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  <c r="Y13" s="8">
        <f>FC_TRA_DNAVI_DCS_E!Y13+FC_TRA_DNAVI_IWW_E!Y13</f>
        <v>0</v>
      </c>
      <c r="Z13" s="8">
        <f>FC_TRA_DNAVI_DCS_E!Z13+FC_TRA_DNAVI_IWW_E!Z13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  <c r="Y14" s="8">
        <f>FC_TRA_DNAVI_DCS_E!Y14+FC_TRA_DNAVI_IWW_E!Y14</f>
        <v>0</v>
      </c>
      <c r="Z14" s="8">
        <f>FC_TRA_DNAVI_DCS_E!Z14+FC_TRA_DNAVI_IWW_E!Z14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  <c r="Y15" s="8">
        <f>FC_TRA_DNAVI_DCS_E!Y15+FC_TRA_DNAVI_IWW_E!Y15</f>
        <v>0</v>
      </c>
      <c r="Z15" s="8">
        <f>FC_TRA_DNAVI_DCS_E!Z15+FC_TRA_DNAVI_IWW_E!Z15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  <c r="Y16" s="8">
        <f>FC_TRA_DNAVI_DCS_E!Y16+FC_TRA_DNAVI_IWW_E!Y16</f>
        <v>0</v>
      </c>
      <c r="Z16" s="8">
        <f>FC_TRA_DNAVI_DCS_E!Z16+FC_TRA_DNAVI_IWW_E!Z16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  <c r="Y18" s="8">
        <f>FC_TRA_DNAVI_DCS_E!Y18+FC_TRA_DNAVI_IWW_E!Y18</f>
        <v>0</v>
      </c>
      <c r="Z18" s="8">
        <f>FC_TRA_DNAVI_DCS_E!Z18+FC_TRA_DNAVI_IWW_E!Z18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  <c r="Y19" s="8">
        <f>FC_TRA_DNAVI_DCS_E!Y19+FC_TRA_DNAVI_IWW_E!Y19</f>
        <v>0</v>
      </c>
      <c r="Z19" s="8">
        <f>FC_TRA_DNAVI_DCS_E!Z19+FC_TRA_DNAVI_IWW_E!Z19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  <c r="Y20" s="8">
        <f>FC_TRA_DNAVI_DCS_E!Y20+FC_TRA_DNAVI_IWW_E!Y20</f>
        <v>0</v>
      </c>
      <c r="Z20" s="8">
        <f>FC_TRA_DNAVI_DCS_E!Z20+FC_TRA_DNAVI_IWW_E!Z20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  <c r="Y21" s="8">
        <f>FC_TRA_DNAVI_DCS_E!Y21+FC_TRA_DNAVI_IWW_E!Y21</f>
        <v>0</v>
      </c>
      <c r="Z21" s="8">
        <f>FC_TRA_DNAVI_DCS_E!Z21+FC_TRA_DNAVI_IWW_E!Z21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  <c r="Y23" s="8">
        <f>FC_TRA_DNAVI_DCS_E!Y23+FC_TRA_DNAVI_IWW_E!Y23</f>
        <v>0</v>
      </c>
      <c r="Z23" s="8">
        <f>FC_TRA_DNAVI_DCS_E!Z23+FC_TRA_DNAVI_IWW_E!Z23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  <c r="Y24" s="8">
        <f>FC_TRA_DNAVI_DCS_E!Y24+FC_TRA_DNAVI_IWW_E!Y24</f>
        <v>0</v>
      </c>
      <c r="Z24" s="8">
        <f>FC_TRA_DNAVI_DCS_E!Z24+FC_TRA_DNAVI_IWW_E!Z24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  <c r="Y25" s="27">
        <f>FC_TRA_DNAVI_DCS_E!Y25+FC_TRA_DNAVI_IWW_E!Y25</f>
        <v>0</v>
      </c>
      <c r="Z25" s="27">
        <f>FC_TRA_DNAVI_DCS_E!Z25+FC_TRA_DNAVI_IWW_E!Z25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1460.4122221199998</v>
      </c>
      <c r="D26" s="27">
        <f t="shared" si="20"/>
        <v>1323.8422250399999</v>
      </c>
      <c r="E26" s="27">
        <f t="shared" si="20"/>
        <v>1335.8916597600003</v>
      </c>
      <c r="F26" s="27">
        <f t="shared" si="20"/>
        <v>1399.72641516</v>
      </c>
      <c r="G26" s="27">
        <f t="shared" si="20"/>
        <v>1599.8349085200002</v>
      </c>
      <c r="H26" s="27">
        <f t="shared" si="20"/>
        <v>1436.0655153599998</v>
      </c>
      <c r="I26" s="27">
        <f t="shared" si="20"/>
        <v>1476.8816432399999</v>
      </c>
      <c r="J26" s="27">
        <f t="shared" si="20"/>
        <v>1532.5504344000001</v>
      </c>
      <c r="K26" s="27">
        <f t="shared" si="20"/>
        <v>1463.6174493600001</v>
      </c>
      <c r="L26" s="27">
        <f t="shared" si="20"/>
        <v>1478.8629226800001</v>
      </c>
      <c r="M26" s="27">
        <f t="shared" si="20"/>
        <v>1484.7595909199999</v>
      </c>
      <c r="N26" s="27">
        <f t="shared" si="20"/>
        <v>1405.10697516</v>
      </c>
      <c r="O26" s="27">
        <f t="shared" si="20"/>
        <v>1414.0317895200003</v>
      </c>
      <c r="P26" s="27">
        <f t="shared" si="20"/>
        <v>1424.8290959999999</v>
      </c>
      <c r="Q26" s="27">
        <f t="shared" si="20"/>
        <v>1424.6573166000003</v>
      </c>
      <c r="R26" s="27">
        <f t="shared" si="20"/>
        <v>1435.9060177199997</v>
      </c>
      <c r="S26" s="27">
        <f t="shared" si="20"/>
        <v>1402.4142532799999</v>
      </c>
      <c r="T26" s="27">
        <f t="shared" si="20"/>
        <v>1402.34405328</v>
      </c>
      <c r="U26" s="27">
        <f t="shared" si="20"/>
        <v>1412.0024662799999</v>
      </c>
      <c r="V26" s="27">
        <f t="shared" si="20"/>
        <v>1436.5758963600003</v>
      </c>
      <c r="W26" s="27">
        <f t="shared" ref="W26:X26" si="21">SUM(W27,W33)</f>
        <v>1234.3246181999998</v>
      </c>
      <c r="X26" s="27">
        <f t="shared" si="21"/>
        <v>1417.2771214799998</v>
      </c>
      <c r="Y26" s="27">
        <f t="shared" ref="Y26:Z26" si="22">SUM(Y27,Y33)</f>
        <v>1535.5146293999999</v>
      </c>
      <c r="Z26" s="27">
        <f t="shared" si="22"/>
        <v>1512.0643517999999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  <c r="Y28" s="8">
        <f>FC_TRA_DNAVI_DCS_E!Y28+FC_TRA_DNAVI_IWW_E!Y28</f>
        <v>0</v>
      </c>
      <c r="Z28" s="8">
        <f>FC_TRA_DNAVI_DCS_E!Z28+FC_TRA_DNAVI_IWW_E!Z28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  <c r="Y29" s="8">
        <f>FC_TRA_DNAVI_DCS_E!Y29+FC_TRA_DNAVI_IWW_E!Y29</f>
        <v>0</v>
      </c>
      <c r="Z29" s="8">
        <f>FC_TRA_DNAVI_DCS_E!Z29+FC_TRA_DNAVI_IWW_E!Z29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  <c r="Y30" s="8">
        <f>FC_TRA_DNAVI_DCS_E!Y30+FC_TRA_DNAVI_IWW_E!Y30</f>
        <v>0</v>
      </c>
      <c r="Z30" s="8">
        <f>FC_TRA_DNAVI_DCS_E!Z30+FC_TRA_DNAVI_IWW_E!Z30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  <c r="Y31" s="8">
        <f>FC_TRA_DNAVI_DCS_E!Y31+FC_TRA_DNAVI_IWW_E!Y31</f>
        <v>0</v>
      </c>
      <c r="Z31" s="8">
        <f>FC_TRA_DNAVI_DCS_E!Z31+FC_TRA_DNAVI_IWW_E!Z31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  <c r="Y32" s="8">
        <f>FC_TRA_DNAVI_DCS_E!Y32+FC_TRA_DNAVI_IWW_E!Y32</f>
        <v>0</v>
      </c>
      <c r="Z32" s="8">
        <f>FC_TRA_DNAVI_DCS_E!Z32+FC_TRA_DNAVI_IWW_E!Z32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1460.4122221199998</v>
      </c>
      <c r="D33" s="19">
        <f t="shared" si="26"/>
        <v>1323.8422250399999</v>
      </c>
      <c r="E33" s="19">
        <f t="shared" si="26"/>
        <v>1335.8916597600003</v>
      </c>
      <c r="F33" s="19">
        <f t="shared" si="26"/>
        <v>1399.72641516</v>
      </c>
      <c r="G33" s="19">
        <f t="shared" si="26"/>
        <v>1599.8349085200002</v>
      </c>
      <c r="H33" s="19">
        <f t="shared" si="26"/>
        <v>1436.0655153599998</v>
      </c>
      <c r="I33" s="19">
        <f t="shared" si="26"/>
        <v>1476.8816432399999</v>
      </c>
      <c r="J33" s="19">
        <f t="shared" si="26"/>
        <v>1532.5504344000001</v>
      </c>
      <c r="K33" s="19">
        <f t="shared" si="26"/>
        <v>1463.6174493600001</v>
      </c>
      <c r="L33" s="19">
        <f t="shared" si="26"/>
        <v>1478.8629226800001</v>
      </c>
      <c r="M33" s="19">
        <f t="shared" si="26"/>
        <v>1484.7595909199999</v>
      </c>
      <c r="N33" s="19">
        <f t="shared" si="26"/>
        <v>1405.10697516</v>
      </c>
      <c r="O33" s="19">
        <f t="shared" si="26"/>
        <v>1414.0317895200003</v>
      </c>
      <c r="P33" s="19">
        <f t="shared" si="26"/>
        <v>1424.8290959999999</v>
      </c>
      <c r="Q33" s="19">
        <f t="shared" si="26"/>
        <v>1424.6573166000003</v>
      </c>
      <c r="R33" s="19">
        <f t="shared" si="26"/>
        <v>1435.9060177199997</v>
      </c>
      <c r="S33" s="19">
        <f t="shared" si="26"/>
        <v>1402.4142532799999</v>
      </c>
      <c r="T33" s="19">
        <f t="shared" si="26"/>
        <v>1402.34405328</v>
      </c>
      <c r="U33" s="19">
        <f t="shared" si="26"/>
        <v>1412.0024662799999</v>
      </c>
      <c r="V33" s="19">
        <f t="shared" si="26"/>
        <v>1436.5758963600003</v>
      </c>
      <c r="W33" s="19">
        <f t="shared" ref="W33:X33" si="27">SUM(W34:W50)</f>
        <v>1234.3246181999998</v>
      </c>
      <c r="X33" s="19">
        <f t="shared" si="27"/>
        <v>1417.2771214799998</v>
      </c>
      <c r="Y33" s="19">
        <f t="shared" ref="Y33:Z33" si="28">SUM(Y34:Y50)</f>
        <v>1535.5146293999999</v>
      </c>
      <c r="Z33" s="19">
        <f t="shared" si="28"/>
        <v>1512.0643517999999</v>
      </c>
    </row>
    <row r="34" spans="1:26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  <c r="Y34" s="8">
        <f>FC_TRA_DNAVI_DCS_E!Y34+FC_TRA_DNAVI_IWW_E!Y34</f>
        <v>0</v>
      </c>
      <c r="Z34" s="8">
        <f>FC_TRA_DNAVI_DCS_E!Z34+FC_TRA_DNAVI_IWW_E!Z34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  <c r="Y35" s="8">
        <f>FC_TRA_DNAVI_DCS_E!Y35+FC_TRA_DNAVI_IWW_E!Y35</f>
        <v>0</v>
      </c>
      <c r="Z35" s="8">
        <f>FC_TRA_DNAVI_DCS_E!Z35+FC_TRA_DNAVI_IWW_E!Z35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  <c r="Y36" s="8">
        <f>FC_TRA_DNAVI_DCS_E!Y36+FC_TRA_DNAVI_IWW_E!Y36</f>
        <v>0</v>
      </c>
      <c r="Z36" s="8">
        <f>FC_TRA_DNAVI_DCS_E!Z36+FC_TRA_DNAVI_IWW_E!Z36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FC_TRA_DNAVI_DCS_E!C37+FC_TRA_DNAVI_IWW_E!C37</f>
        <v>742.93746911999983</v>
      </c>
      <c r="D37" s="8">
        <f>FC_TRA_DNAVI_DCS_E!D37+FC_TRA_DNAVI_IWW_E!D37</f>
        <v>675.39774455999998</v>
      </c>
      <c r="E37" s="8">
        <f>FC_TRA_DNAVI_DCS_E!E37+FC_TRA_DNAVI_IWW_E!E37</f>
        <v>696.88770227999998</v>
      </c>
      <c r="F37" s="8">
        <f>FC_TRA_DNAVI_DCS_E!F37+FC_TRA_DNAVI_IWW_E!F37</f>
        <v>713.49658379999983</v>
      </c>
      <c r="G37" s="8">
        <f>FC_TRA_DNAVI_DCS_E!G37+FC_TRA_DNAVI_IWW_E!G37</f>
        <v>838.51101180000001</v>
      </c>
      <c r="H37" s="8">
        <f>FC_TRA_DNAVI_DCS_E!H37+FC_TRA_DNAVI_IWW_E!H37</f>
        <v>734.84059572000001</v>
      </c>
      <c r="I37" s="8">
        <f>FC_TRA_DNAVI_DCS_E!I37+FC_TRA_DNAVI_IWW_E!I37</f>
        <v>753.13521360000004</v>
      </c>
      <c r="J37" s="8">
        <f>FC_TRA_DNAVI_DCS_E!J37+FC_TRA_DNAVI_IWW_E!J37</f>
        <v>753.13521360000016</v>
      </c>
      <c r="K37" s="8">
        <f>FC_TRA_DNAVI_DCS_E!K37+FC_TRA_DNAVI_IWW_E!K37</f>
        <v>786.67580376000001</v>
      </c>
      <c r="L37" s="8">
        <f>FC_TRA_DNAVI_DCS_E!L37+FC_TRA_DNAVI_IWW_E!L37</f>
        <v>801.92127708000021</v>
      </c>
      <c r="M37" s="8">
        <f>FC_TRA_DNAVI_DCS_E!M37+FC_TRA_DNAVI_IWW_E!M37</f>
        <v>817.16699988000005</v>
      </c>
      <c r="N37" s="8">
        <f>FC_TRA_DNAVI_DCS_E!N37+FC_TRA_DNAVI_IWW_E!N37</f>
        <v>842.99691167999993</v>
      </c>
      <c r="O37" s="8">
        <f>FC_TRA_DNAVI_DCS_E!O37+FC_TRA_DNAVI_IWW_E!O37</f>
        <v>853.96579883999993</v>
      </c>
      <c r="P37" s="8">
        <f>FC_TRA_DNAVI_DCS_E!P37+FC_TRA_DNAVI_IWW_E!P37</f>
        <v>860.73693551999997</v>
      </c>
      <c r="Q37" s="8">
        <f>FC_TRA_DNAVI_DCS_E!Q37+FC_TRA_DNAVI_IWW_E!Q37</f>
        <v>867.65875812000024</v>
      </c>
      <c r="R37" s="8">
        <f>FC_TRA_DNAVI_DCS_E!R37+FC_TRA_DNAVI_IWW_E!R37</f>
        <v>874.54465559999971</v>
      </c>
      <c r="S37" s="8">
        <f>FC_TRA_DNAVI_DCS_E!S37+FC_TRA_DNAVI_IWW_E!S37</f>
        <v>881.72568791999981</v>
      </c>
      <c r="T37" s="8">
        <f>FC_TRA_DNAVI_DCS_E!T37+FC_TRA_DNAVI_IWW_E!T37</f>
        <v>890.30755044000023</v>
      </c>
      <c r="U37" s="8">
        <f>FC_TRA_DNAVI_DCS_E!U37+FC_TRA_DNAVI_IWW_E!U37</f>
        <v>899.24666831999991</v>
      </c>
      <c r="V37" s="8">
        <f>FC_TRA_DNAVI_DCS_E!V37+FC_TRA_DNAVI_IWW_E!V37</f>
        <v>910.82678148000025</v>
      </c>
      <c r="W37" s="8">
        <f>FC_TRA_DNAVI_DCS_E!W37+FC_TRA_DNAVI_IWW_E!W37</f>
        <v>780.89210892000006</v>
      </c>
      <c r="X37" s="8">
        <f>FC_TRA_DNAVI_DCS_E!X37+FC_TRA_DNAVI_IWW_E!X37</f>
        <v>928.58052671999985</v>
      </c>
      <c r="Y37" s="8">
        <f>FC_TRA_DNAVI_DCS_E!Y37+FC_TRA_DNAVI_IWW_E!Y37</f>
        <v>1048.3326730799999</v>
      </c>
      <c r="Z37" s="8">
        <f>FC_TRA_DNAVI_DCS_E!Z37+FC_TRA_DNAVI_IWW_E!Z37</f>
        <v>1049.0314665599999</v>
      </c>
    </row>
    <row r="38" spans="1:26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  <c r="Y38" s="8">
        <f>FC_TRA_DNAVI_DCS_E!Y38+FC_TRA_DNAVI_IWW_E!Y38</f>
        <v>0</v>
      </c>
      <c r="Z38" s="8">
        <f>FC_TRA_DNAVI_DCS_E!Z38+FC_TRA_DNAVI_IWW_E!Z38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  <c r="Y39" s="8">
        <f>FC_TRA_DNAVI_DCS_E!Y39+FC_TRA_DNAVI_IWW_E!Y39</f>
        <v>0</v>
      </c>
      <c r="Z39" s="8">
        <f>FC_TRA_DNAVI_DCS_E!Z39+FC_TRA_DNAVI_IWW_E!Z39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  <c r="Y40" s="8">
        <f>FC_TRA_DNAVI_DCS_E!Y40+FC_TRA_DNAVI_IWW_E!Y40</f>
        <v>0</v>
      </c>
      <c r="Z40" s="8">
        <f>FC_TRA_DNAVI_DCS_E!Z40+FC_TRA_DNAVI_IWW_E!Z40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  <c r="Y41" s="8">
        <f>FC_TRA_DNAVI_DCS_E!Y41+FC_TRA_DNAVI_IWW_E!Y41</f>
        <v>0</v>
      </c>
      <c r="Z41" s="8">
        <f>FC_TRA_DNAVI_DCS_E!Z41+FC_TRA_DNAVI_IWW_E!Z41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  <c r="Y42" s="8">
        <f>FC_TRA_DNAVI_DCS_E!Y42+FC_TRA_DNAVI_IWW_E!Y42</f>
        <v>0</v>
      </c>
      <c r="Z42" s="8">
        <f>FC_TRA_DNAVI_DCS_E!Z42+FC_TRA_DNAVI_IWW_E!Z42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FC_TRA_DNAVI_DCS_E!C43+FC_TRA_DNAVI_IWW_E!C43</f>
        <v>411.03261108000004</v>
      </c>
      <c r="D43" s="8">
        <f>FC_TRA_DNAVI_DCS_E!D43+FC_TRA_DNAVI_IWW_E!D43</f>
        <v>398.28761855999994</v>
      </c>
      <c r="E43" s="8">
        <f>FC_TRA_DNAVI_DCS_E!E43+FC_TRA_DNAVI_IWW_E!E43</f>
        <v>395.10117036000014</v>
      </c>
      <c r="F43" s="8">
        <f>FC_TRA_DNAVI_DCS_E!F43+FC_TRA_DNAVI_IWW_E!F43</f>
        <v>426.15923688000009</v>
      </c>
      <c r="G43" s="8">
        <f>FC_TRA_DNAVI_DCS_E!G43+FC_TRA_DNAVI_IWW_E!G43</f>
        <v>467.19652824000013</v>
      </c>
      <c r="H43" s="8">
        <f>FC_TRA_DNAVI_DCS_E!H43+FC_TRA_DNAVI_IWW_E!H43</f>
        <v>400.90533443999982</v>
      </c>
      <c r="I43" s="8">
        <f>FC_TRA_DNAVI_DCS_E!I43+FC_TRA_DNAVI_IWW_E!I43</f>
        <v>445.0994636399999</v>
      </c>
      <c r="J43" s="8">
        <f>FC_TRA_DNAVI_DCS_E!J43+FC_TRA_DNAVI_IWW_E!J43</f>
        <v>441.9428925599999</v>
      </c>
      <c r="K43" s="8">
        <f>FC_TRA_DNAVI_DCS_E!K43+FC_TRA_DNAVI_IWW_E!K43</f>
        <v>426.15923688000009</v>
      </c>
      <c r="L43" s="8">
        <f>FC_TRA_DNAVI_DCS_E!L43+FC_TRA_DNAVI_IWW_E!L43</f>
        <v>426.15923688000009</v>
      </c>
      <c r="M43" s="8">
        <f>FC_TRA_DNAVI_DCS_E!M43+FC_TRA_DNAVI_IWW_E!M43</f>
        <v>423.00239903999983</v>
      </c>
      <c r="N43" s="8">
        <f>FC_TRA_DNAVI_DCS_E!N43+FC_TRA_DNAVI_IWW_E!N43</f>
        <v>492.65263476000001</v>
      </c>
      <c r="O43" s="8">
        <f>FC_TRA_DNAVI_DCS_E!O43+FC_TRA_DNAVI_IWW_E!O43</f>
        <v>490.85627292000015</v>
      </c>
      <c r="P43" s="8">
        <f>FC_TRA_DNAVI_DCS_E!P43+FC_TRA_DNAVI_IWW_E!P43</f>
        <v>490.58497799999998</v>
      </c>
      <c r="Q43" s="8">
        <f>FC_TRA_DNAVI_DCS_E!Q43+FC_TRA_DNAVI_IWW_E!Q43</f>
        <v>490.89121847999996</v>
      </c>
      <c r="R43" s="8">
        <f>FC_TRA_DNAVI_DCS_E!R43+FC_TRA_DNAVI_IWW_E!R43</f>
        <v>495.42427115999999</v>
      </c>
      <c r="S43" s="8">
        <f>FC_TRA_DNAVI_DCS_E!S43+FC_TRA_DNAVI_IWW_E!S43</f>
        <v>478.36203479999995</v>
      </c>
      <c r="T43" s="8">
        <f>FC_TRA_DNAVI_DCS_E!T43+FC_TRA_DNAVI_IWW_E!T43</f>
        <v>470.37870827999984</v>
      </c>
      <c r="U43" s="8">
        <f>FC_TRA_DNAVI_DCS_E!U43+FC_TRA_DNAVI_IWW_E!U43</f>
        <v>466.24019363999997</v>
      </c>
      <c r="V43" s="8">
        <f>FC_TRA_DNAVI_DCS_E!V43+FC_TRA_DNAVI_IWW_E!V43</f>
        <v>489.06978120000008</v>
      </c>
      <c r="W43" s="8">
        <f>FC_TRA_DNAVI_DCS_E!W43+FC_TRA_DNAVI_IWW_E!W43</f>
        <v>427.9363919999999</v>
      </c>
      <c r="X43" s="8">
        <f>FC_TRA_DNAVI_DCS_E!X43+FC_TRA_DNAVI_IWW_E!X43</f>
        <v>456.91212995999996</v>
      </c>
      <c r="Y43" s="8">
        <f>FC_TRA_DNAVI_DCS_E!Y43+FC_TRA_DNAVI_IWW_E!Y43</f>
        <v>447.05668176</v>
      </c>
      <c r="Z43" s="8">
        <f>FC_TRA_DNAVI_DCS_E!Z43+FC_TRA_DNAVI_IWW_E!Z43</f>
        <v>426.61993139999993</v>
      </c>
    </row>
    <row r="44" spans="1:26" ht="11.25" customHeight="1" x14ac:dyDescent="0.2">
      <c r="A44" s="28" t="s">
        <v>74</v>
      </c>
      <c r="B44" s="7" t="s">
        <v>75</v>
      </c>
      <c r="C44" s="8">
        <f>FC_TRA_DNAVI_DCS_E!C44+FC_TRA_DNAVI_IWW_E!C44</f>
        <v>306.44214192000004</v>
      </c>
      <c r="D44" s="8">
        <f>FC_TRA_DNAVI_DCS_E!D44+FC_TRA_DNAVI_IWW_E!D44</f>
        <v>250.15686192000001</v>
      </c>
      <c r="E44" s="8">
        <f>FC_TRA_DNAVI_DCS_E!E44+FC_TRA_DNAVI_IWW_E!E44</f>
        <v>243.90278712</v>
      </c>
      <c r="F44" s="8">
        <f>FC_TRA_DNAVI_DCS_E!F44+FC_TRA_DNAVI_IWW_E!F44</f>
        <v>260.07059448000001</v>
      </c>
      <c r="G44" s="8">
        <f>FC_TRA_DNAVI_DCS_E!G44+FC_TRA_DNAVI_IWW_E!G44</f>
        <v>294.12736848000003</v>
      </c>
      <c r="H44" s="8">
        <f>FC_TRA_DNAVI_DCS_E!H44+FC_TRA_DNAVI_IWW_E!H44</f>
        <v>300.31958520000006</v>
      </c>
      <c r="I44" s="8">
        <f>FC_TRA_DNAVI_DCS_E!I44+FC_TRA_DNAVI_IWW_E!I44</f>
        <v>278.64696600000008</v>
      </c>
      <c r="J44" s="8">
        <f>FC_TRA_DNAVI_DCS_E!J44+FC_TRA_DNAVI_IWW_E!J44</f>
        <v>337.47232823999991</v>
      </c>
      <c r="K44" s="8">
        <f>FC_TRA_DNAVI_DCS_E!K44+FC_TRA_DNAVI_IWW_E!K44</f>
        <v>250.78240872000003</v>
      </c>
      <c r="L44" s="8">
        <f>FC_TRA_DNAVI_DCS_E!L44+FC_TRA_DNAVI_IWW_E!L44</f>
        <v>250.78240872000001</v>
      </c>
      <c r="M44" s="8">
        <f>FC_TRA_DNAVI_DCS_E!M44+FC_TRA_DNAVI_IWW_E!M44</f>
        <v>244.590192</v>
      </c>
      <c r="N44" s="8">
        <f>FC_TRA_DNAVI_DCS_E!N44+FC_TRA_DNAVI_IWW_E!N44</f>
        <v>69.457428719999996</v>
      </c>
      <c r="O44" s="8">
        <f>FC_TRA_DNAVI_DCS_E!O44+FC_TRA_DNAVI_IWW_E!O44</f>
        <v>69.209717760000004</v>
      </c>
      <c r="P44" s="8">
        <f>FC_TRA_DNAVI_DCS_E!P44+FC_TRA_DNAVI_IWW_E!P44</f>
        <v>73.507182479999997</v>
      </c>
      <c r="Q44" s="8">
        <f>FC_TRA_DNAVI_DCS_E!Q44+FC_TRA_DNAVI_IWW_E!Q44</f>
        <v>66.107340000000022</v>
      </c>
      <c r="R44" s="8">
        <f>FC_TRA_DNAVI_DCS_E!R44+FC_TRA_DNAVI_IWW_E!R44</f>
        <v>65.937090959999992</v>
      </c>
      <c r="S44" s="8">
        <f>FC_TRA_DNAVI_DCS_E!S44+FC_TRA_DNAVI_IWW_E!S44</f>
        <v>42.326530559999995</v>
      </c>
      <c r="T44" s="8">
        <f>FC_TRA_DNAVI_DCS_E!T44+FC_TRA_DNAVI_IWW_E!T44</f>
        <v>41.657794559999985</v>
      </c>
      <c r="U44" s="8">
        <f>FC_TRA_DNAVI_DCS_E!U44+FC_TRA_DNAVI_IWW_E!U44</f>
        <v>46.515604320000016</v>
      </c>
      <c r="V44" s="8">
        <f>FC_TRA_DNAVI_DCS_E!V44+FC_TRA_DNAVI_IWW_E!V44</f>
        <v>36.679333679999985</v>
      </c>
      <c r="W44" s="8">
        <f>FC_TRA_DNAVI_DCS_E!W44+FC_TRA_DNAVI_IWW_E!W44</f>
        <v>25.496117279999996</v>
      </c>
      <c r="X44" s="8">
        <f>FC_TRA_DNAVI_DCS_E!X44+FC_TRA_DNAVI_IWW_E!X44</f>
        <v>31.784464799999999</v>
      </c>
      <c r="Y44" s="8">
        <f>FC_TRA_DNAVI_DCS_E!Y44+FC_TRA_DNAVI_IWW_E!Y44</f>
        <v>40.125274559999994</v>
      </c>
      <c r="Z44" s="8">
        <f>FC_TRA_DNAVI_DCS_E!Z44+FC_TRA_DNAVI_IWW_E!Z44</f>
        <v>36.412953840000014</v>
      </c>
    </row>
    <row r="45" spans="1:26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  <c r="Y45" s="8">
        <f>FC_TRA_DNAVI_DCS_E!Y45+FC_TRA_DNAVI_IWW_E!Y45</f>
        <v>0</v>
      </c>
      <c r="Z45" s="8">
        <f>FC_TRA_DNAVI_DCS_E!Z45+FC_TRA_DNAVI_IWW_E!Z45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  <c r="Y46" s="8">
        <f>FC_TRA_DNAVI_DCS_E!Y46+FC_TRA_DNAVI_IWW_E!Y46</f>
        <v>0</v>
      </c>
      <c r="Z46" s="8">
        <f>FC_TRA_DNAVI_DCS_E!Z46+FC_TRA_DNAVI_IWW_E!Z46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  <c r="Y47" s="8">
        <f>FC_TRA_DNAVI_DCS_E!Y47+FC_TRA_DNAVI_IWW_E!Y47</f>
        <v>0</v>
      </c>
      <c r="Z47" s="8">
        <f>FC_TRA_DNAVI_DCS_E!Z47+FC_TRA_DNAVI_IWW_E!Z47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  <c r="Y48" s="8">
        <f>FC_TRA_DNAVI_DCS_E!Y48+FC_TRA_DNAVI_IWW_E!Y48</f>
        <v>0</v>
      </c>
      <c r="Z48" s="8">
        <f>FC_TRA_DNAVI_DCS_E!Z48+FC_TRA_DNAVI_IWW_E!Z48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  <c r="Y49" s="8">
        <f>FC_TRA_DNAVI_DCS_E!Y49+FC_TRA_DNAVI_IWW_E!Y49</f>
        <v>0</v>
      </c>
      <c r="Z49" s="8">
        <f>FC_TRA_DNAVI_DCS_E!Z49+FC_TRA_DNAVI_IWW_E!Z49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  <c r="Y50" s="8">
        <f>FC_TRA_DNAVI_DCS_E!Y50+FC_TRA_DNAVI_IWW_E!Y50</f>
        <v>0</v>
      </c>
      <c r="Z50" s="8">
        <f>FC_TRA_DNAVI_DCS_E!Z50+FC_TRA_DNAVI_IWW_E!Z50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  <c r="Y51" s="27">
        <f>FC_TRA_DNAVI_DCS_E!Y51+FC_TRA_DNAVI_IWW_E!Y51</f>
        <v>0</v>
      </c>
      <c r="Z51" s="27">
        <f>FC_TRA_DNAVI_DCS_E!Z51+FC_TRA_DNAVI_IWW_E!Z51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  <c r="Y53" s="8">
        <f>FC_TRA_DNAVI_DCS_E!Y53+FC_TRA_DNAVI_IWW_E!Y53</f>
        <v>0</v>
      </c>
      <c r="Z53" s="8">
        <f>FC_TRA_DNAVI_DCS_E!Z53+FC_TRA_DNAVI_IWW_E!Z53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  <c r="Y54" s="45">
        <f>FC_TRA_DNAVI_DCS_E!Y54+FC_TRA_DNAVI_IWW_E!Y54</f>
        <v>0</v>
      </c>
      <c r="Z54" s="45">
        <f>FC_TRA_DNAVI_DCS_E!Z54+FC_TRA_DNAVI_IWW_E!Z54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5.7870504</v>
      </c>
      <c r="T61" s="49">
        <f t="shared" si="32"/>
        <v>8.8718630399999991</v>
      </c>
      <c r="U61" s="49">
        <f t="shared" si="32"/>
        <v>11.51241984</v>
      </c>
      <c r="V61" s="49">
        <f t="shared" si="32"/>
        <v>12.327780959999998</v>
      </c>
      <c r="W61" s="49">
        <f t="shared" si="32"/>
        <v>10.856103839999998</v>
      </c>
      <c r="X61" s="49">
        <f t="shared" si="32"/>
        <v>10.76587632</v>
      </c>
      <c r="Y61" s="49">
        <f t="shared" ref="Y61:Z61" si="33">SUM(Y62:Y72)</f>
        <v>9.710163360000001</v>
      </c>
      <c r="Z61" s="49">
        <f t="shared" si="33"/>
        <v>9.5218070399999988</v>
      </c>
    </row>
    <row r="62" spans="1:26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  <c r="Y62" s="52">
        <f>FC_TRA_DNAVI_DCS_E!Y62+FC_TRA_DNAVI_IWW_E!Y62</f>
        <v>0</v>
      </c>
      <c r="Z62" s="52">
        <f>FC_TRA_DNAVI_DCS_E!Z62+FC_TRA_DNAVI_IWW_E!Z62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  <c r="Y63" s="52">
        <f>FC_TRA_DNAVI_DCS_E!Y63+FC_TRA_DNAVI_IWW_E!Y63</f>
        <v>0</v>
      </c>
      <c r="Z63" s="52">
        <f>FC_TRA_DNAVI_DCS_E!Z63+FC_TRA_DNAVI_IWW_E!Z63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  <c r="Y64" s="52">
        <f>FC_TRA_DNAVI_DCS_E!Y64+FC_TRA_DNAVI_IWW_E!Y64</f>
        <v>0</v>
      </c>
      <c r="Z64" s="52">
        <f>FC_TRA_DNAVI_DCS_E!Z64+FC_TRA_DNAVI_IWW_E!Z64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  <c r="Y65" s="52">
        <f>FC_TRA_DNAVI_DCS_E!Y65+FC_TRA_DNAVI_IWW_E!Y65</f>
        <v>0</v>
      </c>
      <c r="Z65" s="52">
        <f>FC_TRA_DNAVI_DCS_E!Z65+FC_TRA_DNAVI_IWW_E!Z65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  <c r="Y66" s="52">
        <f>FC_TRA_DNAVI_DCS_E!Y66+FC_TRA_DNAVI_IWW_E!Y66</f>
        <v>0</v>
      </c>
      <c r="Z66" s="52">
        <f>FC_TRA_DNAVI_DCS_E!Z66+FC_TRA_DNAVI_IWW_E!Z66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  <c r="Y67" s="52">
        <f>FC_TRA_DNAVI_DCS_E!Y67+FC_TRA_DNAVI_IWW_E!Y67</f>
        <v>0</v>
      </c>
      <c r="Z67" s="52">
        <f>FC_TRA_DNAVI_DCS_E!Z67+FC_TRA_DNAVI_IWW_E!Z67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  <c r="Y68" s="52">
        <f>FC_TRA_DNAVI_DCS_E!Y68+FC_TRA_DNAVI_IWW_E!Y68</f>
        <v>0</v>
      </c>
      <c r="Z68" s="52">
        <f>FC_TRA_DNAVI_DCS_E!Z68+FC_TRA_DNAVI_IWW_E!Z68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5.7870504</v>
      </c>
      <c r="T69" s="52">
        <f>FC_TRA_DNAVI_DCS_E!T69+FC_TRA_DNAVI_IWW_E!T69</f>
        <v>8.8718630399999991</v>
      </c>
      <c r="U69" s="52">
        <f>FC_TRA_DNAVI_DCS_E!U69+FC_TRA_DNAVI_IWW_E!U69</f>
        <v>11.51241984</v>
      </c>
      <c r="V69" s="52">
        <f>FC_TRA_DNAVI_DCS_E!V69+FC_TRA_DNAVI_IWW_E!V69</f>
        <v>12.327780959999998</v>
      </c>
      <c r="W69" s="52">
        <f>FC_TRA_DNAVI_DCS_E!W69+FC_TRA_DNAVI_IWW_E!W69</f>
        <v>10.856103839999998</v>
      </c>
      <c r="X69" s="52">
        <f>FC_TRA_DNAVI_DCS_E!X69+FC_TRA_DNAVI_IWW_E!X69</f>
        <v>10.76587632</v>
      </c>
      <c r="Y69" s="52">
        <f>FC_TRA_DNAVI_DCS_E!Y69+FC_TRA_DNAVI_IWW_E!Y69</f>
        <v>9.710163360000001</v>
      </c>
      <c r="Z69" s="52">
        <f>FC_TRA_DNAVI_DCS_E!Z69+FC_TRA_DNAVI_IWW_E!Z69</f>
        <v>9.5218070399999988</v>
      </c>
    </row>
    <row r="70" spans="1:26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  <c r="Y70" s="52">
        <f>FC_TRA_DNAVI_DCS_E!Y70+FC_TRA_DNAVI_IWW_E!Y70</f>
        <v>0</v>
      </c>
      <c r="Z70" s="52">
        <f>FC_TRA_DNAVI_DCS_E!Z70+FC_TRA_DNAVI_IWW_E!Z70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  <c r="Y71" s="52">
        <f>FC_TRA_DNAVI_DCS_E!Y71+FC_TRA_DNAVI_IWW_E!Y71</f>
        <v>0</v>
      </c>
      <c r="Z71" s="52">
        <f>FC_TRA_DNAVI_DCS_E!Z71+FC_TRA_DNAVI_IWW_E!Z71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  <c r="Y72" s="55">
        <f>FC_TRA_DNAVI_DCS_E!Y72+FC_TRA_DNAVI_IWW_E!Y72</f>
        <v>0</v>
      </c>
      <c r="Z72" s="55">
        <f>FC_TRA_DNAVI_DCS_E!Z72+FC_TRA_DNAVI_IWW_E!Z72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1209.867714744265</v>
      </c>
      <c r="D2" s="21">
        <f t="shared" ref="D2:X2" si="0">SUM(D3,D17,D22,D25,D26,D51,D52)</f>
        <v>1037.8351561697659</v>
      </c>
      <c r="E2" s="21">
        <f t="shared" si="0"/>
        <v>1042.0991266021758</v>
      </c>
      <c r="F2" s="21">
        <f t="shared" si="0"/>
        <v>1033.3484976303648</v>
      </c>
      <c r="G2" s="21">
        <f t="shared" si="0"/>
        <v>1151.7241758067591</v>
      </c>
      <c r="H2" s="21">
        <f t="shared" si="0"/>
        <v>1075.9312286430404</v>
      </c>
      <c r="I2" s="21">
        <f t="shared" si="0"/>
        <v>1208.9548809116618</v>
      </c>
      <c r="J2" s="21">
        <f t="shared" si="0"/>
        <v>1127.2902317137718</v>
      </c>
      <c r="K2" s="21">
        <f t="shared" si="0"/>
        <v>1204.4704479679963</v>
      </c>
      <c r="L2" s="21">
        <f t="shared" si="0"/>
        <v>1143.3526059423607</v>
      </c>
      <c r="M2" s="21">
        <f t="shared" si="0"/>
        <v>1184.1743888765263</v>
      </c>
      <c r="N2" s="21">
        <f t="shared" si="0"/>
        <v>1127.7811018462742</v>
      </c>
      <c r="O2" s="21">
        <f t="shared" si="0"/>
        <v>1086.4144410007279</v>
      </c>
      <c r="P2" s="21">
        <f t="shared" si="0"/>
        <v>895.47911278986703</v>
      </c>
      <c r="Q2" s="21">
        <f t="shared" si="0"/>
        <v>1077.6857043660684</v>
      </c>
      <c r="R2" s="21">
        <f t="shared" si="0"/>
        <v>1117.2329076011351</v>
      </c>
      <c r="S2" s="21">
        <f t="shared" si="0"/>
        <v>1016.803318674748</v>
      </c>
      <c r="T2" s="21">
        <f t="shared" si="0"/>
        <v>1081.635084446785</v>
      </c>
      <c r="U2" s="21">
        <f t="shared" si="0"/>
        <v>1134.9828438965433</v>
      </c>
      <c r="V2" s="21">
        <f t="shared" si="0"/>
        <v>1146.846690796229</v>
      </c>
      <c r="W2" s="21">
        <f t="shared" si="0"/>
        <v>999.82443374358911</v>
      </c>
      <c r="X2" s="21">
        <f t="shared" si="0"/>
        <v>1145.7957841746229</v>
      </c>
      <c r="Y2" s="21">
        <f t="shared" ref="Y2:Z2" si="1">SUM(Y3,Y17,Y22,Y25,Y26,Y51,Y52)</f>
        <v>1241.6606111144915</v>
      </c>
      <c r="Z2" s="21">
        <f t="shared" si="1"/>
        <v>1298.301779577137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1209.867714744265</v>
      </c>
      <c r="D26" s="27">
        <f t="shared" si="16"/>
        <v>1037.8351561697659</v>
      </c>
      <c r="E26" s="27">
        <f t="shared" si="16"/>
        <v>1042.0991266021758</v>
      </c>
      <c r="F26" s="27">
        <f t="shared" si="16"/>
        <v>1033.3484976303648</v>
      </c>
      <c r="G26" s="27">
        <f t="shared" si="16"/>
        <v>1151.7241758067591</v>
      </c>
      <c r="H26" s="27">
        <f t="shared" si="16"/>
        <v>1075.9312286430404</v>
      </c>
      <c r="I26" s="27">
        <f t="shared" si="16"/>
        <v>1208.9548809116618</v>
      </c>
      <c r="J26" s="27">
        <f t="shared" si="16"/>
        <v>1127.2902317137718</v>
      </c>
      <c r="K26" s="27">
        <f t="shared" si="16"/>
        <v>1204.4704479679963</v>
      </c>
      <c r="L26" s="27">
        <f t="shared" si="16"/>
        <v>1143.3526059423607</v>
      </c>
      <c r="M26" s="27">
        <f t="shared" si="16"/>
        <v>1184.1743888765263</v>
      </c>
      <c r="N26" s="27">
        <f t="shared" si="16"/>
        <v>1127.7811018462742</v>
      </c>
      <c r="O26" s="27">
        <f t="shared" si="16"/>
        <v>1086.4144410007279</v>
      </c>
      <c r="P26" s="27">
        <f t="shared" si="16"/>
        <v>895.47911278986703</v>
      </c>
      <c r="Q26" s="27">
        <f t="shared" si="16"/>
        <v>1077.6857043660684</v>
      </c>
      <c r="R26" s="27">
        <f t="shared" si="16"/>
        <v>1117.2329076011351</v>
      </c>
      <c r="S26" s="27">
        <f t="shared" si="16"/>
        <v>1016.803318674748</v>
      </c>
      <c r="T26" s="27">
        <f t="shared" si="16"/>
        <v>1081.635084446785</v>
      </c>
      <c r="U26" s="27">
        <f t="shared" si="16"/>
        <v>1134.9828438965433</v>
      </c>
      <c r="V26" s="27">
        <f t="shared" si="16"/>
        <v>1146.846690796229</v>
      </c>
      <c r="W26" s="27">
        <f t="shared" si="16"/>
        <v>999.82443374358911</v>
      </c>
      <c r="X26" s="27">
        <f t="shared" si="16"/>
        <v>1145.7957841746229</v>
      </c>
      <c r="Y26" s="27">
        <f t="shared" ref="Y26:Z26" si="17">SUM(Y27,Y33)</f>
        <v>1241.6606111144915</v>
      </c>
      <c r="Z26" s="27">
        <f t="shared" si="17"/>
        <v>1298.301779577137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1209.867714744265</v>
      </c>
      <c r="D33" s="19">
        <f t="shared" si="20"/>
        <v>1037.8351561697659</v>
      </c>
      <c r="E33" s="19">
        <f t="shared" si="20"/>
        <v>1042.0991266021758</v>
      </c>
      <c r="F33" s="19">
        <f t="shared" si="20"/>
        <v>1033.3484976303648</v>
      </c>
      <c r="G33" s="19">
        <f t="shared" si="20"/>
        <v>1151.7241758067591</v>
      </c>
      <c r="H33" s="19">
        <f t="shared" si="20"/>
        <v>1075.9312286430404</v>
      </c>
      <c r="I33" s="19">
        <f t="shared" si="20"/>
        <v>1208.9548809116618</v>
      </c>
      <c r="J33" s="19">
        <f t="shared" si="20"/>
        <v>1127.2902317137718</v>
      </c>
      <c r="K33" s="19">
        <f t="shared" si="20"/>
        <v>1204.4704479679963</v>
      </c>
      <c r="L33" s="19">
        <f t="shared" si="20"/>
        <v>1143.3526059423607</v>
      </c>
      <c r="M33" s="19">
        <f t="shared" si="20"/>
        <v>1184.1743888765263</v>
      </c>
      <c r="N33" s="19">
        <f t="shared" si="20"/>
        <v>1127.7811018462742</v>
      </c>
      <c r="O33" s="19">
        <f t="shared" si="20"/>
        <v>1086.4144410007279</v>
      </c>
      <c r="P33" s="19">
        <f t="shared" si="20"/>
        <v>895.47911278986703</v>
      </c>
      <c r="Q33" s="19">
        <f t="shared" si="20"/>
        <v>1077.6857043660684</v>
      </c>
      <c r="R33" s="19">
        <f t="shared" si="20"/>
        <v>1117.2329076011351</v>
      </c>
      <c r="S33" s="19">
        <f t="shared" si="20"/>
        <v>1016.803318674748</v>
      </c>
      <c r="T33" s="19">
        <f t="shared" si="20"/>
        <v>1081.635084446785</v>
      </c>
      <c r="U33" s="19">
        <f t="shared" si="20"/>
        <v>1134.9828438965433</v>
      </c>
      <c r="V33" s="19">
        <f t="shared" si="20"/>
        <v>1146.846690796229</v>
      </c>
      <c r="W33" s="19">
        <f t="shared" si="20"/>
        <v>999.82443374358911</v>
      </c>
      <c r="X33" s="19">
        <f t="shared" si="20"/>
        <v>1145.7957841746229</v>
      </c>
      <c r="Y33" s="19">
        <f t="shared" ref="Y33:Z33" si="21">SUM(Y34:Y50)</f>
        <v>1241.6606111144915</v>
      </c>
      <c r="Z33" s="19">
        <f t="shared" si="21"/>
        <v>1298.301779577137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615.48105688767953</v>
      </c>
      <c r="D37" s="8">
        <v>529.48267583847155</v>
      </c>
      <c r="E37" s="8">
        <v>543.62646894303941</v>
      </c>
      <c r="F37" s="8">
        <v>526.73909340337002</v>
      </c>
      <c r="G37" s="8">
        <v>603.64566295383702</v>
      </c>
      <c r="H37" s="8">
        <v>550.5584087586717</v>
      </c>
      <c r="I37" s="8">
        <v>616.50606643785443</v>
      </c>
      <c r="J37" s="8">
        <v>553.97979106856155</v>
      </c>
      <c r="K37" s="8">
        <v>647.38757943526753</v>
      </c>
      <c r="L37" s="8">
        <v>619.98902524952985</v>
      </c>
      <c r="M37" s="8">
        <v>651.73394979948807</v>
      </c>
      <c r="N37" s="8">
        <v>676.6146654415536</v>
      </c>
      <c r="O37" s="8">
        <v>656.11026771571494</v>
      </c>
      <c r="P37" s="8">
        <v>540.95747309536875</v>
      </c>
      <c r="Q37" s="8">
        <v>656.34270711886393</v>
      </c>
      <c r="R37" s="8">
        <v>680.45544509553599</v>
      </c>
      <c r="S37" s="8">
        <v>639.28443649298208</v>
      </c>
      <c r="T37" s="8">
        <v>686.69873149275168</v>
      </c>
      <c r="U37" s="8">
        <v>722.82419142172682</v>
      </c>
      <c r="V37" s="8">
        <v>727.13086922568755</v>
      </c>
      <c r="W37" s="8">
        <v>632.53620571413489</v>
      </c>
      <c r="X37" s="8">
        <v>750.70967890272323</v>
      </c>
      <c r="Y37" s="8">
        <v>847.7114855079094</v>
      </c>
      <c r="Z37" s="8">
        <v>900.728476434188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340.51692961788007</v>
      </c>
      <c r="D43" s="8">
        <v>312.24029947844582</v>
      </c>
      <c r="E43" s="8">
        <v>308.20956291142943</v>
      </c>
      <c r="F43" s="8">
        <v>314.61220022122177</v>
      </c>
      <c r="G43" s="8">
        <v>336.33566411222404</v>
      </c>
      <c r="H43" s="8">
        <v>300.36691532520086</v>
      </c>
      <c r="I43" s="8">
        <v>364.35226310907302</v>
      </c>
      <c r="J43" s="8">
        <v>325.07765785421833</v>
      </c>
      <c r="K43" s="8">
        <v>350.70380390381621</v>
      </c>
      <c r="L43" s="8">
        <v>329.47629327954166</v>
      </c>
      <c r="M43" s="8">
        <v>337.36681038451417</v>
      </c>
      <c r="N43" s="8">
        <v>395.4178159238275</v>
      </c>
      <c r="O43" s="8">
        <v>377.12967085209942</v>
      </c>
      <c r="P43" s="8">
        <v>308.32371551140506</v>
      </c>
      <c r="Q43" s="8">
        <v>371.33592927264669</v>
      </c>
      <c r="R43" s="8">
        <v>385.47390437372815</v>
      </c>
      <c r="S43" s="8">
        <v>346.83054837402079</v>
      </c>
      <c r="T43" s="8">
        <v>362.80548461870342</v>
      </c>
      <c r="U43" s="8">
        <v>374.76890696270704</v>
      </c>
      <c r="V43" s="8">
        <v>390.43399068495819</v>
      </c>
      <c r="W43" s="8">
        <v>346.63592907481598</v>
      </c>
      <c r="X43" s="8">
        <v>369.38999741964238</v>
      </c>
      <c r="Y43" s="8">
        <v>361.50269235392432</v>
      </c>
      <c r="Z43" s="8">
        <v>366.30809758879747</v>
      </c>
    </row>
    <row r="44" spans="1:26" ht="11.25" customHeight="1" x14ac:dyDescent="0.2">
      <c r="A44" s="28" t="s">
        <v>74</v>
      </c>
      <c r="B44" s="7" t="s">
        <v>75</v>
      </c>
      <c r="C44" s="8">
        <v>253.86972823870536</v>
      </c>
      <c r="D44" s="8">
        <v>196.11218085284844</v>
      </c>
      <c r="E44" s="8">
        <v>190.26309474770699</v>
      </c>
      <c r="F44" s="8">
        <v>191.99720400577303</v>
      </c>
      <c r="G44" s="8">
        <v>211.74284874069812</v>
      </c>
      <c r="H44" s="8">
        <v>225.00590455916785</v>
      </c>
      <c r="I44" s="8">
        <v>228.09655136473435</v>
      </c>
      <c r="J44" s="8">
        <v>248.23278279099196</v>
      </c>
      <c r="K44" s="8">
        <v>206.37906462891254</v>
      </c>
      <c r="L44" s="8">
        <v>193.88728741328927</v>
      </c>
      <c r="M44" s="8">
        <v>195.07362869252427</v>
      </c>
      <c r="N44" s="8">
        <v>55.748620480893194</v>
      </c>
      <c r="O44" s="8">
        <v>53.174502432913705</v>
      </c>
      <c r="P44" s="8">
        <v>46.197924183093221</v>
      </c>
      <c r="Q44" s="8">
        <v>50.0070679745577</v>
      </c>
      <c r="R44" s="8">
        <v>51.303558131870936</v>
      </c>
      <c r="S44" s="8">
        <v>30.688333807745042</v>
      </c>
      <c r="T44" s="8">
        <v>32.130868335329801</v>
      </c>
      <c r="U44" s="8">
        <v>37.389745512109343</v>
      </c>
      <c r="V44" s="8">
        <v>29.281830885583219</v>
      </c>
      <c r="W44" s="8">
        <v>20.652298954638265</v>
      </c>
      <c r="X44" s="8">
        <v>25.696107852257192</v>
      </c>
      <c r="Y44" s="8">
        <v>32.446433252657584</v>
      </c>
      <c r="Z44" s="8">
        <v>31.265205554151716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4.1958301823414201</v>
      </c>
      <c r="T61" s="49">
        <f t="shared" si="24"/>
        <v>6.8429129827491009</v>
      </c>
      <c r="U61" s="49">
        <f t="shared" si="24"/>
        <v>9.2538074983384071</v>
      </c>
      <c r="V61" s="49">
        <f t="shared" si="24"/>
        <v>9.8415091292147157</v>
      </c>
      <c r="W61" s="49">
        <f t="shared" si="24"/>
        <v>8.7936331451592871</v>
      </c>
      <c r="X61" s="49">
        <f t="shared" si="24"/>
        <v>8.7036582425884301</v>
      </c>
      <c r="Y61" s="49">
        <f t="shared" ref="Y61:Z61" si="25">SUM(Y62:Y72)</f>
        <v>7.8519130594739384</v>
      </c>
      <c r="Z61" s="49">
        <f t="shared" si="25"/>
        <v>8.1756963651089709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4.1958301823414201</v>
      </c>
      <c r="T69" s="52">
        <v>6.8429129827491009</v>
      </c>
      <c r="U69" s="52">
        <v>9.2538074983384071</v>
      </c>
      <c r="V69" s="52">
        <v>9.8415091292147157</v>
      </c>
      <c r="W69" s="52">
        <v>8.7936331451592871</v>
      </c>
      <c r="X69" s="52">
        <v>8.7036582425884301</v>
      </c>
      <c r="Y69" s="52">
        <v>7.8519130594739384</v>
      </c>
      <c r="Z69" s="52">
        <v>8.1756963651089709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250.54450737573501</v>
      </c>
      <c r="D2" s="21">
        <f t="shared" ref="D2:X2" si="0">SUM(D3,D17,D22,D25,D26,D51,D52)</f>
        <v>286.00706887023409</v>
      </c>
      <c r="E2" s="21">
        <f t="shared" si="0"/>
        <v>293.79253315782427</v>
      </c>
      <c r="F2" s="21">
        <f t="shared" si="0"/>
        <v>366.37791752963517</v>
      </c>
      <c r="G2" s="21">
        <f t="shared" si="0"/>
        <v>448.11073271324096</v>
      </c>
      <c r="H2" s="21">
        <f t="shared" si="0"/>
        <v>360.13428671695954</v>
      </c>
      <c r="I2" s="21">
        <f t="shared" si="0"/>
        <v>267.92676232833821</v>
      </c>
      <c r="J2" s="21">
        <f t="shared" si="0"/>
        <v>405.26020268622807</v>
      </c>
      <c r="K2" s="21">
        <f t="shared" si="0"/>
        <v>259.14700139200386</v>
      </c>
      <c r="L2" s="21">
        <f t="shared" si="0"/>
        <v>335.51031673763953</v>
      </c>
      <c r="M2" s="21">
        <f t="shared" si="0"/>
        <v>300.58520204347337</v>
      </c>
      <c r="N2" s="21">
        <f t="shared" si="0"/>
        <v>277.32587331372565</v>
      </c>
      <c r="O2" s="21">
        <f t="shared" si="0"/>
        <v>327.61734851927196</v>
      </c>
      <c r="P2" s="21">
        <f t="shared" si="0"/>
        <v>529.3499832101329</v>
      </c>
      <c r="Q2" s="21">
        <f t="shared" si="0"/>
        <v>346.97161223393186</v>
      </c>
      <c r="R2" s="21">
        <f t="shared" si="0"/>
        <v>318.67311011886466</v>
      </c>
      <c r="S2" s="21">
        <f t="shared" si="0"/>
        <v>385.61093460525177</v>
      </c>
      <c r="T2" s="21">
        <f t="shared" si="0"/>
        <v>320.70896883321518</v>
      </c>
      <c r="U2" s="21">
        <f t="shared" si="0"/>
        <v>277.01962238345669</v>
      </c>
      <c r="V2" s="21">
        <f t="shared" si="0"/>
        <v>289.7292055637713</v>
      </c>
      <c r="W2" s="21">
        <f t="shared" si="0"/>
        <v>234.50018445641075</v>
      </c>
      <c r="X2" s="21">
        <f t="shared" si="0"/>
        <v>271.481337305377</v>
      </c>
      <c r="Y2" s="21">
        <f t="shared" ref="Y2:Z2" si="1">SUM(Y3,Y17,Y22,Y25,Y26,Y51,Y52)</f>
        <v>293.85401828550852</v>
      </c>
      <c r="Z2" s="21">
        <f t="shared" si="1"/>
        <v>213.76257222286267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250.54450737573501</v>
      </c>
      <c r="D26" s="27">
        <f t="shared" si="16"/>
        <v>286.00706887023409</v>
      </c>
      <c r="E26" s="27">
        <f t="shared" si="16"/>
        <v>293.79253315782427</v>
      </c>
      <c r="F26" s="27">
        <f t="shared" si="16"/>
        <v>366.37791752963517</v>
      </c>
      <c r="G26" s="27">
        <f t="shared" si="16"/>
        <v>448.11073271324096</v>
      </c>
      <c r="H26" s="27">
        <f t="shared" si="16"/>
        <v>360.13428671695954</v>
      </c>
      <c r="I26" s="27">
        <f t="shared" si="16"/>
        <v>267.92676232833821</v>
      </c>
      <c r="J26" s="27">
        <f t="shared" si="16"/>
        <v>405.26020268622807</v>
      </c>
      <c r="K26" s="27">
        <f t="shared" si="16"/>
        <v>259.14700139200386</v>
      </c>
      <c r="L26" s="27">
        <f t="shared" si="16"/>
        <v>335.51031673763953</v>
      </c>
      <c r="M26" s="27">
        <f t="shared" si="16"/>
        <v>300.58520204347337</v>
      </c>
      <c r="N26" s="27">
        <f t="shared" si="16"/>
        <v>277.32587331372565</v>
      </c>
      <c r="O26" s="27">
        <f t="shared" si="16"/>
        <v>327.61734851927196</v>
      </c>
      <c r="P26" s="27">
        <f t="shared" si="16"/>
        <v>529.3499832101329</v>
      </c>
      <c r="Q26" s="27">
        <f t="shared" si="16"/>
        <v>346.97161223393186</v>
      </c>
      <c r="R26" s="27">
        <f t="shared" si="16"/>
        <v>318.67311011886466</v>
      </c>
      <c r="S26" s="27">
        <f t="shared" si="16"/>
        <v>385.61093460525177</v>
      </c>
      <c r="T26" s="27">
        <f t="shared" si="16"/>
        <v>320.70896883321518</v>
      </c>
      <c r="U26" s="27">
        <f t="shared" si="16"/>
        <v>277.01962238345669</v>
      </c>
      <c r="V26" s="27">
        <f t="shared" si="16"/>
        <v>289.7292055637713</v>
      </c>
      <c r="W26" s="27">
        <f t="shared" si="16"/>
        <v>234.50018445641075</v>
      </c>
      <c r="X26" s="27">
        <f t="shared" si="16"/>
        <v>271.481337305377</v>
      </c>
      <c r="Y26" s="27">
        <f t="shared" ref="Y26:Z26" si="17">SUM(Y27,Y33)</f>
        <v>293.85401828550852</v>
      </c>
      <c r="Z26" s="27">
        <f t="shared" si="17"/>
        <v>213.76257222286267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250.54450737573501</v>
      </c>
      <c r="D33" s="19">
        <f t="shared" si="20"/>
        <v>286.00706887023409</v>
      </c>
      <c r="E33" s="19">
        <f t="shared" si="20"/>
        <v>293.79253315782427</v>
      </c>
      <c r="F33" s="19">
        <f t="shared" si="20"/>
        <v>366.37791752963517</v>
      </c>
      <c r="G33" s="19">
        <f t="shared" si="20"/>
        <v>448.11073271324096</v>
      </c>
      <c r="H33" s="19">
        <f t="shared" si="20"/>
        <v>360.13428671695954</v>
      </c>
      <c r="I33" s="19">
        <f t="shared" si="20"/>
        <v>267.92676232833821</v>
      </c>
      <c r="J33" s="19">
        <f t="shared" si="20"/>
        <v>405.26020268622807</v>
      </c>
      <c r="K33" s="19">
        <f t="shared" si="20"/>
        <v>259.14700139200386</v>
      </c>
      <c r="L33" s="19">
        <f t="shared" si="20"/>
        <v>335.51031673763953</v>
      </c>
      <c r="M33" s="19">
        <f t="shared" si="20"/>
        <v>300.58520204347337</v>
      </c>
      <c r="N33" s="19">
        <f t="shared" si="20"/>
        <v>277.32587331372565</v>
      </c>
      <c r="O33" s="19">
        <f t="shared" si="20"/>
        <v>327.61734851927196</v>
      </c>
      <c r="P33" s="19">
        <f t="shared" si="20"/>
        <v>529.3499832101329</v>
      </c>
      <c r="Q33" s="19">
        <f t="shared" si="20"/>
        <v>346.97161223393186</v>
      </c>
      <c r="R33" s="19">
        <f t="shared" si="20"/>
        <v>318.67311011886466</v>
      </c>
      <c r="S33" s="19">
        <f t="shared" si="20"/>
        <v>385.61093460525177</v>
      </c>
      <c r="T33" s="19">
        <f t="shared" si="20"/>
        <v>320.70896883321518</v>
      </c>
      <c r="U33" s="19">
        <f t="shared" si="20"/>
        <v>277.01962238345669</v>
      </c>
      <c r="V33" s="19">
        <f t="shared" si="20"/>
        <v>289.7292055637713</v>
      </c>
      <c r="W33" s="19">
        <f t="shared" si="20"/>
        <v>234.50018445641075</v>
      </c>
      <c r="X33" s="19">
        <f t="shared" si="20"/>
        <v>271.481337305377</v>
      </c>
      <c r="Y33" s="19">
        <f t="shared" ref="Y33:Z33" si="21">SUM(Y34:Y50)</f>
        <v>293.85401828550852</v>
      </c>
      <c r="Z33" s="19">
        <f t="shared" si="21"/>
        <v>213.76257222286267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127.45641223232036</v>
      </c>
      <c r="D37" s="8">
        <v>145.91506872152843</v>
      </c>
      <c r="E37" s="8">
        <v>153.26123333696052</v>
      </c>
      <c r="F37" s="8">
        <v>186.75749039662983</v>
      </c>
      <c r="G37" s="8">
        <v>234.86534884616293</v>
      </c>
      <c r="H37" s="8">
        <v>184.28218696132834</v>
      </c>
      <c r="I37" s="8">
        <v>136.62914716214564</v>
      </c>
      <c r="J37" s="8">
        <v>199.15542253143857</v>
      </c>
      <c r="K37" s="8">
        <v>139.28822432473248</v>
      </c>
      <c r="L37" s="8">
        <v>181.93225183047036</v>
      </c>
      <c r="M37" s="8">
        <v>165.43305008051198</v>
      </c>
      <c r="N37" s="8">
        <v>166.38224623844636</v>
      </c>
      <c r="O37" s="8">
        <v>197.85553112428499</v>
      </c>
      <c r="P37" s="8">
        <v>319.77946242463122</v>
      </c>
      <c r="Q37" s="8">
        <v>211.31605100113629</v>
      </c>
      <c r="R37" s="8">
        <v>194.08921050446378</v>
      </c>
      <c r="S37" s="8">
        <v>242.4412514270177</v>
      </c>
      <c r="T37" s="8">
        <v>203.60881894724852</v>
      </c>
      <c r="U37" s="8">
        <v>176.42247689827309</v>
      </c>
      <c r="V37" s="8">
        <v>183.69591225431267</v>
      </c>
      <c r="W37" s="8">
        <v>148.3559032058651</v>
      </c>
      <c r="X37" s="8">
        <v>177.87084781727663</v>
      </c>
      <c r="Y37" s="8">
        <v>200.62118757209043</v>
      </c>
      <c r="Z37" s="8">
        <v>148.30299012581187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70.515681462119943</v>
      </c>
      <c r="D43" s="8">
        <v>86.047319081554093</v>
      </c>
      <c r="E43" s="8">
        <v>86.89160744857071</v>
      </c>
      <c r="F43" s="8">
        <v>111.54703665877834</v>
      </c>
      <c r="G43" s="8">
        <v>130.86086412777607</v>
      </c>
      <c r="H43" s="8">
        <v>100.53841911479896</v>
      </c>
      <c r="I43" s="8">
        <v>80.747200530926875</v>
      </c>
      <c r="J43" s="8">
        <v>116.86523470578156</v>
      </c>
      <c r="K43" s="8">
        <v>75.455432976183872</v>
      </c>
      <c r="L43" s="8">
        <v>96.682943600458444</v>
      </c>
      <c r="M43" s="8">
        <v>85.635588655485677</v>
      </c>
      <c r="N43" s="8">
        <v>97.234818836172494</v>
      </c>
      <c r="O43" s="8">
        <v>113.7266020679007</v>
      </c>
      <c r="P43" s="8">
        <v>182.26126248859489</v>
      </c>
      <c r="Q43" s="8">
        <v>119.55528920735327</v>
      </c>
      <c r="R43" s="8">
        <v>109.95036678627184</v>
      </c>
      <c r="S43" s="8">
        <v>131.53148642597915</v>
      </c>
      <c r="T43" s="8">
        <v>107.57322366129645</v>
      </c>
      <c r="U43" s="8">
        <v>91.471286677292937</v>
      </c>
      <c r="V43" s="8">
        <v>98.635790515041862</v>
      </c>
      <c r="W43" s="8">
        <v>81.300462925183908</v>
      </c>
      <c r="X43" s="8">
        <v>87.522132540357575</v>
      </c>
      <c r="Y43" s="8">
        <v>85.553989406075686</v>
      </c>
      <c r="Z43" s="8">
        <v>60.311833811202476</v>
      </c>
    </row>
    <row r="44" spans="1:26" ht="11.25" customHeight="1" x14ac:dyDescent="0.2">
      <c r="A44" s="28" t="s">
        <v>74</v>
      </c>
      <c r="B44" s="7" t="s">
        <v>75</v>
      </c>
      <c r="C44" s="8">
        <v>52.572413681294705</v>
      </c>
      <c r="D44" s="8">
        <v>54.044681067151565</v>
      </c>
      <c r="E44" s="8">
        <v>53.63969237229302</v>
      </c>
      <c r="F44" s="8">
        <v>68.073390474226983</v>
      </c>
      <c r="G44" s="8">
        <v>82.384519739301922</v>
      </c>
      <c r="H44" s="8">
        <v>75.313680640832217</v>
      </c>
      <c r="I44" s="8">
        <v>50.550414635265703</v>
      </c>
      <c r="J44" s="8">
        <v>89.239545449007949</v>
      </c>
      <c r="K44" s="8">
        <v>44.403344091087497</v>
      </c>
      <c r="L44" s="8">
        <v>56.895121306710728</v>
      </c>
      <c r="M44" s="8">
        <v>49.516563307475742</v>
      </c>
      <c r="N44" s="8">
        <v>13.708808239106803</v>
      </c>
      <c r="O44" s="8">
        <v>16.035215327086295</v>
      </c>
      <c r="P44" s="8">
        <v>27.309258296906773</v>
      </c>
      <c r="Q44" s="8">
        <v>16.100272025442319</v>
      </c>
      <c r="R44" s="8">
        <v>14.63353282812905</v>
      </c>
      <c r="S44" s="8">
        <v>11.638196752254956</v>
      </c>
      <c r="T44" s="8">
        <v>9.526926224670186</v>
      </c>
      <c r="U44" s="8">
        <v>9.1258588078906726</v>
      </c>
      <c r="V44" s="8">
        <v>7.3975027944167691</v>
      </c>
      <c r="W44" s="8">
        <v>4.8438183253617311</v>
      </c>
      <c r="X44" s="8">
        <v>6.0883569477428052</v>
      </c>
      <c r="Y44" s="8">
        <v>7.6788413073424087</v>
      </c>
      <c r="Z44" s="8">
        <v>5.1477482858482979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1.5912202176585799</v>
      </c>
      <c r="T61" s="49">
        <f t="shared" si="24"/>
        <v>2.0289500572508987</v>
      </c>
      <c r="U61" s="49">
        <f t="shared" si="24"/>
        <v>2.2586123416615931</v>
      </c>
      <c r="V61" s="49">
        <f t="shared" si="24"/>
        <v>2.4862718307852818</v>
      </c>
      <c r="W61" s="49">
        <f t="shared" si="24"/>
        <v>2.0624706948407106</v>
      </c>
      <c r="X61" s="49">
        <f t="shared" si="24"/>
        <v>2.062218077411571</v>
      </c>
      <c r="Y61" s="49">
        <f t="shared" ref="Y61:Z61" si="25">SUM(Y62:Y72)</f>
        <v>1.8582503005260629</v>
      </c>
      <c r="Z61" s="49">
        <f t="shared" si="25"/>
        <v>1.3461106748910272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1.5912202176585799</v>
      </c>
      <c r="T69" s="52">
        <v>2.0289500572508987</v>
      </c>
      <c r="U69" s="52">
        <v>2.2586123416615931</v>
      </c>
      <c r="V69" s="52">
        <v>2.4862718307852818</v>
      </c>
      <c r="W69" s="52">
        <v>2.0624706948407106</v>
      </c>
      <c r="X69" s="52">
        <v>2.062218077411571</v>
      </c>
      <c r="Y69" s="52">
        <v>1.8582503005260629</v>
      </c>
      <c r="Z69" s="52">
        <v>1.3461106748910272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0.90882000000000007</v>
      </c>
      <c r="M2" s="21">
        <f t="shared" si="0"/>
        <v>3.7362600000000006</v>
      </c>
      <c r="N2" s="21">
        <f t="shared" si="0"/>
        <v>42.351011999999997</v>
      </c>
      <c r="O2" s="21">
        <f t="shared" si="0"/>
        <v>42.350525696852976</v>
      </c>
      <c r="P2" s="21">
        <f t="shared" si="0"/>
        <v>42.349822713490859</v>
      </c>
      <c r="Q2" s="21">
        <f t="shared" si="0"/>
        <v>42.347785396337954</v>
      </c>
      <c r="R2" s="21">
        <f t="shared" si="0"/>
        <v>42.34313359538038</v>
      </c>
      <c r="S2" s="21">
        <f t="shared" si="0"/>
        <v>42.695620421459274</v>
      </c>
      <c r="T2" s="21">
        <f t="shared" si="0"/>
        <v>78.952707376392908</v>
      </c>
      <c r="U2" s="21">
        <f t="shared" si="0"/>
        <v>0.77029484540689419</v>
      </c>
      <c r="V2" s="21">
        <f t="shared" si="0"/>
        <v>1.1260000605912315</v>
      </c>
      <c r="W2" s="21">
        <f t="shared" si="0"/>
        <v>1.8299978208282623</v>
      </c>
      <c r="X2" s="21">
        <f t="shared" si="0"/>
        <v>2.4643928119940282</v>
      </c>
      <c r="Y2" s="21">
        <f t="shared" ref="Y2:Z2" si="1">SUM(Y3,Y17,Y22,Y25,Y26,Y51,Y52)</f>
        <v>0.49385286156723862</v>
      </c>
      <c r="Z2" s="21">
        <f t="shared" si="1"/>
        <v>12.556336707394268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0.90882000000000007</v>
      </c>
      <c r="M51" s="27">
        <v>3.7362600000000006</v>
      </c>
      <c r="N51" s="27">
        <v>42.351011999999997</v>
      </c>
      <c r="O51" s="27">
        <v>42.350525696852976</v>
      </c>
      <c r="P51" s="27">
        <v>42.349822713490859</v>
      </c>
      <c r="Q51" s="27">
        <v>42.347785396337954</v>
      </c>
      <c r="R51" s="27">
        <v>42.34313359538038</v>
      </c>
      <c r="S51" s="27">
        <v>42.695620421459274</v>
      </c>
      <c r="T51" s="27">
        <v>78.952707376392908</v>
      </c>
      <c r="U51" s="27">
        <v>0.77029484540689419</v>
      </c>
      <c r="V51" s="27">
        <v>1.1260000605912315</v>
      </c>
      <c r="W51" s="27">
        <v>1.8299978208282623</v>
      </c>
      <c r="X51" s="27">
        <v>2.4643928119940282</v>
      </c>
      <c r="Y51" s="27">
        <v>0.49385286156723862</v>
      </c>
      <c r="Z51" s="27">
        <v>12.556336707394268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4.7330038908817787E-4</v>
      </c>
      <c r="P61" s="49">
        <f t="shared" si="22"/>
        <v>1.1574874046149577E-3</v>
      </c>
      <c r="Q61" s="49">
        <f t="shared" si="22"/>
        <v>3.1403308368558929E-3</v>
      </c>
      <c r="R61" s="49">
        <f t="shared" si="22"/>
        <v>7.6677520896845583E-3</v>
      </c>
      <c r="S61" s="49">
        <f t="shared" si="22"/>
        <v>1.8413707456748581E-2</v>
      </c>
      <c r="T61" s="49">
        <f t="shared" si="22"/>
        <v>6.4393180195137595E-2</v>
      </c>
      <c r="U61" s="49">
        <f t="shared" si="22"/>
        <v>1.1604734542527263E-3</v>
      </c>
      <c r="V61" s="49">
        <f t="shared" si="22"/>
        <v>2.8772929005127599E-3</v>
      </c>
      <c r="W61" s="49">
        <f t="shared" si="22"/>
        <v>9.004522188536139E-3</v>
      </c>
      <c r="X61" s="49">
        <f t="shared" si="22"/>
        <v>2.2529563941640608E-2</v>
      </c>
      <c r="Y61" s="49">
        <f t="shared" ref="Y61:Z61" si="23">SUM(Y62:Y72)</f>
        <v>7.9999203997999525E-3</v>
      </c>
      <c r="Z61" s="49">
        <f t="shared" si="23"/>
        <v>0.30459054061092522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4.7330038908817787E-4</v>
      </c>
      <c r="P64" s="52">
        <v>1.1574874046149577E-3</v>
      </c>
      <c r="Q64" s="52">
        <v>3.1403308368558929E-3</v>
      </c>
      <c r="R64" s="52">
        <v>7.6677520896845583E-3</v>
      </c>
      <c r="S64" s="52">
        <v>1.8413707456748581E-2</v>
      </c>
      <c r="T64" s="52">
        <v>6.4393180195137595E-2</v>
      </c>
      <c r="U64" s="52">
        <v>1.1604734542527263E-3</v>
      </c>
      <c r="V64" s="52">
        <v>2.8772929005127599E-3</v>
      </c>
      <c r="W64" s="52">
        <v>9.004522188536139E-3</v>
      </c>
      <c r="X64" s="52">
        <v>2.2529563941640608E-2</v>
      </c>
      <c r="Y64" s="52">
        <v>7.9999203997999525E-3</v>
      </c>
      <c r="Z64" s="52">
        <v>0.30459054061092522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100413.30318892736</v>
      </c>
      <c r="D2" s="21">
        <f t="shared" ref="D2:X2" si="0">SUM(D3,D17,D22,D25,D26,D51,D52)</f>
        <v>105700.8776148789</v>
      </c>
      <c r="E2" s="21">
        <f t="shared" si="0"/>
        <v>99514.885219440155</v>
      </c>
      <c r="F2" s="21">
        <f t="shared" si="0"/>
        <v>103811.92034471115</v>
      </c>
      <c r="G2" s="21">
        <f t="shared" si="0"/>
        <v>108045.48552343714</v>
      </c>
      <c r="H2" s="21">
        <f t="shared" si="0"/>
        <v>104981.11656429735</v>
      </c>
      <c r="I2" s="21">
        <f t="shared" si="0"/>
        <v>99814.710520640481</v>
      </c>
      <c r="J2" s="21">
        <f t="shared" si="0"/>
        <v>90901.703612523474</v>
      </c>
      <c r="K2" s="21">
        <f t="shared" si="0"/>
        <v>97635.923480086116</v>
      </c>
      <c r="L2" s="21">
        <f t="shared" si="0"/>
        <v>99404.483510632825</v>
      </c>
      <c r="M2" s="21">
        <f t="shared" si="0"/>
        <v>97397.54526868563</v>
      </c>
      <c r="N2" s="21">
        <f t="shared" si="0"/>
        <v>82876.493713762247</v>
      </c>
      <c r="O2" s="21">
        <f t="shared" si="0"/>
        <v>89432.477815603721</v>
      </c>
      <c r="P2" s="21">
        <f t="shared" si="0"/>
        <v>92378.632599375749</v>
      </c>
      <c r="Q2" s="21">
        <f t="shared" si="0"/>
        <v>76363.975774434541</v>
      </c>
      <c r="R2" s="21">
        <f t="shared" si="0"/>
        <v>79429.722521428994</v>
      </c>
      <c r="S2" s="21">
        <f t="shared" si="0"/>
        <v>79371.859286015984</v>
      </c>
      <c r="T2" s="21">
        <f t="shared" si="0"/>
        <v>79286.704985899501</v>
      </c>
      <c r="U2" s="21">
        <f t="shared" si="0"/>
        <v>75720.877053462231</v>
      </c>
      <c r="V2" s="21">
        <f t="shared" si="0"/>
        <v>73542.140214438055</v>
      </c>
      <c r="W2" s="21">
        <f t="shared" si="0"/>
        <v>71410.755123809693</v>
      </c>
      <c r="X2" s="21">
        <f t="shared" si="0"/>
        <v>74598.81091319109</v>
      </c>
      <c r="Y2" s="21">
        <f t="shared" ref="Y2:Z2" si="1">SUM(Y3,Y17,Y22,Y25,Y26,Y51,Y52)</f>
        <v>64318.31734429342</v>
      </c>
      <c r="Z2" s="21">
        <f t="shared" si="1"/>
        <v>58540.120853295986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2606.364804964137</v>
      </c>
      <c r="D3" s="24">
        <f t="shared" ref="D3:W3" si="3">SUM(D4,D8,D11)</f>
        <v>2521.4285901625408</v>
      </c>
      <c r="E3" s="24">
        <f t="shared" si="3"/>
        <v>1764.2049818437508</v>
      </c>
      <c r="F3" s="24">
        <f t="shared" si="3"/>
        <v>1821.1256625629944</v>
      </c>
      <c r="G3" s="24">
        <f t="shared" si="3"/>
        <v>1778.9766040828238</v>
      </c>
      <c r="H3" s="24">
        <f t="shared" si="3"/>
        <v>1736.1520725634614</v>
      </c>
      <c r="I3" s="24">
        <f t="shared" si="3"/>
        <v>1689.0721581631678</v>
      </c>
      <c r="J3" s="24">
        <f t="shared" si="3"/>
        <v>1622.3039013627517</v>
      </c>
      <c r="K3" s="24">
        <f t="shared" si="3"/>
        <v>1632.5760297628162</v>
      </c>
      <c r="L3" s="24">
        <f t="shared" si="3"/>
        <v>1434.2678964023467</v>
      </c>
      <c r="M3" s="24">
        <f t="shared" si="3"/>
        <v>1599.2557941621326</v>
      </c>
      <c r="N3" s="24">
        <f t="shared" si="3"/>
        <v>364.02772968063982</v>
      </c>
      <c r="O3" s="24">
        <f t="shared" si="3"/>
        <v>404.87597136070406</v>
      </c>
      <c r="P3" s="24">
        <f t="shared" si="3"/>
        <v>430.38860400071832</v>
      </c>
      <c r="Q3" s="24">
        <f t="shared" si="3"/>
        <v>322.58039832057602</v>
      </c>
      <c r="R3" s="24">
        <f t="shared" si="3"/>
        <v>332.18730792059728</v>
      </c>
      <c r="S3" s="24">
        <f t="shared" si="3"/>
        <v>343.79058024061868</v>
      </c>
      <c r="T3" s="24">
        <f t="shared" si="3"/>
        <v>323.61693768059774</v>
      </c>
      <c r="U3" s="24">
        <f t="shared" si="3"/>
        <v>259.07600448025488</v>
      </c>
      <c r="V3" s="24">
        <f t="shared" si="3"/>
        <v>244.39683528019515</v>
      </c>
      <c r="W3" s="24">
        <f t="shared" si="3"/>
        <v>211.36629384013304</v>
      </c>
      <c r="X3" s="24">
        <f t="shared" ref="X3:Z3" si="4">SUM(X4,X8,X11)</f>
        <v>258.04371384024284</v>
      </c>
      <c r="Y3" s="24">
        <f t="shared" si="4"/>
        <v>249.16086864037493</v>
      </c>
      <c r="Z3" s="24">
        <f t="shared" si="4"/>
        <v>197.96084136011234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1716.8007621599997</v>
      </c>
      <c r="D4" s="19">
        <f t="shared" ref="D4:W4" si="6">SUM(D5:D7)</f>
        <v>1800.4269729600001</v>
      </c>
      <c r="E4" s="19">
        <f t="shared" si="6"/>
        <v>1156.0118486400004</v>
      </c>
      <c r="F4" s="19">
        <f t="shared" si="6"/>
        <v>1340.48196216</v>
      </c>
      <c r="G4" s="19">
        <f t="shared" si="6"/>
        <v>1325.7244756799998</v>
      </c>
      <c r="H4" s="19">
        <f t="shared" si="6"/>
        <v>1180.6077729600001</v>
      </c>
      <c r="I4" s="19">
        <f t="shared" si="6"/>
        <v>1180.6077729599999</v>
      </c>
      <c r="J4" s="19">
        <f t="shared" si="6"/>
        <v>1180.6077729599997</v>
      </c>
      <c r="K4" s="19">
        <f t="shared" si="6"/>
        <v>1180.6077729600001</v>
      </c>
      <c r="L4" s="19">
        <f t="shared" si="6"/>
        <v>1057.6278108000001</v>
      </c>
      <c r="M4" s="19">
        <f t="shared" si="6"/>
        <v>1256.8557513599994</v>
      </c>
      <c r="N4" s="19">
        <f t="shared" si="6"/>
        <v>261.30760127999986</v>
      </c>
      <c r="O4" s="19">
        <f t="shared" si="6"/>
        <v>291.88409976000003</v>
      </c>
      <c r="P4" s="19">
        <f t="shared" si="6"/>
        <v>308.83172760000002</v>
      </c>
      <c r="Q4" s="19">
        <f t="shared" si="6"/>
        <v>230.13239831999999</v>
      </c>
      <c r="R4" s="19">
        <f t="shared" si="6"/>
        <v>236.31526511999994</v>
      </c>
      <c r="S4" s="19">
        <f t="shared" si="6"/>
        <v>244.49449464000003</v>
      </c>
      <c r="T4" s="19">
        <f t="shared" si="6"/>
        <v>226.53812808000001</v>
      </c>
      <c r="U4" s="19">
        <f t="shared" si="6"/>
        <v>216.92411928000001</v>
      </c>
      <c r="V4" s="19">
        <f t="shared" si="6"/>
        <v>211.64543927999989</v>
      </c>
      <c r="W4" s="19">
        <f t="shared" si="6"/>
        <v>189.02578464000001</v>
      </c>
      <c r="X4" s="19">
        <f t="shared" ref="X4:Z4" si="7">SUM(X5:X7)</f>
        <v>218.09598623999997</v>
      </c>
      <c r="Y4" s="19">
        <f t="shared" si="7"/>
        <v>188.11648943999987</v>
      </c>
      <c r="Z4" s="19">
        <f t="shared" si="7"/>
        <v>178.47251136000008</v>
      </c>
    </row>
    <row r="5" spans="1:26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116.19123911999995</v>
      </c>
      <c r="O5" s="8">
        <f>FC_OTH_CP_E!O5+FC_OTH_HH_E!O5+FC_OTH_AFF_E!O5</f>
        <v>146.7677376</v>
      </c>
      <c r="P5" s="8">
        <f>FC_OTH_CP_E!P5+FC_OTH_HH_E!P5+FC_OTH_AFF_E!P5</f>
        <v>195.69020328000002</v>
      </c>
      <c r="Q5" s="8">
        <f>FC_OTH_CP_E!Q5+FC_OTH_HH_E!Q5+FC_OTH_AFF_E!Q5</f>
        <v>82.556511839999999</v>
      </c>
      <c r="R5" s="8">
        <f>FC_OTH_CP_E!R5+FC_OTH_HH_E!R5+FC_OTH_AFF_E!R5</f>
        <v>76.441416480000001</v>
      </c>
      <c r="S5" s="8">
        <f>FC_OTH_CP_E!S5+FC_OTH_HH_E!S5+FC_OTH_AFF_E!S5</f>
        <v>42.807370320000004</v>
      </c>
      <c r="T5" s="8">
        <f>FC_OTH_CP_E!T5+FC_OTH_HH_E!T5+FC_OTH_AFF_E!T5</f>
        <v>29.420978400000006</v>
      </c>
      <c r="U5" s="8">
        <f>FC_OTH_CP_E!U5+FC_OTH_HH_E!U5+FC_OTH_AFF_E!U5</f>
        <v>46.134300960000004</v>
      </c>
      <c r="V5" s="8">
        <f>FC_OTH_CP_E!V5+FC_OTH_HH_E!V5+FC_OTH_AFF_E!V5</f>
        <v>40.966643519999977</v>
      </c>
      <c r="W5" s="8">
        <f>FC_OTH_CP_E!W5+FC_OTH_HH_E!W5+FC_OTH_AFF_E!W5</f>
        <v>26.999596800000003</v>
      </c>
      <c r="X5" s="8">
        <f>FC_OTH_CP_E!X5+FC_OTH_HH_E!X5+FC_OTH_AFF_E!X5</f>
        <v>34.407798479999997</v>
      </c>
      <c r="Y5" s="8">
        <f>FC_OTH_CP_E!Y5+FC_OTH_HH_E!Y5+FC_OTH_AFF_E!Y5</f>
        <v>40.058369999999975</v>
      </c>
      <c r="Z5" s="8">
        <f>FC_OTH_CP_E!Z5+FC_OTH_HH_E!Z5+FC_OTH_AFF_E!Z5</f>
        <v>12.897007200000006</v>
      </c>
    </row>
    <row r="6" spans="1:26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  <c r="Y6" s="8">
        <f>FC_OTH_CP_E!Y6+FC_OTH_HH_E!Y6+FC_OTH_AFF_E!Y6</f>
        <v>0</v>
      </c>
      <c r="Z6" s="8">
        <f>FC_OTH_CP_E!Z6+FC_OTH_HH_E!Z6+FC_OTH_AFF_E!Z6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FC_OTH_CP_E!C7+FC_OTH_HH_E!C7+FC_OTH_AFF_E!C7</f>
        <v>1716.8007621599997</v>
      </c>
      <c r="D7" s="8">
        <f>FC_OTH_CP_E!D7+FC_OTH_HH_E!D7+FC_OTH_AFF_E!D7</f>
        <v>1800.4269729600001</v>
      </c>
      <c r="E7" s="8">
        <f>FC_OTH_CP_E!E7+FC_OTH_HH_E!E7+FC_OTH_AFF_E!E7</f>
        <v>1156.0118486400004</v>
      </c>
      <c r="F7" s="8">
        <f>FC_OTH_CP_E!F7+FC_OTH_HH_E!F7+FC_OTH_AFF_E!F7</f>
        <v>1340.48196216</v>
      </c>
      <c r="G7" s="8">
        <f>FC_OTH_CP_E!G7+FC_OTH_HH_E!G7+FC_OTH_AFF_E!G7</f>
        <v>1325.7244756799998</v>
      </c>
      <c r="H7" s="8">
        <f>FC_OTH_CP_E!H7+FC_OTH_HH_E!H7+FC_OTH_AFF_E!H7</f>
        <v>1180.6077729600001</v>
      </c>
      <c r="I7" s="8">
        <f>FC_OTH_CP_E!I7+FC_OTH_HH_E!I7+FC_OTH_AFF_E!I7</f>
        <v>1180.6077729599999</v>
      </c>
      <c r="J7" s="8">
        <f>FC_OTH_CP_E!J7+FC_OTH_HH_E!J7+FC_OTH_AFF_E!J7</f>
        <v>1180.6077729599997</v>
      </c>
      <c r="K7" s="8">
        <f>FC_OTH_CP_E!K7+FC_OTH_HH_E!K7+FC_OTH_AFF_E!K7</f>
        <v>1180.6077729600001</v>
      </c>
      <c r="L7" s="8">
        <f>FC_OTH_CP_E!L7+FC_OTH_HH_E!L7+FC_OTH_AFF_E!L7</f>
        <v>1057.6278108000001</v>
      </c>
      <c r="M7" s="8">
        <f>FC_OTH_CP_E!M7+FC_OTH_HH_E!M7+FC_OTH_AFF_E!M7</f>
        <v>1256.8557513599994</v>
      </c>
      <c r="N7" s="8">
        <f>FC_OTH_CP_E!N7+FC_OTH_HH_E!N7+FC_OTH_AFF_E!N7</f>
        <v>145.11636215999994</v>
      </c>
      <c r="O7" s="8">
        <f>FC_OTH_CP_E!O7+FC_OTH_HH_E!O7+FC_OTH_AFF_E!O7</f>
        <v>145.11636216000005</v>
      </c>
      <c r="P7" s="8">
        <f>FC_OTH_CP_E!P7+FC_OTH_HH_E!P7+FC_OTH_AFF_E!P7</f>
        <v>113.14152432</v>
      </c>
      <c r="Q7" s="8">
        <f>FC_OTH_CP_E!Q7+FC_OTH_HH_E!Q7+FC_OTH_AFF_E!Q7</f>
        <v>147.57588648000001</v>
      </c>
      <c r="R7" s="8">
        <f>FC_OTH_CP_E!R7+FC_OTH_HH_E!R7+FC_OTH_AFF_E!R7</f>
        <v>159.87384863999995</v>
      </c>
      <c r="S7" s="8">
        <f>FC_OTH_CP_E!S7+FC_OTH_HH_E!S7+FC_OTH_AFF_E!S7</f>
        <v>201.68712432000004</v>
      </c>
      <c r="T7" s="8">
        <f>FC_OTH_CP_E!T7+FC_OTH_HH_E!T7+FC_OTH_AFF_E!T7</f>
        <v>197.11714968000001</v>
      </c>
      <c r="U7" s="8">
        <f>FC_OTH_CP_E!U7+FC_OTH_HH_E!U7+FC_OTH_AFF_E!U7</f>
        <v>170.78981832000002</v>
      </c>
      <c r="V7" s="8">
        <f>FC_OTH_CP_E!V7+FC_OTH_HH_E!V7+FC_OTH_AFF_E!V7</f>
        <v>170.6787957599999</v>
      </c>
      <c r="W7" s="8">
        <f>FC_OTH_CP_E!W7+FC_OTH_HH_E!W7+FC_OTH_AFF_E!W7</f>
        <v>162.02618784000001</v>
      </c>
      <c r="X7" s="8">
        <f>FC_OTH_CP_E!X7+FC_OTH_HH_E!X7+FC_OTH_AFF_E!X7</f>
        <v>183.68818775999998</v>
      </c>
      <c r="Y7" s="8">
        <f>FC_OTH_CP_E!Y7+FC_OTH_HH_E!Y7+FC_OTH_AFF_E!Y7</f>
        <v>148.0581194399999</v>
      </c>
      <c r="Z7" s="8">
        <f>FC_OTH_CP_E!Z7+FC_OTH_HH_E!Z7+FC_OTH_AFF_E!Z7</f>
        <v>165.57550416000007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61.811999998979999</v>
      </c>
      <c r="D8" s="19">
        <f t="shared" ref="D8:W8" si="9">SUM(D9:D10)</f>
        <v>85.849959598583325</v>
      </c>
      <c r="E8" s="19">
        <f t="shared" si="9"/>
        <v>1.716919199971668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1.7169191999716684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0.31233239999484613</v>
      </c>
      <c r="U8" s="19">
        <f t="shared" si="9"/>
        <v>0.33996599999439009</v>
      </c>
      <c r="V8" s="19">
        <f t="shared" si="9"/>
        <v>0.38650679999362175</v>
      </c>
      <c r="W8" s="19">
        <f t="shared" si="9"/>
        <v>0.271245599995524</v>
      </c>
      <c r="X8" s="19">
        <f t="shared" ref="X8:Z8" si="10">SUM(X9:X10)</f>
        <v>0.26288279999566183</v>
      </c>
      <c r="Y8" s="19">
        <f t="shared" si="10"/>
        <v>0.23015879999620178</v>
      </c>
      <c r="Z8" s="19">
        <f t="shared" si="10"/>
        <v>0.40359599999334023</v>
      </c>
    </row>
    <row r="9" spans="1:26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  <c r="Y9" s="8">
        <f>FC_OTH_CP_E!Y9+FC_OTH_HH_E!Y9+FC_OTH_AFF_E!Y9</f>
        <v>0</v>
      </c>
      <c r="Z9" s="8">
        <f>FC_OTH_CP_E!Z9+FC_OTH_HH_E!Z9+FC_OTH_AFF_E!Z9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FC_OTH_CP_E!C10+FC_OTH_HH_E!C10+FC_OTH_AFF_E!C10</f>
        <v>61.811999998979999</v>
      </c>
      <c r="D10" s="8">
        <f>FC_OTH_CP_E!D10+FC_OTH_HH_E!D10+FC_OTH_AFF_E!D10</f>
        <v>85.849959598583325</v>
      </c>
      <c r="E10" s="8">
        <f>FC_OTH_CP_E!E10+FC_OTH_HH_E!E10+FC_OTH_AFF_E!E10</f>
        <v>1.716919199971668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1.7169191999716684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0.31233239999484613</v>
      </c>
      <c r="U10" s="8">
        <f>FC_OTH_CP_E!U10+FC_OTH_HH_E!U10+FC_OTH_AFF_E!U10</f>
        <v>0.33996599999439009</v>
      </c>
      <c r="V10" s="8">
        <f>FC_OTH_CP_E!V10+FC_OTH_HH_E!V10+FC_OTH_AFF_E!V10</f>
        <v>0.38650679999362175</v>
      </c>
      <c r="W10" s="8">
        <f>FC_OTH_CP_E!W10+FC_OTH_HH_E!W10+FC_OTH_AFF_E!W10</f>
        <v>0.271245599995524</v>
      </c>
      <c r="X10" s="8">
        <f>FC_OTH_CP_E!X10+FC_OTH_HH_E!X10+FC_OTH_AFF_E!X10</f>
        <v>0.26288279999566183</v>
      </c>
      <c r="Y10" s="8">
        <f>FC_OTH_CP_E!Y10+FC_OTH_HH_E!Y10+FC_OTH_AFF_E!Y10</f>
        <v>0.23015879999620178</v>
      </c>
      <c r="Z10" s="8">
        <f>FC_OTH_CP_E!Z10+FC_OTH_HH_E!Z10+FC_OTH_AFF_E!Z10</f>
        <v>0.40359599999334023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827.7520428051572</v>
      </c>
      <c r="D11" s="19">
        <f t="shared" ref="D11:W11" si="12">SUM(D12:D16)</f>
        <v>635.15165760395723</v>
      </c>
      <c r="E11" s="19">
        <f t="shared" si="12"/>
        <v>606.47621400377864</v>
      </c>
      <c r="F11" s="19">
        <f t="shared" si="12"/>
        <v>480.64370040299457</v>
      </c>
      <c r="G11" s="19">
        <f t="shared" si="12"/>
        <v>453.25212840282398</v>
      </c>
      <c r="H11" s="19">
        <f t="shared" si="12"/>
        <v>555.54429960346135</v>
      </c>
      <c r="I11" s="19">
        <f t="shared" si="12"/>
        <v>508.46438520316798</v>
      </c>
      <c r="J11" s="19">
        <f t="shared" si="12"/>
        <v>441.69612840275192</v>
      </c>
      <c r="K11" s="19">
        <f t="shared" si="12"/>
        <v>451.96825680281597</v>
      </c>
      <c r="L11" s="19">
        <f t="shared" si="12"/>
        <v>376.64008560234652</v>
      </c>
      <c r="M11" s="19">
        <f t="shared" si="12"/>
        <v>342.40004280213316</v>
      </c>
      <c r="N11" s="19">
        <f t="shared" si="12"/>
        <v>102.72012840063996</v>
      </c>
      <c r="O11" s="19">
        <f t="shared" si="12"/>
        <v>112.99187160070403</v>
      </c>
      <c r="P11" s="19">
        <f t="shared" si="12"/>
        <v>119.83995720074665</v>
      </c>
      <c r="Q11" s="19">
        <f t="shared" si="12"/>
        <v>92.44800000057603</v>
      </c>
      <c r="R11" s="19">
        <f t="shared" si="12"/>
        <v>95.872042800597313</v>
      </c>
      <c r="S11" s="19">
        <f t="shared" si="12"/>
        <v>99.296085600618653</v>
      </c>
      <c r="T11" s="19">
        <f t="shared" si="12"/>
        <v>96.766477200602907</v>
      </c>
      <c r="U11" s="19">
        <f t="shared" si="12"/>
        <v>41.811919200260498</v>
      </c>
      <c r="V11" s="19">
        <f t="shared" si="12"/>
        <v>32.364889200201638</v>
      </c>
      <c r="W11" s="19">
        <f t="shared" si="12"/>
        <v>22.069263600137496</v>
      </c>
      <c r="X11" s="19">
        <f t="shared" ref="X11:Z11" si="13">SUM(X12:X16)</f>
        <v>39.684844800247241</v>
      </c>
      <c r="Y11" s="19">
        <f t="shared" si="13"/>
        <v>60.814220400378865</v>
      </c>
      <c r="Z11" s="19">
        <f t="shared" si="13"/>
        <v>19.084734000118921</v>
      </c>
    </row>
    <row r="12" spans="1:26" ht="11.25" customHeight="1" x14ac:dyDescent="0.2">
      <c r="A12" s="28" t="s">
        <v>14</v>
      </c>
      <c r="B12" s="7" t="s">
        <v>15</v>
      </c>
      <c r="C12" s="8">
        <f>FC_OTH_CP_E!C12+FC_OTH_HH_E!C12+FC_OTH_AFF_E!C12</f>
        <v>677.95200000422392</v>
      </c>
      <c r="D12" s="8">
        <f>FC_OTH_CP_E!D12+FC_OTH_HH_E!D12+FC_OTH_AFF_E!D12</f>
        <v>503.32774320313592</v>
      </c>
      <c r="E12" s="8">
        <f>FC_OTH_CP_E!E12+FC_OTH_HH_E!E12+FC_OTH_AFF_E!E12</f>
        <v>489.63234240305064</v>
      </c>
      <c r="F12" s="8">
        <f>FC_OTH_CP_E!F12+FC_OTH_HH_E!F12+FC_OTH_AFF_E!F12</f>
        <v>393.75991440245321</v>
      </c>
      <c r="G12" s="8">
        <f>FC_OTH_CP_E!G12+FC_OTH_HH_E!G12+FC_OTH_AFF_E!G12</f>
        <v>390.33625680243199</v>
      </c>
      <c r="H12" s="8">
        <f>FC_OTH_CP_E!H12+FC_OTH_HH_E!H12+FC_OTH_AFF_E!H12</f>
        <v>513.60025680320007</v>
      </c>
      <c r="I12" s="8">
        <f>FC_OTH_CP_E!I12+FC_OTH_HH_E!I12+FC_OTH_AFF_E!I12</f>
        <v>496.48004280309328</v>
      </c>
      <c r="J12" s="8">
        <f>FC_OTH_CP_E!J12+FC_OTH_HH_E!J12+FC_OTH_AFF_E!J12</f>
        <v>441.69612840275192</v>
      </c>
      <c r="K12" s="8">
        <f>FC_OTH_CP_E!K12+FC_OTH_HH_E!K12+FC_OTH_AFF_E!K12</f>
        <v>451.96825680281597</v>
      </c>
      <c r="L12" s="8">
        <f>FC_OTH_CP_E!L12+FC_OTH_HH_E!L12+FC_OTH_AFF_E!L12</f>
        <v>376.64008560234652</v>
      </c>
      <c r="M12" s="8">
        <f>FC_OTH_CP_E!M12+FC_OTH_HH_E!M12+FC_OTH_AFF_E!M12</f>
        <v>342.40004280213316</v>
      </c>
      <c r="N12" s="8">
        <f>FC_OTH_CP_E!N12+FC_OTH_HH_E!N12+FC_OTH_AFF_E!N12</f>
        <v>102.72012840063996</v>
      </c>
      <c r="O12" s="8">
        <f>FC_OTH_CP_E!O12+FC_OTH_HH_E!O12+FC_OTH_AFF_E!O12</f>
        <v>112.99187160070403</v>
      </c>
      <c r="P12" s="8">
        <f>FC_OTH_CP_E!P12+FC_OTH_HH_E!P12+FC_OTH_AFF_E!P12</f>
        <v>119.83995720074665</v>
      </c>
      <c r="Q12" s="8">
        <f>FC_OTH_CP_E!Q12+FC_OTH_HH_E!Q12+FC_OTH_AFF_E!Q12</f>
        <v>92.44800000057603</v>
      </c>
      <c r="R12" s="8">
        <f>FC_OTH_CP_E!R12+FC_OTH_HH_E!R12+FC_OTH_AFF_E!R12</f>
        <v>95.872042800597313</v>
      </c>
      <c r="S12" s="8">
        <f>FC_OTH_CP_E!S12+FC_OTH_HH_E!S12+FC_OTH_AFF_E!S12</f>
        <v>99.296085600618653</v>
      </c>
      <c r="T12" s="8">
        <f>FC_OTH_CP_E!T12+FC_OTH_HH_E!T12+FC_OTH_AFF_E!T12</f>
        <v>96.238368000599607</v>
      </c>
      <c r="U12" s="8">
        <f>FC_OTH_CP_E!U12+FC_OTH_HH_E!U12+FC_OTH_AFF_E!U12</f>
        <v>41.457920400258288</v>
      </c>
      <c r="V12" s="8">
        <f>FC_OTH_CP_E!V12+FC_OTH_HH_E!V12+FC_OTH_AFF_E!V12</f>
        <v>31.873759200198577</v>
      </c>
      <c r="W12" s="8">
        <f>FC_OTH_CP_E!W12+FC_OTH_HH_E!W12+FC_OTH_AFF_E!W12</f>
        <v>21.838143600136057</v>
      </c>
      <c r="X12" s="8">
        <f>FC_OTH_CP_E!X12+FC_OTH_HH_E!X12+FC_OTH_AFF_E!X12</f>
        <v>39.375914400245314</v>
      </c>
      <c r="Y12" s="8">
        <f>FC_OTH_CP_E!Y12+FC_OTH_HH_E!Y12+FC_OTH_AFF_E!Y12</f>
        <v>60.454058400376624</v>
      </c>
      <c r="Z12" s="8">
        <f>FC_OTH_CP_E!Z12+FC_OTH_HH_E!Z12+FC_OTH_AFF_E!Z12</f>
        <v>18.941439600118027</v>
      </c>
    </row>
    <row r="13" spans="1:26" ht="11.25" customHeight="1" x14ac:dyDescent="0.2">
      <c r="A13" s="28" t="s">
        <v>16</v>
      </c>
      <c r="B13" s="7" t="s">
        <v>17</v>
      </c>
      <c r="C13" s="8">
        <f>FC_OTH_CP_E!C13+FC_OTH_HH_E!C13+FC_OTH_AFF_E!C13</f>
        <v>149.80004280093328</v>
      </c>
      <c r="D13" s="8">
        <f>FC_OTH_CP_E!D13+FC_OTH_HH_E!D13+FC_OTH_AFF_E!D13</f>
        <v>131.82391440082134</v>
      </c>
      <c r="E13" s="8">
        <f>FC_OTH_CP_E!E13+FC_OTH_HH_E!E13+FC_OTH_AFF_E!E13</f>
        <v>116.84387160072799</v>
      </c>
      <c r="F13" s="8">
        <f>FC_OTH_CP_E!F13+FC_OTH_HH_E!F13+FC_OTH_AFF_E!F13</f>
        <v>86.883786000541349</v>
      </c>
      <c r="G13" s="8">
        <f>FC_OTH_CP_E!G13+FC_OTH_HH_E!G13+FC_OTH_AFF_E!G13</f>
        <v>62.915871600391988</v>
      </c>
      <c r="H13" s="8">
        <f>FC_OTH_CP_E!H13+FC_OTH_HH_E!H13+FC_OTH_AFF_E!H13</f>
        <v>41.944042800261329</v>
      </c>
      <c r="I13" s="8">
        <f>FC_OTH_CP_E!I13+FC_OTH_HH_E!I13+FC_OTH_AFF_E!I13</f>
        <v>11.984342400074672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0.14984280000093364</v>
      </c>
      <c r="U13" s="8">
        <f>FC_OTH_CP_E!U13+FC_OTH_HH_E!U13+FC_OTH_AFF_E!U13</f>
        <v>0.14406480000089761</v>
      </c>
      <c r="V13" s="8">
        <f>FC_OTH_CP_E!V13+FC_OTH_HH_E!V13+FC_OTH_AFF_E!V13</f>
        <v>0.1379016000008591</v>
      </c>
      <c r="W13" s="8">
        <f>FC_OTH_CP_E!W13+FC_OTH_HH_E!W13+FC_OTH_AFF_E!W13</f>
        <v>0.12596040000078479</v>
      </c>
      <c r="X13" s="8">
        <f>FC_OTH_CP_E!X13+FC_OTH_HH_E!X13+FC_OTH_AFF_E!X13</f>
        <v>0.1440648000008975</v>
      </c>
      <c r="Y13" s="8">
        <f>FC_OTH_CP_E!Y13+FC_OTH_HH_E!Y13+FC_OTH_AFF_E!Y13</f>
        <v>0.1228788000007655</v>
      </c>
      <c r="Z13" s="8">
        <f>FC_OTH_CP_E!Z13+FC_OTH_HH_E!Z13+FC_OTH_AFF_E!Z13</f>
        <v>0.11979720000074642</v>
      </c>
    </row>
    <row r="14" spans="1:26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  <c r="Y14" s="8">
        <f>FC_OTH_CP_E!Y14+FC_OTH_HH_E!Y14+FC_OTH_AFF_E!Y14</f>
        <v>0</v>
      </c>
      <c r="Z14" s="8">
        <f>FC_OTH_CP_E!Z14+FC_OTH_HH_E!Z14+FC_OTH_AFF_E!Z14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  <c r="Y15" s="8">
        <f>FC_OTH_CP_E!Y15+FC_OTH_HH_E!Y15+FC_OTH_AFF_E!Y15</f>
        <v>0</v>
      </c>
      <c r="Z15" s="8">
        <f>FC_OTH_CP_E!Z15+FC_OTH_HH_E!Z15+FC_OTH_AFF_E!Z15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0.3782664000023569</v>
      </c>
      <c r="U16" s="8">
        <f>FC_OTH_CP_E!U16+FC_OTH_HH_E!U16+FC_OTH_AFF_E!U16</f>
        <v>0.20993400000130802</v>
      </c>
      <c r="V16" s="8">
        <f>FC_OTH_CP_E!V16+FC_OTH_HH_E!V16+FC_OTH_AFF_E!V16</f>
        <v>0.35322840000220052</v>
      </c>
      <c r="W16" s="8">
        <f>FC_OTH_CP_E!W16+FC_OTH_HH_E!W16+FC_OTH_AFF_E!W16</f>
        <v>0.10515960000065519</v>
      </c>
      <c r="X16" s="8">
        <f>FC_OTH_CP_E!X16+FC_OTH_HH_E!X16+FC_OTH_AFF_E!X16</f>
        <v>0.1648656000010271</v>
      </c>
      <c r="Y16" s="8">
        <f>FC_OTH_CP_E!Y16+FC_OTH_HH_E!Y16+FC_OTH_AFF_E!Y16</f>
        <v>0.23728320000147818</v>
      </c>
      <c r="Z16" s="8">
        <f>FC_OTH_CP_E!Z16+FC_OTH_HH_E!Z16+FC_OTH_AFF_E!Z16</f>
        <v>2.349720000014641E-2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  <c r="Y18" s="8">
        <f>FC_OTH_CP_E!Y18+FC_OTH_HH_E!Y18+FC_OTH_AFF_E!Y18</f>
        <v>0</v>
      </c>
      <c r="Z18" s="8">
        <f>FC_OTH_CP_E!Z18+FC_OTH_HH_E!Z18+FC_OTH_AFF_E!Z18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  <c r="Y19" s="8">
        <f>FC_OTH_CP_E!Y19+FC_OTH_HH_E!Y19+FC_OTH_AFF_E!Y19</f>
        <v>0</v>
      </c>
      <c r="Z19" s="8">
        <f>FC_OTH_CP_E!Z19+FC_OTH_HH_E!Z19+FC_OTH_AFF_E!Z19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  <c r="Y20" s="8">
        <f>FC_OTH_CP_E!Y20+FC_OTH_HH_E!Y20+FC_OTH_AFF_E!Y20</f>
        <v>0</v>
      </c>
      <c r="Z20" s="8">
        <f>FC_OTH_CP_E!Z20+FC_OTH_HH_E!Z20+FC_OTH_AFF_E!Z20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  <c r="Y21" s="8">
        <f>FC_OTH_CP_E!Y21+FC_OTH_HH_E!Y21+FC_OTH_AFF_E!Y21</f>
        <v>0</v>
      </c>
      <c r="Z21" s="8">
        <f>FC_OTH_CP_E!Z21+FC_OTH_HH_E!Z21+FC_OTH_AFF_E!Z21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  <c r="Y23" s="8">
        <f>FC_OTH_CP_E!Y23+FC_OTH_HH_E!Y23+FC_OTH_AFF_E!Y23</f>
        <v>0</v>
      </c>
      <c r="Z23" s="8">
        <f>FC_OTH_CP_E!Z23+FC_OTH_HH_E!Z23+FC_OTH_AFF_E!Z23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  <c r="Y24" s="8">
        <f>FC_OTH_CP_E!Y24+FC_OTH_HH_E!Y24+FC_OTH_AFF_E!Y24</f>
        <v>0</v>
      </c>
      <c r="Z24" s="8">
        <f>FC_OTH_CP_E!Z24+FC_OTH_HH_E!Z24+FC_OTH_AFF_E!Z24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  <c r="Y25" s="27">
        <f>FC_OTH_CP_E!Y25+FC_OTH_HH_E!Y25+FC_OTH_AFF_E!Y25</f>
        <v>0</v>
      </c>
      <c r="Z25" s="27">
        <f>FC_OTH_CP_E!Z25+FC_OTH_HH_E!Z25+FC_OTH_AFF_E!Z25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56007.055499399998</v>
      </c>
      <c r="D26" s="27">
        <f t="shared" ref="D26:W26" si="21">SUM(D27,D33)</f>
        <v>60318.678535919993</v>
      </c>
      <c r="E26" s="27">
        <f t="shared" si="21"/>
        <v>55222.59139668</v>
      </c>
      <c r="F26" s="27">
        <f t="shared" si="21"/>
        <v>56803.716071999996</v>
      </c>
      <c r="G26" s="27">
        <f t="shared" si="21"/>
        <v>56716.659827280018</v>
      </c>
      <c r="H26" s="27">
        <f t="shared" si="21"/>
        <v>55144.737831600003</v>
      </c>
      <c r="I26" s="27">
        <f t="shared" si="21"/>
        <v>51219.667182240002</v>
      </c>
      <c r="J26" s="27">
        <f t="shared" si="21"/>
        <v>45602.715908879996</v>
      </c>
      <c r="K26" s="27">
        <f t="shared" si="21"/>
        <v>50739.505806599991</v>
      </c>
      <c r="L26" s="27">
        <f t="shared" si="21"/>
        <v>49378.261663079997</v>
      </c>
      <c r="M26" s="27">
        <f t="shared" si="21"/>
        <v>46277.114079239982</v>
      </c>
      <c r="N26" s="27">
        <f t="shared" si="21"/>
        <v>39765.158835839989</v>
      </c>
      <c r="O26" s="27">
        <f t="shared" si="21"/>
        <v>41237.158244759987</v>
      </c>
      <c r="P26" s="27">
        <f t="shared" si="21"/>
        <v>42030.647456039987</v>
      </c>
      <c r="Q26" s="27">
        <f t="shared" si="21"/>
        <v>36899.995322159979</v>
      </c>
      <c r="R26" s="27">
        <f t="shared" si="21"/>
        <v>37331.129244600008</v>
      </c>
      <c r="S26" s="27">
        <f t="shared" si="21"/>
        <v>34729.830850680009</v>
      </c>
      <c r="T26" s="27">
        <f t="shared" si="21"/>
        <v>35006.723379720024</v>
      </c>
      <c r="U26" s="27">
        <f t="shared" si="21"/>
        <v>32966.820131399996</v>
      </c>
      <c r="V26" s="27">
        <f t="shared" si="21"/>
        <v>31793.391375480001</v>
      </c>
      <c r="W26" s="27">
        <f t="shared" si="21"/>
        <v>31426.899437879987</v>
      </c>
      <c r="X26" s="27">
        <f t="shared" ref="X26:Z26" si="22">SUM(X27,X33)</f>
        <v>31727.422101240008</v>
      </c>
      <c r="Y26" s="27">
        <f t="shared" si="22"/>
        <v>28747.208721240004</v>
      </c>
      <c r="Z26" s="27">
        <f t="shared" si="22"/>
        <v>26258.445477720012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  <c r="Y28" s="8">
        <f>FC_OTH_CP_E!Y28+FC_OTH_HH_E!Y28+FC_OTH_AFF_E!Y28</f>
        <v>0</v>
      </c>
      <c r="Z28" s="8">
        <f>FC_OTH_CP_E!Z28+FC_OTH_HH_E!Z28+FC_OTH_AFF_E!Z28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  <c r="Y29" s="8">
        <f>FC_OTH_CP_E!Y29+FC_OTH_HH_E!Y29+FC_OTH_AFF_E!Y29</f>
        <v>0</v>
      </c>
      <c r="Z29" s="8">
        <f>FC_OTH_CP_E!Z29+FC_OTH_HH_E!Z29+FC_OTH_AFF_E!Z29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  <c r="Y30" s="8">
        <f>FC_OTH_CP_E!Y30+FC_OTH_HH_E!Y30+FC_OTH_AFF_E!Y30</f>
        <v>0</v>
      </c>
      <c r="Z30" s="8">
        <f>FC_OTH_CP_E!Z30+FC_OTH_HH_E!Z30+FC_OTH_AFF_E!Z30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  <c r="Y31" s="8">
        <f>FC_OTH_CP_E!Y31+FC_OTH_HH_E!Y31+FC_OTH_AFF_E!Y31</f>
        <v>0</v>
      </c>
      <c r="Z31" s="8">
        <f>FC_OTH_CP_E!Z31+FC_OTH_HH_E!Z31+FC_OTH_AFF_E!Z31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  <c r="Y32" s="8">
        <f>FC_OTH_CP_E!Y32+FC_OTH_HH_E!Y32+FC_OTH_AFF_E!Y32</f>
        <v>0</v>
      </c>
      <c r="Z32" s="8">
        <f>FC_OTH_CP_E!Z32+FC_OTH_HH_E!Z32+FC_OTH_AFF_E!Z32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56007.055499399998</v>
      </c>
      <c r="D33" s="19">
        <f t="shared" ref="D33:W33" si="27">SUM(D34:D50)</f>
        <v>60318.678535919993</v>
      </c>
      <c r="E33" s="19">
        <f t="shared" si="27"/>
        <v>55222.59139668</v>
      </c>
      <c r="F33" s="19">
        <f t="shared" si="27"/>
        <v>56803.716071999996</v>
      </c>
      <c r="G33" s="19">
        <f t="shared" si="27"/>
        <v>56716.659827280018</v>
      </c>
      <c r="H33" s="19">
        <f t="shared" si="27"/>
        <v>55144.737831600003</v>
      </c>
      <c r="I33" s="19">
        <f t="shared" si="27"/>
        <v>51219.667182240002</v>
      </c>
      <c r="J33" s="19">
        <f t="shared" si="27"/>
        <v>45602.715908879996</v>
      </c>
      <c r="K33" s="19">
        <f t="shared" si="27"/>
        <v>50739.505806599991</v>
      </c>
      <c r="L33" s="19">
        <f t="shared" si="27"/>
        <v>49378.261663079997</v>
      </c>
      <c r="M33" s="19">
        <f t="shared" si="27"/>
        <v>46277.114079239982</v>
      </c>
      <c r="N33" s="19">
        <f t="shared" si="27"/>
        <v>39765.158835839989</v>
      </c>
      <c r="O33" s="19">
        <f t="shared" si="27"/>
        <v>41237.158244759987</v>
      </c>
      <c r="P33" s="19">
        <f t="shared" si="27"/>
        <v>42030.647456039987</v>
      </c>
      <c r="Q33" s="19">
        <f t="shared" si="27"/>
        <v>36899.995322159979</v>
      </c>
      <c r="R33" s="19">
        <f t="shared" si="27"/>
        <v>37331.129244600008</v>
      </c>
      <c r="S33" s="19">
        <f t="shared" si="27"/>
        <v>34729.830850680009</v>
      </c>
      <c r="T33" s="19">
        <f t="shared" si="27"/>
        <v>35006.723379720024</v>
      </c>
      <c r="U33" s="19">
        <f t="shared" si="27"/>
        <v>32966.820131399996</v>
      </c>
      <c r="V33" s="19">
        <f t="shared" si="27"/>
        <v>31793.391375480001</v>
      </c>
      <c r="W33" s="19">
        <f t="shared" si="27"/>
        <v>31426.899437879987</v>
      </c>
      <c r="X33" s="19">
        <f t="shared" ref="X33:Z33" si="28">SUM(X34:X50)</f>
        <v>31727.422101240008</v>
      </c>
      <c r="Y33" s="19">
        <f t="shared" si="28"/>
        <v>28747.208721240004</v>
      </c>
      <c r="Z33" s="19">
        <f t="shared" si="28"/>
        <v>26258.445477720012</v>
      </c>
    </row>
    <row r="34" spans="1:26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1.0235289599999999</v>
      </c>
      <c r="V34" s="8">
        <f>FC_OTH_CP_E!V34+FC_OTH_HH_E!V34+FC_OTH_AFF_E!V34</f>
        <v>1.0919577599999997</v>
      </c>
      <c r="W34" s="8">
        <f>FC_OTH_CP_E!W34+FC_OTH_HH_E!W34+FC_OTH_AFF_E!W34</f>
        <v>1.146286079999999</v>
      </c>
      <c r="X34" s="8">
        <f>FC_OTH_CP_E!X34+FC_OTH_HH_E!X34+FC_OTH_AFF_E!X34</f>
        <v>1.4484095999999993</v>
      </c>
      <c r="Y34" s="8">
        <f>FC_OTH_CP_E!Y34+FC_OTH_HH_E!Y34+FC_OTH_AFF_E!Y34</f>
        <v>1.1462860800000001</v>
      </c>
      <c r="Z34" s="8">
        <f>FC_OTH_CP_E!Z34+FC_OTH_HH_E!Z34+FC_OTH_AFF_E!Z34</f>
        <v>1.534049280000001</v>
      </c>
    </row>
    <row r="35" spans="1:26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  <c r="Y35" s="8">
        <f>FC_OTH_CP_E!Y35+FC_OTH_HH_E!Y35+FC_OTH_AFF_E!Y35</f>
        <v>0</v>
      </c>
      <c r="Z35" s="8">
        <f>FC_OTH_CP_E!Z35+FC_OTH_HH_E!Z35+FC_OTH_AFF_E!Z35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FC_OTH_CP_E!C36+FC_OTH_HH_E!C36+FC_OTH_AFF_E!C36</f>
        <v>6691.540258080001</v>
      </c>
      <c r="D36" s="8">
        <f>FC_OTH_CP_E!D36+FC_OTH_HH_E!D36+FC_OTH_AFF_E!D36</f>
        <v>6109.53793812</v>
      </c>
      <c r="E36" s="8">
        <f>FC_OTH_CP_E!E36+FC_OTH_HH_E!E36+FC_OTH_AFF_E!E36</f>
        <v>6381.1388390400007</v>
      </c>
      <c r="F36" s="8">
        <f>FC_OTH_CP_E!F36+FC_OTH_HH_E!F36+FC_OTH_AFF_E!F36</f>
        <v>6202.8564019200021</v>
      </c>
      <c r="G36" s="8">
        <f>FC_OTH_CP_E!G36+FC_OTH_HH_E!G36+FC_OTH_AFF_E!G36</f>
        <v>6530.85</v>
      </c>
      <c r="H36" s="8">
        <f>FC_OTH_CP_E!H36+FC_OTH_HH_E!H36+FC_OTH_AFF_E!H36</f>
        <v>6127.3886252399998</v>
      </c>
      <c r="I36" s="8">
        <f>FC_OTH_CP_E!I36+FC_OTH_HH_E!I36+FC_OTH_AFF_E!I36</f>
        <v>5613.6285766800002</v>
      </c>
      <c r="J36" s="8">
        <f>FC_OTH_CP_E!J36+FC_OTH_HH_E!J36+FC_OTH_AFF_E!J36</f>
        <v>5578.7974524000019</v>
      </c>
      <c r="K36" s="8">
        <f>FC_OTH_CP_E!K36+FC_OTH_HH_E!K36+FC_OTH_AFF_E!K36</f>
        <v>5578.7972252399968</v>
      </c>
      <c r="L36" s="8">
        <f>FC_OTH_CP_E!L36+FC_OTH_HH_E!L36+FC_OTH_AFF_E!L36</f>
        <v>5448.1802252400003</v>
      </c>
      <c r="M36" s="8">
        <f>FC_OTH_CP_E!M36+FC_OTH_HH_E!M36+FC_OTH_AFF_E!M36</f>
        <v>5602.0179747599987</v>
      </c>
      <c r="N36" s="8">
        <f>FC_OTH_CP_E!N36+FC_OTH_HH_E!N36+FC_OTH_AFF_E!N36</f>
        <v>4573.0374659999998</v>
      </c>
      <c r="O36" s="8">
        <f>FC_OTH_CP_E!O36+FC_OTH_HH_E!O36+FC_OTH_AFF_E!O36</f>
        <v>4829.0236156800001</v>
      </c>
      <c r="P36" s="8">
        <f>FC_OTH_CP_E!P36+FC_OTH_HH_E!P36+FC_OTH_AFF_E!P36</f>
        <v>4683.2639029200009</v>
      </c>
      <c r="Q36" s="8">
        <f>FC_OTH_CP_E!Q36+FC_OTH_HH_E!Q36+FC_OTH_AFF_E!Q36</f>
        <v>4025.0789337600008</v>
      </c>
      <c r="R36" s="8">
        <f>FC_OTH_CP_E!R36+FC_OTH_HH_E!R36+FC_OTH_AFF_E!R36</f>
        <v>4183.70294448</v>
      </c>
      <c r="S36" s="8">
        <f>FC_OTH_CP_E!S36+FC_OTH_HH_E!S36+FC_OTH_AFF_E!S36</f>
        <v>4041.1043902800006</v>
      </c>
      <c r="T36" s="8">
        <f>FC_OTH_CP_E!T36+FC_OTH_HH_E!T36+FC_OTH_AFF_E!T36</f>
        <v>4056.1919031600009</v>
      </c>
      <c r="U36" s="8">
        <f>FC_OTH_CP_E!U36+FC_OTH_HH_E!U36+FC_OTH_AFF_E!U36</f>
        <v>3891.6521917199984</v>
      </c>
      <c r="V36" s="8">
        <f>FC_OTH_CP_E!V36+FC_OTH_HH_E!V36+FC_OTH_AFF_E!V36</f>
        <v>3841.1788298400006</v>
      </c>
      <c r="W36" s="8">
        <f>FC_OTH_CP_E!W36+FC_OTH_HH_E!W36+FC_OTH_AFF_E!W36</f>
        <v>3636.9492688799996</v>
      </c>
      <c r="X36" s="8">
        <f>FC_OTH_CP_E!X36+FC_OTH_HH_E!X36+FC_OTH_AFF_E!X36</f>
        <v>3802.6177383599997</v>
      </c>
      <c r="Y36" s="8">
        <f>FC_OTH_CP_E!Y36+FC_OTH_HH_E!Y36+FC_OTH_AFF_E!Y36</f>
        <v>3264.7864532400008</v>
      </c>
      <c r="Z36" s="8">
        <f>FC_OTH_CP_E!Z36+FC_OTH_HH_E!Z36+FC_OTH_AFF_E!Z36</f>
        <v>3016.4487807600008</v>
      </c>
    </row>
    <row r="37" spans="1:26" ht="11.25" customHeight="1" x14ac:dyDescent="0.2">
      <c r="A37" s="28" t="s">
        <v>60</v>
      </c>
      <c r="B37" s="7" t="s">
        <v>61</v>
      </c>
      <c r="C37" s="8">
        <f>FC_OTH_CP_E!C37+FC_OTH_HH_E!C37+FC_OTH_AFF_E!C37</f>
        <v>101.30958684000001</v>
      </c>
      <c r="D37" s="8">
        <f>FC_OTH_CP_E!D37+FC_OTH_HH_E!D37+FC_OTH_AFF_E!D37</f>
        <v>85.95958139999999</v>
      </c>
      <c r="E37" s="8">
        <f>FC_OTH_CP_E!E37+FC_OTH_HH_E!E37+FC_OTH_AFF_E!E37</f>
        <v>82.889729999999986</v>
      </c>
      <c r="F37" s="8">
        <f>FC_OTH_CP_E!F37+FC_OTH_HH_E!F37+FC_OTH_AFF_E!F37</f>
        <v>79.277509079999987</v>
      </c>
      <c r="G37" s="8">
        <f>FC_OTH_CP_E!G37+FC_OTH_HH_E!G37+FC_OTH_AFF_E!G37</f>
        <v>85.375798199999991</v>
      </c>
      <c r="H37" s="8">
        <f>FC_OTH_CP_E!H37+FC_OTH_HH_E!H37+FC_OTH_AFF_E!H37</f>
        <v>91.474087319999995</v>
      </c>
      <c r="I37" s="8">
        <f>FC_OTH_CP_E!I37+FC_OTH_HH_E!I37+FC_OTH_AFF_E!I37</f>
        <v>94.522982399999989</v>
      </c>
      <c r="J37" s="8">
        <f>FC_OTH_CP_E!J37+FC_OTH_HH_E!J37+FC_OTH_AFF_E!J37</f>
        <v>91.474087319999981</v>
      </c>
      <c r="K37" s="8">
        <f>FC_OTH_CP_E!K37+FC_OTH_HH_E!K37+FC_OTH_AFF_E!K37</f>
        <v>94.523231879999997</v>
      </c>
      <c r="L37" s="8">
        <f>FC_OTH_CP_E!L37+FC_OTH_HH_E!L37+FC_OTH_AFF_E!L37</f>
        <v>85.375548719999969</v>
      </c>
      <c r="M37" s="8">
        <f>FC_OTH_CP_E!M37+FC_OTH_HH_E!M37+FC_OTH_AFF_E!M37</f>
        <v>91.473837839999959</v>
      </c>
      <c r="N37" s="8">
        <f>FC_OTH_CP_E!N37+FC_OTH_HH_E!N37+FC_OTH_AFF_E!N37</f>
        <v>95.708760839999982</v>
      </c>
      <c r="O37" s="8">
        <f>FC_OTH_CP_E!O37+FC_OTH_HH_E!O37+FC_OTH_AFF_E!O37</f>
        <v>96.848385479999976</v>
      </c>
      <c r="P37" s="8">
        <f>FC_OTH_CP_E!P37+FC_OTH_HH_E!P37+FC_OTH_AFF_E!P37</f>
        <v>97.054954919999986</v>
      </c>
      <c r="Q37" s="8">
        <f>FC_OTH_CP_E!Q37+FC_OTH_HH_E!Q37+FC_OTH_AFF_E!Q37</f>
        <v>100.00804967999998</v>
      </c>
      <c r="R37" s="8">
        <f>FC_OTH_CP_E!R37+FC_OTH_HH_E!R37+FC_OTH_AFF_E!R37</f>
        <v>95.294624040000045</v>
      </c>
      <c r="S37" s="8">
        <f>FC_OTH_CP_E!S37+FC_OTH_HH_E!S37+FC_OTH_AFF_E!S37</f>
        <v>95.066100360000036</v>
      </c>
      <c r="T37" s="8">
        <f>FC_OTH_CP_E!T37+FC_OTH_HH_E!T37+FC_OTH_AFF_E!T37</f>
        <v>97.97029704000002</v>
      </c>
      <c r="U37" s="8">
        <f>FC_OTH_CP_E!U37+FC_OTH_HH_E!U37+FC_OTH_AFF_E!U37</f>
        <v>103.73478192</v>
      </c>
      <c r="V37" s="8">
        <f>FC_OTH_CP_E!V37+FC_OTH_HH_E!V37+FC_OTH_AFF_E!V37</f>
        <v>102.38634252</v>
      </c>
      <c r="W37" s="8">
        <f>FC_OTH_CP_E!W37+FC_OTH_HH_E!W37+FC_OTH_AFF_E!W37</f>
        <v>101.69054279999997</v>
      </c>
      <c r="X37" s="8">
        <f>FC_OTH_CP_E!X37+FC_OTH_HH_E!X37+FC_OTH_AFF_E!X37</f>
        <v>122.72495003999998</v>
      </c>
      <c r="Y37" s="8">
        <f>FC_OTH_CP_E!Y37+FC_OTH_HH_E!Y37+FC_OTH_AFF_E!Y37</f>
        <v>132.46464924000003</v>
      </c>
      <c r="Z37" s="8">
        <f>FC_OTH_CP_E!Z37+FC_OTH_HH_E!Z37+FC_OTH_AFF_E!Z37</f>
        <v>127.85625468000002</v>
      </c>
    </row>
    <row r="38" spans="1:26" ht="11.25" customHeight="1" x14ac:dyDescent="0.2">
      <c r="A38" s="28" t="s">
        <v>62</v>
      </c>
      <c r="B38" s="7" t="s">
        <v>63</v>
      </c>
      <c r="C38" s="8">
        <f>FC_OTH_CP_E!C38+FC_OTH_HH_E!C38+FC_OTH_AFF_E!C38</f>
        <v>9.3030840000000001</v>
      </c>
      <c r="D38" s="8">
        <f>FC_OTH_CP_E!D38+FC_OTH_HH_E!D38+FC_OTH_AFF_E!D38</f>
        <v>9.3030840000000001</v>
      </c>
      <c r="E38" s="8">
        <f>FC_OTH_CP_E!E38+FC_OTH_HH_E!E38+FC_OTH_AFF_E!E38</f>
        <v>9.3030840000000001</v>
      </c>
      <c r="F38" s="8">
        <f>FC_OTH_CP_E!F38+FC_OTH_HH_E!F38+FC_OTH_AFF_E!F38</f>
        <v>3.0799440000000002</v>
      </c>
      <c r="G38" s="8">
        <f>FC_OTH_CP_E!G38+FC_OTH_HH_E!G38+FC_OTH_AFF_E!G38</f>
        <v>6.1598879999999978</v>
      </c>
      <c r="H38" s="8">
        <f>FC_OTH_CP_E!H38+FC_OTH_HH_E!H38+FC_OTH_AFF_E!H38</f>
        <v>3.0799440000000002</v>
      </c>
      <c r="I38" s="8">
        <f>FC_OTH_CP_E!I38+FC_OTH_HH_E!I38+FC_OTH_AFF_E!I38</f>
        <v>3.0799440000000002</v>
      </c>
      <c r="J38" s="8">
        <f>FC_OTH_CP_E!J38+FC_OTH_HH_E!J38+FC_OTH_AFF_E!J38</f>
        <v>3.0799440000000002</v>
      </c>
      <c r="K38" s="8">
        <f>FC_OTH_CP_E!K38+FC_OTH_HH_E!K38+FC_OTH_AFF_E!K38</f>
        <v>3.0799440000000002</v>
      </c>
      <c r="L38" s="8">
        <f>FC_OTH_CP_E!L38+FC_OTH_HH_E!L38+FC_OTH_AFF_E!L38</f>
        <v>6.1598879999999978</v>
      </c>
      <c r="M38" s="8">
        <f>FC_OTH_CP_E!M38+FC_OTH_HH_E!M38+FC_OTH_AFF_E!M38</f>
        <v>6.1598879999999978</v>
      </c>
      <c r="N38" s="8">
        <f>FC_OTH_CP_E!N38+FC_OTH_HH_E!N38+FC_OTH_AFF_E!N38</f>
        <v>3.0799440000000002</v>
      </c>
      <c r="O38" s="8">
        <f>FC_OTH_CP_E!O38+FC_OTH_HH_E!O38+FC_OTH_AFF_E!O38</f>
        <v>3.0799440000000002</v>
      </c>
      <c r="P38" s="8">
        <f>FC_OTH_CP_E!P38+FC_OTH_HH_E!P38+FC_OTH_AFF_E!P38</f>
        <v>3.0799440000000002</v>
      </c>
      <c r="Q38" s="8">
        <f>FC_OTH_CP_E!Q38+FC_OTH_HH_E!Q38+FC_OTH_AFF_E!Q38</f>
        <v>3.0799440000000002</v>
      </c>
      <c r="R38" s="8">
        <f>FC_OTH_CP_E!R38+FC_OTH_HH_E!R38+FC_OTH_AFF_E!R38</f>
        <v>3.0799440000000002</v>
      </c>
      <c r="S38" s="8">
        <f>FC_OTH_CP_E!S38+FC_OTH_HH_E!S38+FC_OTH_AFF_E!S38</f>
        <v>3.0799440000000002</v>
      </c>
      <c r="T38" s="8">
        <f>FC_OTH_CP_E!T38+FC_OTH_HH_E!T38+FC_OTH_AFF_E!T38</f>
        <v>3.0799440000000002</v>
      </c>
      <c r="U38" s="8">
        <f>FC_OTH_CP_E!U38+FC_OTH_HH_E!U38+FC_OTH_AFF_E!U38</f>
        <v>2.9289959999999997</v>
      </c>
      <c r="V38" s="8">
        <f>FC_OTH_CP_E!V38+FC_OTH_HH_E!V38+FC_OTH_AFF_E!V38</f>
        <v>2.5870320000000002</v>
      </c>
      <c r="W38" s="8">
        <f>FC_OTH_CP_E!W38+FC_OTH_HH_E!W38+FC_OTH_AFF_E!W38</f>
        <v>2.3375520000000001</v>
      </c>
      <c r="X38" s="8">
        <f>FC_OTH_CP_E!X38+FC_OTH_HH_E!X38+FC_OTH_AFF_E!X38</f>
        <v>2.4393599999999998</v>
      </c>
      <c r="Y38" s="8">
        <f>FC_OTH_CP_E!Y38+FC_OTH_HH_E!Y38+FC_OTH_AFF_E!Y38</f>
        <v>2.473128</v>
      </c>
      <c r="Z38" s="8">
        <f>FC_OTH_CP_E!Z38+FC_OTH_HH_E!Z38+FC_OTH_AFF_E!Z38</f>
        <v>2.473128</v>
      </c>
    </row>
    <row r="39" spans="1:26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  <c r="Y39" s="8">
        <f>FC_OTH_CP_E!Y39+FC_OTH_HH_E!Y39+FC_OTH_AFF_E!Y39</f>
        <v>0</v>
      </c>
      <c r="Z39" s="8">
        <f>FC_OTH_CP_E!Z39+FC_OTH_HH_E!Z39+FC_OTH_AFF_E!Z39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FC_OTH_CP_E!C40+FC_OTH_HH_E!C40+FC_OTH_AFF_E!C40</f>
        <v>1835.8874100000003</v>
      </c>
      <c r="D40" s="8">
        <f>FC_OTH_CP_E!D40+FC_OTH_HH_E!D40+FC_OTH_AFF_E!D40</f>
        <v>1728.0805499999999</v>
      </c>
      <c r="E40" s="8">
        <f>FC_OTH_CP_E!E40+FC_OTH_HH_E!E40+FC_OTH_AFF_E!E40</f>
        <v>1547.3455200000003</v>
      </c>
      <c r="F40" s="8">
        <f>FC_OTH_CP_E!F40+FC_OTH_HH_E!F40+FC_OTH_AFF_E!F40</f>
        <v>1687.9895989200004</v>
      </c>
      <c r="G40" s="8">
        <f>FC_OTH_CP_E!G40+FC_OTH_HH_E!G40+FC_OTH_AFF_E!G40</f>
        <v>1657.0740081600004</v>
      </c>
      <c r="H40" s="8">
        <f>FC_OTH_CP_E!H40+FC_OTH_HH_E!H40+FC_OTH_AFF_E!H40</f>
        <v>1514.8626530400002</v>
      </c>
      <c r="I40" s="8">
        <f>FC_OTH_CP_E!I40+FC_OTH_HH_E!I40+FC_OTH_AFF_E!I40</f>
        <v>1533.4119039600005</v>
      </c>
      <c r="J40" s="8">
        <f>FC_OTH_CP_E!J40+FC_OTH_HH_E!J40+FC_OTH_AFF_E!J40</f>
        <v>1480.8554773199996</v>
      </c>
      <c r="K40" s="8">
        <f>FC_OTH_CP_E!K40+FC_OTH_HH_E!K40+FC_OTH_AFF_E!K40</f>
        <v>1521.0455641199992</v>
      </c>
      <c r="L40" s="8">
        <f>FC_OTH_CP_E!L40+FC_OTH_HH_E!L40+FC_OTH_AFF_E!L40</f>
        <v>1428.2990506799993</v>
      </c>
      <c r="M40" s="8">
        <f>FC_OTH_CP_E!M40+FC_OTH_HH_E!M40+FC_OTH_AFF_E!M40</f>
        <v>1409.7495409199989</v>
      </c>
      <c r="N40" s="8">
        <f>FC_OTH_CP_E!N40+FC_OTH_HH_E!N40+FC_OTH_AFF_E!N40</f>
        <v>1694.1727688399988</v>
      </c>
      <c r="O40" s="8">
        <f>FC_OTH_CP_E!O40+FC_OTH_HH_E!O40+FC_OTH_AFF_E!O40</f>
        <v>1422.1158807599988</v>
      </c>
      <c r="P40" s="8">
        <f>FC_OTH_CP_E!P40+FC_OTH_HH_E!P40+FC_OTH_AFF_E!P40</f>
        <v>1431.3906356399996</v>
      </c>
      <c r="Q40" s="8">
        <f>FC_OTH_CP_E!Q40+FC_OTH_HH_E!Q40+FC_OTH_AFF_E!Q40</f>
        <v>1366.4678691599997</v>
      </c>
      <c r="R40" s="8">
        <f>FC_OTH_CP_E!R40+FC_OTH_HH_E!R40+FC_OTH_AFF_E!R40</f>
        <v>1286.0874367200022</v>
      </c>
      <c r="S40" s="8">
        <f>FC_OTH_CP_E!S40+FC_OTH_HH_E!S40+FC_OTH_AFF_E!S40</f>
        <v>868.72734972000114</v>
      </c>
      <c r="T40" s="8">
        <f>FC_OTH_CP_E!T40+FC_OTH_HH_E!T40+FC_OTH_AFF_E!T40</f>
        <v>896.55135552000093</v>
      </c>
      <c r="U40" s="8">
        <f>FC_OTH_CP_E!U40+FC_OTH_HH_E!U40+FC_OTH_AFF_E!U40</f>
        <v>956.66047451999998</v>
      </c>
      <c r="V40" s="8">
        <f>FC_OTH_CP_E!V40+FC_OTH_HH_E!V40+FC_OTH_AFF_E!V40</f>
        <v>934.34561927999948</v>
      </c>
      <c r="W40" s="8">
        <f>FC_OTH_CP_E!W40+FC_OTH_HH_E!W40+FC_OTH_AFF_E!W40</f>
        <v>844.34410403999959</v>
      </c>
      <c r="X40" s="8">
        <f>FC_OTH_CP_E!X40+FC_OTH_HH_E!X40+FC_OTH_AFF_E!X40</f>
        <v>1307.4624439199995</v>
      </c>
      <c r="Y40" s="8">
        <f>FC_OTH_CP_E!Y40+FC_OTH_HH_E!Y40+FC_OTH_AFF_E!Y40</f>
        <v>1305.0293479200002</v>
      </c>
      <c r="Z40" s="8">
        <f>FC_OTH_CP_E!Z40+FC_OTH_HH_E!Z40+FC_OTH_AFF_E!Z40</f>
        <v>1305.0293479200011</v>
      </c>
    </row>
    <row r="41" spans="1:26" ht="11.25" customHeight="1" x14ac:dyDescent="0.2">
      <c r="A41" s="28" t="s">
        <v>68</v>
      </c>
      <c r="B41" s="7" t="s">
        <v>69</v>
      </c>
      <c r="C41" s="8">
        <f>FC_OTH_CP_E!C41+FC_OTH_HH_E!C41+FC_OTH_AFF_E!C41</f>
        <v>352.71272628000008</v>
      </c>
      <c r="D41" s="8">
        <f>FC_OTH_CP_E!D41+FC_OTH_HH_E!D41+FC_OTH_AFF_E!D41</f>
        <v>308.62347372000011</v>
      </c>
      <c r="E41" s="8">
        <f>FC_OTH_CP_E!E41+FC_OTH_HH_E!E41+FC_OTH_AFF_E!E41</f>
        <v>333.81740627999994</v>
      </c>
      <c r="F41" s="8">
        <f>FC_OTH_CP_E!F41+FC_OTH_HH_E!F41+FC_OTH_AFF_E!F41</f>
        <v>383.35291128000006</v>
      </c>
      <c r="G41" s="8">
        <f>FC_OTH_CP_E!G41+FC_OTH_HH_E!G41+FC_OTH_AFF_E!G41</f>
        <v>404.99374715999988</v>
      </c>
      <c r="H41" s="8">
        <f>FC_OTH_CP_E!H41+FC_OTH_HH_E!H41+FC_OTH_AFF_E!H41</f>
        <v>463.73334372000022</v>
      </c>
      <c r="I41" s="8">
        <f>FC_OTH_CP_E!I41+FC_OTH_HH_E!I41+FC_OTH_AFF_E!I41</f>
        <v>565.75487088000023</v>
      </c>
      <c r="J41" s="8">
        <f>FC_OTH_CP_E!J41+FC_OTH_HH_E!J41+FC_OTH_AFF_E!J41</f>
        <v>510.10685928000038</v>
      </c>
      <c r="K41" s="8">
        <f>FC_OTH_CP_E!K41+FC_OTH_HH_E!K41+FC_OTH_AFF_E!K41</f>
        <v>550.29694608</v>
      </c>
      <c r="L41" s="8">
        <f>FC_OTH_CP_E!L41+FC_OTH_HH_E!L41+FC_OTH_AFF_E!L41</f>
        <v>717.24098088000017</v>
      </c>
      <c r="M41" s="8">
        <f>FC_OTH_CP_E!M41+FC_OTH_HH_E!M41+FC_OTH_AFF_E!M41</f>
        <v>723.42415080000001</v>
      </c>
      <c r="N41" s="8">
        <f>FC_OTH_CP_E!N41+FC_OTH_HH_E!N41+FC_OTH_AFF_E!N41</f>
        <v>636.01647119999973</v>
      </c>
      <c r="O41" s="8">
        <f>FC_OTH_CP_E!O41+FC_OTH_HH_E!O41+FC_OTH_AFF_E!O41</f>
        <v>619.17685847999962</v>
      </c>
      <c r="P41" s="8">
        <f>FC_OTH_CP_E!P41+FC_OTH_HH_E!P41+FC_OTH_AFF_E!P41</f>
        <v>564.06982247999963</v>
      </c>
      <c r="Q41" s="8">
        <f>FC_OTH_CP_E!Q41+FC_OTH_HH_E!Q41+FC_OTH_AFF_E!Q41</f>
        <v>426.56055479999941</v>
      </c>
      <c r="R41" s="8">
        <f>FC_OTH_CP_E!R41+FC_OTH_HH_E!R41+FC_OTH_AFF_E!R41</f>
        <v>485.0125801199996</v>
      </c>
      <c r="S41" s="8">
        <f>FC_OTH_CP_E!S41+FC_OTH_HH_E!S41+FC_OTH_AFF_E!S41</f>
        <v>530.2112209200003</v>
      </c>
      <c r="T41" s="8">
        <f>FC_OTH_CP_E!T41+FC_OTH_HH_E!T41+FC_OTH_AFF_E!T41</f>
        <v>557.59623408000084</v>
      </c>
      <c r="U41" s="8">
        <f>FC_OTH_CP_E!U41+FC_OTH_HH_E!U41+FC_OTH_AFF_E!U41</f>
        <v>509.59668564000009</v>
      </c>
      <c r="V41" s="8">
        <f>FC_OTH_CP_E!V41+FC_OTH_HH_E!V41+FC_OTH_AFF_E!V41</f>
        <v>533.75396399999977</v>
      </c>
      <c r="W41" s="8">
        <f>FC_OTH_CP_E!W41+FC_OTH_HH_E!W41+FC_OTH_AFF_E!W41</f>
        <v>484.35098507999999</v>
      </c>
      <c r="X41" s="8">
        <f>FC_OTH_CP_E!X41+FC_OTH_HH_E!X41+FC_OTH_AFF_E!X41</f>
        <v>531.93923676000065</v>
      </c>
      <c r="Y41" s="8">
        <f>FC_OTH_CP_E!Y41+FC_OTH_HH_E!Y41+FC_OTH_AFF_E!Y41</f>
        <v>532.6937553600003</v>
      </c>
      <c r="Z41" s="8">
        <f>FC_OTH_CP_E!Z41+FC_OTH_HH_E!Z41+FC_OTH_AFF_E!Z41</f>
        <v>367.80232176000021</v>
      </c>
    </row>
    <row r="42" spans="1:26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  <c r="Y42" s="8">
        <f>FC_OTH_CP_E!Y42+FC_OTH_HH_E!Y42+FC_OTH_AFF_E!Y42</f>
        <v>0</v>
      </c>
      <c r="Z42" s="8">
        <f>FC_OTH_CP_E!Z42+FC_OTH_HH_E!Z42+FC_OTH_AFF_E!Z42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FC_OTH_CP_E!C43+FC_OTH_HH_E!C43+FC_OTH_AFF_E!C43</f>
        <v>43955.008470360001</v>
      </c>
      <c r="D43" s="8">
        <f>FC_OTH_CP_E!D43+FC_OTH_HH_E!D43+FC_OTH_AFF_E!D43</f>
        <v>49237.894166759994</v>
      </c>
      <c r="E43" s="8">
        <f>FC_OTH_CP_E!E43+FC_OTH_HH_E!E43+FC_OTH_AFF_E!E43</f>
        <v>45063.840959279994</v>
      </c>
      <c r="F43" s="8">
        <f>FC_OTH_CP_E!F43+FC_OTH_HH_E!F43+FC_OTH_AFF_E!F43</f>
        <v>46391.36409648</v>
      </c>
      <c r="G43" s="8">
        <f>FC_OTH_CP_E!G43+FC_OTH_HH_E!G43+FC_OTH_AFF_E!G43</f>
        <v>46332.459753840012</v>
      </c>
      <c r="H43" s="8">
        <f>FC_OTH_CP_E!H43+FC_OTH_HH_E!H43+FC_OTH_AFF_E!H43</f>
        <v>45600.501524760002</v>
      </c>
      <c r="I43" s="8">
        <f>FC_OTH_CP_E!I43+FC_OTH_HH_E!I43+FC_OTH_AFF_E!I43</f>
        <v>41861.229770880003</v>
      </c>
      <c r="J43" s="8">
        <f>FC_OTH_CP_E!J43+FC_OTH_HH_E!J43+FC_OTH_AFF_E!J43</f>
        <v>37207.727481599999</v>
      </c>
      <c r="K43" s="8">
        <f>FC_OTH_CP_E!K43+FC_OTH_HH_E!K43+FC_OTH_AFF_E!K43</f>
        <v>41719.275037439991</v>
      </c>
      <c r="L43" s="8">
        <f>FC_OTH_CP_E!L43+FC_OTH_HH_E!L43+FC_OTH_AFF_E!L43</f>
        <v>41008.772848679997</v>
      </c>
      <c r="M43" s="8">
        <f>FC_OTH_CP_E!M43+FC_OTH_HH_E!M43+FC_OTH_AFF_E!M43</f>
        <v>38137.776884999985</v>
      </c>
      <c r="N43" s="8">
        <f>FC_OTH_CP_E!N43+FC_OTH_HH_E!N43+FC_OTH_AFF_E!N43</f>
        <v>32518.553511599988</v>
      </c>
      <c r="O43" s="8">
        <f>FC_OTH_CP_E!O43+FC_OTH_HH_E!O43+FC_OTH_AFF_E!O43</f>
        <v>34022.323646999983</v>
      </c>
      <c r="P43" s="8">
        <f>FC_OTH_CP_E!P43+FC_OTH_HH_E!P43+FC_OTH_AFF_E!P43</f>
        <v>35001.006065999987</v>
      </c>
      <c r="Q43" s="8">
        <f>FC_OTH_CP_E!Q43+FC_OTH_HH_E!Q43+FC_OTH_AFF_E!Q43</f>
        <v>30737.306026439983</v>
      </c>
      <c r="R43" s="8">
        <f>FC_OTH_CP_E!R43+FC_OTH_HH_E!R43+FC_OTH_AFF_E!R43</f>
        <v>31123.147690440004</v>
      </c>
      <c r="S43" s="8">
        <f>FC_OTH_CP_E!S43+FC_OTH_HH_E!S43+FC_OTH_AFF_E!S43</f>
        <v>29043.030037320008</v>
      </c>
      <c r="T43" s="8">
        <f>FC_OTH_CP_E!T43+FC_OTH_HH_E!T43+FC_OTH_AFF_E!T43</f>
        <v>29246.721837840021</v>
      </c>
      <c r="U43" s="8">
        <f>FC_OTH_CP_E!U43+FC_OTH_HH_E!U43+FC_OTH_AFF_E!U43</f>
        <v>27352.611664559998</v>
      </c>
      <c r="V43" s="8">
        <f>FC_OTH_CP_E!V43+FC_OTH_HH_E!V43+FC_OTH_AFF_E!V43</f>
        <v>26249.399542079998</v>
      </c>
      <c r="W43" s="8">
        <f>FC_OTH_CP_E!W43+FC_OTH_HH_E!W43+FC_OTH_AFF_E!W43</f>
        <v>26266.294253159987</v>
      </c>
      <c r="X43" s="8">
        <f>FC_OTH_CP_E!X43+FC_OTH_HH_E!X43+FC_OTH_AFF_E!X43</f>
        <v>25869.003516720011</v>
      </c>
      <c r="Y43" s="8">
        <f>FC_OTH_CP_E!Y43+FC_OTH_HH_E!Y43+FC_OTH_AFF_E!Y43</f>
        <v>23418.828655560003</v>
      </c>
      <c r="Z43" s="8">
        <f>FC_OTH_CP_E!Z43+FC_OTH_HH_E!Z43+FC_OTH_AFF_E!Z43</f>
        <v>21347.515149480008</v>
      </c>
    </row>
    <row r="44" spans="1:26" ht="11.25" customHeight="1" x14ac:dyDescent="0.2">
      <c r="A44" s="28" t="s">
        <v>74</v>
      </c>
      <c r="B44" s="7" t="s">
        <v>75</v>
      </c>
      <c r="C44" s="8">
        <f>FC_OTH_CP_E!C44+FC_OTH_HH_E!C44+FC_OTH_AFF_E!C44</f>
        <v>3061.2939638399998</v>
      </c>
      <c r="D44" s="8">
        <f>FC_OTH_CP_E!D44+FC_OTH_HH_E!D44+FC_OTH_AFF_E!D44</f>
        <v>2839.2797419200006</v>
      </c>
      <c r="E44" s="8">
        <f>FC_OTH_CP_E!E44+FC_OTH_HH_E!E44+FC_OTH_AFF_E!E44</f>
        <v>1804.2558580800001</v>
      </c>
      <c r="F44" s="8">
        <f>FC_OTH_CP_E!F44+FC_OTH_HH_E!F44+FC_OTH_AFF_E!F44</f>
        <v>2055.7956103200004</v>
      </c>
      <c r="G44" s="8">
        <f>FC_OTH_CP_E!G44+FC_OTH_HH_E!G44+FC_OTH_AFF_E!G44</f>
        <v>1699.74663192</v>
      </c>
      <c r="H44" s="8">
        <f>FC_OTH_CP_E!H44+FC_OTH_HH_E!H44+FC_OTH_AFF_E!H44</f>
        <v>1343.6976535200006</v>
      </c>
      <c r="I44" s="8">
        <f>FC_OTH_CP_E!I44+FC_OTH_HH_E!I44+FC_OTH_AFF_E!I44</f>
        <v>1548.0391334400006</v>
      </c>
      <c r="J44" s="8">
        <f>FC_OTH_CP_E!J44+FC_OTH_HH_E!J44+FC_OTH_AFF_E!J44</f>
        <v>730.67460696000023</v>
      </c>
      <c r="K44" s="8">
        <f>FC_OTH_CP_E!K44+FC_OTH_HH_E!K44+FC_OTH_AFF_E!K44</f>
        <v>1272.4878578400001</v>
      </c>
      <c r="L44" s="8">
        <f>FC_OTH_CP_E!L44+FC_OTH_HH_E!L44+FC_OTH_AFF_E!L44</f>
        <v>684.23312088</v>
      </c>
      <c r="M44" s="8">
        <f>FC_OTH_CP_E!M44+FC_OTH_HH_E!M44+FC_OTH_AFF_E!M44</f>
        <v>306.51180192000004</v>
      </c>
      <c r="N44" s="8">
        <f>FC_OTH_CP_E!N44+FC_OTH_HH_E!N44+FC_OTH_AFF_E!N44</f>
        <v>244.58991336000003</v>
      </c>
      <c r="O44" s="8">
        <f>FC_OTH_CP_E!O44+FC_OTH_HH_E!O44+FC_OTH_AFF_E!O44</f>
        <v>244.58991336000003</v>
      </c>
      <c r="P44" s="8">
        <f>FC_OTH_CP_E!P44+FC_OTH_HH_E!P44+FC_OTH_AFF_E!P44</f>
        <v>250.78213008000003</v>
      </c>
      <c r="Q44" s="8">
        <f>FC_OTH_CP_E!Q44+FC_OTH_HH_E!Q44+FC_OTH_AFF_E!Q44</f>
        <v>241.49394432000003</v>
      </c>
      <c r="R44" s="8">
        <f>FC_OTH_CP_E!R44+FC_OTH_HH_E!R44+FC_OTH_AFF_E!R44</f>
        <v>154.80402480000001</v>
      </c>
      <c r="S44" s="8">
        <f>FC_OTH_CP_E!S44+FC_OTH_HH_E!S44+FC_OTH_AFF_E!S44</f>
        <v>148.61180808000003</v>
      </c>
      <c r="T44" s="8">
        <f>FC_OTH_CP_E!T44+FC_OTH_HH_E!T44+FC_OTH_AFF_E!T44</f>
        <v>148.61180808000003</v>
      </c>
      <c r="U44" s="8">
        <f>FC_OTH_CP_E!U44+FC_OTH_HH_E!U44+FC_OTH_AFF_E!U44</f>
        <v>148.61180808000003</v>
      </c>
      <c r="V44" s="8">
        <f>FC_OTH_CP_E!V44+FC_OTH_HH_E!V44+FC_OTH_AFF_E!V44</f>
        <v>128.64808800000003</v>
      </c>
      <c r="W44" s="8">
        <f>FC_OTH_CP_E!W44+FC_OTH_HH_E!W44+FC_OTH_AFF_E!W44</f>
        <v>89.786445840000013</v>
      </c>
      <c r="X44" s="8">
        <f>FC_OTH_CP_E!X44+FC_OTH_HH_E!X44+FC_OTH_AFF_E!X44</f>
        <v>89.786445840000013</v>
      </c>
      <c r="Y44" s="8">
        <f>FC_OTH_CP_E!Y44+FC_OTH_HH_E!Y44+FC_OTH_AFF_E!Y44</f>
        <v>89.786445840000013</v>
      </c>
      <c r="Z44" s="8">
        <f>FC_OTH_CP_E!Z44+FC_OTH_HH_E!Z44+FC_OTH_AFF_E!Z44</f>
        <v>89.786445840000013</v>
      </c>
    </row>
    <row r="45" spans="1:26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  <c r="Y45" s="8">
        <f>FC_OTH_CP_E!Y45+FC_OTH_HH_E!Y45+FC_OTH_AFF_E!Y45</f>
        <v>0</v>
      </c>
      <c r="Z45" s="8">
        <f>FC_OTH_CP_E!Z45+FC_OTH_HH_E!Z45+FC_OTH_AFF_E!Z45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  <c r="Y46" s="8">
        <f>FC_OTH_CP_E!Y46+FC_OTH_HH_E!Y46+FC_OTH_AFF_E!Y46</f>
        <v>0</v>
      </c>
      <c r="Z46" s="8">
        <f>FC_OTH_CP_E!Z46+FC_OTH_HH_E!Z46+FC_OTH_AFF_E!Z46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  <c r="Y47" s="8">
        <f>FC_OTH_CP_E!Y47+FC_OTH_HH_E!Y47+FC_OTH_AFF_E!Y47</f>
        <v>0</v>
      </c>
      <c r="Z47" s="8">
        <f>FC_OTH_CP_E!Z47+FC_OTH_HH_E!Z47+FC_OTH_AFF_E!Z47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  <c r="Y48" s="8">
        <f>FC_OTH_CP_E!Y48+FC_OTH_HH_E!Y48+FC_OTH_AFF_E!Y48</f>
        <v>0</v>
      </c>
      <c r="Z48" s="8">
        <f>FC_OTH_CP_E!Z48+FC_OTH_HH_E!Z48+FC_OTH_AFF_E!Z48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  <c r="Y49" s="8">
        <f>FC_OTH_CP_E!Y49+FC_OTH_HH_E!Y49+FC_OTH_AFF_E!Y49</f>
        <v>0</v>
      </c>
      <c r="Z49" s="8">
        <f>FC_OTH_CP_E!Z49+FC_OTH_HH_E!Z49+FC_OTH_AFF_E!Z49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  <c r="Y50" s="8">
        <f>FC_OTH_CP_E!Y50+FC_OTH_HH_E!Y50+FC_OTH_AFF_E!Y50</f>
        <v>0</v>
      </c>
      <c r="Z50" s="8">
        <f>FC_OTH_CP_E!Z50+FC_OTH_HH_E!Z50+FC_OTH_AFF_E!Z50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FC_OTH_CP_E!C51+FC_OTH_HH_E!C51+FC_OTH_AFF_E!C51</f>
        <v>41048.944172279989</v>
      </c>
      <c r="D51" s="27">
        <f>FC_OTH_CP_E!D51+FC_OTH_HH_E!D51+FC_OTH_AFF_E!D51</f>
        <v>41997.42002808</v>
      </c>
      <c r="E51" s="27">
        <f>FC_OTH_CP_E!E51+FC_OTH_HH_E!E51+FC_OTH_AFF_E!E51</f>
        <v>41535.386038080003</v>
      </c>
      <c r="F51" s="27">
        <f>FC_OTH_CP_E!F51+FC_OTH_HH_E!F51+FC_OTH_AFF_E!F51</f>
        <v>44064.65633328</v>
      </c>
      <c r="G51" s="27">
        <f>FC_OTH_CP_E!G51+FC_OTH_HH_E!G51+FC_OTH_AFF_E!G51</f>
        <v>48372.085266120004</v>
      </c>
      <c r="H51" s="27">
        <f>FC_OTH_CP_E!H51+FC_OTH_HH_E!H51+FC_OTH_AFF_E!H51</f>
        <v>47809.210830479999</v>
      </c>
      <c r="I51" s="27">
        <f>FC_OTH_CP_E!I51+FC_OTH_HH_E!I51+FC_OTH_AFF_E!I51</f>
        <v>46655.181298440002</v>
      </c>
      <c r="J51" s="27">
        <f>FC_OTH_CP_E!J51+FC_OTH_HH_E!J51+FC_OTH_AFF_E!J51</f>
        <v>43229.616562439995</v>
      </c>
      <c r="K51" s="27">
        <f>FC_OTH_CP_E!K51+FC_OTH_HH_E!K51+FC_OTH_AFF_E!K51</f>
        <v>44754.694277039991</v>
      </c>
      <c r="L51" s="27">
        <f>FC_OTH_CP_E!L51+FC_OTH_HH_E!L51+FC_OTH_AFF_E!L51</f>
        <v>47887.063986960005</v>
      </c>
      <c r="M51" s="27">
        <f>FC_OTH_CP_E!M51+FC_OTH_HH_E!M51+FC_OTH_AFF_E!M51</f>
        <v>48916.297385999998</v>
      </c>
      <c r="N51" s="27">
        <f>FC_OTH_CP_E!N51+FC_OTH_HH_E!N51+FC_OTH_AFF_E!N51</f>
        <v>42428.461236479998</v>
      </c>
      <c r="O51" s="27">
        <f>FC_OTH_CP_E!O51+FC_OTH_HH_E!O51+FC_OTH_AFF_E!O51</f>
        <v>47455.795737594191</v>
      </c>
      <c r="P51" s="27">
        <f>FC_OTH_CP_E!P51+FC_OTH_HH_E!P51+FC_OTH_AFF_E!P51</f>
        <v>49495.827185823073</v>
      </c>
      <c r="Q51" s="27">
        <f>FC_OTH_CP_E!Q51+FC_OTH_HH_E!Q51+FC_OTH_AFF_E!Q51</f>
        <v>38795.979095898881</v>
      </c>
      <c r="R51" s="27">
        <f>FC_OTH_CP_E!R51+FC_OTH_HH_E!R51+FC_OTH_AFF_E!R51</f>
        <v>41518.889264482255</v>
      </c>
      <c r="S51" s="27">
        <f>FC_OTH_CP_E!S51+FC_OTH_HH_E!S51+FC_OTH_AFF_E!S51</f>
        <v>44007.253701530892</v>
      </c>
      <c r="T51" s="27">
        <f>FC_OTH_CP_E!T51+FC_OTH_HH_E!T51+FC_OTH_AFF_E!T51</f>
        <v>43616.585152482236</v>
      </c>
      <c r="U51" s="27">
        <f>FC_OTH_CP_E!U51+FC_OTH_HH_E!U51+FC_OTH_AFF_E!U51</f>
        <v>42228.671681873566</v>
      </c>
      <c r="V51" s="27">
        <f>FC_OTH_CP_E!V51+FC_OTH_HH_E!V51+FC_OTH_AFF_E!V51</f>
        <v>41235.481274738013</v>
      </c>
      <c r="W51" s="27">
        <f>FC_OTH_CP_E!W51+FC_OTH_HH_E!W51+FC_OTH_AFF_E!W51</f>
        <v>39431.90225805973</v>
      </c>
      <c r="X51" s="27">
        <f>FC_OTH_CP_E!X51+FC_OTH_HH_E!X51+FC_OTH_AFF_E!X51</f>
        <v>42208.649091225634</v>
      </c>
      <c r="Y51" s="27">
        <f>FC_OTH_CP_E!Y51+FC_OTH_HH_E!Y51+FC_OTH_AFF_E!Y51</f>
        <v>34634.24366052515</v>
      </c>
      <c r="Z51" s="27">
        <f>FC_OTH_CP_E!Z51+FC_OTH_HH_E!Z51+FC_OTH_AFF_E!Z51</f>
        <v>31530.939644079041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750.93871228324701</v>
      </c>
      <c r="D52" s="27">
        <f t="shared" ref="D52:W52" si="30">SUM(D53:D54)</f>
        <v>863.35046071638055</v>
      </c>
      <c r="E52" s="27">
        <f t="shared" si="30"/>
        <v>992.70280283639306</v>
      </c>
      <c r="F52" s="27">
        <f t="shared" si="30"/>
        <v>1122.4222768681439</v>
      </c>
      <c r="G52" s="27">
        <f t="shared" si="30"/>
        <v>1177.7638259542896</v>
      </c>
      <c r="H52" s="27">
        <f t="shared" si="30"/>
        <v>291.01582965389326</v>
      </c>
      <c r="I52" s="27">
        <f t="shared" si="30"/>
        <v>250.78988179731047</v>
      </c>
      <c r="J52" s="27">
        <f t="shared" si="30"/>
        <v>447.06723984073091</v>
      </c>
      <c r="K52" s="27">
        <f t="shared" si="30"/>
        <v>509.14736668332347</v>
      </c>
      <c r="L52" s="27">
        <f t="shared" si="30"/>
        <v>704.88996419048669</v>
      </c>
      <c r="M52" s="27">
        <f t="shared" si="30"/>
        <v>604.87800928352101</v>
      </c>
      <c r="N52" s="27">
        <f t="shared" si="30"/>
        <v>318.84591176161717</v>
      </c>
      <c r="O52" s="27">
        <f t="shared" si="30"/>
        <v>334.64786188883994</v>
      </c>
      <c r="P52" s="27">
        <f t="shared" si="30"/>
        <v>421.76935351196244</v>
      </c>
      <c r="Q52" s="27">
        <f t="shared" si="30"/>
        <v>345.42095805509445</v>
      </c>
      <c r="R52" s="27">
        <f t="shared" si="30"/>
        <v>247.51670442613539</v>
      </c>
      <c r="S52" s="27">
        <f t="shared" si="30"/>
        <v>290.9841535644631</v>
      </c>
      <c r="T52" s="27">
        <f t="shared" si="30"/>
        <v>339.7795160166495</v>
      </c>
      <c r="U52" s="27">
        <f t="shared" si="30"/>
        <v>266.30923570840315</v>
      </c>
      <c r="V52" s="27">
        <f t="shared" si="30"/>
        <v>268.87072893983964</v>
      </c>
      <c r="W52" s="27">
        <f t="shared" si="30"/>
        <v>340.58713402984284</v>
      </c>
      <c r="X52" s="27">
        <f t="shared" ref="X52:Z52" si="31">SUM(X53:X54)</f>
        <v>404.69600688520273</v>
      </c>
      <c r="Y52" s="27">
        <f t="shared" si="31"/>
        <v>687.70409388789187</v>
      </c>
      <c r="Z52" s="27">
        <f t="shared" si="31"/>
        <v>552.77489013682032</v>
      </c>
    </row>
    <row r="53" spans="1:26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22.403581200000016</v>
      </c>
      <c r="K53" s="8">
        <f>FC_OTH_CP_E!K53+FC_OTH_HH_E!K53+FC_OTH_AFF_E!K53</f>
        <v>27.430088400000006</v>
      </c>
      <c r="L53" s="8">
        <f>FC_OTH_CP_E!L53+FC_OTH_HH_E!L53+FC_OTH_AFF_E!L53</f>
        <v>38.887477200000035</v>
      </c>
      <c r="M53" s="8">
        <f>FC_OTH_CP_E!M53+FC_OTH_HH_E!M53+FC_OTH_AFF_E!M53</f>
        <v>31.865090400000003</v>
      </c>
      <c r="N53" s="8">
        <f>FC_OTH_CP_E!N53+FC_OTH_HH_E!N53+FC_OTH_AFF_E!N53</f>
        <v>14.087502000000002</v>
      </c>
      <c r="O53" s="8">
        <f>FC_OTH_CP_E!O53+FC_OTH_HH_E!O53+FC_OTH_AFF_E!O53</f>
        <v>12.397928400000001</v>
      </c>
      <c r="P53" s="8">
        <f>FC_OTH_CP_E!P53+FC_OTH_HH_E!P53+FC_OTH_AFF_E!P53</f>
        <v>20.627521200000011</v>
      </c>
      <c r="Q53" s="8">
        <f>FC_OTH_CP_E!Q53+FC_OTH_HH_E!Q53+FC_OTH_AFF_E!Q53</f>
        <v>15.9129828</v>
      </c>
      <c r="R53" s="8">
        <f>FC_OTH_CP_E!R53+FC_OTH_HH_E!R53+FC_OTH_AFF_E!R53</f>
        <v>18.239878800000017</v>
      </c>
      <c r="S53" s="8">
        <f>FC_OTH_CP_E!S53+FC_OTH_HH_E!S53+FC_OTH_AFF_E!S53</f>
        <v>18.262529999999998</v>
      </c>
      <c r="T53" s="8">
        <f>FC_OTH_CP_E!T53+FC_OTH_HH_E!T53+FC_OTH_AFF_E!T53</f>
        <v>15.802815599999983</v>
      </c>
      <c r="U53" s="8">
        <f>FC_OTH_CP_E!U53+FC_OTH_HH_E!U53+FC_OTH_AFF_E!U53</f>
        <v>15.787886400000001</v>
      </c>
      <c r="V53" s="8">
        <f>FC_OTH_CP_E!V53+FC_OTH_HH_E!V53+FC_OTH_AFF_E!V53</f>
        <v>15.478491599999987</v>
      </c>
      <c r="W53" s="8">
        <f>FC_OTH_CP_E!W53+FC_OTH_HH_E!W53+FC_OTH_AFF_E!W53</f>
        <v>25.459434000000009</v>
      </c>
      <c r="X53" s="8">
        <f>FC_OTH_CP_E!X53+FC_OTH_HH_E!X53+FC_OTH_AFF_E!X53</f>
        <v>20.543093999999996</v>
      </c>
      <c r="Y53" s="8">
        <f>FC_OTH_CP_E!Y53+FC_OTH_HH_E!Y53+FC_OTH_AFF_E!Y53</f>
        <v>33.656079600000027</v>
      </c>
      <c r="Z53" s="8">
        <f>FC_OTH_CP_E!Z53+FC_OTH_HH_E!Z53+FC_OTH_AFF_E!Z53</f>
        <v>38.156975999999979</v>
      </c>
    </row>
    <row r="54" spans="1:26" ht="11.25" customHeight="1" x14ac:dyDescent="0.2">
      <c r="A54" s="43" t="s">
        <v>118</v>
      </c>
      <c r="B54" s="44" t="s">
        <v>119</v>
      </c>
      <c r="C54" s="45">
        <f>FC_OTH_CP_E!C54+FC_OTH_HH_E!C54+FC_OTH_AFF_E!C54</f>
        <v>750.93871228324701</v>
      </c>
      <c r="D54" s="45">
        <f>FC_OTH_CP_E!D54+FC_OTH_HH_E!D54+FC_OTH_AFF_E!D54</f>
        <v>863.35046071638055</v>
      </c>
      <c r="E54" s="45">
        <f>FC_OTH_CP_E!E54+FC_OTH_HH_E!E54+FC_OTH_AFF_E!E54</f>
        <v>992.70280283639306</v>
      </c>
      <c r="F54" s="45">
        <f>FC_OTH_CP_E!F54+FC_OTH_HH_E!F54+FC_OTH_AFF_E!F54</f>
        <v>1122.4222768681439</v>
      </c>
      <c r="G54" s="45">
        <f>FC_OTH_CP_E!G54+FC_OTH_HH_E!G54+FC_OTH_AFF_E!G54</f>
        <v>1177.7638259542896</v>
      </c>
      <c r="H54" s="45">
        <f>FC_OTH_CP_E!H54+FC_OTH_HH_E!H54+FC_OTH_AFF_E!H54</f>
        <v>291.01582965389326</v>
      </c>
      <c r="I54" s="45">
        <f>FC_OTH_CP_E!I54+FC_OTH_HH_E!I54+FC_OTH_AFF_E!I54</f>
        <v>250.78988179731047</v>
      </c>
      <c r="J54" s="45">
        <f>FC_OTH_CP_E!J54+FC_OTH_HH_E!J54+FC_OTH_AFF_E!J54</f>
        <v>424.66365864073089</v>
      </c>
      <c r="K54" s="45">
        <f>FC_OTH_CP_E!K54+FC_OTH_HH_E!K54+FC_OTH_AFF_E!K54</f>
        <v>481.71727828332348</v>
      </c>
      <c r="L54" s="45">
        <f>FC_OTH_CP_E!L54+FC_OTH_HH_E!L54+FC_OTH_AFF_E!L54</f>
        <v>666.00248699048666</v>
      </c>
      <c r="M54" s="45">
        <f>FC_OTH_CP_E!M54+FC_OTH_HH_E!M54+FC_OTH_AFF_E!M54</f>
        <v>573.01291888352102</v>
      </c>
      <c r="N54" s="45">
        <f>FC_OTH_CP_E!N54+FC_OTH_HH_E!N54+FC_OTH_AFF_E!N54</f>
        <v>304.75840976161714</v>
      </c>
      <c r="O54" s="45">
        <f>FC_OTH_CP_E!O54+FC_OTH_HH_E!O54+FC_OTH_AFF_E!O54</f>
        <v>322.24993348883993</v>
      </c>
      <c r="P54" s="45">
        <f>FC_OTH_CP_E!P54+FC_OTH_HH_E!P54+FC_OTH_AFF_E!P54</f>
        <v>401.14183231196245</v>
      </c>
      <c r="Q54" s="45">
        <f>FC_OTH_CP_E!Q54+FC_OTH_HH_E!Q54+FC_OTH_AFF_E!Q54</f>
        <v>329.50797525509444</v>
      </c>
      <c r="R54" s="45">
        <f>FC_OTH_CP_E!R54+FC_OTH_HH_E!R54+FC_OTH_AFF_E!R54</f>
        <v>229.27682562613538</v>
      </c>
      <c r="S54" s="45">
        <f>FC_OTH_CP_E!S54+FC_OTH_HH_E!S54+FC_OTH_AFF_E!S54</f>
        <v>272.72162356446307</v>
      </c>
      <c r="T54" s="45">
        <f>FC_OTH_CP_E!T54+FC_OTH_HH_E!T54+FC_OTH_AFF_E!T54</f>
        <v>323.97670041664952</v>
      </c>
      <c r="U54" s="45">
        <f>FC_OTH_CP_E!U54+FC_OTH_HH_E!U54+FC_OTH_AFF_E!U54</f>
        <v>250.52134930840313</v>
      </c>
      <c r="V54" s="45">
        <f>FC_OTH_CP_E!V54+FC_OTH_HH_E!V54+FC_OTH_AFF_E!V54</f>
        <v>253.39223733983965</v>
      </c>
      <c r="W54" s="45">
        <f>FC_OTH_CP_E!W54+FC_OTH_HH_E!W54+FC_OTH_AFF_E!W54</f>
        <v>315.12770002984286</v>
      </c>
      <c r="X54" s="45">
        <f>FC_OTH_CP_E!X54+FC_OTH_HH_E!X54+FC_OTH_AFF_E!X54</f>
        <v>384.15291288520274</v>
      </c>
      <c r="Y54" s="45">
        <f>FC_OTH_CP_E!Y54+FC_OTH_HH_E!Y54+FC_OTH_AFF_E!Y54</f>
        <v>654.04801428789187</v>
      </c>
      <c r="Z54" s="45">
        <f>FC_OTH_CP_E!Z54+FC_OTH_HH_E!Z54+FC_OTH_AFF_E!Z54</f>
        <v>514.61791413682033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32295.573539280005</v>
      </c>
      <c r="D61" s="49">
        <f t="shared" si="32"/>
        <v>33078.918007439999</v>
      </c>
      <c r="E61" s="49">
        <f t="shared" si="32"/>
        <v>30735.233191439995</v>
      </c>
      <c r="F61" s="49">
        <f t="shared" si="32"/>
        <v>33138.392783040006</v>
      </c>
      <c r="G61" s="49">
        <f t="shared" si="32"/>
        <v>33352.129824480005</v>
      </c>
      <c r="H61" s="49">
        <f t="shared" si="32"/>
        <v>32591.515015439989</v>
      </c>
      <c r="I61" s="49">
        <f t="shared" si="32"/>
        <v>29897.386208640004</v>
      </c>
      <c r="J61" s="49">
        <f t="shared" si="32"/>
        <v>28928.152555920009</v>
      </c>
      <c r="K61" s="49">
        <f t="shared" si="32"/>
        <v>30877.533826560004</v>
      </c>
      <c r="L61" s="49">
        <f t="shared" si="32"/>
        <v>32024.399245919987</v>
      </c>
      <c r="M61" s="49">
        <f t="shared" si="32"/>
        <v>35744.672455920008</v>
      </c>
      <c r="N61" s="49">
        <f t="shared" si="32"/>
        <v>29380.363830000002</v>
      </c>
      <c r="O61" s="49">
        <f t="shared" si="32"/>
        <v>34081.344339311734</v>
      </c>
      <c r="P61" s="49">
        <f t="shared" si="32"/>
        <v>37723.739778330062</v>
      </c>
      <c r="Q61" s="49">
        <f t="shared" si="32"/>
        <v>31156.825115256481</v>
      </c>
      <c r="R61" s="49">
        <f t="shared" si="32"/>
        <v>33043.615223954585</v>
      </c>
      <c r="S61" s="49">
        <f t="shared" si="32"/>
        <v>35742.518501383194</v>
      </c>
      <c r="T61" s="49">
        <f t="shared" si="32"/>
        <v>34810.47575154221</v>
      </c>
      <c r="U61" s="49">
        <f t="shared" si="32"/>
        <v>34111.734719265747</v>
      </c>
      <c r="V61" s="49">
        <f t="shared" si="32"/>
        <v>34484.441666602404</v>
      </c>
      <c r="W61" s="49">
        <f t="shared" si="32"/>
        <v>31085.954175161532</v>
      </c>
      <c r="X61" s="49">
        <f t="shared" si="32"/>
        <v>35537.470353887373</v>
      </c>
      <c r="Y61" s="49">
        <f t="shared" ref="Y61:Z61" si="33">SUM(Y62:Y72)</f>
        <v>32301.484863290825</v>
      </c>
      <c r="Z61" s="49">
        <f t="shared" si="33"/>
        <v>32685.18287331648</v>
      </c>
    </row>
    <row r="62" spans="1:26" ht="11.25" customHeight="1" x14ac:dyDescent="0.2">
      <c r="A62" s="50" t="s">
        <v>92</v>
      </c>
      <c r="B62" s="51" t="s">
        <v>93</v>
      </c>
      <c r="C62" s="52">
        <f>FC_OTH_CP_E!C62+FC_OTH_HH_E!C62+FC_OTH_AFF_E!C62</f>
        <v>31513.664044800003</v>
      </c>
      <c r="D62" s="52">
        <f>FC_OTH_CP_E!D62+FC_OTH_HH_E!D62+FC_OTH_AFF_E!D62</f>
        <v>32189.8078656</v>
      </c>
      <c r="E62" s="52">
        <f>FC_OTH_CP_E!E62+FC_OTH_HH_E!E62+FC_OTH_AFF_E!E62</f>
        <v>29710.912089599995</v>
      </c>
      <c r="F62" s="52">
        <f>FC_OTH_CP_E!F62+FC_OTH_HH_E!F62+FC_OTH_AFF_E!F62</f>
        <v>31988.767910400005</v>
      </c>
      <c r="G62" s="52">
        <f>FC_OTH_CP_E!G62+FC_OTH_HH_E!G62+FC_OTH_AFF_E!G62</f>
        <v>32135.823820800008</v>
      </c>
      <c r="H62" s="52">
        <f>FC_OTH_CP_E!H62+FC_OTH_HH_E!H62+FC_OTH_AFF_E!H62</f>
        <v>32254.880313599988</v>
      </c>
      <c r="I62" s="52">
        <f>FC_OTH_CP_E!I62+FC_OTH_HH_E!I62+FC_OTH_AFF_E!I62</f>
        <v>29580.991776000003</v>
      </c>
      <c r="J62" s="52">
        <f>FC_OTH_CP_E!J62+FC_OTH_HH_E!J62+FC_OTH_AFF_E!J62</f>
        <v>28442.064268800008</v>
      </c>
      <c r="K62" s="52">
        <f>FC_OTH_CP_E!K62+FC_OTH_HH_E!K62+FC_OTH_AFF_E!K62</f>
        <v>30330.944179200003</v>
      </c>
      <c r="L62" s="52">
        <f>FC_OTH_CP_E!L62+FC_OTH_HH_E!L62+FC_OTH_AFF_E!L62</f>
        <v>31302.544089599985</v>
      </c>
      <c r="M62" s="52">
        <f>FC_OTH_CP_E!M62+FC_OTH_HH_E!M62+FC_OTH_AFF_E!M62</f>
        <v>35105.50391040001</v>
      </c>
      <c r="N62" s="52">
        <f>FC_OTH_CP_E!N62+FC_OTH_HH_E!N62+FC_OTH_AFF_E!N62</f>
        <v>28668.205036800002</v>
      </c>
      <c r="O62" s="52">
        <f>FC_OTH_CP_E!O62+FC_OTH_HH_E!O62+FC_OTH_AFF_E!O62</f>
        <v>33310.204300799982</v>
      </c>
      <c r="P62" s="52">
        <f>FC_OTH_CP_E!P62+FC_OTH_HH_E!P62+FC_OTH_AFF_E!P62</f>
        <v>36854.983065600012</v>
      </c>
      <c r="Q62" s="52">
        <f>FC_OTH_CP_E!Q62+FC_OTH_HH_E!Q62+FC_OTH_AFF_E!Q62</f>
        <v>30262.573152000004</v>
      </c>
      <c r="R62" s="52">
        <f>FC_OTH_CP_E!R62+FC_OTH_HH_E!R62+FC_OTH_AFF_E!R62</f>
        <v>32148.667756799983</v>
      </c>
      <c r="S62" s="52">
        <f>FC_OTH_CP_E!S62+FC_OTH_HH_E!S62+FC_OTH_AFF_E!S62</f>
        <v>34496.650137600001</v>
      </c>
      <c r="T62" s="52">
        <f>FC_OTH_CP_E!T62+FC_OTH_HH_E!T62+FC_OTH_AFF_E!T62</f>
        <v>33326.072640000006</v>
      </c>
      <c r="U62" s="52">
        <f>FC_OTH_CP_E!U62+FC_OTH_HH_E!U62+FC_OTH_AFF_E!U62</f>
        <v>32399.115436800024</v>
      </c>
      <c r="V62" s="52">
        <f>FC_OTH_CP_E!V62+FC_OTH_HH_E!V62+FC_OTH_AFF_E!V62</f>
        <v>32822.116992000003</v>
      </c>
      <c r="W62" s="52">
        <f>FC_OTH_CP_E!W62+FC_OTH_HH_E!W62+FC_OTH_AFF_E!W62</f>
        <v>29172.925555199996</v>
      </c>
      <c r="X62" s="52">
        <f>FC_OTH_CP_E!X62+FC_OTH_HH_E!X62+FC_OTH_AFF_E!X62</f>
        <v>33420.319833600021</v>
      </c>
      <c r="Y62" s="52">
        <f>FC_OTH_CP_E!Y62+FC_OTH_HH_E!Y62+FC_OTH_AFF_E!Y62</f>
        <v>29713.629657599995</v>
      </c>
      <c r="Z62" s="52">
        <f>FC_OTH_CP_E!Z62+FC_OTH_HH_E!Z62+FC_OTH_AFF_E!Z62</f>
        <v>29960.951328000028</v>
      </c>
    </row>
    <row r="63" spans="1:26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356.69007360000001</v>
      </c>
      <c r="O63" s="52">
        <f>FC_OTH_CP_E!O63+FC_OTH_HH_E!O63+FC_OTH_AFF_E!O63</f>
        <v>361.86393599999974</v>
      </c>
      <c r="P63" s="52">
        <f>FC_OTH_CP_E!P63+FC_OTH_HH_E!P63+FC_OTH_AFF_E!P63</f>
        <v>357.83637120000014</v>
      </c>
      <c r="Q63" s="52">
        <f>FC_OTH_CP_E!Q63+FC_OTH_HH_E!Q63+FC_OTH_AFF_E!Q63</f>
        <v>403.54715520000008</v>
      </c>
      <c r="R63" s="52">
        <f>FC_OTH_CP_E!R63+FC_OTH_HH_E!R63+FC_OTH_AFF_E!R63</f>
        <v>471.21983999999958</v>
      </c>
      <c r="S63" s="52">
        <f>FC_OTH_CP_E!S63+FC_OTH_HH_E!S63+FC_OTH_AFF_E!S63</f>
        <v>460.48826880000007</v>
      </c>
      <c r="T63" s="52">
        <f>FC_OTH_CP_E!T63+FC_OTH_HH_E!T63+FC_OTH_AFF_E!T63</f>
        <v>382.88396160000013</v>
      </c>
      <c r="U63" s="52">
        <f>FC_OTH_CP_E!U63+FC_OTH_HH_E!U63+FC_OTH_AFF_E!U63</f>
        <v>488.41390080000053</v>
      </c>
      <c r="V63" s="52">
        <f>FC_OTH_CP_E!V63+FC_OTH_HH_E!V63+FC_OTH_AFF_E!V63</f>
        <v>360.2979072</v>
      </c>
      <c r="W63" s="52">
        <f>FC_OTH_CP_E!W63+FC_OTH_HH_E!W63+FC_OTH_AFF_E!W63</f>
        <v>411.23577599999987</v>
      </c>
      <c r="X63" s="52">
        <f>FC_OTH_CP_E!X63+FC_OTH_HH_E!X63+FC_OTH_AFF_E!X63</f>
        <v>326.40209280000022</v>
      </c>
      <c r="Y63" s="52">
        <f>FC_OTH_CP_E!Y63+FC_OTH_HH_E!Y63+FC_OTH_AFF_E!Y63</f>
        <v>392.77607039999992</v>
      </c>
      <c r="Z63" s="52">
        <f>FC_OTH_CP_E!Z63+FC_OTH_HH_E!Z63+FC_OTH_AFF_E!Z63</f>
        <v>350.65013760000033</v>
      </c>
    </row>
    <row r="64" spans="1:26" ht="11.25" customHeight="1" x14ac:dyDescent="0.2">
      <c r="A64" s="50" t="s">
        <v>96</v>
      </c>
      <c r="B64" s="51" t="s">
        <v>97</v>
      </c>
      <c r="C64" s="52">
        <f>FC_OTH_CP_E!C64+FC_OTH_HH_E!C64+FC_OTH_AFF_E!C64</f>
        <v>146.10953448000001</v>
      </c>
      <c r="D64" s="52">
        <f>FC_OTH_CP_E!D64+FC_OTH_HH_E!D64+FC_OTH_AFF_E!D64</f>
        <v>146.71022184000003</v>
      </c>
      <c r="E64" s="52">
        <f>FC_OTH_CP_E!E64+FC_OTH_HH_E!E64+FC_OTH_AFF_E!E64</f>
        <v>157.52102184</v>
      </c>
      <c r="F64" s="52">
        <f>FC_OTH_CP_E!F64+FC_OTH_HH_E!F64+FC_OTH_AFF_E!F64</f>
        <v>152.22471263999998</v>
      </c>
      <c r="G64" s="52">
        <f>FC_OTH_CP_E!G64+FC_OTH_HH_E!G64+FC_OTH_AFF_E!G64</f>
        <v>151.40584367999998</v>
      </c>
      <c r="H64" s="52">
        <f>FC_OTH_CP_E!H64+FC_OTH_HH_E!H64+FC_OTH_AFF_E!H64</f>
        <v>71.034621840000014</v>
      </c>
      <c r="I64" s="52">
        <f>FC_OTH_CP_E!I64+FC_OTH_HH_E!I64+FC_OTH_AFF_E!I64</f>
        <v>85.39431264000001</v>
      </c>
      <c r="J64" s="52">
        <f>FC_OTH_CP_E!J64+FC_OTH_HH_E!J64+FC_OTH_AFF_E!J64</f>
        <v>86.540847120000038</v>
      </c>
      <c r="K64" s="52">
        <f>FC_OTH_CP_E!K64+FC_OTH_HH_E!K64+FC_OTH_AFF_E!K64</f>
        <v>83.155887359999994</v>
      </c>
      <c r="L64" s="52">
        <f>FC_OTH_CP_E!L64+FC_OTH_HH_E!L64+FC_OTH_AFF_E!L64</f>
        <v>83.974756319999983</v>
      </c>
      <c r="M64" s="52">
        <f>FC_OTH_CP_E!M64+FC_OTH_HH_E!M64+FC_OTH_AFF_E!M64</f>
        <v>92.71086551999997</v>
      </c>
      <c r="N64" s="52">
        <f>FC_OTH_CP_E!N64+FC_OTH_HH_E!N64+FC_OTH_AFF_E!N64</f>
        <v>66.54243959999998</v>
      </c>
      <c r="O64" s="52">
        <f>FC_OTH_CP_E!O64+FC_OTH_HH_E!O64+FC_OTH_AFF_E!O64</f>
        <v>105.50558251175255</v>
      </c>
      <c r="P64" s="52">
        <f>FC_OTH_CP_E!P64+FC_OTH_HH_E!P64+FC_OTH_AFF_E!P64</f>
        <v>131.91306153004956</v>
      </c>
      <c r="Q64" s="52">
        <f>FC_OTH_CP_E!Q64+FC_OTH_HH_E!Q64+FC_OTH_AFF_E!Q64</f>
        <v>178.6802080564747</v>
      </c>
      <c r="R64" s="52">
        <f>FC_OTH_CP_E!R64+FC_OTH_HH_E!R64+FC_OTH_AFF_E!R64</f>
        <v>205.42492891460682</v>
      </c>
      <c r="S64" s="52">
        <f>FC_OTH_CP_E!S64+FC_OTH_HH_E!S64+FC_OTH_AFF_E!S64</f>
        <v>248.33424346318873</v>
      </c>
      <c r="T64" s="52">
        <f>FC_OTH_CP_E!T64+FC_OTH_HH_E!T64+FC_OTH_AFF_E!T64</f>
        <v>343.8570501022096</v>
      </c>
      <c r="U64" s="52">
        <f>FC_OTH_CP_E!U64+FC_OTH_HH_E!U64+FC_OTH_AFF_E!U64</f>
        <v>405.86437894572191</v>
      </c>
      <c r="V64" s="52">
        <f>FC_OTH_CP_E!V64+FC_OTH_HH_E!V64+FC_OTH_AFF_E!V64</f>
        <v>480.28710692239486</v>
      </c>
      <c r="W64" s="52">
        <f>FC_OTH_CP_E!W64+FC_OTH_HH_E!W64+FC_OTH_AFF_E!W64</f>
        <v>605.08921996153902</v>
      </c>
      <c r="X64" s="52">
        <f>FC_OTH_CP_E!X64+FC_OTH_HH_E!X64+FC_OTH_AFF_E!X64</f>
        <v>846.15197164734786</v>
      </c>
      <c r="Y64" s="52">
        <f>FC_OTH_CP_E!Y64+FC_OTH_HH_E!Y64+FC_OTH_AFF_E!Y64</f>
        <v>964.18275641083051</v>
      </c>
      <c r="Z64" s="52">
        <f>FC_OTH_CP_E!Z64+FC_OTH_HH_E!Z64+FC_OTH_AFF_E!Z64</f>
        <v>1266.0953645164534</v>
      </c>
    </row>
    <row r="65" spans="1:26" ht="11.25" customHeight="1" x14ac:dyDescent="0.2">
      <c r="A65" s="50" t="s">
        <v>98</v>
      </c>
      <c r="B65" s="51" t="s">
        <v>99</v>
      </c>
      <c r="C65" s="52">
        <f>FC_OTH_CP_E!C65+FC_OTH_HH_E!C65+FC_OTH_AFF_E!C65</f>
        <v>635.79996000000028</v>
      </c>
      <c r="D65" s="52">
        <f>FC_OTH_CP_E!D65+FC_OTH_HH_E!D65+FC_OTH_AFF_E!D65</f>
        <v>742.39991999999995</v>
      </c>
      <c r="E65" s="52">
        <f>FC_OTH_CP_E!E65+FC_OTH_HH_E!E65+FC_OTH_AFF_E!E65</f>
        <v>866.80007999999998</v>
      </c>
      <c r="F65" s="52">
        <f>FC_OTH_CP_E!F65+FC_OTH_HH_E!F65+FC_OTH_AFF_E!F65</f>
        <v>997.40016000000003</v>
      </c>
      <c r="G65" s="52">
        <f>FC_OTH_CP_E!G65+FC_OTH_HH_E!G65+FC_OTH_AFF_E!G65</f>
        <v>1064.9001599999997</v>
      </c>
      <c r="H65" s="52">
        <f>FC_OTH_CP_E!H65+FC_OTH_HH_E!H65+FC_OTH_AFF_E!H65</f>
        <v>265.60007999999993</v>
      </c>
      <c r="I65" s="52">
        <f>FC_OTH_CP_E!I65+FC_OTH_HH_E!I65+FC_OTH_AFF_E!I65</f>
        <v>231.00012000000007</v>
      </c>
      <c r="J65" s="52">
        <f>FC_OTH_CP_E!J65+FC_OTH_HH_E!J65+FC_OTH_AFF_E!J65</f>
        <v>399.54744000000028</v>
      </c>
      <c r="K65" s="52">
        <f>FC_OTH_CP_E!K65+FC_OTH_HH_E!K65+FC_OTH_AFF_E!K65</f>
        <v>463.43376000000018</v>
      </c>
      <c r="L65" s="52">
        <f>FC_OTH_CP_E!L65+FC_OTH_HH_E!L65+FC_OTH_AFF_E!L65</f>
        <v>637.88040000000046</v>
      </c>
      <c r="M65" s="52">
        <f>FC_OTH_CP_E!M65+FC_OTH_HH_E!M65+FC_OTH_AFF_E!M65</f>
        <v>546.45767999999964</v>
      </c>
      <c r="N65" s="52">
        <f>FC_OTH_CP_E!N65+FC_OTH_HH_E!N65+FC_OTH_AFF_E!N65</f>
        <v>288.92628000000008</v>
      </c>
      <c r="O65" s="52">
        <f>FC_OTH_CP_E!O65+FC_OTH_HH_E!O65+FC_OTH_AFF_E!O65</f>
        <v>303.77052000000009</v>
      </c>
      <c r="P65" s="52">
        <f>FC_OTH_CP_E!P65+FC_OTH_HH_E!P65+FC_OTH_AFF_E!P65</f>
        <v>379.00727999999998</v>
      </c>
      <c r="Q65" s="52">
        <f>FC_OTH_CP_E!Q65+FC_OTH_HH_E!Q65+FC_OTH_AFF_E!Q65</f>
        <v>312.02459999999991</v>
      </c>
      <c r="R65" s="52">
        <f>FC_OTH_CP_E!R65+FC_OTH_HH_E!R65+FC_OTH_AFF_E!R65</f>
        <v>218.24424000000016</v>
      </c>
      <c r="S65" s="52">
        <f>FC_OTH_CP_E!S65+FC_OTH_HH_E!S65+FC_OTH_AFF_E!S65</f>
        <v>260.92547999999988</v>
      </c>
      <c r="T65" s="52">
        <f>FC_OTH_CP_E!T65+FC_OTH_HH_E!T65+FC_OTH_AFF_E!T65</f>
        <v>314.97479999999968</v>
      </c>
      <c r="U65" s="52">
        <f>FC_OTH_CP_E!U65+FC_OTH_HH_E!U65+FC_OTH_AFF_E!U65</f>
        <v>244.42848000000006</v>
      </c>
      <c r="V65" s="52">
        <f>FC_OTH_CP_E!V65+FC_OTH_HH_E!V65+FC_OTH_AFF_E!V65</f>
        <v>247.29155999999978</v>
      </c>
      <c r="W65" s="52">
        <f>FC_OTH_CP_E!W65+FC_OTH_HH_E!W65+FC_OTH_AFF_E!W65</f>
        <v>307.61784000000011</v>
      </c>
      <c r="X65" s="52">
        <f>FC_OTH_CP_E!X65+FC_OTH_HH_E!X65+FC_OTH_AFF_E!X65</f>
        <v>375.63227999999987</v>
      </c>
      <c r="Y65" s="52">
        <f>FC_OTH_CP_E!Y65+FC_OTH_HH_E!Y65+FC_OTH_AFF_E!Y65</f>
        <v>640.62756000000036</v>
      </c>
      <c r="Z65" s="52">
        <f>FC_OTH_CP_E!Z65+FC_OTH_HH_E!Z65+FC_OTH_AFF_E!Z65</f>
        <v>505.17143999999979</v>
      </c>
    </row>
    <row r="66" spans="1:26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  <c r="Y66" s="52">
        <f>FC_OTH_CP_E!Y66+FC_OTH_HH_E!Y66+FC_OTH_AFF_E!Y66</f>
        <v>0</v>
      </c>
      <c r="Z66" s="52">
        <f>FC_OTH_CP_E!Z66+FC_OTH_HH_E!Z66+FC_OTH_AFF_E!Z66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  <c r="Y67" s="52">
        <f>FC_OTH_CP_E!Y67+FC_OTH_HH_E!Y67+FC_OTH_AFF_E!Y67</f>
        <v>0</v>
      </c>
      <c r="Z67" s="52">
        <f>FC_OTH_CP_E!Z67+FC_OTH_HH_E!Z67+FC_OTH_AFF_E!Z67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  <c r="Y68" s="52">
        <f>FC_OTH_CP_E!Y68+FC_OTH_HH_E!Y68+FC_OTH_AFF_E!Y68</f>
        <v>0</v>
      </c>
      <c r="Z68" s="52">
        <f>FC_OTH_CP_E!Z68+FC_OTH_HH_E!Z68+FC_OTH_AFF_E!Z68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276.03554976000004</v>
      </c>
      <c r="T69" s="52">
        <f>FC_OTH_CP_E!T69+FC_OTH_HH_E!T69+FC_OTH_AFF_E!T69</f>
        <v>442.62282384000019</v>
      </c>
      <c r="U69" s="52">
        <f>FC_OTH_CP_E!U69+FC_OTH_HH_E!U69+FC_OTH_AFF_E!U69</f>
        <v>573.84804671999996</v>
      </c>
      <c r="V69" s="52">
        <f>FC_OTH_CP_E!V69+FC_OTH_HH_E!V69+FC_OTH_AFF_E!V69</f>
        <v>574.40139119999992</v>
      </c>
      <c r="W69" s="52">
        <f>FC_OTH_CP_E!W69+FC_OTH_HH_E!W69+FC_OTH_AFF_E!W69</f>
        <v>589.02130800000009</v>
      </c>
      <c r="X69" s="52">
        <f>FC_OTH_CP_E!X69+FC_OTH_HH_E!X69+FC_OTH_AFF_E!X69</f>
        <v>568.88221967999982</v>
      </c>
      <c r="Y69" s="52">
        <f>FC_OTH_CP_E!Y69+FC_OTH_HH_E!Y69+FC_OTH_AFF_E!Y69</f>
        <v>590.219244</v>
      </c>
      <c r="Z69" s="52">
        <f>FC_OTH_CP_E!Z69+FC_OTH_HH_E!Z69+FC_OTH_AFF_E!Z69</f>
        <v>602.25901055999998</v>
      </c>
    </row>
    <row r="70" spans="1:26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  <c r="Y70" s="52">
        <f>FC_OTH_CP_E!Y70+FC_OTH_HH_E!Y70+FC_OTH_AFF_E!Y70</f>
        <v>0</v>
      </c>
      <c r="Z70" s="52">
        <f>FC_OTH_CP_E!Z70+FC_OTH_HH_E!Z70+FC_OTH_AFF_E!Z70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  <c r="Y71" s="52">
        <f>FC_OTH_CP_E!Y71+FC_OTH_HH_E!Y71+FC_OTH_AFF_E!Y71</f>
        <v>0</v>
      </c>
      <c r="Z71" s="52">
        <f>FC_OTH_CP_E!Z71+FC_OTH_HH_E!Z71+FC_OTH_AFF_E!Z71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5.845824000000005E-2</v>
      </c>
      <c r="S72" s="55">
        <f>FC_OTH_CP_E!S72+FC_OTH_HH_E!S72+FC_OTH_AFF_E!S72</f>
        <v>8.4821760000000052E-2</v>
      </c>
      <c r="T72" s="55">
        <f>FC_OTH_CP_E!T72+FC_OTH_HH_E!T72+FC_OTH_AFF_E!T72</f>
        <v>6.4476000000000019E-2</v>
      </c>
      <c r="U72" s="55">
        <f>FC_OTH_CP_E!U72+FC_OTH_HH_E!U72+FC_OTH_AFF_E!U72</f>
        <v>6.4475999999999992E-2</v>
      </c>
      <c r="V72" s="55">
        <f>FC_OTH_CP_E!V72+FC_OTH_HH_E!V72+FC_OTH_AFF_E!V72</f>
        <v>4.6709279999999978E-2</v>
      </c>
      <c r="W72" s="55">
        <f>FC_OTH_CP_E!W72+FC_OTH_HH_E!W72+FC_OTH_AFF_E!W72</f>
        <v>6.447599999999995E-2</v>
      </c>
      <c r="X72" s="55">
        <f>FC_OTH_CP_E!X72+FC_OTH_HH_E!X72+FC_OTH_AFF_E!X72</f>
        <v>8.1956159999999945E-2</v>
      </c>
      <c r="Y72" s="55">
        <f>FC_OTH_CP_E!Y72+FC_OTH_HH_E!Y72+FC_OTH_AFF_E!Y72</f>
        <v>4.9574880000000002E-2</v>
      </c>
      <c r="Z72" s="55">
        <f>FC_OTH_CP_E!Z72+FC_OTH_HH_E!Z72+FC_OTH_AFF_E!Z72</f>
        <v>5.559264000000002E-2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27696.374867684928</v>
      </c>
      <c r="D2" s="21">
        <f t="shared" ref="D2:X2" si="0">SUM(D3,D17,D22,D25,D26,D51,D52)</f>
        <v>28745.399515397428</v>
      </c>
      <c r="E2" s="21">
        <f t="shared" si="0"/>
        <v>25737.825017037932</v>
      </c>
      <c r="F2" s="21">
        <f t="shared" si="0"/>
        <v>29284.018875349771</v>
      </c>
      <c r="G2" s="21">
        <f t="shared" si="0"/>
        <v>29757.603209475903</v>
      </c>
      <c r="H2" s="21">
        <f t="shared" si="0"/>
        <v>28171.742966496226</v>
      </c>
      <c r="I2" s="21">
        <f t="shared" si="0"/>
        <v>25508.543276719527</v>
      </c>
      <c r="J2" s="21">
        <f t="shared" si="0"/>
        <v>24792.152938202667</v>
      </c>
      <c r="K2" s="21">
        <f t="shared" si="0"/>
        <v>25724.873589404702</v>
      </c>
      <c r="L2" s="21">
        <f t="shared" si="0"/>
        <v>28110.308165751667</v>
      </c>
      <c r="M2" s="21">
        <f t="shared" si="0"/>
        <v>28914.346012844537</v>
      </c>
      <c r="N2" s="21">
        <f t="shared" si="0"/>
        <v>22129.255061361775</v>
      </c>
      <c r="O2" s="21">
        <f t="shared" si="0"/>
        <v>23999.32959809453</v>
      </c>
      <c r="P2" s="21">
        <f t="shared" si="0"/>
        <v>25166.83914377054</v>
      </c>
      <c r="Q2" s="21">
        <f t="shared" si="0"/>
        <v>23552.347557471432</v>
      </c>
      <c r="R2" s="21">
        <f t="shared" si="0"/>
        <v>24203.252344023163</v>
      </c>
      <c r="S2" s="21">
        <f t="shared" si="0"/>
        <v>22053.244597168978</v>
      </c>
      <c r="T2" s="21">
        <f t="shared" si="0"/>
        <v>23683.9877359907</v>
      </c>
      <c r="U2" s="21">
        <f t="shared" si="0"/>
        <v>23228.333819369222</v>
      </c>
      <c r="V2" s="21">
        <f t="shared" si="0"/>
        <v>22619.248652794122</v>
      </c>
      <c r="W2" s="21">
        <f t="shared" si="0"/>
        <v>21839.564155755812</v>
      </c>
      <c r="X2" s="21">
        <f t="shared" si="0"/>
        <v>22292.626307908115</v>
      </c>
      <c r="Y2" s="21">
        <f t="shared" ref="Y2:Z2" si="1">SUM(Y3,Y17,Y22,Y25,Y26,Y51,Y52)</f>
        <v>21044.844799521572</v>
      </c>
      <c r="Z2" s="21">
        <f t="shared" si="1"/>
        <v>18263.409624011099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1061.545412161676</v>
      </c>
      <c r="D3" s="24">
        <f t="shared" si="2"/>
        <v>1026.6684343210495</v>
      </c>
      <c r="E3" s="24">
        <f t="shared" si="2"/>
        <v>716.311448641536</v>
      </c>
      <c r="F3" s="24">
        <f t="shared" si="2"/>
        <v>807.96670128163169</v>
      </c>
      <c r="G3" s="24">
        <f t="shared" si="2"/>
        <v>798.44872752161859</v>
      </c>
      <c r="H3" s="24">
        <f t="shared" si="2"/>
        <v>853.69422888233066</v>
      </c>
      <c r="I3" s="24">
        <f t="shared" si="2"/>
        <v>834.86218608221338</v>
      </c>
      <c r="J3" s="24">
        <f t="shared" si="2"/>
        <v>791.20592928194117</v>
      </c>
      <c r="K3" s="24">
        <f t="shared" si="2"/>
        <v>702.18197208138656</v>
      </c>
      <c r="L3" s="24">
        <f t="shared" si="2"/>
        <v>614.7952099211949</v>
      </c>
      <c r="M3" s="24">
        <f t="shared" si="2"/>
        <v>683.32776624102382</v>
      </c>
      <c r="N3" s="24">
        <f t="shared" si="2"/>
        <v>186.26387832017053</v>
      </c>
      <c r="O3" s="24">
        <f t="shared" si="2"/>
        <v>208.03388832019206</v>
      </c>
      <c r="P3" s="24">
        <f t="shared" si="2"/>
        <v>224.07447312018505</v>
      </c>
      <c r="Q3" s="24">
        <f t="shared" si="2"/>
        <v>167.31954720017069</v>
      </c>
      <c r="R3" s="24">
        <f t="shared" si="2"/>
        <v>171.64091304017063</v>
      </c>
      <c r="S3" s="24">
        <f t="shared" si="2"/>
        <v>177.89087016017072</v>
      </c>
      <c r="T3" s="24">
        <f t="shared" si="2"/>
        <v>166.44063600016597</v>
      </c>
      <c r="U3" s="24">
        <f t="shared" si="2"/>
        <v>145.00976040006861</v>
      </c>
      <c r="V3" s="24">
        <f t="shared" si="2"/>
        <v>139.16986056005189</v>
      </c>
      <c r="W3" s="24">
        <f t="shared" si="2"/>
        <v>122.06747160003465</v>
      </c>
      <c r="X3" s="24">
        <f t="shared" si="2"/>
        <v>145.34354592006613</v>
      </c>
      <c r="Y3" s="24">
        <f t="shared" ref="Y3:Z3" si="3">SUM(Y4,Y8,Y11)</f>
        <v>132.39937944010333</v>
      </c>
      <c r="Z3" s="24">
        <f t="shared" si="3"/>
        <v>114.78566736002702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698.52636215999985</v>
      </c>
      <c r="D4" s="19">
        <f t="shared" si="4"/>
        <v>732.96072432000005</v>
      </c>
      <c r="E4" s="19">
        <f t="shared" si="4"/>
        <v>469.78344863999996</v>
      </c>
      <c r="F4" s="19">
        <f t="shared" si="4"/>
        <v>546.03108647999977</v>
      </c>
      <c r="G4" s="19">
        <f t="shared" si="4"/>
        <v>538.65251351999996</v>
      </c>
      <c r="H4" s="19">
        <f t="shared" si="4"/>
        <v>479.62188648</v>
      </c>
      <c r="I4" s="19">
        <f t="shared" si="4"/>
        <v>479.62188648</v>
      </c>
      <c r="J4" s="19">
        <f t="shared" si="4"/>
        <v>479.62188647999989</v>
      </c>
      <c r="K4" s="19">
        <f t="shared" si="4"/>
        <v>479.62188647999989</v>
      </c>
      <c r="L4" s="19">
        <f t="shared" si="4"/>
        <v>423.05112432000021</v>
      </c>
      <c r="M4" s="19">
        <f t="shared" si="4"/>
        <v>518.97563783999988</v>
      </c>
      <c r="N4" s="19">
        <f t="shared" si="4"/>
        <v>158.87192111999988</v>
      </c>
      <c r="O4" s="19">
        <f t="shared" si="4"/>
        <v>177.21788832000004</v>
      </c>
      <c r="P4" s="19">
        <f t="shared" si="4"/>
        <v>188.11751112000005</v>
      </c>
      <c r="Q4" s="19">
        <f t="shared" si="4"/>
        <v>139.92759000000001</v>
      </c>
      <c r="R4" s="19">
        <f t="shared" si="4"/>
        <v>144.24895583999998</v>
      </c>
      <c r="S4" s="19">
        <f t="shared" si="4"/>
        <v>150.49891296000004</v>
      </c>
      <c r="T4" s="19">
        <f t="shared" si="4"/>
        <v>138.67432920000005</v>
      </c>
      <c r="U4" s="19">
        <f t="shared" si="4"/>
        <v>132.75709920000003</v>
      </c>
      <c r="V4" s="19">
        <f t="shared" si="4"/>
        <v>129.4114377599999</v>
      </c>
      <c r="W4" s="19">
        <f t="shared" si="4"/>
        <v>115.51284359999998</v>
      </c>
      <c r="X4" s="19">
        <f t="shared" si="4"/>
        <v>133.75732391999995</v>
      </c>
      <c r="Y4" s="19">
        <f t="shared" ref="Y4:Z4" si="5">SUM(Y5:Y7)</f>
        <v>114.96079583999992</v>
      </c>
      <c r="Z4" s="19">
        <f t="shared" si="5"/>
        <v>108.98464896000004</v>
      </c>
    </row>
    <row r="5" spans="1:26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70.326321119999946</v>
      </c>
      <c r="O5" s="8">
        <f>FC_OTH_CP_SH_E!O5+FC_OTH_CP_SC_E!O5+FC_OTH_CP_HW_E!O5+FC_OTH_CP_CA_E!O5</f>
        <v>88.672288320000007</v>
      </c>
      <c r="P5" s="8">
        <f>FC_OTH_CP_SH_E!P5+FC_OTH_CP_SC_E!P5+FC_OTH_CP_HW_E!P5+FC_OTH_CP_CA_E!P5</f>
        <v>119.24878680000003</v>
      </c>
      <c r="Q5" s="8">
        <f>FC_OTH_CP_SH_E!Q5+FC_OTH_CP_SC_E!Q5+FC_OTH_CP_HW_E!Q5+FC_OTH_CP_CA_E!Q5</f>
        <v>48.922465679999995</v>
      </c>
      <c r="R5" s="8">
        <f>FC_OTH_CP_SH_E!R5+FC_OTH_CP_SC_E!R5+FC_OTH_CP_HW_E!R5+FC_OTH_CP_CA_E!R5</f>
        <v>45.86491800000001</v>
      </c>
      <c r="S5" s="8">
        <f>FC_OTH_CP_SH_E!S5+FC_OTH_CP_SC_E!S5+FC_OTH_CP_HW_E!S5+FC_OTH_CP_CA_E!S5</f>
        <v>27.518950800000006</v>
      </c>
      <c r="T5" s="8">
        <f>FC_OTH_CP_SH_E!T5+FC_OTH_CP_SC_E!T5+FC_OTH_CP_HW_E!T5+FC_OTH_CP_CA_E!T5</f>
        <v>17.954663760000006</v>
      </c>
      <c r="U5" s="8">
        <f>FC_OTH_CP_SH_E!U5+FC_OTH_CP_SC_E!U5+FC_OTH_CP_HW_E!U5+FC_OTH_CP_CA_E!U5</f>
        <v>28.130596560000008</v>
      </c>
      <c r="V5" s="8">
        <f>FC_OTH_CP_SH_E!V5+FC_OTH_CP_SC_E!V5+FC_OTH_CP_HW_E!V5+FC_OTH_CP_CA_E!V5</f>
        <v>24.984162719999979</v>
      </c>
      <c r="W5" s="8">
        <f>FC_OTH_CP_SH_E!W5+FC_OTH_CP_SC_E!W5+FC_OTH_CP_HW_E!W5+FC_OTH_CP_CA_E!W5</f>
        <v>16.435085040000001</v>
      </c>
      <c r="X5" s="8">
        <f>FC_OTH_CP_SH_E!X5+FC_OTH_CP_SC_E!X5+FC_OTH_CP_HW_E!X5+FC_OTH_CP_CA_E!X5</f>
        <v>21.009146399999992</v>
      </c>
      <c r="Y5" s="8">
        <f>FC_OTH_CP_SH_E!Y5+FC_OTH_CP_SC_E!Y5+FC_OTH_CP_HW_E!Y5+FC_OTH_CP_CA_E!Y5</f>
        <v>24.403167359999983</v>
      </c>
      <c r="Z5" s="8">
        <f>FC_OTH_CP_SH_E!Z5+FC_OTH_CP_SC_E!Z5+FC_OTH_CP_HW_E!Z5+FC_OTH_CP_CA_E!Z5</f>
        <v>7.8580814400000047</v>
      </c>
    </row>
    <row r="6" spans="1:26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  <c r="Y6" s="8">
        <f>FC_OTH_CP_SH_E!Y6+FC_OTH_CP_SC_E!Y6+FC_OTH_CP_HW_E!Y6+FC_OTH_CP_CA_E!Y6</f>
        <v>0</v>
      </c>
      <c r="Z6" s="8">
        <f>FC_OTH_CP_SH_E!Z6+FC_OTH_CP_SC_E!Z6+FC_OTH_CP_HW_E!Z6+FC_OTH_CP_CA_E!Z6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698.52636215999985</v>
      </c>
      <c r="D7" s="8">
        <f>FC_OTH_CP_SH_E!D7+FC_OTH_CP_SC_E!D7+FC_OTH_CP_HW_E!D7+FC_OTH_CP_CA_E!D7</f>
        <v>732.96072432000005</v>
      </c>
      <c r="E7" s="8">
        <f>FC_OTH_CP_SH_E!E7+FC_OTH_CP_SC_E!E7+FC_OTH_CP_HW_E!E7+FC_OTH_CP_CA_E!E7</f>
        <v>469.78344863999996</v>
      </c>
      <c r="F7" s="8">
        <f>FC_OTH_CP_SH_E!F7+FC_OTH_CP_SC_E!F7+FC_OTH_CP_HW_E!F7+FC_OTH_CP_CA_E!F7</f>
        <v>546.03108647999977</v>
      </c>
      <c r="G7" s="8">
        <f>FC_OTH_CP_SH_E!G7+FC_OTH_CP_SC_E!G7+FC_OTH_CP_HW_E!G7+FC_OTH_CP_CA_E!G7</f>
        <v>538.65251351999996</v>
      </c>
      <c r="H7" s="8">
        <f>FC_OTH_CP_SH_E!H7+FC_OTH_CP_SC_E!H7+FC_OTH_CP_HW_E!H7+FC_OTH_CP_CA_E!H7</f>
        <v>479.62188648</v>
      </c>
      <c r="I7" s="8">
        <f>FC_OTH_CP_SH_E!I7+FC_OTH_CP_SC_E!I7+FC_OTH_CP_HW_E!I7+FC_OTH_CP_CA_E!I7</f>
        <v>479.62188648</v>
      </c>
      <c r="J7" s="8">
        <f>FC_OTH_CP_SH_E!J7+FC_OTH_CP_SC_E!J7+FC_OTH_CP_HW_E!J7+FC_OTH_CP_CA_E!J7</f>
        <v>479.62188647999989</v>
      </c>
      <c r="K7" s="8">
        <f>FC_OTH_CP_SH_E!K7+FC_OTH_CP_SC_E!K7+FC_OTH_CP_HW_E!K7+FC_OTH_CP_CA_E!K7</f>
        <v>479.62188647999989</v>
      </c>
      <c r="L7" s="8">
        <f>FC_OTH_CP_SH_E!L7+FC_OTH_CP_SC_E!L7+FC_OTH_CP_HW_E!L7+FC_OTH_CP_CA_E!L7</f>
        <v>423.05112432000021</v>
      </c>
      <c r="M7" s="8">
        <f>FC_OTH_CP_SH_E!M7+FC_OTH_CP_SC_E!M7+FC_OTH_CP_HW_E!M7+FC_OTH_CP_CA_E!M7</f>
        <v>518.97563783999988</v>
      </c>
      <c r="N7" s="8">
        <f>FC_OTH_CP_SH_E!N7+FC_OTH_CP_SC_E!N7+FC_OTH_CP_HW_E!N7+FC_OTH_CP_CA_E!N7</f>
        <v>88.545599999999936</v>
      </c>
      <c r="O7" s="8">
        <f>FC_OTH_CP_SH_E!O7+FC_OTH_CP_SC_E!O7+FC_OTH_CP_HW_E!O7+FC_OTH_CP_CA_E!O7</f>
        <v>88.545600000000022</v>
      </c>
      <c r="P7" s="8">
        <f>FC_OTH_CP_SH_E!P7+FC_OTH_CP_SC_E!P7+FC_OTH_CP_HW_E!P7+FC_OTH_CP_CA_E!P7</f>
        <v>68.868724320000013</v>
      </c>
      <c r="Q7" s="8">
        <f>FC_OTH_CP_SH_E!Q7+FC_OTH_CP_SC_E!Q7+FC_OTH_CP_HW_E!Q7+FC_OTH_CP_CA_E!Q7</f>
        <v>91.005124320000007</v>
      </c>
      <c r="R7" s="8">
        <f>FC_OTH_CP_SH_E!R7+FC_OTH_CP_SC_E!R7+FC_OTH_CP_HW_E!R7+FC_OTH_CP_CA_E!R7</f>
        <v>98.384037839999976</v>
      </c>
      <c r="S7" s="8">
        <f>FC_OTH_CP_SH_E!S7+FC_OTH_CP_SC_E!S7+FC_OTH_CP_HW_E!S7+FC_OTH_CP_CA_E!S7</f>
        <v>122.97996216000003</v>
      </c>
      <c r="T7" s="8">
        <f>FC_OTH_CP_SH_E!T7+FC_OTH_CP_SC_E!T7+FC_OTH_CP_HW_E!T7+FC_OTH_CP_CA_E!T7</f>
        <v>120.71966544000004</v>
      </c>
      <c r="U7" s="8">
        <f>FC_OTH_CP_SH_E!U7+FC_OTH_CP_SC_E!U7+FC_OTH_CP_HW_E!U7+FC_OTH_CP_CA_E!U7</f>
        <v>104.62650264000003</v>
      </c>
      <c r="V7" s="8">
        <f>FC_OTH_CP_SH_E!V7+FC_OTH_CP_SC_E!V7+FC_OTH_CP_HW_E!V7+FC_OTH_CP_CA_E!V7</f>
        <v>104.42727503999993</v>
      </c>
      <c r="W7" s="8">
        <f>FC_OTH_CP_SH_E!W7+FC_OTH_CP_SC_E!W7+FC_OTH_CP_HW_E!W7+FC_OTH_CP_CA_E!W7</f>
        <v>99.077758559999978</v>
      </c>
      <c r="X7" s="8">
        <f>FC_OTH_CP_SH_E!X7+FC_OTH_CP_SC_E!X7+FC_OTH_CP_HW_E!X7+FC_OTH_CP_CA_E!X7</f>
        <v>112.74817751999996</v>
      </c>
      <c r="Y7" s="8">
        <f>FC_OTH_CP_SH_E!Y7+FC_OTH_CP_SC_E!Y7+FC_OTH_CP_HW_E!Y7+FC_OTH_CP_CA_E!Y7</f>
        <v>90.557628479999934</v>
      </c>
      <c r="Z7" s="8">
        <f>FC_OTH_CP_SH_E!Z7+FC_OTH_CP_SC_E!Z7+FC_OTH_CP_HW_E!Z7+FC_OTH_CP_CA_E!Z7</f>
        <v>101.12656752000004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25.754878799575</v>
      </c>
      <c r="D8" s="19">
        <f t="shared" si="6"/>
        <v>34.339838399433333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1.7169191999716684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0.31233239999484613</v>
      </c>
      <c r="U8" s="19">
        <f t="shared" si="6"/>
        <v>0.33996599999439009</v>
      </c>
      <c r="V8" s="19">
        <f t="shared" si="6"/>
        <v>0.38650679999362175</v>
      </c>
      <c r="W8" s="19">
        <f t="shared" si="6"/>
        <v>0.271245599995524</v>
      </c>
      <c r="X8" s="19">
        <f t="shared" si="6"/>
        <v>0.26288279999566183</v>
      </c>
      <c r="Y8" s="19">
        <f t="shared" ref="Y8:Z8" si="7">SUM(Y9:Y10)</f>
        <v>0.23015879999620178</v>
      </c>
      <c r="Z8" s="19">
        <f t="shared" si="7"/>
        <v>0.40359599999334023</v>
      </c>
    </row>
    <row r="9" spans="1:26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  <c r="Y9" s="8">
        <f>FC_OTH_CP_SH_E!Y9+FC_OTH_CP_SC_E!Y9+FC_OTH_CP_HW_E!Y9+FC_OTH_CP_CA_E!Y9</f>
        <v>0</v>
      </c>
      <c r="Z9" s="8">
        <f>FC_OTH_CP_SH_E!Z9+FC_OTH_CP_SC_E!Z9+FC_OTH_CP_HW_E!Z9+FC_OTH_CP_CA_E!Z9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25.754878799575</v>
      </c>
      <c r="D10" s="8">
        <f>FC_OTH_CP_SH_E!D10+FC_OTH_CP_SC_E!D10+FC_OTH_CP_HW_E!D10+FC_OTH_CP_CA_E!D10</f>
        <v>34.339838399433333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1.7169191999716684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0.31233239999484613</v>
      </c>
      <c r="U10" s="8">
        <f>FC_OTH_CP_SH_E!U10+FC_OTH_CP_SC_E!U10+FC_OTH_CP_HW_E!U10+FC_OTH_CP_CA_E!U10</f>
        <v>0.33996599999439009</v>
      </c>
      <c r="V10" s="8">
        <f>FC_OTH_CP_SH_E!V10+FC_OTH_CP_SC_E!V10+FC_OTH_CP_HW_E!V10+FC_OTH_CP_CA_E!V10</f>
        <v>0.38650679999362175</v>
      </c>
      <c r="W10" s="8">
        <f>FC_OTH_CP_SH_E!W10+FC_OTH_CP_SC_E!W10+FC_OTH_CP_HW_E!W10+FC_OTH_CP_CA_E!W10</f>
        <v>0.271245599995524</v>
      </c>
      <c r="X10" s="8">
        <f>FC_OTH_CP_SH_E!X10+FC_OTH_CP_SC_E!X10+FC_OTH_CP_HW_E!X10+FC_OTH_CP_CA_E!X10</f>
        <v>0.26288279999566183</v>
      </c>
      <c r="Y10" s="8">
        <f>FC_OTH_CP_SH_E!Y10+FC_OTH_CP_SC_E!Y10+FC_OTH_CP_HW_E!Y10+FC_OTH_CP_CA_E!Y10</f>
        <v>0.23015879999620178</v>
      </c>
      <c r="Z10" s="8">
        <f>FC_OTH_CP_SH_E!Z10+FC_OTH_CP_SC_E!Z10+FC_OTH_CP_HW_E!Z10+FC_OTH_CP_CA_E!Z10</f>
        <v>0.40359599999334023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337.26417120210129</v>
      </c>
      <c r="D11" s="19">
        <f t="shared" si="8"/>
        <v>259.367871601616</v>
      </c>
      <c r="E11" s="19">
        <f t="shared" si="8"/>
        <v>246.52800000153601</v>
      </c>
      <c r="F11" s="19">
        <f t="shared" si="8"/>
        <v>261.93561480163191</v>
      </c>
      <c r="G11" s="19">
        <f t="shared" si="8"/>
        <v>259.79621400161864</v>
      </c>
      <c r="H11" s="19">
        <f t="shared" si="8"/>
        <v>374.07234240233072</v>
      </c>
      <c r="I11" s="19">
        <f t="shared" si="8"/>
        <v>355.24029960221333</v>
      </c>
      <c r="J11" s="19">
        <f t="shared" si="8"/>
        <v>311.58404280194128</v>
      </c>
      <c r="K11" s="19">
        <f t="shared" si="8"/>
        <v>222.56008560138665</v>
      </c>
      <c r="L11" s="19">
        <f t="shared" si="8"/>
        <v>191.74408560119466</v>
      </c>
      <c r="M11" s="19">
        <f t="shared" si="8"/>
        <v>164.35212840102395</v>
      </c>
      <c r="N11" s="19">
        <f t="shared" si="8"/>
        <v>27.391957200170648</v>
      </c>
      <c r="O11" s="19">
        <f t="shared" si="8"/>
        <v>30.816000000192009</v>
      </c>
      <c r="P11" s="19">
        <f t="shared" si="8"/>
        <v>34.240042800213338</v>
      </c>
      <c r="Q11" s="19">
        <f t="shared" si="8"/>
        <v>27.391957200170665</v>
      </c>
      <c r="R11" s="19">
        <f t="shared" si="8"/>
        <v>27.391957200170658</v>
      </c>
      <c r="S11" s="19">
        <f t="shared" si="8"/>
        <v>27.391957200170665</v>
      </c>
      <c r="T11" s="19">
        <f t="shared" si="8"/>
        <v>27.453974400171063</v>
      </c>
      <c r="U11" s="19">
        <f t="shared" si="8"/>
        <v>11.912695200074221</v>
      </c>
      <c r="V11" s="19">
        <f t="shared" si="8"/>
        <v>9.3719160000583859</v>
      </c>
      <c r="W11" s="19">
        <f t="shared" si="8"/>
        <v>6.2833824000391463</v>
      </c>
      <c r="X11" s="19">
        <f t="shared" si="8"/>
        <v>11.32333920007054</v>
      </c>
      <c r="Y11" s="19">
        <f t="shared" ref="Y11:Z11" si="9">SUM(Y12:Y16)</f>
        <v>17.208424800107203</v>
      </c>
      <c r="Z11" s="19">
        <f t="shared" si="9"/>
        <v>5.3974224000336326</v>
      </c>
    </row>
    <row r="12" spans="1:26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277.34400000172798</v>
      </c>
      <c r="D12" s="8">
        <f>FC_OTH_CP_SH_E!D12+FC_OTH_CP_SC_E!D12+FC_OTH_CP_HW_E!D12+FC_OTH_CP_CA_E!D12</f>
        <v>205.43987160127998</v>
      </c>
      <c r="E12" s="8">
        <f>FC_OTH_CP_SH_E!E12+FC_OTH_CP_SC_E!E12+FC_OTH_CP_HW_E!E12+FC_OTH_CP_CA_E!E12</f>
        <v>198.59217120123733</v>
      </c>
      <c r="F12" s="8">
        <f>FC_OTH_CP_SH_E!F12+FC_OTH_CP_SC_E!F12+FC_OTH_CP_HW_E!F12+FC_OTH_CP_CA_E!F12</f>
        <v>225.98374320140795</v>
      </c>
      <c r="G12" s="8">
        <f>FC_OTH_CP_SH_E!G12+FC_OTH_CP_SC_E!G12+FC_OTH_CP_HW_E!G12+FC_OTH_CP_CA_E!G12</f>
        <v>232.83221400145064</v>
      </c>
      <c r="H12" s="8">
        <f>FC_OTH_CP_SH_E!H12+FC_OTH_CP_SC_E!H12+FC_OTH_CP_HW_E!H12+FC_OTH_CP_CA_E!H12</f>
        <v>356.09621400221874</v>
      </c>
      <c r="I12" s="8">
        <f>FC_OTH_CP_SH_E!I12+FC_OTH_CP_SC_E!I12+FC_OTH_CP_HW_E!I12+FC_OTH_CP_CA_E!I12</f>
        <v>349.24812840217601</v>
      </c>
      <c r="J12" s="8">
        <f>FC_OTH_CP_SH_E!J12+FC_OTH_CP_SC_E!J12+FC_OTH_CP_HW_E!J12+FC_OTH_CP_CA_E!J12</f>
        <v>311.58404280194128</v>
      </c>
      <c r="K12" s="8">
        <f>FC_OTH_CP_SH_E!K12+FC_OTH_CP_SC_E!K12+FC_OTH_CP_HW_E!K12+FC_OTH_CP_CA_E!K12</f>
        <v>222.56008560138665</v>
      </c>
      <c r="L12" s="8">
        <f>FC_OTH_CP_SH_E!L12+FC_OTH_CP_SC_E!L12+FC_OTH_CP_HW_E!L12+FC_OTH_CP_CA_E!L12</f>
        <v>191.74408560119466</v>
      </c>
      <c r="M12" s="8">
        <f>FC_OTH_CP_SH_E!M12+FC_OTH_CP_SC_E!M12+FC_OTH_CP_HW_E!M12+FC_OTH_CP_CA_E!M12</f>
        <v>164.35212840102395</v>
      </c>
      <c r="N12" s="8">
        <f>FC_OTH_CP_SH_E!N12+FC_OTH_CP_SC_E!N12+FC_OTH_CP_HW_E!N12+FC_OTH_CP_CA_E!N12</f>
        <v>27.391957200170648</v>
      </c>
      <c r="O12" s="8">
        <f>FC_OTH_CP_SH_E!O12+FC_OTH_CP_SC_E!O12+FC_OTH_CP_HW_E!O12+FC_OTH_CP_CA_E!O12</f>
        <v>30.816000000192009</v>
      </c>
      <c r="P12" s="8">
        <f>FC_OTH_CP_SH_E!P12+FC_OTH_CP_SC_E!P12+FC_OTH_CP_HW_E!P12+FC_OTH_CP_CA_E!P12</f>
        <v>34.240042800213338</v>
      </c>
      <c r="Q12" s="8">
        <f>FC_OTH_CP_SH_E!Q12+FC_OTH_CP_SC_E!Q12+FC_OTH_CP_HW_E!Q12+FC_OTH_CP_CA_E!Q12</f>
        <v>27.391957200170665</v>
      </c>
      <c r="R12" s="8">
        <f>FC_OTH_CP_SH_E!R12+FC_OTH_CP_SC_E!R12+FC_OTH_CP_HW_E!R12+FC_OTH_CP_CA_E!R12</f>
        <v>27.391957200170658</v>
      </c>
      <c r="S12" s="8">
        <f>FC_OTH_CP_SH_E!S12+FC_OTH_CP_SC_E!S12+FC_OTH_CP_HW_E!S12+FC_OTH_CP_CA_E!S12</f>
        <v>27.391957200170665</v>
      </c>
      <c r="T12" s="8">
        <f>FC_OTH_CP_SH_E!T12+FC_OTH_CP_SC_E!T12+FC_OTH_CP_HW_E!T12+FC_OTH_CP_CA_E!T12</f>
        <v>26.970933600168053</v>
      </c>
      <c r="U12" s="8">
        <f>FC_OTH_CP_SH_E!U12+FC_OTH_CP_SC_E!U12+FC_OTH_CP_HW_E!U12+FC_OTH_CP_CA_E!U12</f>
        <v>11.603764800072296</v>
      </c>
      <c r="V12" s="8">
        <f>FC_OTH_CP_SH_E!V12+FC_OTH_CP_SC_E!V12+FC_OTH_CP_HW_E!V12+FC_OTH_CP_CA_E!V12</f>
        <v>8.9227728000555881</v>
      </c>
      <c r="W12" s="8">
        <f>FC_OTH_CP_SH_E!W12+FC_OTH_CP_SC_E!W12+FC_OTH_CP_HW_E!W12+FC_OTH_CP_CA_E!W12</f>
        <v>6.0911676000379487</v>
      </c>
      <c r="X12" s="8">
        <f>FC_OTH_CP_SH_E!X12+FC_OTH_CP_SC_E!X12+FC_OTH_CP_HW_E!X12+FC_OTH_CP_CA_E!X12</f>
        <v>11.059477200068896</v>
      </c>
      <c r="Y12" s="8">
        <f>FC_OTH_CP_SH_E!Y12+FC_OTH_CP_SC_E!Y12+FC_OTH_CP_HW_E!Y12+FC_OTH_CP_CA_E!Y12</f>
        <v>16.887168000105202</v>
      </c>
      <c r="Z12" s="8">
        <f>FC_OTH_CP_SH_E!Z12+FC_OTH_CP_SC_E!Z12+FC_OTH_CP_HW_E!Z12+FC_OTH_CP_CA_E!Z12</f>
        <v>5.2899516000329632</v>
      </c>
    </row>
    <row r="13" spans="1:26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59.920171200373318</v>
      </c>
      <c r="D13" s="8">
        <f>FC_OTH_CP_SH_E!D13+FC_OTH_CP_SC_E!D13+FC_OTH_CP_HW_E!D13+FC_OTH_CP_CA_E!D13</f>
        <v>53.92800000033602</v>
      </c>
      <c r="E13" s="8">
        <f>FC_OTH_CP_SH_E!E13+FC_OTH_CP_SC_E!E13+FC_OTH_CP_HW_E!E13+FC_OTH_CP_CA_E!E13</f>
        <v>47.93582880029868</v>
      </c>
      <c r="F13" s="8">
        <f>FC_OTH_CP_SH_E!F13+FC_OTH_CP_SC_E!F13+FC_OTH_CP_HW_E!F13+FC_OTH_CP_CA_E!F13</f>
        <v>35.951871600223996</v>
      </c>
      <c r="G13" s="8">
        <f>FC_OTH_CP_SH_E!G13+FC_OTH_CP_SC_E!G13+FC_OTH_CP_HW_E!G13+FC_OTH_CP_CA_E!G13</f>
        <v>26.964000000167999</v>
      </c>
      <c r="H13" s="8">
        <f>FC_OTH_CP_SH_E!H13+FC_OTH_CP_SC_E!H13+FC_OTH_CP_HW_E!H13+FC_OTH_CP_CA_E!H13</f>
        <v>17.976128400112003</v>
      </c>
      <c r="I13" s="8">
        <f>FC_OTH_CP_SH_E!I13+FC_OTH_CP_SC_E!I13+FC_OTH_CP_HW_E!I13+FC_OTH_CP_CA_E!I13</f>
        <v>5.9921712000373368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0.10477440000065284</v>
      </c>
      <c r="U13" s="8">
        <f>FC_OTH_CP_SH_E!U13+FC_OTH_CP_SC_E!U13+FC_OTH_CP_HW_E!U13+FC_OTH_CP_CA_E!U13</f>
        <v>9.8996400000616797E-2</v>
      </c>
      <c r="V13" s="8">
        <f>FC_OTH_CP_SH_E!V13+FC_OTH_CP_SC_E!V13+FC_OTH_CP_HW_E!V13+FC_OTH_CP_CA_E!V13</f>
        <v>9.5914800000597517E-2</v>
      </c>
      <c r="W13" s="8">
        <f>FC_OTH_CP_SH_E!W13+FC_OTH_CP_SC_E!W13+FC_OTH_CP_HW_E!W13+FC_OTH_CP_CA_E!W13</f>
        <v>8.7055200000542399E-2</v>
      </c>
      <c r="X13" s="8">
        <f>FC_OTH_CP_SH_E!X13+FC_OTH_CP_SC_E!X13+FC_OTH_CP_HW_E!X13+FC_OTH_CP_CA_E!X13</f>
        <v>9.8996400000616713E-2</v>
      </c>
      <c r="Y13" s="8">
        <f>FC_OTH_CP_SH_E!Y13+FC_OTH_CP_SC_E!Y13+FC_OTH_CP_HW_E!Y13+FC_OTH_CP_CA_E!Y13</f>
        <v>8.3973600000523119E-2</v>
      </c>
      <c r="Z13" s="8">
        <f>FC_OTH_CP_SH_E!Z13+FC_OTH_CP_SC_E!Z13+FC_OTH_CP_HW_E!Z13+FC_OTH_CP_CA_E!Z13</f>
        <v>8.3973600000523216E-2</v>
      </c>
    </row>
    <row r="14" spans="1:26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  <c r="Y14" s="8">
        <f>FC_OTH_CP_SH_E!Y14+FC_OTH_CP_SC_E!Y14+FC_OTH_CP_HW_E!Y14+FC_OTH_CP_CA_E!Y14</f>
        <v>0</v>
      </c>
      <c r="Z14" s="8">
        <f>FC_OTH_CP_SH_E!Z14+FC_OTH_CP_SC_E!Z14+FC_OTH_CP_HW_E!Z14+FC_OTH_CP_CA_E!Z14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  <c r="Y15" s="8">
        <f>FC_OTH_CP_SH_E!Y15+FC_OTH_CP_SC_E!Y15+FC_OTH_CP_HW_E!Y15+FC_OTH_CP_CA_E!Y15</f>
        <v>0</v>
      </c>
      <c r="Z15" s="8">
        <f>FC_OTH_CP_SH_E!Z15+FC_OTH_CP_SC_E!Z15+FC_OTH_CP_HW_E!Z15+FC_OTH_CP_CA_E!Z15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0.3782664000023569</v>
      </c>
      <c r="U16" s="8">
        <f>FC_OTH_CP_SH_E!U16+FC_OTH_CP_SC_E!U16+FC_OTH_CP_HW_E!U16+FC_OTH_CP_CA_E!U16</f>
        <v>0.20993400000130802</v>
      </c>
      <c r="V16" s="8">
        <f>FC_OTH_CP_SH_E!V16+FC_OTH_CP_SC_E!V16+FC_OTH_CP_HW_E!V16+FC_OTH_CP_CA_E!V16</f>
        <v>0.35322840000220052</v>
      </c>
      <c r="W16" s="8">
        <f>FC_OTH_CP_SH_E!W16+FC_OTH_CP_SC_E!W16+FC_OTH_CP_HW_E!W16+FC_OTH_CP_CA_E!W16</f>
        <v>0.10515960000065519</v>
      </c>
      <c r="X16" s="8">
        <f>FC_OTH_CP_SH_E!X16+FC_OTH_CP_SC_E!X16+FC_OTH_CP_HW_E!X16+FC_OTH_CP_CA_E!X16</f>
        <v>0.1648656000010271</v>
      </c>
      <c r="Y16" s="8">
        <f>FC_OTH_CP_SH_E!Y16+FC_OTH_CP_SC_E!Y16+FC_OTH_CP_HW_E!Y16+FC_OTH_CP_CA_E!Y16</f>
        <v>0.23728320000147818</v>
      </c>
      <c r="Z16" s="8">
        <f>FC_OTH_CP_SH_E!Z16+FC_OTH_CP_SC_E!Z16+FC_OTH_CP_HW_E!Z16+FC_OTH_CP_CA_E!Z16</f>
        <v>2.349720000014641E-2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  <c r="Y18" s="8">
        <f>FC_OTH_CP_SH_E!Y18+FC_OTH_CP_SC_E!Y18+FC_OTH_CP_HW_E!Y18+FC_OTH_CP_CA_E!Y18</f>
        <v>0</v>
      </c>
      <c r="Z18" s="8">
        <f>FC_OTH_CP_SH_E!Z18+FC_OTH_CP_SC_E!Z18+FC_OTH_CP_HW_E!Z18+FC_OTH_CP_CA_E!Z18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  <c r="Y19" s="8">
        <f>FC_OTH_CP_SH_E!Y19+FC_OTH_CP_SC_E!Y19+FC_OTH_CP_HW_E!Y19+FC_OTH_CP_CA_E!Y19</f>
        <v>0</v>
      </c>
      <c r="Z19" s="8">
        <f>FC_OTH_CP_SH_E!Z19+FC_OTH_CP_SC_E!Z19+FC_OTH_CP_HW_E!Z19+FC_OTH_CP_CA_E!Z19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  <c r="Y20" s="8">
        <f>FC_OTH_CP_SH_E!Y20+FC_OTH_CP_SC_E!Y20+FC_OTH_CP_HW_E!Y20+FC_OTH_CP_CA_E!Y20</f>
        <v>0</v>
      </c>
      <c r="Z20" s="8">
        <f>FC_OTH_CP_SH_E!Z20+FC_OTH_CP_SC_E!Z20+FC_OTH_CP_HW_E!Z20+FC_OTH_CP_CA_E!Z20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  <c r="Y21" s="8">
        <f>FC_OTH_CP_SH_E!Y21+FC_OTH_CP_SC_E!Y21+FC_OTH_CP_HW_E!Y21+FC_OTH_CP_CA_E!Y21</f>
        <v>0</v>
      </c>
      <c r="Z21" s="8">
        <f>FC_OTH_CP_SH_E!Z21+FC_OTH_CP_SC_E!Z21+FC_OTH_CP_HW_E!Z21+FC_OTH_CP_CA_E!Z21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  <c r="Y23" s="8">
        <f>FC_OTH_CP_SH_E!Y23+FC_OTH_CP_SC_E!Y23+FC_OTH_CP_HW_E!Y23+FC_OTH_CP_CA_E!Y23</f>
        <v>0</v>
      </c>
      <c r="Z23" s="8">
        <f>FC_OTH_CP_SH_E!Z23+FC_OTH_CP_SC_E!Z23+FC_OTH_CP_HW_E!Z23+FC_OTH_CP_CA_E!Z23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  <c r="Y24" s="8">
        <f>FC_OTH_CP_SH_E!Y24+FC_OTH_CP_SC_E!Y24+FC_OTH_CP_HW_E!Y24+FC_OTH_CP_CA_E!Y24</f>
        <v>0</v>
      </c>
      <c r="Z24" s="8">
        <f>FC_OTH_CP_SH_E!Z24+FC_OTH_CP_SC_E!Z24+FC_OTH_CP_HW_E!Z24+FC_OTH_CP_CA_E!Z24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  <c r="Y25" s="27">
        <f>FC_OTH_CP_SH_E!Y25+FC_OTH_CP_SC_E!Y25+FC_OTH_CP_HW_E!Y25+FC_OTH_CP_CA_E!Y25</f>
        <v>0</v>
      </c>
      <c r="Z25" s="27">
        <f>FC_OTH_CP_SH_E!Z25+FC_OTH_CP_SC_E!Z25+FC_OTH_CP_HW_E!Z25+FC_OTH_CP_CA_E!Z25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15222.48495084</v>
      </c>
      <c r="D26" s="27">
        <f t="shared" si="14"/>
        <v>15976.985570639999</v>
      </c>
      <c r="E26" s="27">
        <f t="shared" si="14"/>
        <v>14309.511818400002</v>
      </c>
      <c r="F26" s="27">
        <f t="shared" si="14"/>
        <v>14889.180561839999</v>
      </c>
      <c r="G26" s="27">
        <f t="shared" si="14"/>
        <v>14854.532896799999</v>
      </c>
      <c r="H26" s="27">
        <f t="shared" si="14"/>
        <v>13851.257429160001</v>
      </c>
      <c r="I26" s="27">
        <f t="shared" si="14"/>
        <v>12716.747548200003</v>
      </c>
      <c r="J26" s="27">
        <f t="shared" si="14"/>
        <v>11288.984282279995</v>
      </c>
      <c r="K26" s="27">
        <f t="shared" si="14"/>
        <v>13189.962108239995</v>
      </c>
      <c r="L26" s="27">
        <f t="shared" si="14"/>
        <v>12717.600022799992</v>
      </c>
      <c r="M26" s="27">
        <f t="shared" si="14"/>
        <v>11773.272668759988</v>
      </c>
      <c r="N26" s="27">
        <f t="shared" si="14"/>
        <v>9383.6893679999939</v>
      </c>
      <c r="O26" s="27">
        <f t="shared" si="14"/>
        <v>9465.2642818799904</v>
      </c>
      <c r="P26" s="27">
        <f t="shared" si="14"/>
        <v>9478.2138854399964</v>
      </c>
      <c r="Q26" s="27">
        <f t="shared" si="14"/>
        <v>10118.683412279996</v>
      </c>
      <c r="R26" s="27">
        <f t="shared" si="14"/>
        <v>10048.409658000013</v>
      </c>
      <c r="S26" s="27">
        <f t="shared" si="14"/>
        <v>7617.901564080008</v>
      </c>
      <c r="T26" s="27">
        <f t="shared" si="14"/>
        <v>8769.1880505600093</v>
      </c>
      <c r="U26" s="27">
        <f t="shared" si="14"/>
        <v>7910.7076267199973</v>
      </c>
      <c r="V26" s="27">
        <f t="shared" si="14"/>
        <v>7601.3723883599969</v>
      </c>
      <c r="W26" s="27">
        <f t="shared" si="14"/>
        <v>8085.9034861199934</v>
      </c>
      <c r="X26" s="27">
        <f t="shared" si="14"/>
        <v>6688.2356024399978</v>
      </c>
      <c r="Y26" s="27">
        <f t="shared" ref="Y26:Z26" si="15">SUM(Y27,Y33)</f>
        <v>7688.6944005599998</v>
      </c>
      <c r="Z26" s="27">
        <f t="shared" si="15"/>
        <v>6379.9975609200046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  <c r="Y28" s="8">
        <f>FC_OTH_CP_SH_E!Y28+FC_OTH_CP_SC_E!Y28+FC_OTH_CP_HW_E!Y28+FC_OTH_CP_CA_E!Y28</f>
        <v>0</v>
      </c>
      <c r="Z28" s="8">
        <f>FC_OTH_CP_SH_E!Z28+FC_OTH_CP_SC_E!Z28+FC_OTH_CP_HW_E!Z28+FC_OTH_CP_CA_E!Z28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  <c r="Y29" s="8">
        <f>FC_OTH_CP_SH_E!Y29+FC_OTH_CP_SC_E!Y29+FC_OTH_CP_HW_E!Y29+FC_OTH_CP_CA_E!Y29</f>
        <v>0</v>
      </c>
      <c r="Z29" s="8">
        <f>FC_OTH_CP_SH_E!Z29+FC_OTH_CP_SC_E!Z29+FC_OTH_CP_HW_E!Z29+FC_OTH_CP_CA_E!Z29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  <c r="Y30" s="8">
        <f>FC_OTH_CP_SH_E!Y30+FC_OTH_CP_SC_E!Y30+FC_OTH_CP_HW_E!Y30+FC_OTH_CP_CA_E!Y30</f>
        <v>0</v>
      </c>
      <c r="Z30" s="8">
        <f>FC_OTH_CP_SH_E!Z30+FC_OTH_CP_SC_E!Z30+FC_OTH_CP_HW_E!Z30+FC_OTH_CP_CA_E!Z30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  <c r="Y31" s="8">
        <f>FC_OTH_CP_SH_E!Y31+FC_OTH_CP_SC_E!Y31+FC_OTH_CP_HW_E!Y31+FC_OTH_CP_CA_E!Y31</f>
        <v>0</v>
      </c>
      <c r="Z31" s="8">
        <f>FC_OTH_CP_SH_E!Z31+FC_OTH_CP_SC_E!Z31+FC_OTH_CP_HW_E!Z31+FC_OTH_CP_CA_E!Z31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  <c r="Y32" s="8">
        <f>FC_OTH_CP_SH_E!Y32+FC_OTH_CP_SC_E!Y32+FC_OTH_CP_HW_E!Y32+FC_OTH_CP_CA_E!Y32</f>
        <v>0</v>
      </c>
      <c r="Z32" s="8">
        <f>FC_OTH_CP_SH_E!Z32+FC_OTH_CP_SC_E!Z32+FC_OTH_CP_HW_E!Z32+FC_OTH_CP_CA_E!Z32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15222.48495084</v>
      </c>
      <c r="D33" s="19">
        <f t="shared" si="18"/>
        <v>15976.985570639999</v>
      </c>
      <c r="E33" s="19">
        <f t="shared" si="18"/>
        <v>14309.511818400002</v>
      </c>
      <c r="F33" s="19">
        <f t="shared" si="18"/>
        <v>14889.180561839999</v>
      </c>
      <c r="G33" s="19">
        <f t="shared" si="18"/>
        <v>14854.532896799999</v>
      </c>
      <c r="H33" s="19">
        <f t="shared" si="18"/>
        <v>13851.257429160001</v>
      </c>
      <c r="I33" s="19">
        <f t="shared" si="18"/>
        <v>12716.747548200003</v>
      </c>
      <c r="J33" s="19">
        <f t="shared" si="18"/>
        <v>11288.984282279995</v>
      </c>
      <c r="K33" s="19">
        <f t="shared" si="18"/>
        <v>13189.962108239995</v>
      </c>
      <c r="L33" s="19">
        <f t="shared" si="18"/>
        <v>12717.600022799992</v>
      </c>
      <c r="M33" s="19">
        <f t="shared" si="18"/>
        <v>11773.272668759988</v>
      </c>
      <c r="N33" s="19">
        <f t="shared" si="18"/>
        <v>9383.6893679999939</v>
      </c>
      <c r="O33" s="19">
        <f t="shared" si="18"/>
        <v>9465.2642818799904</v>
      </c>
      <c r="P33" s="19">
        <f t="shared" si="18"/>
        <v>9478.2138854399964</v>
      </c>
      <c r="Q33" s="19">
        <f t="shared" si="18"/>
        <v>10118.683412279996</v>
      </c>
      <c r="R33" s="19">
        <f t="shared" si="18"/>
        <v>10048.409658000013</v>
      </c>
      <c r="S33" s="19">
        <f t="shared" si="18"/>
        <v>7617.901564080008</v>
      </c>
      <c r="T33" s="19">
        <f t="shared" si="18"/>
        <v>8769.1880505600093</v>
      </c>
      <c r="U33" s="19">
        <f t="shared" si="18"/>
        <v>7910.7076267199973</v>
      </c>
      <c r="V33" s="19">
        <f t="shared" si="18"/>
        <v>7601.3723883599969</v>
      </c>
      <c r="W33" s="19">
        <f t="shared" si="18"/>
        <v>8085.9034861199934</v>
      </c>
      <c r="X33" s="19">
        <f t="shared" si="18"/>
        <v>6688.2356024399978</v>
      </c>
      <c r="Y33" s="19">
        <f t="shared" ref="Y33:Z33" si="19">SUM(Y34:Y50)</f>
        <v>7688.6944005599998</v>
      </c>
      <c r="Z33" s="19">
        <f t="shared" si="19"/>
        <v>6379.9975609200046</v>
      </c>
    </row>
    <row r="34" spans="1:26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1.0235289599999999</v>
      </c>
      <c r="V34" s="8">
        <f>FC_OTH_CP_SH_E!V34+FC_OTH_CP_SC_E!V34+FC_OTH_CP_HW_E!V34+FC_OTH_CP_CA_E!V34</f>
        <v>1.0919577599999997</v>
      </c>
      <c r="W34" s="8">
        <f>FC_OTH_CP_SH_E!W34+FC_OTH_CP_SC_E!W34+FC_OTH_CP_HW_E!W34+FC_OTH_CP_CA_E!W34</f>
        <v>1.146286079999999</v>
      </c>
      <c r="X34" s="8">
        <f>FC_OTH_CP_SH_E!X34+FC_OTH_CP_SC_E!X34+FC_OTH_CP_HW_E!X34+FC_OTH_CP_CA_E!X34</f>
        <v>1.4484095999999993</v>
      </c>
      <c r="Y34" s="8">
        <f>FC_OTH_CP_SH_E!Y34+FC_OTH_CP_SC_E!Y34+FC_OTH_CP_HW_E!Y34+FC_OTH_CP_CA_E!Y34</f>
        <v>1.1462860800000001</v>
      </c>
      <c r="Z34" s="8">
        <f>FC_OTH_CP_SH_E!Z34+FC_OTH_CP_SC_E!Z34+FC_OTH_CP_HW_E!Z34+FC_OTH_CP_CA_E!Z34</f>
        <v>1.534049280000001</v>
      </c>
    </row>
    <row r="35" spans="1:26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  <c r="Y35" s="8">
        <f>FC_OTH_CP_SH_E!Y35+FC_OTH_CP_SC_E!Y35+FC_OTH_CP_HW_E!Y35+FC_OTH_CP_CA_E!Y35</f>
        <v>0</v>
      </c>
      <c r="Z35" s="8">
        <f>FC_OTH_CP_SH_E!Z35+FC_OTH_CP_SC_E!Z35+FC_OTH_CP_HW_E!Z35+FC_OTH_CP_CA_E!Z35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901.35815903999992</v>
      </c>
      <c r="D36" s="8">
        <f>FC_OTH_CP_SH_E!D36+FC_OTH_CP_SC_E!D36+FC_OTH_CP_HW_E!D36+FC_OTH_CP_CA_E!D36</f>
        <v>423.81763668000008</v>
      </c>
      <c r="E36" s="8">
        <f>FC_OTH_CP_SH_E!E36+FC_OTH_CP_SC_E!E36+FC_OTH_CP_HW_E!E36+FC_OTH_CP_CA_E!E36</f>
        <v>1161.0208933200001</v>
      </c>
      <c r="F36" s="8">
        <f>FC_OTH_CP_SH_E!F36+FC_OTH_CP_SC_E!F36+FC_OTH_CP_HW_E!F36+FC_OTH_CP_CA_E!F36</f>
        <v>1349.7090757200003</v>
      </c>
      <c r="G36" s="8">
        <f>FC_OTH_CP_SH_E!G36+FC_OTH_CP_SC_E!G36+FC_OTH_CP_HW_E!G36+FC_OTH_CP_CA_E!G36</f>
        <v>1514.6433640799996</v>
      </c>
      <c r="H36" s="8">
        <f>FC_OTH_CP_SH_E!H36+FC_OTH_CP_SC_E!H36+FC_OTH_CP_HW_E!H36+FC_OTH_CP_CA_E!H36</f>
        <v>1240.5857277600001</v>
      </c>
      <c r="I36" s="8">
        <f>FC_OTH_CP_SH_E!I36+FC_OTH_CP_SC_E!I36+FC_OTH_CP_HW_E!I36+FC_OTH_CP_CA_E!I36</f>
        <v>1056.67994484</v>
      </c>
      <c r="J36" s="8">
        <f>FC_OTH_CP_SH_E!J36+FC_OTH_CP_SC_E!J36+FC_OTH_CP_HW_E!J36+FC_OTH_CP_CA_E!J36</f>
        <v>1156.4888241600001</v>
      </c>
      <c r="K36" s="8">
        <f>FC_OTH_CP_SH_E!K36+FC_OTH_CP_SC_E!K36+FC_OTH_CP_HW_E!K36+FC_OTH_CP_CA_E!K36</f>
        <v>1306.3267403999994</v>
      </c>
      <c r="L36" s="8">
        <f>FC_OTH_CP_SH_E!L36+FC_OTH_CP_SC_E!L36+FC_OTH_CP_HW_E!L36+FC_OTH_CP_CA_E!L36</f>
        <v>1277.21664072</v>
      </c>
      <c r="M36" s="8">
        <f>FC_OTH_CP_SH_E!M36+FC_OTH_CP_SC_E!M36+FC_OTH_CP_HW_E!M36+FC_OTH_CP_CA_E!M36</f>
        <v>1352.4461265599998</v>
      </c>
      <c r="N36" s="8">
        <f>FC_OTH_CP_SH_E!N36+FC_OTH_CP_SC_E!N36+FC_OTH_CP_HW_E!N36+FC_OTH_CP_CA_E!N36</f>
        <v>830.86927523999941</v>
      </c>
      <c r="O36" s="8">
        <f>FC_OTH_CP_SH_E!O36+FC_OTH_CP_SC_E!O36+FC_OTH_CP_HW_E!O36+FC_OTH_CP_CA_E!O36</f>
        <v>1041.8504857200003</v>
      </c>
      <c r="P36" s="8">
        <f>FC_OTH_CP_SH_E!P36+FC_OTH_CP_SC_E!P36+FC_OTH_CP_HW_E!P36+FC_OTH_CP_CA_E!P36</f>
        <v>851.76504215999989</v>
      </c>
      <c r="Q36" s="8">
        <f>FC_OTH_CP_SH_E!Q36+FC_OTH_CP_SC_E!Q36+FC_OTH_CP_HW_E!Q36+FC_OTH_CP_CA_E!Q36</f>
        <v>780.19283232000009</v>
      </c>
      <c r="R36" s="8">
        <f>FC_OTH_CP_SH_E!R36+FC_OTH_CP_SC_E!R36+FC_OTH_CP_HW_E!R36+FC_OTH_CP_CA_E!R36</f>
        <v>905.30052083999942</v>
      </c>
      <c r="S36" s="8">
        <f>FC_OTH_CP_SH_E!S36+FC_OTH_CP_SC_E!S36+FC_OTH_CP_HW_E!S36+FC_OTH_CP_CA_E!S36</f>
        <v>841.9601350800001</v>
      </c>
      <c r="T36" s="8">
        <f>FC_OTH_CP_SH_E!T36+FC_OTH_CP_SC_E!T36+FC_OTH_CP_HW_E!T36+FC_OTH_CP_CA_E!T36</f>
        <v>911.20440924000081</v>
      </c>
      <c r="U36" s="8">
        <f>FC_OTH_CP_SH_E!U36+FC_OTH_CP_SC_E!U36+FC_OTH_CP_HW_E!U36+FC_OTH_CP_CA_E!U36</f>
        <v>838.55523383999935</v>
      </c>
      <c r="V36" s="8">
        <f>FC_OTH_CP_SH_E!V36+FC_OTH_CP_SC_E!V36+FC_OTH_CP_HW_E!V36+FC_OTH_CP_CA_E!V36</f>
        <v>857.84588820000022</v>
      </c>
      <c r="W36" s="8">
        <f>FC_OTH_CP_SH_E!W36+FC_OTH_CP_SC_E!W36+FC_OTH_CP_HW_E!W36+FC_OTH_CP_CA_E!W36</f>
        <v>704.98356371999944</v>
      </c>
      <c r="X36" s="8">
        <f>FC_OTH_CP_SH_E!X36+FC_OTH_CP_SC_E!X36+FC_OTH_CP_HW_E!X36+FC_OTH_CP_CA_E!X36</f>
        <v>431.38433627999996</v>
      </c>
      <c r="Y36" s="8">
        <f>FC_OTH_CP_SH_E!Y36+FC_OTH_CP_SC_E!Y36+FC_OTH_CP_HW_E!Y36+FC_OTH_CP_CA_E!Y36</f>
        <v>503.79544800000019</v>
      </c>
      <c r="Z36" s="8">
        <f>FC_OTH_CP_SH_E!Z36+FC_OTH_CP_SC_E!Z36+FC_OTH_CP_HW_E!Z36+FC_OTH_CP_CA_E!Z36</f>
        <v>537.10005708000017</v>
      </c>
    </row>
    <row r="37" spans="1:26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21.34401192</v>
      </c>
      <c r="H37" s="8">
        <f>FC_OTH_CP_SH_E!H37+FC_OTH_CP_SC_E!H37+FC_OTH_CP_HW_E!H37+FC_OTH_CP_CA_E!H37</f>
        <v>27.44230104</v>
      </c>
      <c r="I37" s="8">
        <f>FC_OTH_CP_SH_E!I37+FC_OTH_CP_SC_E!I37+FC_OTH_CP_HW_E!I37+FC_OTH_CP_CA_E!I37</f>
        <v>33.540340679999993</v>
      </c>
      <c r="J37" s="8">
        <f>FC_OTH_CP_SH_E!J37+FC_OTH_CP_SC_E!J37+FC_OTH_CP_HW_E!J37+FC_OTH_CP_CA_E!J37</f>
        <v>27.44230103999999</v>
      </c>
      <c r="K37" s="8">
        <f>FC_OTH_CP_SH_E!K37+FC_OTH_CP_SC_E!K37+FC_OTH_CP_HW_E!K37+FC_OTH_CP_CA_E!K37</f>
        <v>27.44230103999999</v>
      </c>
      <c r="L37" s="8">
        <f>FC_OTH_CP_SH_E!L37+FC_OTH_CP_SC_E!L37+FC_OTH_CP_HW_E!L37+FC_OTH_CP_CA_E!L37</f>
        <v>30.491196119999973</v>
      </c>
      <c r="M37" s="8">
        <f>FC_OTH_CP_SH_E!M37+FC_OTH_CP_SC_E!M37+FC_OTH_CP_HW_E!M37+FC_OTH_CP_CA_E!M37</f>
        <v>39.638629799999961</v>
      </c>
      <c r="N37" s="8">
        <f>FC_OTH_CP_SH_E!N37+FC_OTH_CP_SC_E!N37+FC_OTH_CP_HW_E!N37+FC_OTH_CP_CA_E!N37</f>
        <v>26.502509879999977</v>
      </c>
      <c r="O37" s="8">
        <f>FC_OTH_CP_SH_E!O37+FC_OTH_CP_SC_E!O37+FC_OTH_CP_HW_E!O37+FC_OTH_CP_CA_E!O37</f>
        <v>26.989494839999978</v>
      </c>
      <c r="P37" s="8">
        <f>FC_OTH_CP_SH_E!P37+FC_OTH_CP_SC_E!P37+FC_OTH_CP_HW_E!P37+FC_OTH_CP_CA_E!P37</f>
        <v>28.002882599999996</v>
      </c>
      <c r="Q37" s="8">
        <f>FC_OTH_CP_SH_E!Q37+FC_OTH_CP_SC_E!Q37+FC_OTH_CP_HW_E!Q37+FC_OTH_CP_CA_E!Q37</f>
        <v>28.347663959999995</v>
      </c>
      <c r="R37" s="8">
        <f>FC_OTH_CP_SH_E!R37+FC_OTH_CP_SC_E!R37+FC_OTH_CP_HW_E!R37+FC_OTH_CP_CA_E!R37</f>
        <v>28.131614280000036</v>
      </c>
      <c r="S37" s="8">
        <f>FC_OTH_CP_SH_E!S37+FC_OTH_CP_SC_E!S37+FC_OTH_CP_HW_E!S37+FC_OTH_CP_CA_E!S37</f>
        <v>27.389660760000037</v>
      </c>
      <c r="T37" s="8">
        <f>FC_OTH_CP_SH_E!T37+FC_OTH_CP_SC_E!T37+FC_OTH_CP_HW_E!T37+FC_OTH_CP_CA_E!T37</f>
        <v>31.425498720000014</v>
      </c>
      <c r="U37" s="8">
        <f>FC_OTH_CP_SH_E!U37+FC_OTH_CP_SC_E!U37+FC_OTH_CP_HW_E!U37+FC_OTH_CP_CA_E!U37</f>
        <v>33.032898360000004</v>
      </c>
      <c r="V37" s="8">
        <f>FC_OTH_CP_SH_E!V37+FC_OTH_CP_SC_E!V37+FC_OTH_CP_HW_E!V37+FC_OTH_CP_CA_E!V37</f>
        <v>32.124042719999991</v>
      </c>
      <c r="W37" s="8">
        <f>FC_OTH_CP_SH_E!W37+FC_OTH_CP_SC_E!W37+FC_OTH_CP_HW_E!W37+FC_OTH_CP_CA_E!W37</f>
        <v>34.542751319999986</v>
      </c>
      <c r="X37" s="8">
        <f>FC_OTH_CP_SH_E!X37+FC_OTH_CP_SC_E!X37+FC_OTH_CP_HW_E!X37+FC_OTH_CP_CA_E!X37</f>
        <v>36.292604039999993</v>
      </c>
      <c r="Y37" s="8">
        <f>FC_OTH_CP_SH_E!Y37+FC_OTH_CP_SC_E!Y37+FC_OTH_CP_HW_E!Y37+FC_OTH_CP_CA_E!Y37</f>
        <v>42.120955800000004</v>
      </c>
      <c r="Z37" s="8">
        <f>FC_OTH_CP_SH_E!Z37+FC_OTH_CP_SC_E!Z37+FC_OTH_CP_HW_E!Z37+FC_OTH_CP_CA_E!Z37</f>
        <v>36.406616400000019</v>
      </c>
    </row>
    <row r="38" spans="1:26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  <c r="Y38" s="8">
        <f>FC_OTH_CP_SH_E!Y38+FC_OTH_CP_SC_E!Y38+FC_OTH_CP_HW_E!Y38+FC_OTH_CP_CA_E!Y38</f>
        <v>0</v>
      </c>
      <c r="Z38" s="8">
        <f>FC_OTH_CP_SH_E!Z38+FC_OTH_CP_SC_E!Z38+FC_OTH_CP_HW_E!Z38+FC_OTH_CP_CA_E!Z38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  <c r="Y39" s="8">
        <f>FC_OTH_CP_SH_E!Y39+FC_OTH_CP_SC_E!Y39+FC_OTH_CP_HW_E!Y39+FC_OTH_CP_CA_E!Y39</f>
        <v>0</v>
      </c>
      <c r="Z39" s="8">
        <f>FC_OTH_CP_SH_E!Z39+FC_OTH_CP_SC_E!Z39+FC_OTH_CP_HW_E!Z39+FC_OTH_CP_CA_E!Z39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1835.8874100000003</v>
      </c>
      <c r="D40" s="8">
        <f>FC_OTH_CP_SH_E!D40+FC_OTH_CP_SC_E!D40+FC_OTH_CP_HW_E!D40+FC_OTH_CP_CA_E!D40</f>
        <v>1728.0805499999999</v>
      </c>
      <c r="E40" s="8">
        <f>FC_OTH_CP_SH_E!E40+FC_OTH_CP_SC_E!E40+FC_OTH_CP_HW_E!E40+FC_OTH_CP_CA_E!E40</f>
        <v>1547.3455200000003</v>
      </c>
      <c r="F40" s="8">
        <f>FC_OTH_CP_SH_E!F40+FC_OTH_CP_SC_E!F40+FC_OTH_CP_HW_E!F40+FC_OTH_CP_CA_E!F40</f>
        <v>1687.9895989200004</v>
      </c>
      <c r="G40" s="8">
        <f>FC_OTH_CP_SH_E!G40+FC_OTH_CP_SC_E!G40+FC_OTH_CP_HW_E!G40+FC_OTH_CP_CA_E!G40</f>
        <v>1657.0740081600004</v>
      </c>
      <c r="H40" s="8">
        <f>FC_OTH_CP_SH_E!H40+FC_OTH_CP_SC_E!H40+FC_OTH_CP_HW_E!H40+FC_OTH_CP_CA_E!H40</f>
        <v>1514.8626530400002</v>
      </c>
      <c r="I40" s="8">
        <f>FC_OTH_CP_SH_E!I40+FC_OTH_CP_SC_E!I40+FC_OTH_CP_HW_E!I40+FC_OTH_CP_CA_E!I40</f>
        <v>1533.4119039600005</v>
      </c>
      <c r="J40" s="8">
        <f>FC_OTH_CP_SH_E!J40+FC_OTH_CP_SC_E!J40+FC_OTH_CP_HW_E!J40+FC_OTH_CP_CA_E!J40</f>
        <v>1480.8554773199996</v>
      </c>
      <c r="K40" s="8">
        <f>FC_OTH_CP_SH_E!K40+FC_OTH_CP_SC_E!K40+FC_OTH_CP_HW_E!K40+FC_OTH_CP_CA_E!K40</f>
        <v>1521.0455641199992</v>
      </c>
      <c r="L40" s="8">
        <f>FC_OTH_CP_SH_E!L40+FC_OTH_CP_SC_E!L40+FC_OTH_CP_HW_E!L40+FC_OTH_CP_CA_E!L40</f>
        <v>1428.2990506799993</v>
      </c>
      <c r="M40" s="8">
        <f>FC_OTH_CP_SH_E!M40+FC_OTH_CP_SC_E!M40+FC_OTH_CP_HW_E!M40+FC_OTH_CP_CA_E!M40</f>
        <v>1409.7495409199989</v>
      </c>
      <c r="N40" s="8">
        <f>FC_OTH_CP_SH_E!N40+FC_OTH_CP_SC_E!N40+FC_OTH_CP_HW_E!N40+FC_OTH_CP_CA_E!N40</f>
        <v>1694.1727688399988</v>
      </c>
      <c r="O40" s="8">
        <f>FC_OTH_CP_SH_E!O40+FC_OTH_CP_SC_E!O40+FC_OTH_CP_HW_E!O40+FC_OTH_CP_CA_E!O40</f>
        <v>1422.1158807599988</v>
      </c>
      <c r="P40" s="8">
        <f>FC_OTH_CP_SH_E!P40+FC_OTH_CP_SC_E!P40+FC_OTH_CP_HW_E!P40+FC_OTH_CP_CA_E!P40</f>
        <v>1431.3906356399996</v>
      </c>
      <c r="Q40" s="8">
        <f>FC_OTH_CP_SH_E!Q40+FC_OTH_CP_SC_E!Q40+FC_OTH_CP_HW_E!Q40+FC_OTH_CP_CA_E!Q40</f>
        <v>1366.4678691599997</v>
      </c>
      <c r="R40" s="8">
        <f>FC_OTH_CP_SH_E!R40+FC_OTH_CP_SC_E!R40+FC_OTH_CP_HW_E!R40+FC_OTH_CP_CA_E!R40</f>
        <v>1286.0874367200022</v>
      </c>
      <c r="S40" s="8">
        <f>FC_OTH_CP_SH_E!S40+FC_OTH_CP_SC_E!S40+FC_OTH_CP_HW_E!S40+FC_OTH_CP_CA_E!S40</f>
        <v>868.72734972000114</v>
      </c>
      <c r="T40" s="8">
        <f>FC_OTH_CP_SH_E!T40+FC_OTH_CP_SC_E!T40+FC_OTH_CP_HW_E!T40+FC_OTH_CP_CA_E!T40</f>
        <v>896.55135552000093</v>
      </c>
      <c r="U40" s="8">
        <f>FC_OTH_CP_SH_E!U40+FC_OTH_CP_SC_E!U40+FC_OTH_CP_HW_E!U40+FC_OTH_CP_CA_E!U40</f>
        <v>956.66047451999998</v>
      </c>
      <c r="V40" s="8">
        <f>FC_OTH_CP_SH_E!V40+FC_OTH_CP_SC_E!V40+FC_OTH_CP_HW_E!V40+FC_OTH_CP_CA_E!V40</f>
        <v>934.34561927999948</v>
      </c>
      <c r="W40" s="8">
        <f>FC_OTH_CP_SH_E!W40+FC_OTH_CP_SC_E!W40+FC_OTH_CP_HW_E!W40+FC_OTH_CP_CA_E!W40</f>
        <v>844.34410403999959</v>
      </c>
      <c r="X40" s="8">
        <f>FC_OTH_CP_SH_E!X40+FC_OTH_CP_SC_E!X40+FC_OTH_CP_HW_E!X40+FC_OTH_CP_CA_E!X40</f>
        <v>1307.4624439199995</v>
      </c>
      <c r="Y40" s="8">
        <f>FC_OTH_CP_SH_E!Y40+FC_OTH_CP_SC_E!Y40+FC_OTH_CP_HW_E!Y40+FC_OTH_CP_CA_E!Y40</f>
        <v>1305.0293479200002</v>
      </c>
      <c r="Z40" s="8">
        <f>FC_OTH_CP_SH_E!Z40+FC_OTH_CP_SC_E!Z40+FC_OTH_CP_HW_E!Z40+FC_OTH_CP_CA_E!Z40</f>
        <v>1305.0293479200011</v>
      </c>
    </row>
    <row r="41" spans="1:26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  <c r="Y41" s="8">
        <f>FC_OTH_CP_SH_E!Y41+FC_OTH_CP_SC_E!Y41+FC_OTH_CP_HW_E!Y41+FC_OTH_CP_CA_E!Y41</f>
        <v>0</v>
      </c>
      <c r="Z41" s="8">
        <f>FC_OTH_CP_SH_E!Z41+FC_OTH_CP_SC_E!Z41+FC_OTH_CP_HW_E!Z41+FC_OTH_CP_CA_E!Z41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  <c r="Y42" s="8">
        <f>FC_OTH_CP_SH_E!Y42+FC_OTH_CP_SC_E!Y42+FC_OTH_CP_HW_E!Y42+FC_OTH_CP_CA_E!Y42</f>
        <v>0</v>
      </c>
      <c r="Z42" s="8">
        <f>FC_OTH_CP_SH_E!Z42+FC_OTH_CP_SC_E!Z42+FC_OTH_CP_HW_E!Z42+FC_OTH_CP_CA_E!Z42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11547.15128892</v>
      </c>
      <c r="D43" s="8">
        <f>FC_OTH_CP_SH_E!D43+FC_OTH_CP_SC_E!D43+FC_OTH_CP_HW_E!D43+FC_OTH_CP_CA_E!D43</f>
        <v>12971.427211079999</v>
      </c>
      <c r="E43" s="8">
        <f>FC_OTH_CP_SH_E!E43+FC_OTH_CP_SC_E!E43+FC_OTH_CP_HW_E!E43+FC_OTH_CP_CA_E!E43</f>
        <v>11088.324088920002</v>
      </c>
      <c r="F43" s="8">
        <f>FC_OTH_CP_SH_E!F43+FC_OTH_CP_SC_E!F43+FC_OTH_CP_HW_E!F43+FC_OTH_CP_CA_E!F43</f>
        <v>11263.22715024</v>
      </c>
      <c r="G43" s="8">
        <f>FC_OTH_CP_SH_E!G43+FC_OTH_CP_SC_E!G43+FC_OTH_CP_HW_E!G43+FC_OTH_CP_CA_E!G43</f>
        <v>11042.25597072</v>
      </c>
      <c r="H43" s="8">
        <f>FC_OTH_CP_SH_E!H43+FC_OTH_CP_SC_E!H43+FC_OTH_CP_HW_E!H43+FC_OTH_CP_CA_E!H43</f>
        <v>10628.723818440001</v>
      </c>
      <c r="I43" s="8">
        <f>FC_OTH_CP_SH_E!I43+FC_OTH_CP_SC_E!I43+FC_OTH_CP_HW_E!I43+FC_OTH_CP_CA_E!I43</f>
        <v>9823.7565784800026</v>
      </c>
      <c r="J43" s="8">
        <f>FC_OTH_CP_SH_E!J43+FC_OTH_CP_SC_E!J43+FC_OTH_CP_HW_E!J43+FC_OTH_CP_CA_E!J43</f>
        <v>8624.1976797599946</v>
      </c>
      <c r="K43" s="8">
        <f>FC_OTH_CP_SH_E!K43+FC_OTH_CP_SC_E!K43+FC_OTH_CP_HW_E!K43+FC_OTH_CP_CA_E!K43</f>
        <v>10335.147502679996</v>
      </c>
      <c r="L43" s="8">
        <f>FC_OTH_CP_SH_E!L43+FC_OTH_CP_SC_E!L43+FC_OTH_CP_HW_E!L43+FC_OTH_CP_CA_E!L43</f>
        <v>9981.5931352799926</v>
      </c>
      <c r="M43" s="8">
        <f>FC_OTH_CP_SH_E!M43+FC_OTH_CP_SC_E!M43+FC_OTH_CP_HW_E!M43+FC_OTH_CP_CA_E!M43</f>
        <v>8971.4383714799897</v>
      </c>
      <c r="N43" s="8">
        <f>FC_OTH_CP_SH_E!N43+FC_OTH_CP_SC_E!N43+FC_OTH_CP_HW_E!N43+FC_OTH_CP_CA_E!N43</f>
        <v>6832.1448140399962</v>
      </c>
      <c r="O43" s="8">
        <f>FC_OTH_CP_SH_E!O43+FC_OTH_CP_SC_E!O43+FC_OTH_CP_HW_E!O43+FC_OTH_CP_CA_E!O43</f>
        <v>6974.3084205599926</v>
      </c>
      <c r="P43" s="8">
        <f>FC_OTH_CP_SH_E!P43+FC_OTH_CP_SC_E!P43+FC_OTH_CP_HW_E!P43+FC_OTH_CP_CA_E!P43</f>
        <v>7167.0553250399971</v>
      </c>
      <c r="Q43" s="8">
        <f>FC_OTH_CP_SH_E!Q43+FC_OTH_CP_SC_E!Q43+FC_OTH_CP_HW_E!Q43+FC_OTH_CP_CA_E!Q43</f>
        <v>7943.6750468399969</v>
      </c>
      <c r="R43" s="8">
        <f>FC_OTH_CP_SH_E!R43+FC_OTH_CP_SC_E!R43+FC_OTH_CP_HW_E!R43+FC_OTH_CP_CA_E!R43</f>
        <v>7828.8900861600114</v>
      </c>
      <c r="S43" s="8">
        <f>FC_OTH_CP_SH_E!S43+FC_OTH_CP_SC_E!S43+FC_OTH_CP_HW_E!S43+FC_OTH_CP_CA_E!S43</f>
        <v>5879.8244185200065</v>
      </c>
      <c r="T43" s="8">
        <f>FC_OTH_CP_SH_E!T43+FC_OTH_CP_SC_E!T43+FC_OTH_CP_HW_E!T43+FC_OTH_CP_CA_E!T43</f>
        <v>6930.0067870800076</v>
      </c>
      <c r="U43" s="8">
        <f>FC_OTH_CP_SH_E!U43+FC_OTH_CP_SC_E!U43+FC_OTH_CP_HW_E!U43+FC_OTH_CP_CA_E!U43</f>
        <v>6081.4354910399979</v>
      </c>
      <c r="V43" s="8">
        <f>FC_OTH_CP_SH_E!V43+FC_OTH_CP_SC_E!V43+FC_OTH_CP_HW_E!V43+FC_OTH_CP_CA_E!V43</f>
        <v>5775.9648803999971</v>
      </c>
      <c r="W43" s="8">
        <f>FC_OTH_CP_SH_E!W43+FC_OTH_CP_SC_E!W43+FC_OTH_CP_HW_E!W43+FC_OTH_CP_CA_E!W43</f>
        <v>6500.8867809599942</v>
      </c>
      <c r="X43" s="8">
        <f>FC_OTH_CP_SH_E!X43+FC_OTH_CP_SC_E!X43+FC_OTH_CP_HW_E!X43+FC_OTH_CP_CA_E!X43</f>
        <v>4911.6478085999988</v>
      </c>
      <c r="Y43" s="8">
        <f>FC_OTH_CP_SH_E!Y43+FC_OTH_CP_SC_E!Y43+FC_OTH_CP_HW_E!Y43+FC_OTH_CP_CA_E!Y43</f>
        <v>5836.6023627599989</v>
      </c>
      <c r="Z43" s="8">
        <f>FC_OTH_CP_SH_E!Z43+FC_OTH_CP_SC_E!Z43+FC_OTH_CP_HW_E!Z43+FC_OTH_CP_CA_E!Z43</f>
        <v>4499.927490240003</v>
      </c>
    </row>
    <row r="44" spans="1:26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938.08809287999998</v>
      </c>
      <c r="D44" s="8">
        <f>FC_OTH_CP_SH_E!D44+FC_OTH_CP_SC_E!D44+FC_OTH_CP_HW_E!D44+FC_OTH_CP_CA_E!D44</f>
        <v>853.66017288000012</v>
      </c>
      <c r="E44" s="8">
        <f>FC_OTH_CP_SH_E!E44+FC_OTH_CP_SC_E!E44+FC_OTH_CP_HW_E!E44+FC_OTH_CP_CA_E!E44</f>
        <v>512.82131616000004</v>
      </c>
      <c r="F44" s="8">
        <f>FC_OTH_CP_SH_E!F44+FC_OTH_CP_SC_E!F44+FC_OTH_CP_HW_E!F44+FC_OTH_CP_CA_E!F44</f>
        <v>588.25473696000029</v>
      </c>
      <c r="G44" s="8">
        <f>FC_OTH_CP_SH_E!G44+FC_OTH_CP_SC_E!G44+FC_OTH_CP_HW_E!G44+FC_OTH_CP_CA_E!G44</f>
        <v>619.21554191999985</v>
      </c>
      <c r="H44" s="8">
        <f>FC_OTH_CP_SH_E!H44+FC_OTH_CP_SC_E!H44+FC_OTH_CP_HW_E!H44+FC_OTH_CP_CA_E!H44</f>
        <v>439.64292888000023</v>
      </c>
      <c r="I44" s="8">
        <f>FC_OTH_CP_SH_E!I44+FC_OTH_CP_SC_E!I44+FC_OTH_CP_HW_E!I44+FC_OTH_CP_CA_E!I44</f>
        <v>269.3587802400001</v>
      </c>
      <c r="J44" s="8">
        <f>FC_OTH_CP_SH_E!J44+FC_OTH_CP_SC_E!J44+FC_OTH_CP_HW_E!J44+FC_OTH_CP_CA_E!J44</f>
        <v>0</v>
      </c>
      <c r="K44" s="8">
        <f>FC_OTH_CP_SH_E!K44+FC_OTH_CP_SC_E!K44+FC_OTH_CP_HW_E!K44+FC_OTH_CP_CA_E!K44</f>
        <v>0</v>
      </c>
      <c r="L44" s="8">
        <f>FC_OTH_CP_SH_E!L44+FC_OTH_CP_SC_E!L44+FC_OTH_CP_HW_E!L44+FC_OTH_CP_CA_E!L44</f>
        <v>0</v>
      </c>
      <c r="M44" s="8">
        <f>FC_OTH_CP_SH_E!M44+FC_OTH_CP_SC_E!M44+FC_OTH_CP_HW_E!M44+FC_OTH_CP_CA_E!M44</f>
        <v>0</v>
      </c>
      <c r="N44" s="8">
        <f>FC_OTH_CP_SH_E!N44+FC_OTH_CP_SC_E!N44+FC_OTH_CP_HW_E!N44+FC_OTH_CP_CA_E!N44</f>
        <v>0</v>
      </c>
      <c r="O44" s="8">
        <f>FC_OTH_CP_SH_E!O44+FC_OTH_CP_SC_E!O44+FC_OTH_CP_HW_E!O44+FC_OTH_CP_CA_E!O44</f>
        <v>0</v>
      </c>
      <c r="P44" s="8">
        <f>FC_OTH_CP_SH_E!P44+FC_OTH_CP_SC_E!P44+FC_OTH_CP_HW_E!P44+FC_OTH_CP_CA_E!P44</f>
        <v>0</v>
      </c>
      <c r="Q44" s="8">
        <f>FC_OTH_CP_SH_E!Q44+FC_OTH_CP_SC_E!Q44+FC_OTH_CP_HW_E!Q44+FC_OTH_CP_CA_E!Q44</f>
        <v>0</v>
      </c>
      <c r="R44" s="8">
        <f>FC_OTH_CP_SH_E!R44+FC_OTH_CP_SC_E!R44+FC_OTH_CP_HW_E!R44+FC_OTH_CP_CA_E!R44</f>
        <v>0</v>
      </c>
      <c r="S44" s="8">
        <f>FC_OTH_CP_SH_E!S44+FC_OTH_CP_SC_E!S44+FC_OTH_CP_HW_E!S44+FC_OTH_CP_CA_E!S44</f>
        <v>0</v>
      </c>
      <c r="T44" s="8">
        <f>FC_OTH_CP_SH_E!T44+FC_OTH_CP_SC_E!T44+FC_OTH_CP_HW_E!T44+FC_OTH_CP_CA_E!T44</f>
        <v>0</v>
      </c>
      <c r="U44" s="8">
        <f>FC_OTH_CP_SH_E!U44+FC_OTH_CP_SC_E!U44+FC_OTH_CP_HW_E!U44+FC_OTH_CP_CA_E!U44</f>
        <v>0</v>
      </c>
      <c r="V44" s="8">
        <f>FC_OTH_CP_SH_E!V44+FC_OTH_CP_SC_E!V44+FC_OTH_CP_HW_E!V44+FC_OTH_CP_CA_E!V44</f>
        <v>0</v>
      </c>
      <c r="W44" s="8">
        <f>FC_OTH_CP_SH_E!W44+FC_OTH_CP_SC_E!W44+FC_OTH_CP_HW_E!W44+FC_OTH_CP_CA_E!W44</f>
        <v>0</v>
      </c>
      <c r="X44" s="8">
        <f>FC_OTH_CP_SH_E!X44+FC_OTH_CP_SC_E!X44+FC_OTH_CP_HW_E!X44+FC_OTH_CP_CA_E!X44</f>
        <v>0</v>
      </c>
      <c r="Y44" s="8">
        <f>FC_OTH_CP_SH_E!Y44+FC_OTH_CP_SC_E!Y44+FC_OTH_CP_HW_E!Y44+FC_OTH_CP_CA_E!Y44</f>
        <v>0</v>
      </c>
      <c r="Z44" s="8">
        <f>FC_OTH_CP_SH_E!Z44+FC_OTH_CP_SC_E!Z44+FC_OTH_CP_HW_E!Z44+FC_OTH_CP_CA_E!Z44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  <c r="Y45" s="8">
        <f>FC_OTH_CP_SH_E!Y45+FC_OTH_CP_SC_E!Y45+FC_OTH_CP_HW_E!Y45+FC_OTH_CP_CA_E!Y45</f>
        <v>0</v>
      </c>
      <c r="Z45" s="8">
        <f>FC_OTH_CP_SH_E!Z45+FC_OTH_CP_SC_E!Z45+FC_OTH_CP_HW_E!Z45+FC_OTH_CP_CA_E!Z45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  <c r="Y46" s="8">
        <f>FC_OTH_CP_SH_E!Y46+FC_OTH_CP_SC_E!Y46+FC_OTH_CP_HW_E!Y46+FC_OTH_CP_CA_E!Y46</f>
        <v>0</v>
      </c>
      <c r="Z46" s="8">
        <f>FC_OTH_CP_SH_E!Z46+FC_OTH_CP_SC_E!Z46+FC_OTH_CP_HW_E!Z46+FC_OTH_CP_CA_E!Z46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  <c r="Y47" s="8">
        <f>FC_OTH_CP_SH_E!Y47+FC_OTH_CP_SC_E!Y47+FC_OTH_CP_HW_E!Y47+FC_OTH_CP_CA_E!Y47</f>
        <v>0</v>
      </c>
      <c r="Z47" s="8">
        <f>FC_OTH_CP_SH_E!Z47+FC_OTH_CP_SC_E!Z47+FC_OTH_CP_HW_E!Z47+FC_OTH_CP_CA_E!Z47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  <c r="Y48" s="8">
        <f>FC_OTH_CP_SH_E!Y48+FC_OTH_CP_SC_E!Y48+FC_OTH_CP_HW_E!Y48+FC_OTH_CP_CA_E!Y48</f>
        <v>0</v>
      </c>
      <c r="Z48" s="8">
        <f>FC_OTH_CP_SH_E!Z48+FC_OTH_CP_SC_E!Z48+FC_OTH_CP_HW_E!Z48+FC_OTH_CP_CA_E!Z48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  <c r="Y49" s="8">
        <f>FC_OTH_CP_SH_E!Y49+FC_OTH_CP_SC_E!Y49+FC_OTH_CP_HW_E!Y49+FC_OTH_CP_CA_E!Y49</f>
        <v>0</v>
      </c>
      <c r="Z49" s="8">
        <f>FC_OTH_CP_SH_E!Z49+FC_OTH_CP_SC_E!Z49+FC_OTH_CP_HW_E!Z49+FC_OTH_CP_CA_E!Z49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  <c r="Y50" s="8">
        <f>FC_OTH_CP_SH_E!Y50+FC_OTH_CP_SC_E!Y50+FC_OTH_CP_HW_E!Y50+FC_OTH_CP_CA_E!Y50</f>
        <v>0</v>
      </c>
      <c r="Z50" s="8">
        <f>FC_OTH_CP_SH_E!Z50+FC_OTH_CP_SC_E!Z50+FC_OTH_CP_HW_E!Z50+FC_OTH_CP_CA_E!Z50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10661.405792400001</v>
      </c>
      <c r="D51" s="27">
        <f>FC_OTH_CP_SH_E!D51+FC_OTH_CP_SC_E!D51+FC_OTH_CP_HW_E!D51+FC_OTH_CP_CA_E!D51</f>
        <v>10878.39504972</v>
      </c>
      <c r="E51" s="27">
        <f>FC_OTH_CP_SH_E!E51+FC_OTH_CP_SC_E!E51+FC_OTH_CP_HW_E!E51+FC_OTH_CP_CA_E!E51</f>
        <v>9719.2989471599994</v>
      </c>
      <c r="F51" s="27">
        <f>FC_OTH_CP_SH_E!F51+FC_OTH_CP_SC_E!F51+FC_OTH_CP_HW_E!F51+FC_OTH_CP_CA_E!F51</f>
        <v>12464.449335359997</v>
      </c>
      <c r="G51" s="27">
        <f>FC_OTH_CP_SH_E!G51+FC_OTH_CP_SC_E!G51+FC_OTH_CP_HW_E!G51+FC_OTH_CP_CA_E!G51</f>
        <v>12926.857759199997</v>
      </c>
      <c r="H51" s="27">
        <f>FC_OTH_CP_SH_E!H51+FC_OTH_CP_SC_E!H51+FC_OTH_CP_HW_E!H51+FC_OTH_CP_CA_E!H51</f>
        <v>13175.775478800002</v>
      </c>
      <c r="I51" s="27">
        <f>FC_OTH_CP_SH_E!I51+FC_OTH_CP_SC_E!I51+FC_OTH_CP_HW_E!I51+FC_OTH_CP_CA_E!I51</f>
        <v>11706.14366064</v>
      </c>
      <c r="J51" s="27">
        <f>FC_OTH_CP_SH_E!J51+FC_OTH_CP_SC_E!J51+FC_OTH_CP_HW_E!J51+FC_OTH_CP_CA_E!J51</f>
        <v>12264.895486800004</v>
      </c>
      <c r="K51" s="27">
        <f>FC_OTH_CP_SH_E!K51+FC_OTH_CP_SC_E!K51+FC_OTH_CP_HW_E!K51+FC_OTH_CP_CA_E!K51</f>
        <v>11323.582142399999</v>
      </c>
      <c r="L51" s="27">
        <f>FC_OTH_CP_SH_E!L51+FC_OTH_CP_SC_E!L51+FC_OTH_CP_HW_E!L51+FC_OTH_CP_CA_E!L51</f>
        <v>14073.022968839994</v>
      </c>
      <c r="M51" s="27">
        <f>FC_OTH_CP_SH_E!M51+FC_OTH_CP_SC_E!M51+FC_OTH_CP_HW_E!M51+FC_OTH_CP_CA_E!M51</f>
        <v>15852.867568560003</v>
      </c>
      <c r="N51" s="27">
        <f>FC_OTH_CP_SH_E!N51+FC_OTH_CP_SC_E!N51+FC_OTH_CP_HW_E!N51+FC_OTH_CP_CA_E!N51</f>
        <v>12240.455903279992</v>
      </c>
      <c r="O51" s="27">
        <f>FC_OTH_CP_SH_E!O51+FC_OTH_CP_SC_E!O51+FC_OTH_CP_HW_E!O51+FC_OTH_CP_CA_E!O51</f>
        <v>13991.383566005507</v>
      </c>
      <c r="P51" s="27">
        <f>FC_OTH_CP_SH_E!P51+FC_OTH_CP_SC_E!P51+FC_OTH_CP_HW_E!P51+FC_OTH_CP_CA_E!P51</f>
        <v>15042.781431698397</v>
      </c>
      <c r="Q51" s="27">
        <f>FC_OTH_CP_SH_E!Q51+FC_OTH_CP_SC_E!Q51+FC_OTH_CP_HW_E!Q51+FC_OTH_CP_CA_E!Q51</f>
        <v>12920.923639936169</v>
      </c>
      <c r="R51" s="27">
        <f>FC_OTH_CP_SH_E!R51+FC_OTH_CP_SC_E!R51+FC_OTH_CP_HW_E!R51+FC_OTH_CP_CA_E!R51</f>
        <v>13735.685068556844</v>
      </c>
      <c r="S51" s="27">
        <f>FC_OTH_CP_SH_E!S51+FC_OTH_CP_SC_E!S51+FC_OTH_CP_HW_E!S51+FC_OTH_CP_CA_E!S51</f>
        <v>13966.468009364335</v>
      </c>
      <c r="T51" s="27">
        <f>FC_OTH_CP_SH_E!T51+FC_OTH_CP_SC_E!T51+FC_OTH_CP_HW_E!T51+FC_OTH_CP_CA_E!T51</f>
        <v>14431.366360005992</v>
      </c>
      <c r="U51" s="27">
        <f>FC_OTH_CP_SH_E!U51+FC_OTH_CP_SC_E!U51+FC_OTH_CP_HW_E!U51+FC_OTH_CP_CA_E!U51</f>
        <v>14918.237961804931</v>
      </c>
      <c r="V51" s="27">
        <f>FC_OTH_CP_SH_E!V51+FC_OTH_CP_SC_E!V51+FC_OTH_CP_HW_E!V51+FC_OTH_CP_CA_E!V51</f>
        <v>14620.847516279988</v>
      </c>
      <c r="W51" s="27">
        <f>FC_OTH_CP_SH_E!W51+FC_OTH_CP_SC_E!W51+FC_OTH_CP_HW_E!W51+FC_OTH_CP_CA_E!W51</f>
        <v>13292.283916724162</v>
      </c>
      <c r="X51" s="27">
        <f>FC_OTH_CP_SH_E!X51+FC_OTH_CP_SC_E!X51+FC_OTH_CP_HW_E!X51+FC_OTH_CP_CA_E!X51</f>
        <v>15059.924081994808</v>
      </c>
      <c r="Y51" s="27">
        <f>FC_OTH_CP_SH_E!Y51+FC_OTH_CP_SC_E!Y51+FC_OTH_CP_HW_E!Y51+FC_OTH_CP_CA_E!Y51</f>
        <v>12536.05023349134</v>
      </c>
      <c r="Z51" s="27">
        <f>FC_OTH_CP_SH_E!Z51+FC_OTH_CP_SC_E!Z51+FC_OTH_CP_HW_E!Z51+FC_OTH_CP_CA_E!Z51</f>
        <v>11215.851505594244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750.93871228324701</v>
      </c>
      <c r="D52" s="27">
        <f t="shared" si="20"/>
        <v>863.35046071638055</v>
      </c>
      <c r="E52" s="27">
        <f t="shared" si="20"/>
        <v>992.70280283639306</v>
      </c>
      <c r="F52" s="27">
        <f t="shared" si="20"/>
        <v>1122.4222768681439</v>
      </c>
      <c r="G52" s="27">
        <f t="shared" si="20"/>
        <v>1177.7638259542896</v>
      </c>
      <c r="H52" s="27">
        <f t="shared" si="20"/>
        <v>291.01582965389326</v>
      </c>
      <c r="I52" s="27">
        <f t="shared" si="20"/>
        <v>250.78988179731047</v>
      </c>
      <c r="J52" s="27">
        <f t="shared" si="20"/>
        <v>447.06723984073091</v>
      </c>
      <c r="K52" s="27">
        <f t="shared" si="20"/>
        <v>509.14736668332347</v>
      </c>
      <c r="L52" s="27">
        <f t="shared" si="20"/>
        <v>704.88996419048669</v>
      </c>
      <c r="M52" s="27">
        <f t="shared" si="20"/>
        <v>604.87800928352101</v>
      </c>
      <c r="N52" s="27">
        <f t="shared" si="20"/>
        <v>318.84591176161717</v>
      </c>
      <c r="O52" s="27">
        <f t="shared" si="20"/>
        <v>334.64786188883994</v>
      </c>
      <c r="P52" s="27">
        <f t="shared" si="20"/>
        <v>421.76935351196244</v>
      </c>
      <c r="Q52" s="27">
        <f t="shared" si="20"/>
        <v>345.42095805509445</v>
      </c>
      <c r="R52" s="27">
        <f t="shared" si="20"/>
        <v>247.51670442613539</v>
      </c>
      <c r="S52" s="27">
        <f t="shared" si="20"/>
        <v>290.9841535644631</v>
      </c>
      <c r="T52" s="27">
        <f t="shared" si="20"/>
        <v>316.99268942453381</v>
      </c>
      <c r="U52" s="27">
        <f t="shared" si="20"/>
        <v>254.37847044422688</v>
      </c>
      <c r="V52" s="27">
        <f t="shared" si="20"/>
        <v>257.85888759408243</v>
      </c>
      <c r="W52" s="27">
        <f t="shared" si="20"/>
        <v>339.30928131162199</v>
      </c>
      <c r="X52" s="27">
        <f t="shared" si="20"/>
        <v>399.12307755324116</v>
      </c>
      <c r="Y52" s="27">
        <f t="shared" ref="Y52:Z52" si="21">SUM(Y53:Y54)</f>
        <v>687.70078603012689</v>
      </c>
      <c r="Z52" s="27">
        <f t="shared" si="21"/>
        <v>552.77489013682032</v>
      </c>
    </row>
    <row r="53" spans="1:26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22.403581200000016</v>
      </c>
      <c r="K53" s="8">
        <f>FC_OTH_CP_SH_E!K53+FC_OTH_CP_SC_E!K53+FC_OTH_CP_HW_E!K53+FC_OTH_CP_CA_E!K53</f>
        <v>27.430088400000006</v>
      </c>
      <c r="L53" s="8">
        <f>FC_OTH_CP_SH_E!L53+FC_OTH_CP_SC_E!L53+FC_OTH_CP_HW_E!L53+FC_OTH_CP_CA_E!L53</f>
        <v>38.887477200000035</v>
      </c>
      <c r="M53" s="8">
        <f>FC_OTH_CP_SH_E!M53+FC_OTH_CP_SC_E!M53+FC_OTH_CP_HW_E!M53+FC_OTH_CP_CA_E!M53</f>
        <v>31.865090400000003</v>
      </c>
      <c r="N53" s="8">
        <f>FC_OTH_CP_SH_E!N53+FC_OTH_CP_SC_E!N53+FC_OTH_CP_HW_E!N53+FC_OTH_CP_CA_E!N53</f>
        <v>14.087502000000002</v>
      </c>
      <c r="O53" s="8">
        <f>FC_OTH_CP_SH_E!O53+FC_OTH_CP_SC_E!O53+FC_OTH_CP_HW_E!O53+FC_OTH_CP_CA_E!O53</f>
        <v>12.397928400000001</v>
      </c>
      <c r="P53" s="8">
        <f>FC_OTH_CP_SH_E!P53+FC_OTH_CP_SC_E!P53+FC_OTH_CP_HW_E!P53+FC_OTH_CP_CA_E!P53</f>
        <v>20.627521200000011</v>
      </c>
      <c r="Q53" s="8">
        <f>FC_OTH_CP_SH_E!Q53+FC_OTH_CP_SC_E!Q53+FC_OTH_CP_HW_E!Q53+FC_OTH_CP_CA_E!Q53</f>
        <v>15.9129828</v>
      </c>
      <c r="R53" s="8">
        <f>FC_OTH_CP_SH_E!R53+FC_OTH_CP_SC_E!R53+FC_OTH_CP_HW_E!R53+FC_OTH_CP_CA_E!R53</f>
        <v>18.239878800000017</v>
      </c>
      <c r="S53" s="8">
        <f>FC_OTH_CP_SH_E!S53+FC_OTH_CP_SC_E!S53+FC_OTH_CP_HW_E!S53+FC_OTH_CP_CA_E!S53</f>
        <v>18.262529999999998</v>
      </c>
      <c r="T53" s="8">
        <f>FC_OTH_CP_SH_E!T53+FC_OTH_CP_SC_E!T53+FC_OTH_CP_HW_E!T53+FC_OTH_CP_CA_E!T53</f>
        <v>15.802815599999983</v>
      </c>
      <c r="U53" s="8">
        <f>FC_OTH_CP_SH_E!U53+FC_OTH_CP_SC_E!U53+FC_OTH_CP_HW_E!U53+FC_OTH_CP_CA_E!U53</f>
        <v>15.787886400000001</v>
      </c>
      <c r="V53" s="8">
        <f>FC_OTH_CP_SH_E!V53+FC_OTH_CP_SC_E!V53+FC_OTH_CP_HW_E!V53+FC_OTH_CP_CA_E!V53</f>
        <v>15.478491599999987</v>
      </c>
      <c r="W53" s="8">
        <f>FC_OTH_CP_SH_E!W53+FC_OTH_CP_SC_E!W53+FC_OTH_CP_HW_E!W53+FC_OTH_CP_CA_E!W53</f>
        <v>25.459434000000009</v>
      </c>
      <c r="X53" s="8">
        <f>FC_OTH_CP_SH_E!X53+FC_OTH_CP_SC_E!X53+FC_OTH_CP_HW_E!X53+FC_OTH_CP_CA_E!X53</f>
        <v>20.543093999999996</v>
      </c>
      <c r="Y53" s="8">
        <f>FC_OTH_CP_SH_E!Y53+FC_OTH_CP_SC_E!Y53+FC_OTH_CP_HW_E!Y53+FC_OTH_CP_CA_E!Y53</f>
        <v>33.656079600000027</v>
      </c>
      <c r="Z53" s="8">
        <f>FC_OTH_CP_SH_E!Z53+FC_OTH_CP_SC_E!Z53+FC_OTH_CP_HW_E!Z53+FC_OTH_CP_CA_E!Z53</f>
        <v>38.156975999999979</v>
      </c>
    </row>
    <row r="54" spans="1:26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750.93871228324701</v>
      </c>
      <c r="D54" s="45">
        <f>FC_OTH_CP_SH_E!D54+FC_OTH_CP_SC_E!D54+FC_OTH_CP_HW_E!D54+FC_OTH_CP_CA_E!D54</f>
        <v>863.35046071638055</v>
      </c>
      <c r="E54" s="45">
        <f>FC_OTH_CP_SH_E!E54+FC_OTH_CP_SC_E!E54+FC_OTH_CP_HW_E!E54+FC_OTH_CP_CA_E!E54</f>
        <v>992.70280283639306</v>
      </c>
      <c r="F54" s="45">
        <f>FC_OTH_CP_SH_E!F54+FC_OTH_CP_SC_E!F54+FC_OTH_CP_HW_E!F54+FC_OTH_CP_CA_E!F54</f>
        <v>1122.4222768681439</v>
      </c>
      <c r="G54" s="45">
        <f>FC_OTH_CP_SH_E!G54+FC_OTH_CP_SC_E!G54+FC_OTH_CP_HW_E!G54+FC_OTH_CP_CA_E!G54</f>
        <v>1177.7638259542896</v>
      </c>
      <c r="H54" s="45">
        <f>FC_OTH_CP_SH_E!H54+FC_OTH_CP_SC_E!H54+FC_OTH_CP_HW_E!H54+FC_OTH_CP_CA_E!H54</f>
        <v>291.01582965389326</v>
      </c>
      <c r="I54" s="45">
        <f>FC_OTH_CP_SH_E!I54+FC_OTH_CP_SC_E!I54+FC_OTH_CP_HW_E!I54+FC_OTH_CP_CA_E!I54</f>
        <v>250.78988179731047</v>
      </c>
      <c r="J54" s="45">
        <f>FC_OTH_CP_SH_E!J54+FC_OTH_CP_SC_E!J54+FC_OTH_CP_HW_E!J54+FC_OTH_CP_CA_E!J54</f>
        <v>424.66365864073089</v>
      </c>
      <c r="K54" s="45">
        <f>FC_OTH_CP_SH_E!K54+FC_OTH_CP_SC_E!K54+FC_OTH_CP_HW_E!K54+FC_OTH_CP_CA_E!K54</f>
        <v>481.71727828332348</v>
      </c>
      <c r="L54" s="45">
        <f>FC_OTH_CP_SH_E!L54+FC_OTH_CP_SC_E!L54+FC_OTH_CP_HW_E!L54+FC_OTH_CP_CA_E!L54</f>
        <v>666.00248699048666</v>
      </c>
      <c r="M54" s="45">
        <f>FC_OTH_CP_SH_E!M54+FC_OTH_CP_SC_E!M54+FC_OTH_CP_HW_E!M54+FC_OTH_CP_CA_E!M54</f>
        <v>573.01291888352102</v>
      </c>
      <c r="N54" s="45">
        <f>FC_OTH_CP_SH_E!N54+FC_OTH_CP_SC_E!N54+FC_OTH_CP_HW_E!N54+FC_OTH_CP_CA_E!N54</f>
        <v>304.75840976161714</v>
      </c>
      <c r="O54" s="45">
        <f>FC_OTH_CP_SH_E!O54+FC_OTH_CP_SC_E!O54+FC_OTH_CP_HW_E!O54+FC_OTH_CP_CA_E!O54</f>
        <v>322.24993348883993</v>
      </c>
      <c r="P54" s="45">
        <f>FC_OTH_CP_SH_E!P54+FC_OTH_CP_SC_E!P54+FC_OTH_CP_HW_E!P54+FC_OTH_CP_CA_E!P54</f>
        <v>401.14183231196245</v>
      </c>
      <c r="Q54" s="45">
        <f>FC_OTH_CP_SH_E!Q54+FC_OTH_CP_SC_E!Q54+FC_OTH_CP_HW_E!Q54+FC_OTH_CP_CA_E!Q54</f>
        <v>329.50797525509444</v>
      </c>
      <c r="R54" s="45">
        <f>FC_OTH_CP_SH_E!R54+FC_OTH_CP_SC_E!R54+FC_OTH_CP_HW_E!R54+FC_OTH_CP_CA_E!R54</f>
        <v>229.27682562613538</v>
      </c>
      <c r="S54" s="45">
        <f>FC_OTH_CP_SH_E!S54+FC_OTH_CP_SC_E!S54+FC_OTH_CP_HW_E!S54+FC_OTH_CP_CA_E!S54</f>
        <v>272.72162356446307</v>
      </c>
      <c r="T54" s="45">
        <f>FC_OTH_CP_SH_E!T54+FC_OTH_CP_SC_E!T54+FC_OTH_CP_HW_E!T54+FC_OTH_CP_CA_E!T54</f>
        <v>301.18987382453383</v>
      </c>
      <c r="U54" s="45">
        <f>FC_OTH_CP_SH_E!U54+FC_OTH_CP_SC_E!U54+FC_OTH_CP_HW_E!U54+FC_OTH_CP_CA_E!U54</f>
        <v>238.59058404422689</v>
      </c>
      <c r="V54" s="45">
        <f>FC_OTH_CP_SH_E!V54+FC_OTH_CP_SC_E!V54+FC_OTH_CP_HW_E!V54+FC_OTH_CP_CA_E!V54</f>
        <v>242.38039599408242</v>
      </c>
      <c r="W54" s="45">
        <f>FC_OTH_CP_SH_E!W54+FC_OTH_CP_SC_E!W54+FC_OTH_CP_HW_E!W54+FC_OTH_CP_CA_E!W54</f>
        <v>313.849847311622</v>
      </c>
      <c r="X54" s="45">
        <f>FC_OTH_CP_SH_E!X54+FC_OTH_CP_SC_E!X54+FC_OTH_CP_HW_E!X54+FC_OTH_CP_CA_E!X54</f>
        <v>378.57998355324116</v>
      </c>
      <c r="Y54" s="45">
        <f>FC_OTH_CP_SH_E!Y54+FC_OTH_CP_SC_E!Y54+FC_OTH_CP_HW_E!Y54+FC_OTH_CP_CA_E!Y54</f>
        <v>654.04470643012689</v>
      </c>
      <c r="Z54" s="45">
        <f>FC_OTH_CP_SH_E!Z54+FC_OTH_CP_SC_E!Z54+FC_OTH_CP_HW_E!Z54+FC_OTH_CP_CA_E!Z54</f>
        <v>514.61791413682033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781.90949448000026</v>
      </c>
      <c r="D61" s="49">
        <f t="shared" si="22"/>
        <v>889.11014183999998</v>
      </c>
      <c r="E61" s="49">
        <f t="shared" si="22"/>
        <v>1024.32110184</v>
      </c>
      <c r="F61" s="49">
        <f t="shared" si="22"/>
        <v>1149.6248726399999</v>
      </c>
      <c r="G61" s="49">
        <f t="shared" si="22"/>
        <v>1216.3060036799998</v>
      </c>
      <c r="H61" s="49">
        <f t="shared" si="22"/>
        <v>1096.0550121599995</v>
      </c>
      <c r="I61" s="49">
        <f t="shared" si="22"/>
        <v>789.7665189600001</v>
      </c>
      <c r="J61" s="49">
        <f t="shared" si="22"/>
        <v>1146.7245974400012</v>
      </c>
      <c r="K61" s="49">
        <f t="shared" si="22"/>
        <v>1178.3384265600002</v>
      </c>
      <c r="L61" s="49">
        <f t="shared" si="22"/>
        <v>1456.6577126400007</v>
      </c>
      <c r="M61" s="49">
        <f t="shared" si="22"/>
        <v>1262.7787881599995</v>
      </c>
      <c r="N61" s="49">
        <f t="shared" si="22"/>
        <v>886.91294592000008</v>
      </c>
      <c r="O61" s="49">
        <f t="shared" si="22"/>
        <v>1180.9174573409507</v>
      </c>
      <c r="P61" s="49">
        <f t="shared" si="22"/>
        <v>1676.362479726273</v>
      </c>
      <c r="Q61" s="49">
        <f t="shared" si="22"/>
        <v>1534.3998922533378</v>
      </c>
      <c r="R61" s="49">
        <f t="shared" si="22"/>
        <v>1534.1838132890673</v>
      </c>
      <c r="S61" s="49">
        <f t="shared" si="22"/>
        <v>1735.4598567880962</v>
      </c>
      <c r="T61" s="49">
        <f t="shared" si="22"/>
        <v>1862.5782640493494</v>
      </c>
      <c r="U61" s="49">
        <f t="shared" si="22"/>
        <v>1816.8275482377542</v>
      </c>
      <c r="V61" s="49">
        <f t="shared" si="22"/>
        <v>1903.315027572223</v>
      </c>
      <c r="W61" s="49">
        <f t="shared" si="22"/>
        <v>1906.7279912708118</v>
      </c>
      <c r="X61" s="49">
        <f t="shared" si="22"/>
        <v>2348.8378962634561</v>
      </c>
      <c r="Y61" s="49">
        <f t="shared" ref="Y61:Z61" si="23">SUM(Y62:Y72)</f>
        <v>2475.6423126255386</v>
      </c>
      <c r="Z61" s="49">
        <f t="shared" si="23"/>
        <v>2472.5933174554571</v>
      </c>
    </row>
    <row r="62" spans="1:26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0</v>
      </c>
      <c r="D62" s="52">
        <f>FC_OTH_CP_SH_E!D62+FC_OTH_CP_SC_E!D62+FC_OTH_CP_HW_E!D62+FC_OTH_CP_CA_E!D62</f>
        <v>0</v>
      </c>
      <c r="E62" s="52">
        <f>FC_OTH_CP_SH_E!E62+FC_OTH_CP_SC_E!E62+FC_OTH_CP_HW_E!E62+FC_OTH_CP_CA_E!E62</f>
        <v>0</v>
      </c>
      <c r="F62" s="52">
        <f>FC_OTH_CP_SH_E!F62+FC_OTH_CP_SC_E!F62+FC_OTH_CP_HW_E!F62+FC_OTH_CP_CA_E!F62</f>
        <v>0</v>
      </c>
      <c r="G62" s="52">
        <f>FC_OTH_CP_SH_E!G62+FC_OTH_CP_SC_E!G62+FC_OTH_CP_HW_E!G62+FC_OTH_CP_CA_E!G62</f>
        <v>0</v>
      </c>
      <c r="H62" s="52">
        <f>FC_OTH_CP_SH_E!H62+FC_OTH_CP_SC_E!H62+FC_OTH_CP_HW_E!H62+FC_OTH_CP_CA_E!H62</f>
        <v>759.58404479999967</v>
      </c>
      <c r="I62" s="52">
        <f>FC_OTH_CP_SH_E!I62+FC_OTH_CP_SC_E!I62+FC_OTH_CP_HW_E!I62+FC_OTH_CP_CA_E!I62</f>
        <v>473.53582080000007</v>
      </c>
      <c r="J62" s="52">
        <f>FC_OTH_CP_SH_E!J62+FC_OTH_CP_SC_E!J62+FC_OTH_CP_HW_E!J62+FC_OTH_CP_CA_E!J62</f>
        <v>660.80004480000071</v>
      </c>
      <c r="K62" s="52">
        <f>FC_OTH_CP_SH_E!K62+FC_OTH_CP_SC_E!K62+FC_OTH_CP_HW_E!K62+FC_OTH_CP_CA_E!K62</f>
        <v>632.24017920000006</v>
      </c>
      <c r="L62" s="52">
        <f>FC_OTH_CP_SH_E!L62+FC_OTH_CP_SC_E!L62+FC_OTH_CP_HW_E!L62+FC_OTH_CP_CA_E!L62</f>
        <v>735.84000000000015</v>
      </c>
      <c r="M62" s="52">
        <f>FC_OTH_CP_SH_E!M62+FC_OTH_CP_SC_E!M62+FC_OTH_CP_HW_E!M62+FC_OTH_CP_CA_E!M62</f>
        <v>627.75982079999994</v>
      </c>
      <c r="N62" s="52">
        <f>FC_OTH_CP_SH_E!N62+FC_OTH_CP_SC_E!N62+FC_OTH_CP_HW_E!N62+FC_OTH_CP_CA_E!N62</f>
        <v>536.20156799999995</v>
      </c>
      <c r="O62" s="52">
        <f>FC_OTH_CP_SH_E!O62+FC_OTH_CP_SC_E!O62+FC_OTH_CP_HW_E!O62+FC_OTH_CP_CA_E!O62</f>
        <v>781.41248640000049</v>
      </c>
      <c r="P62" s="52">
        <f>FC_OTH_CP_SH_E!P62+FC_OTH_CP_SC_E!P62+FC_OTH_CP_HW_E!P62+FC_OTH_CP_CA_E!P62</f>
        <v>1183.5387647999999</v>
      </c>
      <c r="Q62" s="52">
        <f>FC_OTH_CP_SH_E!Q62+FC_OTH_CP_SC_E!Q62+FC_OTH_CP_HW_E!Q62+FC_OTH_CP_CA_E!Q62</f>
        <v>1069.3404287999995</v>
      </c>
      <c r="R62" s="52">
        <f>FC_OTH_CP_SH_E!R62+FC_OTH_CP_SC_E!R62+FC_OTH_CP_HW_E!R62+FC_OTH_CP_CA_E!R62</f>
        <v>1155.485318400001</v>
      </c>
      <c r="S62" s="52">
        <f>FC_OTH_CP_SH_E!S62+FC_OTH_CP_SC_E!S62+FC_OTH_CP_HW_E!S62+FC_OTH_CP_CA_E!S62</f>
        <v>1241.9918783999995</v>
      </c>
      <c r="T62" s="52">
        <f>FC_OTH_CP_SH_E!T62+FC_OTH_CP_SC_E!T62+FC_OTH_CP_HW_E!T62+FC_OTH_CP_CA_E!T62</f>
        <v>1226.9392127999988</v>
      </c>
      <c r="U62" s="52">
        <f>FC_OTH_CP_SH_E!U62+FC_OTH_CP_SC_E!U62+FC_OTH_CP_HW_E!U62+FC_OTH_CP_CA_E!U62</f>
        <v>1199.7433728000001</v>
      </c>
      <c r="V62" s="52">
        <f>FC_OTH_CP_SH_E!V62+FC_OTH_CP_SC_E!V62+FC_OTH_CP_HW_E!V62+FC_OTH_CP_CA_E!V62</f>
        <v>1225.6179263999986</v>
      </c>
      <c r="W62" s="52">
        <f>FC_OTH_CP_SH_E!W62+FC_OTH_CP_SC_E!W62+FC_OTH_CP_HW_E!W62+FC_OTH_CP_CA_E!W62</f>
        <v>1152.0532800000001</v>
      </c>
      <c r="X62" s="52">
        <f>FC_OTH_CP_SH_E!X62+FC_OTH_CP_SC_E!X62+FC_OTH_CP_HW_E!X62+FC_OTH_CP_CA_E!X62</f>
        <v>1413.2474495999998</v>
      </c>
      <c r="Y62" s="52">
        <f>FC_OTH_CP_SH_E!Y62+FC_OTH_CP_SC_E!Y62+FC_OTH_CP_HW_E!Y62+FC_OTH_CP_CA_E!Y62</f>
        <v>1225.6199424000008</v>
      </c>
      <c r="Z62" s="52">
        <f>FC_OTH_CP_SH_E!Z62+FC_OTH_CP_SC_E!Z62+FC_OTH_CP_HW_E!Z62+FC_OTH_CP_CA_E!Z62</f>
        <v>1275.995750399999</v>
      </c>
    </row>
    <row r="63" spans="1:26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  <c r="Y63" s="52">
        <f>FC_OTH_CP_SH_E!Y63+FC_OTH_CP_SC_E!Y63+FC_OTH_CP_HW_E!Y63+FC_OTH_CP_CA_E!Y63</f>
        <v>0</v>
      </c>
      <c r="Z63" s="52">
        <f>FC_OTH_CP_SH_E!Z63+FC_OTH_CP_SC_E!Z63+FC_OTH_CP_HW_E!Z63+FC_OTH_CP_CA_E!Z63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146.10953448000001</v>
      </c>
      <c r="D64" s="52">
        <f>FC_OTH_CP_SH_E!D64+FC_OTH_CP_SC_E!D64+FC_OTH_CP_HW_E!D64+FC_OTH_CP_CA_E!D64</f>
        <v>146.71022184000003</v>
      </c>
      <c r="E64" s="52">
        <f>FC_OTH_CP_SH_E!E64+FC_OTH_CP_SC_E!E64+FC_OTH_CP_HW_E!E64+FC_OTH_CP_CA_E!E64</f>
        <v>157.52102184</v>
      </c>
      <c r="F64" s="52">
        <f>FC_OTH_CP_SH_E!F64+FC_OTH_CP_SC_E!F64+FC_OTH_CP_HW_E!F64+FC_OTH_CP_CA_E!F64</f>
        <v>152.22471263999998</v>
      </c>
      <c r="G64" s="52">
        <f>FC_OTH_CP_SH_E!G64+FC_OTH_CP_SC_E!G64+FC_OTH_CP_HW_E!G64+FC_OTH_CP_CA_E!G64</f>
        <v>151.40584367999998</v>
      </c>
      <c r="H64" s="52">
        <f>FC_OTH_CP_SH_E!H64+FC_OTH_CP_SC_E!H64+FC_OTH_CP_HW_E!H64+FC_OTH_CP_CA_E!H64</f>
        <v>70.870887360000012</v>
      </c>
      <c r="I64" s="52">
        <f>FC_OTH_CP_SH_E!I64+FC_OTH_CP_SC_E!I64+FC_OTH_CP_HW_E!I64+FC_OTH_CP_CA_E!I64</f>
        <v>85.230578160000007</v>
      </c>
      <c r="J64" s="52">
        <f>FC_OTH_CP_SH_E!J64+FC_OTH_CP_SC_E!J64+FC_OTH_CP_HW_E!J64+FC_OTH_CP_CA_E!J64</f>
        <v>86.377112640000036</v>
      </c>
      <c r="K64" s="52">
        <f>FC_OTH_CP_SH_E!K64+FC_OTH_CP_SC_E!K64+FC_OTH_CP_HW_E!K64+FC_OTH_CP_CA_E!K64</f>
        <v>82.664487359999995</v>
      </c>
      <c r="L64" s="52">
        <f>FC_OTH_CP_SH_E!L64+FC_OTH_CP_SC_E!L64+FC_OTH_CP_HW_E!L64+FC_OTH_CP_CA_E!L64</f>
        <v>82.937312639999988</v>
      </c>
      <c r="M64" s="52">
        <f>FC_OTH_CP_SH_E!M64+FC_OTH_CP_SC_E!M64+FC_OTH_CP_HW_E!M64+FC_OTH_CP_CA_E!M64</f>
        <v>88.561287359999966</v>
      </c>
      <c r="N64" s="52">
        <f>FC_OTH_CP_SH_E!N64+FC_OTH_CP_SC_E!N64+FC_OTH_CP_HW_E!N64+FC_OTH_CP_CA_E!N64</f>
        <v>61.785097919999977</v>
      </c>
      <c r="O64" s="52">
        <f>FC_OTH_CP_SH_E!O64+FC_OTH_CP_SC_E!O64+FC_OTH_CP_HW_E!O64+FC_OTH_CP_CA_E!O64</f>
        <v>95.734450940950182</v>
      </c>
      <c r="P64" s="52">
        <f>FC_OTH_CP_SH_E!P64+FC_OTH_CP_SC_E!P64+FC_OTH_CP_HW_E!P64+FC_OTH_CP_CA_E!P64</f>
        <v>113.81643492627305</v>
      </c>
      <c r="Q64" s="52">
        <f>FC_OTH_CP_SH_E!Q64+FC_OTH_CP_SC_E!Q64+FC_OTH_CP_HW_E!Q64+FC_OTH_CP_CA_E!Q64</f>
        <v>153.0348634533384</v>
      </c>
      <c r="R64" s="52">
        <f>FC_OTH_CP_SH_E!R64+FC_OTH_CP_SC_E!R64+FC_OTH_CP_HW_E!R64+FC_OTH_CP_CA_E!R64</f>
        <v>160.41327680906599</v>
      </c>
      <c r="S64" s="52">
        <f>FC_OTH_CP_SH_E!S64+FC_OTH_CP_SC_E!S64+FC_OTH_CP_HW_E!S64+FC_OTH_CP_CA_E!S64</f>
        <v>193.36811630809686</v>
      </c>
      <c r="T64" s="52">
        <f>FC_OTH_CP_SH_E!T64+FC_OTH_CP_SC_E!T64+FC_OTH_CP_HW_E!T64+FC_OTH_CP_CA_E!T64</f>
        <v>262.2750131693511</v>
      </c>
      <c r="U64" s="52">
        <f>FC_OTH_CP_SH_E!U64+FC_OTH_CP_SC_E!U64+FC_OTH_CP_HW_E!U64+FC_OTH_CP_CA_E!U64</f>
        <v>292.44504151775391</v>
      </c>
      <c r="V64" s="52">
        <f>FC_OTH_CP_SH_E!V64+FC_OTH_CP_SC_E!V64+FC_OTH_CP_HW_E!V64+FC_OTH_CP_CA_E!V64</f>
        <v>326.54555125222464</v>
      </c>
      <c r="W64" s="52">
        <f>FC_OTH_CP_SH_E!W64+FC_OTH_CP_SC_E!W64+FC_OTH_CP_HW_E!W64+FC_OTH_CP_CA_E!W64</f>
        <v>379.90572711081148</v>
      </c>
      <c r="X64" s="52">
        <f>FC_OTH_CP_SH_E!X64+FC_OTH_CP_SC_E!X64+FC_OTH_CP_HW_E!X64+FC_OTH_CP_CA_E!X64</f>
        <v>467.77000458345645</v>
      </c>
      <c r="Y64" s="52">
        <f>FC_OTH_CP_SH_E!Y64+FC_OTH_CP_SC_E!Y64+FC_OTH_CP_HW_E!Y64+FC_OTH_CP_CA_E!Y64</f>
        <v>465.76442942553689</v>
      </c>
      <c r="Z64" s="52">
        <f>FC_OTH_CP_SH_E!Z64+FC_OTH_CP_SC_E!Z64+FC_OTH_CP_HW_E!Z64+FC_OTH_CP_CA_E!Z64</f>
        <v>578.82882913545825</v>
      </c>
    </row>
    <row r="65" spans="1:26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635.79996000000028</v>
      </c>
      <c r="D65" s="52">
        <f>FC_OTH_CP_SH_E!D65+FC_OTH_CP_SC_E!D65+FC_OTH_CP_HW_E!D65+FC_OTH_CP_CA_E!D65</f>
        <v>742.39991999999995</v>
      </c>
      <c r="E65" s="52">
        <f>FC_OTH_CP_SH_E!E65+FC_OTH_CP_SC_E!E65+FC_OTH_CP_HW_E!E65+FC_OTH_CP_CA_E!E65</f>
        <v>866.80007999999998</v>
      </c>
      <c r="F65" s="52">
        <f>FC_OTH_CP_SH_E!F65+FC_OTH_CP_SC_E!F65+FC_OTH_CP_HW_E!F65+FC_OTH_CP_CA_E!F65</f>
        <v>997.40016000000003</v>
      </c>
      <c r="G65" s="52">
        <f>FC_OTH_CP_SH_E!G65+FC_OTH_CP_SC_E!G65+FC_OTH_CP_HW_E!G65+FC_OTH_CP_CA_E!G65</f>
        <v>1064.9001599999997</v>
      </c>
      <c r="H65" s="52">
        <f>FC_OTH_CP_SH_E!H65+FC_OTH_CP_SC_E!H65+FC_OTH_CP_HW_E!H65+FC_OTH_CP_CA_E!H65</f>
        <v>265.60007999999993</v>
      </c>
      <c r="I65" s="52">
        <f>FC_OTH_CP_SH_E!I65+FC_OTH_CP_SC_E!I65+FC_OTH_CP_HW_E!I65+FC_OTH_CP_CA_E!I65</f>
        <v>231.00012000000007</v>
      </c>
      <c r="J65" s="52">
        <f>FC_OTH_CP_SH_E!J65+FC_OTH_CP_SC_E!J65+FC_OTH_CP_HW_E!J65+FC_OTH_CP_CA_E!J65</f>
        <v>399.54744000000028</v>
      </c>
      <c r="K65" s="52">
        <f>FC_OTH_CP_SH_E!K65+FC_OTH_CP_SC_E!K65+FC_OTH_CP_HW_E!K65+FC_OTH_CP_CA_E!K65</f>
        <v>463.43376000000018</v>
      </c>
      <c r="L65" s="52">
        <f>FC_OTH_CP_SH_E!L65+FC_OTH_CP_SC_E!L65+FC_OTH_CP_HW_E!L65+FC_OTH_CP_CA_E!L65</f>
        <v>637.88040000000046</v>
      </c>
      <c r="M65" s="52">
        <f>FC_OTH_CP_SH_E!M65+FC_OTH_CP_SC_E!M65+FC_OTH_CP_HW_E!M65+FC_OTH_CP_CA_E!M65</f>
        <v>546.45767999999964</v>
      </c>
      <c r="N65" s="52">
        <f>FC_OTH_CP_SH_E!N65+FC_OTH_CP_SC_E!N65+FC_OTH_CP_HW_E!N65+FC_OTH_CP_CA_E!N65</f>
        <v>288.92628000000008</v>
      </c>
      <c r="O65" s="52">
        <f>FC_OTH_CP_SH_E!O65+FC_OTH_CP_SC_E!O65+FC_OTH_CP_HW_E!O65+FC_OTH_CP_CA_E!O65</f>
        <v>303.77052000000009</v>
      </c>
      <c r="P65" s="52">
        <f>FC_OTH_CP_SH_E!P65+FC_OTH_CP_SC_E!P65+FC_OTH_CP_HW_E!P65+FC_OTH_CP_CA_E!P65</f>
        <v>379.00727999999998</v>
      </c>
      <c r="Q65" s="52">
        <f>FC_OTH_CP_SH_E!Q65+FC_OTH_CP_SC_E!Q65+FC_OTH_CP_HW_E!Q65+FC_OTH_CP_CA_E!Q65</f>
        <v>312.02459999999991</v>
      </c>
      <c r="R65" s="52">
        <f>FC_OTH_CP_SH_E!R65+FC_OTH_CP_SC_E!R65+FC_OTH_CP_HW_E!R65+FC_OTH_CP_CA_E!R65</f>
        <v>218.24424000000016</v>
      </c>
      <c r="S65" s="52">
        <f>FC_OTH_CP_SH_E!S65+FC_OTH_CP_SC_E!S65+FC_OTH_CP_HW_E!S65+FC_OTH_CP_CA_E!S65</f>
        <v>260.92547999999988</v>
      </c>
      <c r="T65" s="52">
        <f>FC_OTH_CP_SH_E!T65+FC_OTH_CP_SC_E!T65+FC_OTH_CP_HW_E!T65+FC_OTH_CP_CA_E!T65</f>
        <v>292.82111999999967</v>
      </c>
      <c r="U65" s="52">
        <f>FC_OTH_CP_SH_E!U65+FC_OTH_CP_SC_E!U65+FC_OTH_CP_HW_E!U65+FC_OTH_CP_CA_E!U65</f>
        <v>232.78788000000006</v>
      </c>
      <c r="V65" s="52">
        <f>FC_OTH_CP_SH_E!V65+FC_OTH_CP_SC_E!V65+FC_OTH_CP_HW_E!V65+FC_OTH_CP_CA_E!V65</f>
        <v>236.54483999999977</v>
      </c>
      <c r="W65" s="52">
        <f>FC_OTH_CP_SH_E!W65+FC_OTH_CP_SC_E!W65+FC_OTH_CP_HW_E!W65+FC_OTH_CP_CA_E!W65</f>
        <v>306.37044000000009</v>
      </c>
      <c r="X65" s="52">
        <f>FC_OTH_CP_SH_E!X65+FC_OTH_CP_SC_E!X65+FC_OTH_CP_HW_E!X65+FC_OTH_CP_CA_E!X65</f>
        <v>370.18295999999987</v>
      </c>
      <c r="Y65" s="52">
        <f>FC_OTH_CP_SH_E!Y65+FC_OTH_CP_SC_E!Y65+FC_OTH_CP_HW_E!Y65+FC_OTH_CP_CA_E!Y65</f>
        <v>640.62756000000036</v>
      </c>
      <c r="Z65" s="52">
        <f>FC_OTH_CP_SH_E!Z65+FC_OTH_CP_SC_E!Z65+FC_OTH_CP_HW_E!Z65+FC_OTH_CP_CA_E!Z65</f>
        <v>505.17143999999979</v>
      </c>
    </row>
    <row r="66" spans="1:26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  <c r="Y66" s="52">
        <f>FC_OTH_CP_SH_E!Y66+FC_OTH_CP_SC_E!Y66+FC_OTH_CP_HW_E!Y66+FC_OTH_CP_CA_E!Y66</f>
        <v>0</v>
      </c>
      <c r="Z66" s="52">
        <f>FC_OTH_CP_SH_E!Z66+FC_OTH_CP_SC_E!Z66+FC_OTH_CP_HW_E!Z66+FC_OTH_CP_CA_E!Z66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  <c r="Y67" s="52">
        <f>FC_OTH_CP_SH_E!Y67+FC_OTH_CP_SC_E!Y67+FC_OTH_CP_HW_E!Y67+FC_OTH_CP_CA_E!Y67</f>
        <v>0</v>
      </c>
      <c r="Z67" s="52">
        <f>FC_OTH_CP_SH_E!Z67+FC_OTH_CP_SC_E!Z67+FC_OTH_CP_HW_E!Z67+FC_OTH_CP_CA_E!Z67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  <c r="Y68" s="52">
        <f>FC_OTH_CP_SH_E!Y68+FC_OTH_CP_SC_E!Y68+FC_OTH_CP_HW_E!Y68+FC_OTH_CP_CA_E!Y68</f>
        <v>0</v>
      </c>
      <c r="Z68" s="52">
        <f>FC_OTH_CP_SH_E!Z68+FC_OTH_CP_SC_E!Z68+FC_OTH_CP_HW_E!Z68+FC_OTH_CP_CA_E!Z68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39.115923840000029</v>
      </c>
      <c r="T69" s="52">
        <f>FC_OTH_CP_SH_E!T69+FC_OTH_CP_SC_E!T69+FC_OTH_CP_HW_E!T69+FC_OTH_CP_CA_E!T69</f>
        <v>80.507671200000061</v>
      </c>
      <c r="U69" s="52">
        <f>FC_OTH_CP_SH_E!U69+FC_OTH_CP_SC_E!U69+FC_OTH_CP_HW_E!U69+FC_OTH_CP_CA_E!U69</f>
        <v>91.833773760000014</v>
      </c>
      <c r="V69" s="52">
        <f>FC_OTH_CP_SH_E!V69+FC_OTH_CP_SC_E!V69+FC_OTH_CP_HW_E!V69+FC_OTH_CP_CA_E!V69</f>
        <v>114.57748079999998</v>
      </c>
      <c r="W69" s="52">
        <f>FC_OTH_CP_SH_E!W69+FC_OTH_CP_SC_E!W69+FC_OTH_CP_HW_E!W69+FC_OTH_CP_CA_E!W69</f>
        <v>68.345817119999964</v>
      </c>
      <c r="X69" s="52">
        <f>FC_OTH_CP_SH_E!X69+FC_OTH_CP_SC_E!X69+FC_OTH_CP_HW_E!X69+FC_OTH_CP_CA_E!X69</f>
        <v>97.57902383999992</v>
      </c>
      <c r="Y69" s="52">
        <f>FC_OTH_CP_SH_E!Y69+FC_OTH_CP_SC_E!Y69+FC_OTH_CP_HW_E!Y69+FC_OTH_CP_CA_E!Y69</f>
        <v>143.61290063999999</v>
      </c>
      <c r="Z69" s="52">
        <f>FC_OTH_CP_SH_E!Z69+FC_OTH_CP_SC_E!Z69+FC_OTH_CP_HW_E!Z69+FC_OTH_CP_CA_E!Z69</f>
        <v>112.56520320000008</v>
      </c>
    </row>
    <row r="70" spans="1:26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  <c r="Y70" s="52">
        <f>FC_OTH_CP_SH_E!Y70+FC_OTH_CP_SC_E!Y70+FC_OTH_CP_HW_E!Y70+FC_OTH_CP_CA_E!Y70</f>
        <v>0</v>
      </c>
      <c r="Z70" s="52">
        <f>FC_OTH_CP_SH_E!Z70+FC_OTH_CP_SC_E!Z70+FC_OTH_CP_HW_E!Z70+FC_OTH_CP_CA_E!Z70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  <c r="Y71" s="52">
        <f>FC_OTH_CP_SH_E!Y71+FC_OTH_CP_SC_E!Y71+FC_OTH_CP_HW_E!Y71+FC_OTH_CP_CA_E!Y71</f>
        <v>0</v>
      </c>
      <c r="Z71" s="52">
        <f>FC_OTH_CP_SH_E!Z71+FC_OTH_CP_SC_E!Z71+FC_OTH_CP_HW_E!Z71+FC_OTH_CP_CA_E!Z71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4.0978080000000056E-2</v>
      </c>
      <c r="S72" s="55">
        <f>FC_OTH_CP_SH_E!S72+FC_OTH_CP_SC_E!S72+FC_OTH_CP_HW_E!S72+FC_OTH_CP_CA_E!S72</f>
        <v>5.8458240000000064E-2</v>
      </c>
      <c r="T72" s="55">
        <f>FC_OTH_CP_SH_E!T72+FC_OTH_CP_SC_E!T72+FC_OTH_CP_HW_E!T72+FC_OTH_CP_CA_E!T72</f>
        <v>3.5246880000000022E-2</v>
      </c>
      <c r="U72" s="55">
        <f>FC_OTH_CP_SH_E!U72+FC_OTH_CP_SC_E!U72+FC_OTH_CP_HW_E!U72+FC_OTH_CP_CA_E!U72</f>
        <v>1.7480159999999995E-2</v>
      </c>
      <c r="V72" s="55">
        <f>FC_OTH_CP_SH_E!V72+FC_OTH_CP_SC_E!V72+FC_OTH_CP_HW_E!V72+FC_OTH_CP_CA_E!V72</f>
        <v>2.9229119999999983E-2</v>
      </c>
      <c r="W72" s="55">
        <f>FC_OTH_CP_SH_E!W72+FC_OTH_CP_SC_E!W72+FC_OTH_CP_HW_E!W72+FC_OTH_CP_CA_E!W72</f>
        <v>5.2727039999999954E-2</v>
      </c>
      <c r="X72" s="55">
        <f>FC_OTH_CP_SH_E!X72+FC_OTH_CP_SC_E!X72+FC_OTH_CP_HW_E!X72+FC_OTH_CP_CA_E!X72</f>
        <v>5.8458239999999953E-2</v>
      </c>
      <c r="Y72" s="55">
        <f>FC_OTH_CP_SH_E!Y72+FC_OTH_CP_SC_E!Y72+FC_OTH_CP_HW_E!Y72+FC_OTH_CP_CA_E!Y72</f>
        <v>1.7480159999999998E-2</v>
      </c>
      <c r="Z72" s="55">
        <f>FC_OTH_CP_SH_E!Z72+FC_OTH_CP_SC_E!Z72+FC_OTH_CP_HW_E!Z72+FC_OTH_CP_CA_E!Z72</f>
        <v>3.2094720000000021E-2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22876.124392663769</v>
      </c>
      <c r="D2" s="21">
        <f t="shared" ref="D2:X2" si="0">SUM(D3,D17,D22,D25,D26,D51,D52)</f>
        <v>24403.790788182196</v>
      </c>
      <c r="E2" s="21">
        <f t="shared" si="0"/>
        <v>20689.948231943727</v>
      </c>
      <c r="F2" s="21">
        <f t="shared" si="0"/>
        <v>24010.476445369208</v>
      </c>
      <c r="G2" s="21">
        <f t="shared" si="0"/>
        <v>24329.289405061267</v>
      </c>
      <c r="H2" s="21">
        <f t="shared" si="0"/>
        <v>23696.813887126464</v>
      </c>
      <c r="I2" s="21">
        <f t="shared" si="0"/>
        <v>21353.472020090689</v>
      </c>
      <c r="J2" s="21">
        <f t="shared" si="0"/>
        <v>20591.98716460355</v>
      </c>
      <c r="K2" s="21">
        <f t="shared" si="0"/>
        <v>21408.77208835461</v>
      </c>
      <c r="L2" s="21">
        <f t="shared" si="0"/>
        <v>23358.280080731798</v>
      </c>
      <c r="M2" s="21">
        <f t="shared" si="0"/>
        <v>24255.245471566741</v>
      </c>
      <c r="N2" s="21">
        <f t="shared" si="0"/>
        <v>17956.608457798258</v>
      </c>
      <c r="O2" s="21">
        <f t="shared" si="0"/>
        <v>19854.644881042746</v>
      </c>
      <c r="P2" s="21">
        <f t="shared" si="0"/>
        <v>20988.550715990288</v>
      </c>
      <c r="Q2" s="21">
        <f t="shared" si="0"/>
        <v>19064.202459204353</v>
      </c>
      <c r="R2" s="21">
        <f t="shared" si="0"/>
        <v>19463.388656320847</v>
      </c>
      <c r="S2" s="21">
        <f t="shared" si="0"/>
        <v>17716.530867628233</v>
      </c>
      <c r="T2" s="21">
        <f t="shared" si="0"/>
        <v>19120.774778881572</v>
      </c>
      <c r="U2" s="21">
        <f t="shared" si="0"/>
        <v>18854.746996020978</v>
      </c>
      <c r="V2" s="21">
        <f t="shared" si="0"/>
        <v>18324.096404083764</v>
      </c>
      <c r="W2" s="21">
        <f t="shared" si="0"/>
        <v>17829.622853840006</v>
      </c>
      <c r="X2" s="21">
        <f t="shared" si="0"/>
        <v>18063.354947722048</v>
      </c>
      <c r="Y2" s="21">
        <f t="shared" ref="Y2:Z2" si="1">SUM(Y3,Y17,Y22,Y25,Y26,Y51,Y52)</f>
        <v>16926.910457192495</v>
      </c>
      <c r="Z2" s="21">
        <f t="shared" si="1"/>
        <v>14426.367096098302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1061.545412161676</v>
      </c>
      <c r="D3" s="24">
        <f t="shared" ref="D3:W3" si="3">SUM(D4,D8,D11)</f>
        <v>1026.6684343210495</v>
      </c>
      <c r="E3" s="24">
        <f t="shared" si="3"/>
        <v>716.311448641536</v>
      </c>
      <c r="F3" s="24">
        <f t="shared" si="3"/>
        <v>807.96670128163169</v>
      </c>
      <c r="G3" s="24">
        <f t="shared" si="3"/>
        <v>798.44872752161859</v>
      </c>
      <c r="H3" s="24">
        <f t="shared" si="3"/>
        <v>853.69422888233066</v>
      </c>
      <c r="I3" s="24">
        <f t="shared" si="3"/>
        <v>834.86218608221338</v>
      </c>
      <c r="J3" s="24">
        <f t="shared" si="3"/>
        <v>791.20592928194117</v>
      </c>
      <c r="K3" s="24">
        <f t="shared" si="3"/>
        <v>702.18197208138656</v>
      </c>
      <c r="L3" s="24">
        <f t="shared" si="3"/>
        <v>614.7952099211949</v>
      </c>
      <c r="M3" s="24">
        <f t="shared" si="3"/>
        <v>683.32776624102382</v>
      </c>
      <c r="N3" s="24">
        <f t="shared" si="3"/>
        <v>186.26387832017053</v>
      </c>
      <c r="O3" s="24">
        <f t="shared" si="3"/>
        <v>208.03388832019206</v>
      </c>
      <c r="P3" s="24">
        <f t="shared" si="3"/>
        <v>224.07447312018505</v>
      </c>
      <c r="Q3" s="24">
        <f t="shared" si="3"/>
        <v>167.31954720017069</v>
      </c>
      <c r="R3" s="24">
        <f t="shared" si="3"/>
        <v>171.64091304017063</v>
      </c>
      <c r="S3" s="24">
        <f t="shared" si="3"/>
        <v>177.89087016017072</v>
      </c>
      <c r="T3" s="24">
        <f t="shared" si="3"/>
        <v>166.44063600016597</v>
      </c>
      <c r="U3" s="24">
        <f t="shared" si="3"/>
        <v>145.00976040006861</v>
      </c>
      <c r="V3" s="24">
        <f t="shared" si="3"/>
        <v>139.16986056005189</v>
      </c>
      <c r="W3" s="24">
        <f t="shared" si="3"/>
        <v>122.06747160003465</v>
      </c>
      <c r="X3" s="24">
        <f t="shared" ref="X3:Z3" si="4">SUM(X4,X8,X11)</f>
        <v>145.34354592006613</v>
      </c>
      <c r="Y3" s="24">
        <f t="shared" si="4"/>
        <v>132.39937944010333</v>
      </c>
      <c r="Z3" s="24">
        <f t="shared" si="4"/>
        <v>114.78566736002702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698.52636215999985</v>
      </c>
      <c r="D4" s="19">
        <f t="shared" ref="D4:W4" si="6">SUM(D5:D7)</f>
        <v>732.96072432000005</v>
      </c>
      <c r="E4" s="19">
        <f t="shared" si="6"/>
        <v>469.78344863999996</v>
      </c>
      <c r="F4" s="19">
        <f t="shared" si="6"/>
        <v>546.03108647999977</v>
      </c>
      <c r="G4" s="19">
        <f t="shared" si="6"/>
        <v>538.65251351999996</v>
      </c>
      <c r="H4" s="19">
        <f t="shared" si="6"/>
        <v>479.62188648</v>
      </c>
      <c r="I4" s="19">
        <f t="shared" si="6"/>
        <v>479.62188648</v>
      </c>
      <c r="J4" s="19">
        <f t="shared" si="6"/>
        <v>479.62188647999989</v>
      </c>
      <c r="K4" s="19">
        <f t="shared" si="6"/>
        <v>479.62188647999989</v>
      </c>
      <c r="L4" s="19">
        <f t="shared" si="6"/>
        <v>423.05112432000021</v>
      </c>
      <c r="M4" s="19">
        <f t="shared" si="6"/>
        <v>518.97563783999988</v>
      </c>
      <c r="N4" s="19">
        <f t="shared" si="6"/>
        <v>158.87192111999988</v>
      </c>
      <c r="O4" s="19">
        <f t="shared" si="6"/>
        <v>177.21788832000004</v>
      </c>
      <c r="P4" s="19">
        <f t="shared" si="6"/>
        <v>188.11751112000005</v>
      </c>
      <c r="Q4" s="19">
        <f t="shared" si="6"/>
        <v>139.92759000000001</v>
      </c>
      <c r="R4" s="19">
        <f t="shared" si="6"/>
        <v>144.24895583999998</v>
      </c>
      <c r="S4" s="19">
        <f t="shared" si="6"/>
        <v>150.49891296000004</v>
      </c>
      <c r="T4" s="19">
        <f t="shared" si="6"/>
        <v>138.67432920000005</v>
      </c>
      <c r="U4" s="19">
        <f t="shared" si="6"/>
        <v>132.75709920000003</v>
      </c>
      <c r="V4" s="19">
        <f t="shared" si="6"/>
        <v>129.4114377599999</v>
      </c>
      <c r="W4" s="19">
        <f t="shared" si="6"/>
        <v>115.51284359999998</v>
      </c>
      <c r="X4" s="19">
        <f t="shared" ref="X4:Z4" si="7">SUM(X5:X7)</f>
        <v>133.75732391999995</v>
      </c>
      <c r="Y4" s="19">
        <f t="shared" si="7"/>
        <v>114.96079583999992</v>
      </c>
      <c r="Z4" s="19">
        <f t="shared" si="7"/>
        <v>108.98464896000004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70.326321119999946</v>
      </c>
      <c r="O5" s="8">
        <v>88.672288320000007</v>
      </c>
      <c r="P5" s="8">
        <v>119.24878680000003</v>
      </c>
      <c r="Q5" s="8">
        <v>48.922465679999995</v>
      </c>
      <c r="R5" s="8">
        <v>45.86491800000001</v>
      </c>
      <c r="S5" s="8">
        <v>27.518950800000006</v>
      </c>
      <c r="T5" s="8">
        <v>17.954663760000006</v>
      </c>
      <c r="U5" s="8">
        <v>28.130596560000008</v>
      </c>
      <c r="V5" s="8">
        <v>24.984162719999979</v>
      </c>
      <c r="W5" s="8">
        <v>16.435085040000001</v>
      </c>
      <c r="X5" s="8">
        <v>21.009146399999992</v>
      </c>
      <c r="Y5" s="8">
        <v>24.403167359999983</v>
      </c>
      <c r="Z5" s="8">
        <v>7.8580814400000047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698.52636215999985</v>
      </c>
      <c r="D7" s="8">
        <v>732.96072432000005</v>
      </c>
      <c r="E7" s="8">
        <v>469.78344863999996</v>
      </c>
      <c r="F7" s="8">
        <v>546.03108647999977</v>
      </c>
      <c r="G7" s="8">
        <v>538.65251351999996</v>
      </c>
      <c r="H7" s="8">
        <v>479.62188648</v>
      </c>
      <c r="I7" s="8">
        <v>479.62188648</v>
      </c>
      <c r="J7" s="8">
        <v>479.62188647999989</v>
      </c>
      <c r="K7" s="8">
        <v>479.62188647999989</v>
      </c>
      <c r="L7" s="8">
        <v>423.05112432000021</v>
      </c>
      <c r="M7" s="8">
        <v>518.97563783999988</v>
      </c>
      <c r="N7" s="8">
        <v>88.545599999999936</v>
      </c>
      <c r="O7" s="8">
        <v>88.545600000000022</v>
      </c>
      <c r="P7" s="8">
        <v>68.868724320000013</v>
      </c>
      <c r="Q7" s="8">
        <v>91.005124320000007</v>
      </c>
      <c r="R7" s="8">
        <v>98.384037839999976</v>
      </c>
      <c r="S7" s="8">
        <v>122.97996216000003</v>
      </c>
      <c r="T7" s="8">
        <v>120.71966544000004</v>
      </c>
      <c r="U7" s="8">
        <v>104.62650264000003</v>
      </c>
      <c r="V7" s="8">
        <v>104.42727503999993</v>
      </c>
      <c r="W7" s="8">
        <v>99.077758559999978</v>
      </c>
      <c r="X7" s="8">
        <v>112.74817751999996</v>
      </c>
      <c r="Y7" s="8">
        <v>90.557628479999934</v>
      </c>
      <c r="Z7" s="8">
        <v>101.12656752000004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25.754878799575</v>
      </c>
      <c r="D8" s="19">
        <f t="shared" si="8"/>
        <v>34.339838399433333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1.7169191999716684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0.31233239999484613</v>
      </c>
      <c r="U8" s="19">
        <f t="shared" si="8"/>
        <v>0.33996599999439009</v>
      </c>
      <c r="V8" s="19">
        <f t="shared" si="8"/>
        <v>0.38650679999362175</v>
      </c>
      <c r="W8" s="19">
        <f t="shared" si="8"/>
        <v>0.271245599995524</v>
      </c>
      <c r="X8" s="19">
        <f t="shared" si="8"/>
        <v>0.26288279999566183</v>
      </c>
      <c r="Y8" s="19">
        <f t="shared" ref="Y8:Z8" si="9">SUM(Y9:Y10)</f>
        <v>0.23015879999620178</v>
      </c>
      <c r="Z8" s="19">
        <f t="shared" si="9"/>
        <v>0.40359599999334023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25.754878799575</v>
      </c>
      <c r="D10" s="8">
        <v>34.339838399433333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1.7169191999716684</v>
      </c>
      <c r="Q10" s="8">
        <v>0</v>
      </c>
      <c r="R10" s="8">
        <v>0</v>
      </c>
      <c r="S10" s="8">
        <v>0</v>
      </c>
      <c r="T10" s="8">
        <v>0.31233239999484613</v>
      </c>
      <c r="U10" s="8">
        <v>0.33996599999439009</v>
      </c>
      <c r="V10" s="8">
        <v>0.38650679999362175</v>
      </c>
      <c r="W10" s="8">
        <v>0.271245599995524</v>
      </c>
      <c r="X10" s="8">
        <v>0.26288279999566183</v>
      </c>
      <c r="Y10" s="8">
        <v>0.23015879999620178</v>
      </c>
      <c r="Z10" s="8">
        <v>0.40359599999334023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337.26417120210129</v>
      </c>
      <c r="D11" s="19">
        <f t="shared" si="10"/>
        <v>259.367871601616</v>
      </c>
      <c r="E11" s="19">
        <f t="shared" si="10"/>
        <v>246.52800000153601</v>
      </c>
      <c r="F11" s="19">
        <f t="shared" si="10"/>
        <v>261.93561480163191</v>
      </c>
      <c r="G11" s="19">
        <f t="shared" si="10"/>
        <v>259.79621400161864</v>
      </c>
      <c r="H11" s="19">
        <f t="shared" si="10"/>
        <v>374.07234240233072</v>
      </c>
      <c r="I11" s="19">
        <f t="shared" si="10"/>
        <v>355.24029960221333</v>
      </c>
      <c r="J11" s="19">
        <f t="shared" si="10"/>
        <v>311.58404280194128</v>
      </c>
      <c r="K11" s="19">
        <f t="shared" si="10"/>
        <v>222.56008560138665</v>
      </c>
      <c r="L11" s="19">
        <f t="shared" si="10"/>
        <v>191.74408560119466</v>
      </c>
      <c r="M11" s="19">
        <f t="shared" si="10"/>
        <v>164.35212840102395</v>
      </c>
      <c r="N11" s="19">
        <f t="shared" si="10"/>
        <v>27.391957200170648</v>
      </c>
      <c r="O11" s="19">
        <f t="shared" si="10"/>
        <v>30.816000000192009</v>
      </c>
      <c r="P11" s="19">
        <f t="shared" si="10"/>
        <v>34.240042800213338</v>
      </c>
      <c r="Q11" s="19">
        <f t="shared" si="10"/>
        <v>27.391957200170665</v>
      </c>
      <c r="R11" s="19">
        <f t="shared" si="10"/>
        <v>27.391957200170658</v>
      </c>
      <c r="S11" s="19">
        <f t="shared" si="10"/>
        <v>27.391957200170665</v>
      </c>
      <c r="T11" s="19">
        <f t="shared" si="10"/>
        <v>27.453974400171063</v>
      </c>
      <c r="U11" s="19">
        <f t="shared" si="10"/>
        <v>11.912695200074221</v>
      </c>
      <c r="V11" s="19">
        <f t="shared" si="10"/>
        <v>9.3719160000583859</v>
      </c>
      <c r="W11" s="19">
        <f t="shared" si="10"/>
        <v>6.2833824000391463</v>
      </c>
      <c r="X11" s="19">
        <f t="shared" si="10"/>
        <v>11.32333920007054</v>
      </c>
      <c r="Y11" s="19">
        <f t="shared" ref="Y11:Z11" si="11">SUM(Y12:Y16)</f>
        <v>17.208424800107203</v>
      </c>
      <c r="Z11" s="19">
        <f t="shared" si="11"/>
        <v>5.3974224000336326</v>
      </c>
    </row>
    <row r="12" spans="1:26" ht="11.25" customHeight="1" x14ac:dyDescent="0.2">
      <c r="A12" s="28" t="s">
        <v>14</v>
      </c>
      <c r="B12" s="7" t="s">
        <v>15</v>
      </c>
      <c r="C12" s="8">
        <v>277.34400000172798</v>
      </c>
      <c r="D12" s="8">
        <v>205.43987160127998</v>
      </c>
      <c r="E12" s="8">
        <v>198.59217120123733</v>
      </c>
      <c r="F12" s="8">
        <v>225.98374320140795</v>
      </c>
      <c r="G12" s="8">
        <v>232.83221400145064</v>
      </c>
      <c r="H12" s="8">
        <v>356.09621400221874</v>
      </c>
      <c r="I12" s="8">
        <v>349.24812840217601</v>
      </c>
      <c r="J12" s="8">
        <v>311.58404280194128</v>
      </c>
      <c r="K12" s="8">
        <v>222.56008560138665</v>
      </c>
      <c r="L12" s="8">
        <v>191.74408560119466</v>
      </c>
      <c r="M12" s="8">
        <v>164.35212840102395</v>
      </c>
      <c r="N12" s="8">
        <v>27.391957200170648</v>
      </c>
      <c r="O12" s="8">
        <v>30.816000000192009</v>
      </c>
      <c r="P12" s="8">
        <v>34.240042800213338</v>
      </c>
      <c r="Q12" s="8">
        <v>27.391957200170665</v>
      </c>
      <c r="R12" s="8">
        <v>27.391957200170658</v>
      </c>
      <c r="S12" s="8">
        <v>27.391957200170665</v>
      </c>
      <c r="T12" s="8">
        <v>26.970933600168053</v>
      </c>
      <c r="U12" s="8">
        <v>11.603764800072296</v>
      </c>
      <c r="V12" s="8">
        <v>8.9227728000555881</v>
      </c>
      <c r="W12" s="8">
        <v>6.0911676000379487</v>
      </c>
      <c r="X12" s="8">
        <v>11.059477200068896</v>
      </c>
      <c r="Y12" s="8">
        <v>16.887168000105202</v>
      </c>
      <c r="Z12" s="8">
        <v>5.2899516000329632</v>
      </c>
    </row>
    <row r="13" spans="1:26" ht="11.25" customHeight="1" x14ac:dyDescent="0.2">
      <c r="A13" s="28" t="s">
        <v>16</v>
      </c>
      <c r="B13" s="7" t="s">
        <v>17</v>
      </c>
      <c r="C13" s="8">
        <v>59.920171200373318</v>
      </c>
      <c r="D13" s="8">
        <v>53.92800000033602</v>
      </c>
      <c r="E13" s="8">
        <v>47.93582880029868</v>
      </c>
      <c r="F13" s="8">
        <v>35.951871600223996</v>
      </c>
      <c r="G13" s="8">
        <v>26.964000000167999</v>
      </c>
      <c r="H13" s="8">
        <v>17.976128400112003</v>
      </c>
      <c r="I13" s="8">
        <v>5.9921712000373368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0.10477440000065284</v>
      </c>
      <c r="U13" s="8">
        <v>9.8996400000616797E-2</v>
      </c>
      <c r="V13" s="8">
        <v>9.5914800000597517E-2</v>
      </c>
      <c r="W13" s="8">
        <v>8.7055200000542399E-2</v>
      </c>
      <c r="X13" s="8">
        <v>9.8996400000616713E-2</v>
      </c>
      <c r="Y13" s="8">
        <v>8.3973600000523119E-2</v>
      </c>
      <c r="Z13" s="8">
        <v>8.3973600000523216E-2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0.3782664000023569</v>
      </c>
      <c r="U16" s="8">
        <v>0.20993400000130802</v>
      </c>
      <c r="V16" s="8">
        <v>0.35322840000220052</v>
      </c>
      <c r="W16" s="8">
        <v>0.10515960000065519</v>
      </c>
      <c r="X16" s="8">
        <v>0.1648656000010271</v>
      </c>
      <c r="Y16" s="8">
        <v>0.23728320000147818</v>
      </c>
      <c r="Z16" s="8">
        <v>2.349720000014641E-2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13066.909866828924</v>
      </c>
      <c r="D26" s="27">
        <f t="shared" si="16"/>
        <v>14282.771586687797</v>
      </c>
      <c r="E26" s="27">
        <f t="shared" si="16"/>
        <v>11890.674324284939</v>
      </c>
      <c r="F26" s="27">
        <f t="shared" si="16"/>
        <v>12285.640668299633</v>
      </c>
      <c r="G26" s="27">
        <f t="shared" si="16"/>
        <v>12074.189588534335</v>
      </c>
      <c r="H26" s="27">
        <f t="shared" si="16"/>
        <v>11360.172729704456</v>
      </c>
      <c r="I26" s="27">
        <f t="shared" si="16"/>
        <v>10468.640536245455</v>
      </c>
      <c r="J26" s="27">
        <f t="shared" si="16"/>
        <v>9005.5100205155995</v>
      </c>
      <c r="K26" s="27">
        <f t="shared" si="16"/>
        <v>10740.545605204159</v>
      </c>
      <c r="L26" s="27">
        <f t="shared" si="16"/>
        <v>10312.116154159577</v>
      </c>
      <c r="M26" s="27">
        <f t="shared" si="16"/>
        <v>9360.4911674728246</v>
      </c>
      <c r="N26" s="27">
        <f t="shared" si="16"/>
        <v>7566.9078241592924</v>
      </c>
      <c r="O26" s="27">
        <f t="shared" si="16"/>
        <v>7360.9213045925726</v>
      </c>
      <c r="P26" s="27">
        <f t="shared" si="16"/>
        <v>7556.5449101104923</v>
      </c>
      <c r="Q26" s="27">
        <f t="shared" si="16"/>
        <v>8056.0057010108594</v>
      </c>
      <c r="R26" s="27">
        <f t="shared" si="16"/>
        <v>7855.5374002365334</v>
      </c>
      <c r="S26" s="27">
        <f t="shared" si="16"/>
        <v>5846.3639245440154</v>
      </c>
      <c r="T26" s="27">
        <f t="shared" si="16"/>
        <v>6783.1734105291907</v>
      </c>
      <c r="U26" s="27">
        <f t="shared" si="16"/>
        <v>6154.093898573743</v>
      </c>
      <c r="V26" s="27">
        <f t="shared" si="16"/>
        <v>5904.2535672462054</v>
      </c>
      <c r="W26" s="27">
        <f t="shared" si="16"/>
        <v>6461.8789172455308</v>
      </c>
      <c r="X26" s="27">
        <f t="shared" si="16"/>
        <v>5557.2576012242826</v>
      </c>
      <c r="Y26" s="27">
        <f t="shared" ref="Y26:Z26" si="17">SUM(Y27,Y33)</f>
        <v>6316.315694780913</v>
      </c>
      <c r="Z26" s="27">
        <f t="shared" si="17"/>
        <v>5105.7165106718403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13066.909866828924</v>
      </c>
      <c r="D33" s="19">
        <f t="shared" si="20"/>
        <v>14282.771586687797</v>
      </c>
      <c r="E33" s="19">
        <f t="shared" si="20"/>
        <v>11890.674324284939</v>
      </c>
      <c r="F33" s="19">
        <f t="shared" si="20"/>
        <v>12285.640668299633</v>
      </c>
      <c r="G33" s="19">
        <f t="shared" si="20"/>
        <v>12074.189588534335</v>
      </c>
      <c r="H33" s="19">
        <f t="shared" si="20"/>
        <v>11360.172729704456</v>
      </c>
      <c r="I33" s="19">
        <f t="shared" si="20"/>
        <v>10468.640536245455</v>
      </c>
      <c r="J33" s="19">
        <f t="shared" si="20"/>
        <v>9005.5100205155995</v>
      </c>
      <c r="K33" s="19">
        <f t="shared" si="20"/>
        <v>10740.545605204159</v>
      </c>
      <c r="L33" s="19">
        <f t="shared" si="20"/>
        <v>10312.116154159577</v>
      </c>
      <c r="M33" s="19">
        <f t="shared" si="20"/>
        <v>9360.4911674728246</v>
      </c>
      <c r="N33" s="19">
        <f t="shared" si="20"/>
        <v>7566.9078241592924</v>
      </c>
      <c r="O33" s="19">
        <f t="shared" si="20"/>
        <v>7360.9213045925726</v>
      </c>
      <c r="P33" s="19">
        <f t="shared" si="20"/>
        <v>7556.5449101104923</v>
      </c>
      <c r="Q33" s="19">
        <f t="shared" si="20"/>
        <v>8056.0057010108594</v>
      </c>
      <c r="R33" s="19">
        <f t="shared" si="20"/>
        <v>7855.5374002365334</v>
      </c>
      <c r="S33" s="19">
        <f t="shared" si="20"/>
        <v>5846.3639245440154</v>
      </c>
      <c r="T33" s="19">
        <f t="shared" si="20"/>
        <v>6783.1734105291907</v>
      </c>
      <c r="U33" s="19">
        <f t="shared" si="20"/>
        <v>6154.093898573743</v>
      </c>
      <c r="V33" s="19">
        <f t="shared" si="20"/>
        <v>5904.2535672462054</v>
      </c>
      <c r="W33" s="19">
        <f t="shared" si="20"/>
        <v>6461.8789172455308</v>
      </c>
      <c r="X33" s="19">
        <f t="shared" si="20"/>
        <v>5557.2576012242826</v>
      </c>
      <c r="Y33" s="19">
        <f t="shared" ref="Y33:Z33" si="21">SUM(Y34:Y50)</f>
        <v>6316.315694780913</v>
      </c>
      <c r="Z33" s="19">
        <f t="shared" si="21"/>
        <v>5105.7165106718403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0.89066142495614764</v>
      </c>
      <c r="V34" s="8">
        <v>0.95605696805806395</v>
      </c>
      <c r="W34" s="8">
        <v>1.0035553740400818</v>
      </c>
      <c r="X34" s="8">
        <v>1.2864594213418508</v>
      </c>
      <c r="Y34" s="8">
        <v>1.007711424422072</v>
      </c>
      <c r="Z34" s="8">
        <v>1.3405028467353257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19.318874108357733</v>
      </c>
      <c r="H37" s="8">
        <v>24.721068575620656</v>
      </c>
      <c r="I37" s="8">
        <v>30.113184758976011</v>
      </c>
      <c r="J37" s="8">
        <v>24.390034816514884</v>
      </c>
      <c r="K37" s="8">
        <v>24.802619460162315</v>
      </c>
      <c r="L37" s="8">
        <v>27.484110065858022</v>
      </c>
      <c r="M37" s="8">
        <v>35.605337314759048</v>
      </c>
      <c r="N37" s="8">
        <v>23.447476644643867</v>
      </c>
      <c r="O37" s="8">
        <v>23.585158271402307</v>
      </c>
      <c r="P37" s="8">
        <v>24.529797118578166</v>
      </c>
      <c r="Q37" s="8">
        <v>24.454588299544902</v>
      </c>
      <c r="R37" s="8">
        <v>24.170000028481656</v>
      </c>
      <c r="S37" s="8">
        <v>23.632129387575738</v>
      </c>
      <c r="T37" s="8">
        <v>27.127138087846053</v>
      </c>
      <c r="U37" s="8">
        <v>28.744793233548762</v>
      </c>
      <c r="V37" s="8">
        <v>28.126010006697442</v>
      </c>
      <c r="W37" s="8">
        <v>30.241633677795463</v>
      </c>
      <c r="X37" s="8">
        <v>32.234640251132916</v>
      </c>
      <c r="Y37" s="8">
        <v>37.028948626190363</v>
      </c>
      <c r="Z37" s="8">
        <v>31.813301932647814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1675.1038979594714</v>
      </c>
      <c r="D40" s="8">
        <v>1586.9294206716368</v>
      </c>
      <c r="E40" s="8">
        <v>1399.3226865576119</v>
      </c>
      <c r="F40" s="8">
        <v>1531.6723171519623</v>
      </c>
      <c r="G40" s="8">
        <v>1499.84943186233</v>
      </c>
      <c r="H40" s="8">
        <v>1364.6458973634408</v>
      </c>
      <c r="I40" s="8">
        <v>1376.727696838668</v>
      </c>
      <c r="J40" s="8">
        <v>1316.1475270392111</v>
      </c>
      <c r="K40" s="8">
        <v>1374.7358231165397</v>
      </c>
      <c r="L40" s="8">
        <v>1287.4381234949617</v>
      </c>
      <c r="M40" s="8">
        <v>1266.3053235453492</v>
      </c>
      <c r="N40" s="8">
        <v>1498.879789470247</v>
      </c>
      <c r="O40" s="8">
        <v>1242.7364175149301</v>
      </c>
      <c r="P40" s="8">
        <v>1253.8609825004887</v>
      </c>
      <c r="Q40" s="8">
        <v>1178.8064516362424</v>
      </c>
      <c r="R40" s="8">
        <v>1104.975102841923</v>
      </c>
      <c r="S40" s="8">
        <v>749.54842672205461</v>
      </c>
      <c r="T40" s="8">
        <v>773.921605532331</v>
      </c>
      <c r="U40" s="8">
        <v>832.47334929849728</v>
      </c>
      <c r="V40" s="8">
        <v>818.06061791911316</v>
      </c>
      <c r="W40" s="8">
        <v>739.2099388909968</v>
      </c>
      <c r="X40" s="8">
        <v>1161.2719074987665</v>
      </c>
      <c r="Y40" s="8">
        <v>1147.2642004909203</v>
      </c>
      <c r="Z40" s="8">
        <v>1140.3776780625367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10535.873839015881</v>
      </c>
      <c r="D43" s="8">
        <v>11911.909701989001</v>
      </c>
      <c r="E43" s="8">
        <v>10027.588055141698</v>
      </c>
      <c r="F43" s="8">
        <v>10220.18929432669</v>
      </c>
      <c r="G43" s="8">
        <v>9994.5574323218043</v>
      </c>
      <c r="H43" s="8">
        <v>9574.7586911169565</v>
      </c>
      <c r="I43" s="8">
        <v>8819.9639859762574</v>
      </c>
      <c r="J43" s="8">
        <v>7664.9724586598741</v>
      </c>
      <c r="K43" s="8">
        <v>9341.0071626274566</v>
      </c>
      <c r="L43" s="8">
        <v>8997.1939205987583</v>
      </c>
      <c r="M43" s="8">
        <v>8058.5805066127159</v>
      </c>
      <c r="N43" s="8">
        <v>6044.5805580444021</v>
      </c>
      <c r="O43" s="8">
        <v>6094.5997288062399</v>
      </c>
      <c r="P43" s="8">
        <v>6278.1541304914253</v>
      </c>
      <c r="Q43" s="8">
        <v>6852.7446610750721</v>
      </c>
      <c r="R43" s="8">
        <v>6726.3922973661283</v>
      </c>
      <c r="S43" s="8">
        <v>5073.1833684343846</v>
      </c>
      <c r="T43" s="8">
        <v>5982.1246669090133</v>
      </c>
      <c r="U43" s="8">
        <v>5291.9850946167408</v>
      </c>
      <c r="V43" s="8">
        <v>5057.1108823523364</v>
      </c>
      <c r="W43" s="8">
        <v>5691.4237893026984</v>
      </c>
      <c r="X43" s="8">
        <v>4362.4645940530409</v>
      </c>
      <c r="Y43" s="8">
        <v>5131.0148342393804</v>
      </c>
      <c r="Z43" s="8">
        <v>3932.1850278299203</v>
      </c>
    </row>
    <row r="44" spans="1:26" ht="11.25" customHeight="1" x14ac:dyDescent="0.2">
      <c r="A44" s="28" t="s">
        <v>74</v>
      </c>
      <c r="B44" s="7" t="s">
        <v>75</v>
      </c>
      <c r="C44" s="8">
        <v>855.93212985357002</v>
      </c>
      <c r="D44" s="8">
        <v>783.93246402715886</v>
      </c>
      <c r="E44" s="8">
        <v>463.763582585628</v>
      </c>
      <c r="F44" s="8">
        <v>533.77905682097969</v>
      </c>
      <c r="G44" s="8">
        <v>560.46385024184281</v>
      </c>
      <c r="H44" s="8">
        <v>396.04707264843853</v>
      </c>
      <c r="I44" s="8">
        <v>241.83566867155452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8049.2961112497478</v>
      </c>
      <c r="D51" s="27">
        <v>8280.6823664436743</v>
      </c>
      <c r="E51" s="27">
        <v>7139.5749302884878</v>
      </c>
      <c r="F51" s="27">
        <v>9843.5026699426435</v>
      </c>
      <c r="G51" s="27">
        <v>10329.742020236999</v>
      </c>
      <c r="H51" s="27">
        <v>11214.13614016783</v>
      </c>
      <c r="I51" s="27">
        <v>9825.1238080079693</v>
      </c>
      <c r="J51" s="27">
        <v>10382.25908226197</v>
      </c>
      <c r="K51" s="27">
        <v>9492.206912671636</v>
      </c>
      <c r="L51" s="27">
        <v>11767.115212117811</v>
      </c>
      <c r="M51" s="27">
        <v>13649.734717247684</v>
      </c>
      <c r="N51" s="27">
        <v>9906.2321561393564</v>
      </c>
      <c r="O51" s="27">
        <v>11970.536038054128</v>
      </c>
      <c r="P51" s="27">
        <v>12808.851642071359</v>
      </c>
      <c r="Q51" s="27">
        <v>10512.654677304938</v>
      </c>
      <c r="R51" s="27">
        <v>11199.406178614516</v>
      </c>
      <c r="S51" s="27">
        <v>11413.786526836977</v>
      </c>
      <c r="T51" s="27">
        <v>11867.698186884229</v>
      </c>
      <c r="U51" s="27">
        <v>12313.099196404241</v>
      </c>
      <c r="V51" s="27">
        <v>12035.352447078973</v>
      </c>
      <c r="W51" s="27">
        <v>10923.451501798902</v>
      </c>
      <c r="X51" s="27">
        <v>11980.781279473187</v>
      </c>
      <c r="Y51" s="27">
        <v>9823.4274460927154</v>
      </c>
      <c r="Z51" s="27">
        <v>8682.8980328835605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698.37300242341973</v>
      </c>
      <c r="D52" s="27">
        <f t="shared" si="22"/>
        <v>813.66840072967693</v>
      </c>
      <c r="E52" s="27">
        <f t="shared" si="22"/>
        <v>943.3875287287633</v>
      </c>
      <c r="F52" s="27">
        <f t="shared" si="22"/>
        <v>1073.3664058453005</v>
      </c>
      <c r="G52" s="27">
        <f t="shared" si="22"/>
        <v>1126.909068768314</v>
      </c>
      <c r="H52" s="27">
        <f t="shared" si="22"/>
        <v>268.81078837184731</v>
      </c>
      <c r="I52" s="27">
        <f t="shared" si="22"/>
        <v>224.84548975504953</v>
      </c>
      <c r="J52" s="27">
        <f t="shared" si="22"/>
        <v>413.01213254403814</v>
      </c>
      <c r="K52" s="27">
        <f t="shared" si="22"/>
        <v>473.83759839743004</v>
      </c>
      <c r="L52" s="27">
        <f t="shared" si="22"/>
        <v>664.25350453321653</v>
      </c>
      <c r="M52" s="27">
        <f t="shared" si="22"/>
        <v>561.69182060520507</v>
      </c>
      <c r="N52" s="27">
        <f t="shared" si="22"/>
        <v>297.20459917944072</v>
      </c>
      <c r="O52" s="27">
        <f t="shared" si="22"/>
        <v>315.15365007585297</v>
      </c>
      <c r="P52" s="27">
        <f t="shared" si="22"/>
        <v>399.07969068825241</v>
      </c>
      <c r="Q52" s="27">
        <f t="shared" si="22"/>
        <v>328.22253368838733</v>
      </c>
      <c r="R52" s="27">
        <f t="shared" si="22"/>
        <v>236.8041644296284</v>
      </c>
      <c r="S52" s="27">
        <f t="shared" si="22"/>
        <v>278.48954608707169</v>
      </c>
      <c r="T52" s="27">
        <f t="shared" si="22"/>
        <v>303.4625454679873</v>
      </c>
      <c r="U52" s="27">
        <f t="shared" si="22"/>
        <v>242.54414064292706</v>
      </c>
      <c r="V52" s="27">
        <f t="shared" si="22"/>
        <v>245.32052919853774</v>
      </c>
      <c r="W52" s="27">
        <f t="shared" si="22"/>
        <v>322.22496319553738</v>
      </c>
      <c r="X52" s="27">
        <f t="shared" si="22"/>
        <v>379.97252110451143</v>
      </c>
      <c r="Y52" s="27">
        <f t="shared" ref="Y52:Z52" si="23">SUM(Y53:Y54)</f>
        <v>654.76793687876454</v>
      </c>
      <c r="Z52" s="27">
        <f t="shared" si="23"/>
        <v>522.96688518287408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20.697000413924137</v>
      </c>
      <c r="K53" s="8">
        <v>25.52779030549177</v>
      </c>
      <c r="L53" s="8">
        <v>36.645638787354144</v>
      </c>
      <c r="M53" s="8">
        <v>29.590033636246886</v>
      </c>
      <c r="N53" s="8">
        <v>13.131328428259271</v>
      </c>
      <c r="O53" s="8">
        <v>11.675712991517493</v>
      </c>
      <c r="P53" s="8">
        <v>19.517835308837565</v>
      </c>
      <c r="Q53" s="8">
        <v>15.120679308412614</v>
      </c>
      <c r="R53" s="8">
        <v>17.450455590647493</v>
      </c>
      <c r="S53" s="8">
        <v>17.478352782447381</v>
      </c>
      <c r="T53" s="8">
        <v>15.128306763928981</v>
      </c>
      <c r="U53" s="8">
        <v>15.053393995054037</v>
      </c>
      <c r="V53" s="8">
        <v>14.725851747582967</v>
      </c>
      <c r="W53" s="8">
        <v>24.177544309773712</v>
      </c>
      <c r="X53" s="8">
        <v>19.557403862285319</v>
      </c>
      <c r="Y53" s="8">
        <v>32.044345812561126</v>
      </c>
      <c r="Z53" s="8">
        <v>36.099387368660217</v>
      </c>
    </row>
    <row r="54" spans="1:26" ht="11.25" customHeight="1" x14ac:dyDescent="0.2">
      <c r="A54" s="43" t="s">
        <v>118</v>
      </c>
      <c r="B54" s="44" t="s">
        <v>119</v>
      </c>
      <c r="C54" s="45">
        <v>698.37300242341973</v>
      </c>
      <c r="D54" s="45">
        <v>813.66840072967693</v>
      </c>
      <c r="E54" s="45">
        <v>943.3875287287633</v>
      </c>
      <c r="F54" s="45">
        <v>1073.3664058453005</v>
      </c>
      <c r="G54" s="45">
        <v>1126.909068768314</v>
      </c>
      <c r="H54" s="45">
        <v>268.81078837184731</v>
      </c>
      <c r="I54" s="45">
        <v>224.84548975504953</v>
      </c>
      <c r="J54" s="45">
        <v>392.31513213011402</v>
      </c>
      <c r="K54" s="45">
        <v>448.30980809193829</v>
      </c>
      <c r="L54" s="45">
        <v>627.60786574586234</v>
      </c>
      <c r="M54" s="45">
        <v>532.10178696895821</v>
      </c>
      <c r="N54" s="45">
        <v>284.07327075118144</v>
      </c>
      <c r="O54" s="45">
        <v>303.47793708433545</v>
      </c>
      <c r="P54" s="45">
        <v>379.56185537941485</v>
      </c>
      <c r="Q54" s="45">
        <v>313.10185437997472</v>
      </c>
      <c r="R54" s="45">
        <v>219.35370883898091</v>
      </c>
      <c r="S54" s="45">
        <v>261.01119330462433</v>
      </c>
      <c r="T54" s="45">
        <v>288.33423870405829</v>
      </c>
      <c r="U54" s="45">
        <v>227.49074664787304</v>
      </c>
      <c r="V54" s="45">
        <v>230.59467745095478</v>
      </c>
      <c r="W54" s="45">
        <v>298.04741888576365</v>
      </c>
      <c r="X54" s="45">
        <v>360.41511724222613</v>
      </c>
      <c r="Y54" s="45">
        <v>622.72359106620343</v>
      </c>
      <c r="Z54" s="45">
        <v>486.86749781421383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701.60576694732424</v>
      </c>
      <c r="D61" s="49">
        <f t="shared" si="24"/>
        <v>811.35450596031615</v>
      </c>
      <c r="E61" s="49">
        <f t="shared" si="24"/>
        <v>939.45071744186487</v>
      </c>
      <c r="F61" s="49">
        <f t="shared" si="24"/>
        <v>1074.024275244356</v>
      </c>
      <c r="G61" s="49">
        <f t="shared" si="24"/>
        <v>1139.9058730852546</v>
      </c>
      <c r="H61" s="49">
        <f t="shared" si="24"/>
        <v>1007.2801656483484</v>
      </c>
      <c r="I61" s="49">
        <f t="shared" si="24"/>
        <v>703.18636600954653</v>
      </c>
      <c r="J61" s="49">
        <f t="shared" si="24"/>
        <v>1052.6944859444961</v>
      </c>
      <c r="K61" s="49">
        <f t="shared" si="24"/>
        <v>1088.9831642555687</v>
      </c>
      <c r="L61" s="49">
        <f t="shared" si="24"/>
        <v>1363.8740705250982</v>
      </c>
      <c r="M61" s="49">
        <f t="shared" si="24"/>
        <v>1166.6360410932407</v>
      </c>
      <c r="N61" s="49">
        <f t="shared" si="24"/>
        <v>819.1260477869871</v>
      </c>
      <c r="O61" s="49">
        <f t="shared" si="24"/>
        <v>1103.8749698317331</v>
      </c>
      <c r="P61" s="49">
        <f t="shared" si="24"/>
        <v>1575.4008435553596</v>
      </c>
      <c r="Q61" s="49">
        <f t="shared" si="24"/>
        <v>1437.0986339927367</v>
      </c>
      <c r="R61" s="49">
        <f t="shared" si="24"/>
        <v>1445.1028005779847</v>
      </c>
      <c r="S61" s="49">
        <f t="shared" si="24"/>
        <v>1630.2093265697749</v>
      </c>
      <c r="T61" s="49">
        <f t="shared" si="24"/>
        <v>1740.1019942020405</v>
      </c>
      <c r="U61" s="49">
        <f t="shared" si="24"/>
        <v>1687.1900410553262</v>
      </c>
      <c r="V61" s="49">
        <f t="shared" si="24"/>
        <v>1760.2089570041644</v>
      </c>
      <c r="W61" s="49">
        <f t="shared" si="24"/>
        <v>1757.0758330798744</v>
      </c>
      <c r="X61" s="49">
        <f t="shared" si="24"/>
        <v>2156.7090348945485</v>
      </c>
      <c r="Y61" s="49">
        <f t="shared" ref="Y61:Z61" si="25">SUM(Y62:Y72)</f>
        <v>2268.1225330971565</v>
      </c>
      <c r="Z61" s="49">
        <f t="shared" si="25"/>
        <v>2231.6181124766053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701.6263897403868</v>
      </c>
      <c r="I62" s="52">
        <v>424.5482025881206</v>
      </c>
      <c r="J62" s="52">
        <v>610.46395567984871</v>
      </c>
      <c r="K62" s="52">
        <v>588.39382804629008</v>
      </c>
      <c r="L62" s="52">
        <v>693.41929039528065</v>
      </c>
      <c r="M62" s="52">
        <v>582.93995026470452</v>
      </c>
      <c r="N62" s="52">
        <v>499.80748135159763</v>
      </c>
      <c r="O62" s="52">
        <v>735.89293508054698</v>
      </c>
      <c r="P62" s="52">
        <v>1119.8686681263196</v>
      </c>
      <c r="Q62" s="52">
        <v>1016.0982324071402</v>
      </c>
      <c r="R62" s="52">
        <v>1105.4758343232179</v>
      </c>
      <c r="S62" s="52">
        <v>1188.6618230666661</v>
      </c>
      <c r="T62" s="52">
        <v>1174.5699792847004</v>
      </c>
      <c r="U62" s="52">
        <v>1143.9282767903242</v>
      </c>
      <c r="V62" s="52">
        <v>1166.0223973857017</v>
      </c>
      <c r="W62" s="52">
        <v>1094.047072076313</v>
      </c>
      <c r="X62" s="52">
        <v>1345.4376020073664</v>
      </c>
      <c r="Y62" s="52">
        <v>1166.9270377241692</v>
      </c>
      <c r="Z62" s="52">
        <v>1207.1885590318757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110.31180414732403</v>
      </c>
      <c r="D64" s="52">
        <v>111.67646894739285</v>
      </c>
      <c r="E64" s="52">
        <v>115.71134344529135</v>
      </c>
      <c r="F64" s="52">
        <v>120.21584949222421</v>
      </c>
      <c r="G64" s="52">
        <v>120.9871211321753</v>
      </c>
      <c r="H64" s="52">
        <v>60.319468900203418</v>
      </c>
      <c r="I64" s="52">
        <v>71.53517049903671</v>
      </c>
      <c r="J64" s="52">
        <v>73.118402286539506</v>
      </c>
      <c r="K64" s="52">
        <v>69.295070100912511</v>
      </c>
      <c r="L64" s="52">
        <v>69.347780883978658</v>
      </c>
      <c r="M64" s="52">
        <v>76.253590932617939</v>
      </c>
      <c r="N64" s="52">
        <v>50.002837199986459</v>
      </c>
      <c r="O64" s="52">
        <v>81.90703154306749</v>
      </c>
      <c r="P64" s="52">
        <v>96.914113657736095</v>
      </c>
      <c r="Q64" s="52">
        <v>124.51142951583979</v>
      </c>
      <c r="R64" s="52">
        <v>130.7931446054921</v>
      </c>
      <c r="S64" s="52">
        <v>158.02580861227014</v>
      </c>
      <c r="T64" s="52">
        <v>215.68302131674614</v>
      </c>
      <c r="U64" s="52">
        <v>241.37601336860519</v>
      </c>
      <c r="V64" s="52">
        <v>268.80047787723288</v>
      </c>
      <c r="W64" s="52">
        <v>312.20231311259272</v>
      </c>
      <c r="X64" s="52">
        <v>372.13003754201088</v>
      </c>
      <c r="Y64" s="52">
        <v>364.97963826029314</v>
      </c>
      <c r="Z64" s="52">
        <v>448.10790329826852</v>
      </c>
    </row>
    <row r="65" spans="1:26" ht="11.25" customHeight="1" x14ac:dyDescent="0.2">
      <c r="A65" s="50" t="s">
        <v>98</v>
      </c>
      <c r="B65" s="51" t="s">
        <v>99</v>
      </c>
      <c r="C65" s="52">
        <v>591.29396280000026</v>
      </c>
      <c r="D65" s="52">
        <v>699.67803701292326</v>
      </c>
      <c r="E65" s="52">
        <v>823.73937399657348</v>
      </c>
      <c r="F65" s="52">
        <v>953.80842575213182</v>
      </c>
      <c r="G65" s="52">
        <v>1018.9187519530792</v>
      </c>
      <c r="H65" s="52">
        <v>245.33430700775816</v>
      </c>
      <c r="I65" s="52">
        <v>207.10299292238923</v>
      </c>
      <c r="J65" s="52">
        <v>369.11212797810776</v>
      </c>
      <c r="K65" s="52">
        <v>431.29426610836595</v>
      </c>
      <c r="L65" s="52">
        <v>601.10699924583889</v>
      </c>
      <c r="M65" s="52">
        <v>507.44249989591827</v>
      </c>
      <c r="N65" s="52">
        <v>269.31572923540301</v>
      </c>
      <c r="O65" s="52">
        <v>286.07500320811863</v>
      </c>
      <c r="P65" s="52">
        <v>358.61806177130393</v>
      </c>
      <c r="Q65" s="52">
        <v>296.48897206975687</v>
      </c>
      <c r="R65" s="52">
        <v>208.79861427777755</v>
      </c>
      <c r="S65" s="52">
        <v>249.72156592593782</v>
      </c>
      <c r="T65" s="52">
        <v>280.32268694682858</v>
      </c>
      <c r="U65" s="52">
        <v>221.95799907157681</v>
      </c>
      <c r="V65" s="52">
        <v>225.0428746878496</v>
      </c>
      <c r="W65" s="52">
        <v>290.94460184404994</v>
      </c>
      <c r="X65" s="52">
        <v>352.42099615842727</v>
      </c>
      <c r="Y65" s="52">
        <v>609.94896950794134</v>
      </c>
      <c r="Z65" s="52">
        <v>477.93041828429733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33.749690490925154</v>
      </c>
      <c r="T69" s="52">
        <v>69.495880820608576</v>
      </c>
      <c r="U69" s="52">
        <v>79.912540819736165</v>
      </c>
      <c r="V69" s="52">
        <v>100.31761567533441</v>
      </c>
      <c r="W69" s="52">
        <v>59.835684355459193</v>
      </c>
      <c r="X69" s="52">
        <v>86.6684773038711</v>
      </c>
      <c r="Y69" s="52">
        <v>126.2515206232984</v>
      </c>
      <c r="Z69" s="52">
        <v>98.363186437492018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3.5207371497030335E-2</v>
      </c>
      <c r="S72" s="55">
        <v>5.0438473975825723E-2</v>
      </c>
      <c r="T72" s="55">
        <v>3.0425833156856878E-2</v>
      </c>
      <c r="U72" s="55">
        <v>1.5211005083882971E-2</v>
      </c>
      <c r="V72" s="55">
        <v>2.5591378045800334E-2</v>
      </c>
      <c r="W72" s="55">
        <v>4.6161691459453431E-2</v>
      </c>
      <c r="X72" s="55">
        <v>5.1921882872816509E-2</v>
      </c>
      <c r="Y72" s="55">
        <v>1.5366981454337928E-2</v>
      </c>
      <c r="Z72" s="55">
        <v>2.8045424671867904E-2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3.1460538115999546</v>
      </c>
      <c r="D2" s="21">
        <f t="shared" ref="D2:X2" si="0">SUM(D3,D17,D22,D25,D26,D51,D52)</f>
        <v>4.0105947585624566</v>
      </c>
      <c r="E2" s="21">
        <f t="shared" si="0"/>
        <v>4.4125631604801434</v>
      </c>
      <c r="F2" s="21">
        <f t="shared" si="0"/>
        <v>11.788828986911328</v>
      </c>
      <c r="G2" s="21">
        <f t="shared" si="0"/>
        <v>6.583624819813843</v>
      </c>
      <c r="H2" s="21">
        <f t="shared" si="0"/>
        <v>7.1550813011437242</v>
      </c>
      <c r="I2" s="21">
        <f t="shared" si="0"/>
        <v>12.807190514657197</v>
      </c>
      <c r="J2" s="21">
        <f t="shared" si="0"/>
        <v>11.675859571872346</v>
      </c>
      <c r="K2" s="21">
        <f t="shared" si="0"/>
        <v>14.533828916235583</v>
      </c>
      <c r="L2" s="21">
        <f t="shared" si="0"/>
        <v>16.860028826453458</v>
      </c>
      <c r="M2" s="21">
        <f t="shared" si="0"/>
        <v>19.287762829481853</v>
      </c>
      <c r="N2" s="21">
        <f t="shared" si="0"/>
        <v>25.792432129346519</v>
      </c>
      <c r="O2" s="21">
        <f t="shared" si="0"/>
        <v>38.93990714948449</v>
      </c>
      <c r="P2" s="21">
        <f t="shared" si="0"/>
        <v>47.484239912549739</v>
      </c>
      <c r="Q2" s="21">
        <f t="shared" si="0"/>
        <v>48.470094000085417</v>
      </c>
      <c r="R2" s="21">
        <f t="shared" si="0"/>
        <v>77.235530857658134</v>
      </c>
      <c r="S2" s="21">
        <f t="shared" si="0"/>
        <v>74.174232273582334</v>
      </c>
      <c r="T2" s="21">
        <f t="shared" si="0"/>
        <v>92.8029008268539</v>
      </c>
      <c r="U2" s="21">
        <f t="shared" si="0"/>
        <v>100.54462984924075</v>
      </c>
      <c r="V2" s="21">
        <f t="shared" si="0"/>
        <v>110.77465890171347</v>
      </c>
      <c r="W2" s="21">
        <f t="shared" si="0"/>
        <v>112.38253392464375</v>
      </c>
      <c r="X2" s="21">
        <f t="shared" si="0"/>
        <v>92.219479543685893</v>
      </c>
      <c r="Y2" s="21">
        <f t="shared" ref="Y2:Z2" si="1">SUM(Y3,Y17,Y22,Y25,Y26,Y51,Y52)</f>
        <v>143.3980913393614</v>
      </c>
      <c r="Z2" s="21">
        <f t="shared" si="1"/>
        <v>135.4822506519707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3.1460538115999546</v>
      </c>
      <c r="D51" s="27">
        <v>4.0105947585624566</v>
      </c>
      <c r="E51" s="27">
        <v>4.4125631604801434</v>
      </c>
      <c r="F51" s="27">
        <v>11.788828986911328</v>
      </c>
      <c r="G51" s="27">
        <v>6.583624819813843</v>
      </c>
      <c r="H51" s="27">
        <v>7.1550813011437242</v>
      </c>
      <c r="I51" s="27">
        <v>12.807190514657197</v>
      </c>
      <c r="J51" s="27">
        <v>11.675859571872346</v>
      </c>
      <c r="K51" s="27">
        <v>14.533828916235583</v>
      </c>
      <c r="L51" s="27">
        <v>16.860028826453458</v>
      </c>
      <c r="M51" s="27">
        <v>19.287762829481853</v>
      </c>
      <c r="N51" s="27">
        <v>25.792432129346519</v>
      </c>
      <c r="O51" s="27">
        <v>38.93990714948449</v>
      </c>
      <c r="P51" s="27">
        <v>47.484239912549739</v>
      </c>
      <c r="Q51" s="27">
        <v>48.470094000085417</v>
      </c>
      <c r="R51" s="27">
        <v>77.235530857658134</v>
      </c>
      <c r="S51" s="27">
        <v>74.174232273582334</v>
      </c>
      <c r="T51" s="27">
        <v>92.8029008268539</v>
      </c>
      <c r="U51" s="27">
        <v>100.54462984924075</v>
      </c>
      <c r="V51" s="27">
        <v>110.77465890171347</v>
      </c>
      <c r="W51" s="27">
        <v>112.38253392464375</v>
      </c>
      <c r="X51" s="27">
        <v>92.219479543685893</v>
      </c>
      <c r="Y51" s="27">
        <v>143.3980913393614</v>
      </c>
      <c r="Z51" s="27">
        <v>135.4822506519707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4.3115182632816995E-2</v>
      </c>
      <c r="D61" s="49">
        <f t="shared" si="22"/>
        <v>5.4088424262013178E-2</v>
      </c>
      <c r="E61" s="49">
        <f t="shared" si="22"/>
        <v>7.1514567228686127E-2</v>
      </c>
      <c r="F61" s="49">
        <f t="shared" si="22"/>
        <v>0.14397355684248117</v>
      </c>
      <c r="G61" s="49">
        <f t="shared" si="22"/>
        <v>7.7110716995944684E-2</v>
      </c>
      <c r="H61" s="49">
        <f t="shared" si="22"/>
        <v>3.8486308586611007E-2</v>
      </c>
      <c r="I61" s="49">
        <f t="shared" si="22"/>
        <v>9.3247125937784961E-2</v>
      </c>
      <c r="J61" s="49">
        <f t="shared" si="22"/>
        <v>8.222875103125496E-2</v>
      </c>
      <c r="K61" s="49">
        <f t="shared" si="22"/>
        <v>0.10609995155507557</v>
      </c>
      <c r="L61" s="49">
        <f t="shared" si="22"/>
        <v>9.9362126033269965E-2</v>
      </c>
      <c r="M61" s="49">
        <f t="shared" si="22"/>
        <v>0.10775016564579985</v>
      </c>
      <c r="N61" s="49">
        <f t="shared" si="22"/>
        <v>0.13019024432575302</v>
      </c>
      <c r="O61" s="49">
        <f t="shared" si="22"/>
        <v>0.26644188639821409</v>
      </c>
      <c r="P61" s="49">
        <f t="shared" si="22"/>
        <v>0.3592744418024868</v>
      </c>
      <c r="Q61" s="49">
        <f t="shared" si="22"/>
        <v>0.57407770710346773</v>
      </c>
      <c r="R61" s="49">
        <f t="shared" si="22"/>
        <v>0.90200121283549473</v>
      </c>
      <c r="S61" s="49">
        <f t="shared" si="22"/>
        <v>1.0269548151848495</v>
      </c>
      <c r="T61" s="49">
        <f t="shared" si="22"/>
        <v>1.6865958100801057</v>
      </c>
      <c r="U61" s="49">
        <f t="shared" si="22"/>
        <v>1.9709954034739703</v>
      </c>
      <c r="V61" s="49">
        <f t="shared" si="22"/>
        <v>2.4740680740674832</v>
      </c>
      <c r="W61" s="49">
        <f t="shared" si="22"/>
        <v>3.2119964133085714</v>
      </c>
      <c r="X61" s="49">
        <f t="shared" si="22"/>
        <v>2.8643906924077944</v>
      </c>
      <c r="Y61" s="49">
        <f t="shared" ref="Y61:Z61" si="23">SUM(Y62:Y72)</f>
        <v>5.3278129035374384</v>
      </c>
      <c r="Z61" s="49">
        <f t="shared" si="23"/>
        <v>6.9919820598910398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4.3115182632816995E-2</v>
      </c>
      <c r="D64" s="52">
        <v>5.4088424262013178E-2</v>
      </c>
      <c r="E64" s="52">
        <v>7.1514567228686127E-2</v>
      </c>
      <c r="F64" s="52">
        <v>0.14397355684248117</v>
      </c>
      <c r="G64" s="52">
        <v>7.7110716995944684E-2</v>
      </c>
      <c r="H64" s="52">
        <v>3.8486308586611007E-2</v>
      </c>
      <c r="I64" s="52">
        <v>9.3247125937784961E-2</v>
      </c>
      <c r="J64" s="52">
        <v>8.222875103125496E-2</v>
      </c>
      <c r="K64" s="52">
        <v>0.10609995155507557</v>
      </c>
      <c r="L64" s="52">
        <v>9.9362126033269965E-2</v>
      </c>
      <c r="M64" s="52">
        <v>0.10775016564579985</v>
      </c>
      <c r="N64" s="52">
        <v>0.13019024432575302</v>
      </c>
      <c r="O64" s="52">
        <v>0.26644188639821409</v>
      </c>
      <c r="P64" s="52">
        <v>0.3592744418024868</v>
      </c>
      <c r="Q64" s="52">
        <v>0.57407770710346773</v>
      </c>
      <c r="R64" s="52">
        <v>0.90200121283549473</v>
      </c>
      <c r="S64" s="52">
        <v>1.0269548151848495</v>
      </c>
      <c r="T64" s="52">
        <v>1.6865958100801057</v>
      </c>
      <c r="U64" s="52">
        <v>1.9709954034739703</v>
      </c>
      <c r="V64" s="52">
        <v>2.4740680740674832</v>
      </c>
      <c r="W64" s="52">
        <v>3.2119964133085714</v>
      </c>
      <c r="X64" s="52">
        <v>2.8643906924077944</v>
      </c>
      <c r="Y64" s="52">
        <v>5.3278129035374384</v>
      </c>
      <c r="Z64" s="52">
        <v>6.9919820598910398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2398.4637571814433</v>
      </c>
      <c r="D2" s="21">
        <f t="shared" ref="D2:X2" si="0">SUM(D3,D17,D22,D25,D26,D51,D52)</f>
        <v>2410.3555180909293</v>
      </c>
      <c r="E2" s="21">
        <f t="shared" si="0"/>
        <v>2406.6129602035289</v>
      </c>
      <c r="F2" s="21">
        <f t="shared" si="0"/>
        <v>2431.3533723347932</v>
      </c>
      <c r="G2" s="21">
        <f t="shared" si="0"/>
        <v>2434.6599648356682</v>
      </c>
      <c r="H2" s="21">
        <f t="shared" si="0"/>
        <v>2324.4136277311009</v>
      </c>
      <c r="I2" s="21">
        <f t="shared" si="0"/>
        <v>2230.5378066400967</v>
      </c>
      <c r="J2" s="21">
        <f t="shared" si="0"/>
        <v>2179.0891226080084</v>
      </c>
      <c r="K2" s="21">
        <f t="shared" si="0"/>
        <v>2184.8249520575237</v>
      </c>
      <c r="L2" s="21">
        <f t="shared" si="0"/>
        <v>2262.2583669160704</v>
      </c>
      <c r="M2" s="21">
        <f t="shared" si="0"/>
        <v>2145.8602459093622</v>
      </c>
      <c r="N2" s="21">
        <f t="shared" si="0"/>
        <v>2074.5172933578078</v>
      </c>
      <c r="O2" s="21">
        <f t="shared" si="0"/>
        <v>1976.0734690081088</v>
      </c>
      <c r="P2" s="21">
        <f t="shared" si="0"/>
        <v>2051.8484868281093</v>
      </c>
      <c r="Q2" s="21">
        <f t="shared" si="0"/>
        <v>2278.2113228962039</v>
      </c>
      <c r="R2" s="21">
        <f t="shared" si="0"/>
        <v>2266.7394149957759</v>
      </c>
      <c r="S2" s="21">
        <f t="shared" si="0"/>
        <v>1983.837049097805</v>
      </c>
      <c r="T2" s="21">
        <f t="shared" si="0"/>
        <v>2071.3057770371834</v>
      </c>
      <c r="U2" s="21">
        <f t="shared" si="0"/>
        <v>1876.094388238241</v>
      </c>
      <c r="V2" s="21">
        <f t="shared" si="0"/>
        <v>1776.4645507083044</v>
      </c>
      <c r="W2" s="21">
        <f t="shared" si="0"/>
        <v>1771.4725848962155</v>
      </c>
      <c r="X2" s="21">
        <f t="shared" si="0"/>
        <v>1697.6793292050065</v>
      </c>
      <c r="Y2" s="21">
        <f t="shared" ref="Y2:Z2" si="1">SUM(Y3,Y17,Y22,Y25,Y26,Y51,Y52)</f>
        <v>1846.1293543863123</v>
      </c>
      <c r="Z2" s="21">
        <f t="shared" si="1"/>
        <v>1680.5513458054561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1397.2553890588445</v>
      </c>
      <c r="D26" s="27">
        <f t="shared" ref="D26:X26" si="21">SUM(D27,D33)</f>
        <v>1420.2951049430053</v>
      </c>
      <c r="E26" s="27">
        <f t="shared" si="21"/>
        <v>1424.0304013982909</v>
      </c>
      <c r="F26" s="27">
        <f t="shared" si="21"/>
        <v>1430.0903087409304</v>
      </c>
      <c r="G26" s="27">
        <f t="shared" si="21"/>
        <v>1444.6859072930208</v>
      </c>
      <c r="H26" s="27">
        <f t="shared" si="21"/>
        <v>1423.2610239513745</v>
      </c>
      <c r="I26" s="27">
        <f t="shared" si="21"/>
        <v>1372.3794971360112</v>
      </c>
      <c r="J26" s="27">
        <f t="shared" si="21"/>
        <v>1311.8016182778692</v>
      </c>
      <c r="K26" s="27">
        <f t="shared" si="21"/>
        <v>1330.0852761192336</v>
      </c>
      <c r="L26" s="27">
        <f t="shared" si="21"/>
        <v>1318.7410751830539</v>
      </c>
      <c r="M26" s="27">
        <f t="shared" si="21"/>
        <v>1238.5177156819589</v>
      </c>
      <c r="N26" s="27">
        <f t="shared" si="21"/>
        <v>1099.6329886490053</v>
      </c>
      <c r="O26" s="27">
        <f t="shared" si="21"/>
        <v>1227.8458261399628</v>
      </c>
      <c r="P26" s="27">
        <f t="shared" si="21"/>
        <v>1224.4703399968369</v>
      </c>
      <c r="Q26" s="27">
        <f t="shared" si="21"/>
        <v>1424.2854911491281</v>
      </c>
      <c r="R26" s="27">
        <f t="shared" si="21"/>
        <v>1429.6442571177272</v>
      </c>
      <c r="S26" s="27">
        <f t="shared" si="21"/>
        <v>1064.8486421526154</v>
      </c>
      <c r="T26" s="27">
        <f t="shared" si="21"/>
        <v>1205.8360875250589</v>
      </c>
      <c r="U26" s="27">
        <f t="shared" si="21"/>
        <v>1017.5053983117908</v>
      </c>
      <c r="V26" s="27">
        <f t="shared" si="21"/>
        <v>926.91210832166621</v>
      </c>
      <c r="W26" s="27">
        <f t="shared" si="21"/>
        <v>1000.5217220700819</v>
      </c>
      <c r="X26" s="27">
        <f t="shared" si="21"/>
        <v>746.13661021761141</v>
      </c>
      <c r="Y26" s="27">
        <f t="shared" ref="Y26:Z26" si="22">SUM(Y27,Y33)</f>
        <v>925.14050860185034</v>
      </c>
      <c r="Z26" s="27">
        <f t="shared" si="22"/>
        <v>790.17891428326163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1397.2553890588445</v>
      </c>
      <c r="D33" s="19">
        <f t="shared" ref="D33:X33" si="27">SUM(D34:D50)</f>
        <v>1420.2951049430053</v>
      </c>
      <c r="E33" s="19">
        <f t="shared" si="27"/>
        <v>1424.0304013982909</v>
      </c>
      <c r="F33" s="19">
        <f t="shared" si="27"/>
        <v>1430.0903087409304</v>
      </c>
      <c r="G33" s="19">
        <f t="shared" si="27"/>
        <v>1444.6859072930208</v>
      </c>
      <c r="H33" s="19">
        <f t="shared" si="27"/>
        <v>1423.2610239513745</v>
      </c>
      <c r="I33" s="19">
        <f t="shared" si="27"/>
        <v>1372.3794971360112</v>
      </c>
      <c r="J33" s="19">
        <f t="shared" si="27"/>
        <v>1311.8016182778692</v>
      </c>
      <c r="K33" s="19">
        <f t="shared" si="27"/>
        <v>1330.0852761192336</v>
      </c>
      <c r="L33" s="19">
        <f t="shared" si="27"/>
        <v>1318.7410751830539</v>
      </c>
      <c r="M33" s="19">
        <f t="shared" si="27"/>
        <v>1238.5177156819589</v>
      </c>
      <c r="N33" s="19">
        <f t="shared" si="27"/>
        <v>1099.6329886490053</v>
      </c>
      <c r="O33" s="19">
        <f t="shared" si="27"/>
        <v>1227.8458261399628</v>
      </c>
      <c r="P33" s="19">
        <f t="shared" si="27"/>
        <v>1224.4703399968369</v>
      </c>
      <c r="Q33" s="19">
        <f t="shared" si="27"/>
        <v>1424.2854911491281</v>
      </c>
      <c r="R33" s="19">
        <f t="shared" si="27"/>
        <v>1429.6442571177272</v>
      </c>
      <c r="S33" s="19">
        <f t="shared" si="27"/>
        <v>1064.8486421526154</v>
      </c>
      <c r="T33" s="19">
        <f t="shared" si="27"/>
        <v>1205.8360875250589</v>
      </c>
      <c r="U33" s="19">
        <f t="shared" si="27"/>
        <v>1017.5053983117908</v>
      </c>
      <c r="V33" s="19">
        <f t="shared" si="27"/>
        <v>926.91210832166621</v>
      </c>
      <c r="W33" s="19">
        <f t="shared" si="27"/>
        <v>1000.5217220700819</v>
      </c>
      <c r="X33" s="19">
        <f t="shared" si="27"/>
        <v>746.13661021761141</v>
      </c>
      <c r="Y33" s="19">
        <f t="shared" ref="Y33:Z33" si="28">SUM(Y34:Y50)</f>
        <v>925.14050860185034</v>
      </c>
      <c r="Z33" s="19">
        <f t="shared" si="28"/>
        <v>790.17891428326163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0.13286753504385226</v>
      </c>
      <c r="V34" s="8">
        <v>0.13590079194193577</v>
      </c>
      <c r="W34" s="8">
        <v>0.14273070595991719</v>
      </c>
      <c r="X34" s="8">
        <v>0.16195017865814854</v>
      </c>
      <c r="Y34" s="8">
        <v>0.13857465557792814</v>
      </c>
      <c r="Z34" s="8">
        <v>0.19354643326467533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143.03846408776613</v>
      </c>
      <c r="D36" s="8">
        <v>149.89875767080227</v>
      </c>
      <c r="E36" s="8">
        <v>166.21380060322591</v>
      </c>
      <c r="F36" s="8">
        <v>176.2594909205628</v>
      </c>
      <c r="G36" s="8">
        <v>178.9859631073551</v>
      </c>
      <c r="H36" s="8">
        <v>172.76205225582973</v>
      </c>
      <c r="I36" s="8">
        <v>180.95243002146421</v>
      </c>
      <c r="J36" s="8">
        <v>184.81618067347503</v>
      </c>
      <c r="K36" s="8">
        <v>186.99551348339747</v>
      </c>
      <c r="L36" s="8">
        <v>190.47384726263968</v>
      </c>
      <c r="M36" s="8">
        <v>178.18234095479463</v>
      </c>
      <c r="N36" s="8">
        <v>113.72072004830305</v>
      </c>
      <c r="O36" s="8">
        <v>165.35333457254364</v>
      </c>
      <c r="P36" s="8">
        <v>154.56640682733214</v>
      </c>
      <c r="Q36" s="8">
        <v>141.80061219999072</v>
      </c>
      <c r="R36" s="8">
        <v>142.07252019424655</v>
      </c>
      <c r="S36" s="8">
        <v>135.27113769662233</v>
      </c>
      <c r="T36" s="8">
        <v>131.02585673424096</v>
      </c>
      <c r="U36" s="8">
        <v>99.446904005535941</v>
      </c>
      <c r="V36" s="8">
        <v>87.639175407874561</v>
      </c>
      <c r="W36" s="8">
        <v>81.480716915618757</v>
      </c>
      <c r="X36" s="8">
        <v>46.542945281894866</v>
      </c>
      <c r="Y36" s="8">
        <v>56.557250822763933</v>
      </c>
      <c r="Z36" s="8">
        <v>52.997921115097675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2.0251378116422685</v>
      </c>
      <c r="H37" s="8">
        <v>2.7212324643793444</v>
      </c>
      <c r="I37" s="8">
        <v>3.4271559210239806</v>
      </c>
      <c r="J37" s="8">
        <v>3.0522662234851068</v>
      </c>
      <c r="K37" s="8">
        <v>2.6396815798376752</v>
      </c>
      <c r="L37" s="8">
        <v>3.0070860541419502</v>
      </c>
      <c r="M37" s="8">
        <v>4.0332924852409171</v>
      </c>
      <c r="N37" s="8">
        <v>3.0550332353561083</v>
      </c>
      <c r="O37" s="8">
        <v>3.4043365685976696</v>
      </c>
      <c r="P37" s="8">
        <v>3.4730854814218284</v>
      </c>
      <c r="Q37" s="8">
        <v>3.8930756604550916</v>
      </c>
      <c r="R37" s="8">
        <v>3.9616142515183821</v>
      </c>
      <c r="S37" s="8">
        <v>3.7575313724243</v>
      </c>
      <c r="T37" s="8">
        <v>4.2983606321539636</v>
      </c>
      <c r="U37" s="8">
        <v>4.2881051264512458</v>
      </c>
      <c r="V37" s="8">
        <v>3.9980327133025506</v>
      </c>
      <c r="W37" s="8">
        <v>4.3011176422045221</v>
      </c>
      <c r="X37" s="8">
        <v>4.0579637888670748</v>
      </c>
      <c r="Y37" s="8">
        <v>5.0920071738096429</v>
      </c>
      <c r="Z37" s="8">
        <v>4.5933144673522053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160.78351204052899</v>
      </c>
      <c r="D40" s="8">
        <v>141.15112932836323</v>
      </c>
      <c r="E40" s="8">
        <v>148.02283344238845</v>
      </c>
      <c r="F40" s="8">
        <v>156.31728176803816</v>
      </c>
      <c r="G40" s="8">
        <v>157.22457629767032</v>
      </c>
      <c r="H40" s="8">
        <v>150.21675567655936</v>
      </c>
      <c r="I40" s="8">
        <v>156.68420712133243</v>
      </c>
      <c r="J40" s="8">
        <v>164.70795028078854</v>
      </c>
      <c r="K40" s="8">
        <v>146.30974100345958</v>
      </c>
      <c r="L40" s="8">
        <v>140.86092718503744</v>
      </c>
      <c r="M40" s="8">
        <v>143.44421737464975</v>
      </c>
      <c r="N40" s="8">
        <v>195.29297936975178</v>
      </c>
      <c r="O40" s="8">
        <v>179.37946324506871</v>
      </c>
      <c r="P40" s="8">
        <v>177.52965313951094</v>
      </c>
      <c r="Q40" s="8">
        <v>187.66141752375736</v>
      </c>
      <c r="R40" s="8">
        <v>181.11233387807914</v>
      </c>
      <c r="S40" s="8">
        <v>119.17892299794649</v>
      </c>
      <c r="T40" s="8">
        <v>122.62974998766992</v>
      </c>
      <c r="U40" s="8">
        <v>124.18712522150273</v>
      </c>
      <c r="V40" s="8">
        <v>116.2850013608863</v>
      </c>
      <c r="W40" s="8">
        <v>105.13416514900278</v>
      </c>
      <c r="X40" s="8">
        <v>146.19053642123302</v>
      </c>
      <c r="Y40" s="8">
        <v>157.76514742907997</v>
      </c>
      <c r="Z40" s="8">
        <v>164.6516698574645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1011.2774499041193</v>
      </c>
      <c r="D43" s="8">
        <v>1059.5175090909986</v>
      </c>
      <c r="E43" s="8">
        <v>1060.7360337783048</v>
      </c>
      <c r="F43" s="8">
        <v>1043.0378559133089</v>
      </c>
      <c r="G43" s="8">
        <v>1047.698538398196</v>
      </c>
      <c r="H43" s="8">
        <v>1053.9651273230445</v>
      </c>
      <c r="I43" s="8">
        <v>1003.7925925037451</v>
      </c>
      <c r="J43" s="8">
        <v>959.22522110012062</v>
      </c>
      <c r="K43" s="8">
        <v>994.14034005253893</v>
      </c>
      <c r="L43" s="8">
        <v>984.39921468123487</v>
      </c>
      <c r="M43" s="8">
        <v>912.85786486727363</v>
      </c>
      <c r="N43" s="8">
        <v>787.56425599559429</v>
      </c>
      <c r="O43" s="8">
        <v>879.70869175375276</v>
      </c>
      <c r="P43" s="8">
        <v>888.90119454857199</v>
      </c>
      <c r="Q43" s="8">
        <v>1090.9303857649249</v>
      </c>
      <c r="R43" s="8">
        <v>1102.4977887938833</v>
      </c>
      <c r="S43" s="8">
        <v>806.64105008562217</v>
      </c>
      <c r="T43" s="8">
        <v>947.88212017099409</v>
      </c>
      <c r="U43" s="8">
        <v>789.45039642325708</v>
      </c>
      <c r="V43" s="8">
        <v>718.85399804766087</v>
      </c>
      <c r="W43" s="8">
        <v>809.4629916572959</v>
      </c>
      <c r="X43" s="8">
        <v>549.18321454695831</v>
      </c>
      <c r="Y43" s="8">
        <v>705.58752852061889</v>
      </c>
      <c r="Z43" s="8">
        <v>567.74246241008257</v>
      </c>
    </row>
    <row r="44" spans="1:26" ht="11.25" customHeight="1" x14ac:dyDescent="0.2">
      <c r="A44" s="28" t="s">
        <v>74</v>
      </c>
      <c r="B44" s="7" t="s">
        <v>75</v>
      </c>
      <c r="C44" s="8">
        <v>82.155963026430001</v>
      </c>
      <c r="D44" s="8">
        <v>69.727708852841275</v>
      </c>
      <c r="E44" s="8">
        <v>49.057733574371987</v>
      </c>
      <c r="F44" s="8">
        <v>54.475680139020547</v>
      </c>
      <c r="G44" s="8">
        <v>58.751691678157094</v>
      </c>
      <c r="H44" s="8">
        <v>43.595856231561683</v>
      </c>
      <c r="I44" s="8">
        <v>27.523111568445575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948.64265826277165</v>
      </c>
      <c r="D51" s="27">
        <v>940.37835316122016</v>
      </c>
      <c r="E51" s="27">
        <v>933.26728469760826</v>
      </c>
      <c r="F51" s="27">
        <v>952.20719257101962</v>
      </c>
      <c r="G51" s="27">
        <v>939.11930035667183</v>
      </c>
      <c r="H51" s="27">
        <v>878.94756249768068</v>
      </c>
      <c r="I51" s="27">
        <v>832.21391746182462</v>
      </c>
      <c r="J51" s="27">
        <v>833.2323970334462</v>
      </c>
      <c r="K51" s="27">
        <v>819.42990765239688</v>
      </c>
      <c r="L51" s="27">
        <v>902.8808320757463</v>
      </c>
      <c r="M51" s="27">
        <v>864.15634154908776</v>
      </c>
      <c r="N51" s="27">
        <v>953.2429921266264</v>
      </c>
      <c r="O51" s="27">
        <v>728.73343105515892</v>
      </c>
      <c r="P51" s="27">
        <v>804.68848400756224</v>
      </c>
      <c r="Q51" s="27">
        <v>836.72740738036862</v>
      </c>
      <c r="R51" s="27">
        <v>826.38261788154148</v>
      </c>
      <c r="S51" s="27">
        <v>906.49379946779823</v>
      </c>
      <c r="T51" s="27">
        <v>851.93954555557821</v>
      </c>
      <c r="U51" s="27">
        <v>846.75466012515017</v>
      </c>
      <c r="V51" s="27">
        <v>837.01408399109357</v>
      </c>
      <c r="W51" s="27">
        <v>753.86654471004897</v>
      </c>
      <c r="X51" s="27">
        <v>932.39216253866539</v>
      </c>
      <c r="Y51" s="27">
        <v>888.05599663309954</v>
      </c>
      <c r="Z51" s="27">
        <v>860.56442656824834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52.565709859827251</v>
      </c>
      <c r="D52" s="27">
        <f t="shared" ref="D52:X52" si="30">SUM(D53:D54)</f>
        <v>49.682059986703628</v>
      </c>
      <c r="E52" s="27">
        <f t="shared" si="30"/>
        <v>49.315274107629733</v>
      </c>
      <c r="F52" s="27">
        <f t="shared" si="30"/>
        <v>49.05587102284332</v>
      </c>
      <c r="G52" s="27">
        <f t="shared" si="30"/>
        <v>50.854757185975593</v>
      </c>
      <c r="H52" s="27">
        <f t="shared" si="30"/>
        <v>22.205041282045933</v>
      </c>
      <c r="I52" s="27">
        <f t="shared" si="30"/>
        <v>25.944392042260951</v>
      </c>
      <c r="J52" s="27">
        <f t="shared" si="30"/>
        <v>34.055107296692725</v>
      </c>
      <c r="K52" s="27">
        <f t="shared" si="30"/>
        <v>35.309768285893398</v>
      </c>
      <c r="L52" s="27">
        <f t="shared" si="30"/>
        <v>40.636459657270223</v>
      </c>
      <c r="M52" s="27">
        <f t="shared" si="30"/>
        <v>43.186188678315951</v>
      </c>
      <c r="N52" s="27">
        <f t="shared" si="30"/>
        <v>21.641312582176425</v>
      </c>
      <c r="O52" s="27">
        <f t="shared" si="30"/>
        <v>19.49421181298699</v>
      </c>
      <c r="P52" s="27">
        <f t="shared" si="30"/>
        <v>22.689662823710044</v>
      </c>
      <c r="Q52" s="27">
        <f t="shared" si="30"/>
        <v>17.198424366707119</v>
      </c>
      <c r="R52" s="27">
        <f t="shared" si="30"/>
        <v>10.712539996506999</v>
      </c>
      <c r="S52" s="27">
        <f t="shared" si="30"/>
        <v>12.494607477391355</v>
      </c>
      <c r="T52" s="27">
        <f t="shared" si="30"/>
        <v>13.530143956546535</v>
      </c>
      <c r="U52" s="27">
        <f t="shared" si="30"/>
        <v>11.834329801299825</v>
      </c>
      <c r="V52" s="27">
        <f t="shared" si="30"/>
        <v>12.538358395544664</v>
      </c>
      <c r="W52" s="27">
        <f t="shared" si="30"/>
        <v>17.08431811608467</v>
      </c>
      <c r="X52" s="27">
        <f t="shared" si="30"/>
        <v>19.150556448729706</v>
      </c>
      <c r="Y52" s="27">
        <f t="shared" ref="Y52:Z52" si="31">SUM(Y53:Y54)</f>
        <v>32.932849151362397</v>
      </c>
      <c r="Z52" s="27">
        <f t="shared" si="31"/>
        <v>29.808004953946266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1.7065807860758797</v>
      </c>
      <c r="K53" s="8">
        <v>1.9022980945082364</v>
      </c>
      <c r="L53" s="8">
        <v>2.2418384126458868</v>
      </c>
      <c r="M53" s="8">
        <v>2.2750567637531156</v>
      </c>
      <c r="N53" s="8">
        <v>0.9561735717407317</v>
      </c>
      <c r="O53" s="8">
        <v>0.72221540848250931</v>
      </c>
      <c r="P53" s="8">
        <v>1.1096858911624465</v>
      </c>
      <c r="Q53" s="8">
        <v>0.79230349158738578</v>
      </c>
      <c r="R53" s="8">
        <v>0.78942320935252563</v>
      </c>
      <c r="S53" s="8">
        <v>0.78417721755261649</v>
      </c>
      <c r="T53" s="8">
        <v>0.67450883607100243</v>
      </c>
      <c r="U53" s="8">
        <v>0.73449240494596491</v>
      </c>
      <c r="V53" s="8">
        <v>0.75263985241702103</v>
      </c>
      <c r="W53" s="8">
        <v>1.2818896902262957</v>
      </c>
      <c r="X53" s="8">
        <v>0.98569013771467828</v>
      </c>
      <c r="Y53" s="8">
        <v>1.6117337874389017</v>
      </c>
      <c r="Z53" s="8">
        <v>2.0575886313397636</v>
      </c>
    </row>
    <row r="54" spans="1:26" ht="11.25" customHeight="1" x14ac:dyDescent="0.2">
      <c r="A54" s="43" t="s">
        <v>118</v>
      </c>
      <c r="B54" s="44" t="s">
        <v>119</v>
      </c>
      <c r="C54" s="45">
        <v>52.565709859827251</v>
      </c>
      <c r="D54" s="45">
        <v>49.682059986703628</v>
      </c>
      <c r="E54" s="45">
        <v>49.315274107629733</v>
      </c>
      <c r="F54" s="45">
        <v>49.05587102284332</v>
      </c>
      <c r="G54" s="45">
        <v>50.854757185975593</v>
      </c>
      <c r="H54" s="45">
        <v>22.205041282045933</v>
      </c>
      <c r="I54" s="45">
        <v>25.944392042260951</v>
      </c>
      <c r="J54" s="45">
        <v>32.348526510616843</v>
      </c>
      <c r="K54" s="45">
        <v>33.407470191385158</v>
      </c>
      <c r="L54" s="45">
        <v>38.394621244624332</v>
      </c>
      <c r="M54" s="45">
        <v>40.911131914562837</v>
      </c>
      <c r="N54" s="45">
        <v>20.685139010435694</v>
      </c>
      <c r="O54" s="45">
        <v>18.771996404504481</v>
      </c>
      <c r="P54" s="45">
        <v>21.579976932547599</v>
      </c>
      <c r="Q54" s="45">
        <v>16.406120875119733</v>
      </c>
      <c r="R54" s="45">
        <v>9.9231167871544734</v>
      </c>
      <c r="S54" s="45">
        <v>11.710430259838738</v>
      </c>
      <c r="T54" s="45">
        <v>12.855635120475533</v>
      </c>
      <c r="U54" s="45">
        <v>11.099837396353861</v>
      </c>
      <c r="V54" s="45">
        <v>11.785718543127643</v>
      </c>
      <c r="W54" s="45">
        <v>15.802428425858375</v>
      </c>
      <c r="X54" s="45">
        <v>18.164866311015029</v>
      </c>
      <c r="Y54" s="45">
        <v>31.321115363923496</v>
      </c>
      <c r="Z54" s="45">
        <v>27.750416322606501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57.506697096954341</v>
      </c>
      <c r="D61" s="49">
        <f t="shared" si="32"/>
        <v>55.404187332088291</v>
      </c>
      <c r="E61" s="49">
        <f t="shared" si="32"/>
        <v>58.186201899235513</v>
      </c>
      <c r="F61" s="49">
        <f t="shared" si="32"/>
        <v>55.220765131058712</v>
      </c>
      <c r="G61" s="49">
        <f t="shared" si="32"/>
        <v>56.980844463359716</v>
      </c>
      <c r="H61" s="49">
        <f t="shared" si="32"/>
        <v>82.951179659139427</v>
      </c>
      <c r="I61" s="49">
        <f t="shared" si="32"/>
        <v>78.943963029706552</v>
      </c>
      <c r="J61" s="49">
        <f t="shared" si="32"/>
        <v>86.639548057060182</v>
      </c>
      <c r="K61" s="49">
        <f t="shared" si="32"/>
        <v>81.967852540119225</v>
      </c>
      <c r="L61" s="49">
        <f t="shared" si="32"/>
        <v>84.515107134934937</v>
      </c>
      <c r="M61" s="49">
        <f t="shared" si="32"/>
        <v>88.662618759587005</v>
      </c>
      <c r="N61" s="49">
        <f t="shared" si="32"/>
        <v>60.816240189519753</v>
      </c>
      <c r="O61" s="49">
        <f t="shared" si="32"/>
        <v>68.20134374127953</v>
      </c>
      <c r="P61" s="49">
        <f t="shared" si="32"/>
        <v>90.147735111884572</v>
      </c>
      <c r="Q61" s="49">
        <f t="shared" si="32"/>
        <v>78.68798772197475</v>
      </c>
      <c r="R61" s="49">
        <f t="shared" si="32"/>
        <v>69.111854810631613</v>
      </c>
      <c r="S61" s="49">
        <f t="shared" si="32"/>
        <v>82.458782788019676</v>
      </c>
      <c r="T61" s="49">
        <f t="shared" si="32"/>
        <v>91.367389569593612</v>
      </c>
      <c r="U61" s="49">
        <f t="shared" si="32"/>
        <v>95.167570854287291</v>
      </c>
      <c r="V61" s="49">
        <f t="shared" si="32"/>
        <v>104.05507256444379</v>
      </c>
      <c r="W61" s="49">
        <f t="shared" si="32"/>
        <v>103.49494495150938</v>
      </c>
      <c r="X61" s="49">
        <f t="shared" si="32"/>
        <v>125.44953740704651</v>
      </c>
      <c r="Y61" s="49">
        <f t="shared" ref="Y61:Z61" si="33">SUM(Y62:Y72)</f>
        <v>139.72982221157773</v>
      </c>
      <c r="Z61" s="49">
        <f t="shared" si="33"/>
        <v>154.66637742752772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57.957655059612918</v>
      </c>
      <c r="I62" s="52">
        <v>48.987618211879479</v>
      </c>
      <c r="J62" s="52">
        <v>50.336089120151961</v>
      </c>
      <c r="K62" s="52">
        <v>43.846351153709939</v>
      </c>
      <c r="L62" s="52">
        <v>42.420709604719448</v>
      </c>
      <c r="M62" s="52">
        <v>44.819870535295379</v>
      </c>
      <c r="N62" s="52">
        <v>36.3940866484023</v>
      </c>
      <c r="O62" s="52">
        <v>45.519551319453463</v>
      </c>
      <c r="P62" s="52">
        <v>63.670096673680234</v>
      </c>
      <c r="Q62" s="52">
        <v>53.242196392859299</v>
      </c>
      <c r="R62" s="52">
        <v>50.009484076783053</v>
      </c>
      <c r="S62" s="52">
        <v>53.330055333333284</v>
      </c>
      <c r="T62" s="52">
        <v>52.369233515298369</v>
      </c>
      <c r="U62" s="52">
        <v>55.815096009675827</v>
      </c>
      <c r="V62" s="52">
        <v>59.595529014296908</v>
      </c>
      <c r="W62" s="52">
        <v>58.00620792368705</v>
      </c>
      <c r="X62" s="52">
        <v>67.809847592633417</v>
      </c>
      <c r="Y62" s="52">
        <v>58.692904675831592</v>
      </c>
      <c r="Z62" s="52">
        <v>68.807191368123355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13.000699896954359</v>
      </c>
      <c r="D64" s="52">
        <v>12.682304345011586</v>
      </c>
      <c r="E64" s="52">
        <v>15.125495895809015</v>
      </c>
      <c r="F64" s="52">
        <v>11.629030883190492</v>
      </c>
      <c r="G64" s="52">
        <v>10.999436416439131</v>
      </c>
      <c r="H64" s="52">
        <v>4.7277516072847492</v>
      </c>
      <c r="I64" s="52">
        <v>6.0592177402162459</v>
      </c>
      <c r="J64" s="52">
        <v>5.8681469150156831</v>
      </c>
      <c r="K64" s="52">
        <v>5.9820074947750319</v>
      </c>
      <c r="L64" s="52">
        <v>5.3209967760538577</v>
      </c>
      <c r="M64" s="52">
        <v>4.8275681202102385</v>
      </c>
      <c r="N64" s="52">
        <v>4.8116027765203873</v>
      </c>
      <c r="O64" s="52">
        <v>4.9862756299445845</v>
      </c>
      <c r="P64" s="52">
        <v>6.0884202095082527</v>
      </c>
      <c r="Q64" s="52">
        <v>9.9101633988724025</v>
      </c>
      <c r="R64" s="52">
        <v>9.6509743031229966</v>
      </c>
      <c r="S64" s="52">
        <v>12.550560265525272</v>
      </c>
      <c r="T64" s="52">
        <v>15.483111574889536</v>
      </c>
      <c r="U64" s="52">
        <v>16.599091821008258</v>
      </c>
      <c r="V64" s="52">
        <v>18.694075371376947</v>
      </c>
      <c r="W64" s="52">
        <v>21.546200758790899</v>
      </c>
      <c r="X64" s="52">
        <v>28.960643079584468</v>
      </c>
      <c r="Y64" s="52">
        <v>32.994833848439839</v>
      </c>
      <c r="Z64" s="52">
        <v>44.412098285865689</v>
      </c>
    </row>
    <row r="65" spans="1:26" ht="11.25" customHeight="1" x14ac:dyDescent="0.2">
      <c r="A65" s="50" t="s">
        <v>98</v>
      </c>
      <c r="B65" s="51" t="s">
        <v>99</v>
      </c>
      <c r="C65" s="52">
        <v>44.505997199999982</v>
      </c>
      <c r="D65" s="52">
        <v>42.721882987076704</v>
      </c>
      <c r="E65" s="52">
        <v>43.060706003426496</v>
      </c>
      <c r="F65" s="52">
        <v>43.591734247868217</v>
      </c>
      <c r="G65" s="52">
        <v>45.981408046920585</v>
      </c>
      <c r="H65" s="52">
        <v>20.265772992241764</v>
      </c>
      <c r="I65" s="52">
        <v>23.897127077610822</v>
      </c>
      <c r="J65" s="52">
        <v>30.435312021892528</v>
      </c>
      <c r="K65" s="52">
        <v>32.139493891634253</v>
      </c>
      <c r="L65" s="52">
        <v>36.773400754161628</v>
      </c>
      <c r="M65" s="52">
        <v>39.015180104081388</v>
      </c>
      <c r="N65" s="52">
        <v>19.610550764597065</v>
      </c>
      <c r="O65" s="52">
        <v>17.695516791881484</v>
      </c>
      <c r="P65" s="52">
        <v>20.389218228696077</v>
      </c>
      <c r="Q65" s="52">
        <v>15.535627930243058</v>
      </c>
      <c r="R65" s="52">
        <v>9.4456257222226068</v>
      </c>
      <c r="S65" s="52">
        <v>11.203914074062073</v>
      </c>
      <c r="T65" s="52">
        <v>12.498433053171064</v>
      </c>
      <c r="U65" s="52">
        <v>10.829880928423242</v>
      </c>
      <c r="V65" s="52">
        <v>11.501965312150174</v>
      </c>
      <c r="W65" s="52">
        <v>15.425838155950121</v>
      </c>
      <c r="X65" s="52">
        <v>17.761963841572609</v>
      </c>
      <c r="Y65" s="52">
        <v>30.67859049205903</v>
      </c>
      <c r="Z65" s="52">
        <v>27.241021715702459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5.3662333490748759</v>
      </c>
      <c r="T69" s="52">
        <v>11.011790379391487</v>
      </c>
      <c r="U69" s="52">
        <v>11.921232940263854</v>
      </c>
      <c r="V69" s="52">
        <v>14.259865124665572</v>
      </c>
      <c r="W69" s="52">
        <v>8.5101327645407654</v>
      </c>
      <c r="X69" s="52">
        <v>10.910546536128821</v>
      </c>
      <c r="Y69" s="52">
        <v>17.361380016701599</v>
      </c>
      <c r="Z69" s="52">
        <v>14.202016762508061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5.7707085029697182E-3</v>
      </c>
      <c r="S72" s="55">
        <v>8.0197660241743372E-3</v>
      </c>
      <c r="T72" s="55">
        <v>4.8210468431431437E-3</v>
      </c>
      <c r="U72" s="55">
        <v>2.2691549161170236E-3</v>
      </c>
      <c r="V72" s="55">
        <v>3.6377419541996493E-3</v>
      </c>
      <c r="W72" s="55">
        <v>6.5653485405465202E-3</v>
      </c>
      <c r="X72" s="55">
        <v>6.5363571271834457E-3</v>
      </c>
      <c r="Y72" s="55">
        <v>2.1131785456620705E-3</v>
      </c>
      <c r="Z72" s="55">
        <v>4.0492953281321192E-3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2418.6406640281161</v>
      </c>
      <c r="D2" s="21">
        <f t="shared" ref="D2:X2" si="0">SUM(D3,D17,D22,D25,D26,D51,D52)</f>
        <v>1927.2426143657415</v>
      </c>
      <c r="E2" s="21">
        <f t="shared" si="0"/>
        <v>2636.8512617301972</v>
      </c>
      <c r="F2" s="21">
        <f t="shared" si="0"/>
        <v>2830.4002286588611</v>
      </c>
      <c r="G2" s="21">
        <f t="shared" si="0"/>
        <v>2987.0702147591574</v>
      </c>
      <c r="H2" s="21">
        <f t="shared" si="0"/>
        <v>2143.3603703375197</v>
      </c>
      <c r="I2" s="21">
        <f t="shared" si="0"/>
        <v>1911.726259474086</v>
      </c>
      <c r="J2" s="21">
        <f t="shared" si="0"/>
        <v>2009.4007914192414</v>
      </c>
      <c r="K2" s="21">
        <f t="shared" si="0"/>
        <v>2116.7427200763318</v>
      </c>
      <c r="L2" s="21">
        <f t="shared" si="0"/>
        <v>2472.9096892773432</v>
      </c>
      <c r="M2" s="21">
        <f t="shared" si="0"/>
        <v>2493.9525325389541</v>
      </c>
      <c r="N2" s="21">
        <f t="shared" si="0"/>
        <v>2072.336878076359</v>
      </c>
      <c r="O2" s="21">
        <f t="shared" si="0"/>
        <v>2129.671340894191</v>
      </c>
      <c r="P2" s="21">
        <f t="shared" si="0"/>
        <v>2078.9557010395934</v>
      </c>
      <c r="Q2" s="21">
        <f t="shared" si="0"/>
        <v>2161.4636813707866</v>
      </c>
      <c r="R2" s="21">
        <f t="shared" si="0"/>
        <v>2395.8887418488812</v>
      </c>
      <c r="S2" s="21">
        <f t="shared" si="0"/>
        <v>2278.7024481693543</v>
      </c>
      <c r="T2" s="21">
        <f t="shared" si="0"/>
        <v>2399.1042792450917</v>
      </c>
      <c r="U2" s="21">
        <f t="shared" si="0"/>
        <v>2396.9478052607619</v>
      </c>
      <c r="V2" s="21">
        <f t="shared" si="0"/>
        <v>2407.9130391003355</v>
      </c>
      <c r="W2" s="21">
        <f t="shared" si="0"/>
        <v>2126.0861830949498</v>
      </c>
      <c r="X2" s="21">
        <f t="shared" si="0"/>
        <v>2439.3725514373755</v>
      </c>
      <c r="Y2" s="21">
        <f t="shared" ref="Y2:Z2" si="1">SUM(Y3,Y17,Y22,Y25,Y26,Y51,Y52)</f>
        <v>2128.4068966033992</v>
      </c>
      <c r="Z2" s="21">
        <f t="shared" si="1"/>
        <v>2021.0089314553679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758.31969495223382</v>
      </c>
      <c r="D26" s="27">
        <f t="shared" si="16"/>
        <v>273.91887900919778</v>
      </c>
      <c r="E26" s="27">
        <f t="shared" si="16"/>
        <v>994.80709271677426</v>
      </c>
      <c r="F26" s="27">
        <f t="shared" si="16"/>
        <v>1173.4495847994376</v>
      </c>
      <c r="G26" s="27">
        <f t="shared" si="16"/>
        <v>1335.6574009726446</v>
      </c>
      <c r="H26" s="27">
        <f t="shared" si="16"/>
        <v>1067.8236755041703</v>
      </c>
      <c r="I26" s="27">
        <f t="shared" si="16"/>
        <v>875.72751481853584</v>
      </c>
      <c r="J26" s="27">
        <f t="shared" si="16"/>
        <v>971.6726434865252</v>
      </c>
      <c r="K26" s="27">
        <f t="shared" si="16"/>
        <v>1119.331226916602</v>
      </c>
      <c r="L26" s="27">
        <f t="shared" si="16"/>
        <v>1086.7427934573602</v>
      </c>
      <c r="M26" s="27">
        <f t="shared" si="16"/>
        <v>1174.2637856052052</v>
      </c>
      <c r="N26" s="27">
        <f t="shared" si="16"/>
        <v>717.14855519169635</v>
      </c>
      <c r="O26" s="27">
        <f t="shared" si="16"/>
        <v>876.49715114745663</v>
      </c>
      <c r="P26" s="27">
        <f t="shared" si="16"/>
        <v>697.19863533266778</v>
      </c>
      <c r="Q26" s="27">
        <f t="shared" si="16"/>
        <v>638.39222012000937</v>
      </c>
      <c r="R26" s="27">
        <f t="shared" si="16"/>
        <v>763.2280006457529</v>
      </c>
      <c r="S26" s="27">
        <f t="shared" si="16"/>
        <v>706.6889973833778</v>
      </c>
      <c r="T26" s="27">
        <f t="shared" si="16"/>
        <v>780.17855250575985</v>
      </c>
      <c r="U26" s="27">
        <f t="shared" si="16"/>
        <v>739.10832983446335</v>
      </c>
      <c r="V26" s="27">
        <f t="shared" si="16"/>
        <v>770.2067127921257</v>
      </c>
      <c r="W26" s="27">
        <f t="shared" si="16"/>
        <v>623.50284680438062</v>
      </c>
      <c r="X26" s="27">
        <f t="shared" si="16"/>
        <v>384.84139099810511</v>
      </c>
      <c r="Y26" s="27">
        <f t="shared" ref="Y26:Z26" si="17">SUM(Y27,Y33)</f>
        <v>447.23819717723626</v>
      </c>
      <c r="Z26" s="27">
        <f t="shared" si="17"/>
        <v>484.10213596490252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758.31969495223382</v>
      </c>
      <c r="D33" s="19">
        <f t="shared" si="20"/>
        <v>273.91887900919778</v>
      </c>
      <c r="E33" s="19">
        <f t="shared" si="20"/>
        <v>994.80709271677426</v>
      </c>
      <c r="F33" s="19">
        <f t="shared" si="20"/>
        <v>1173.4495847994376</v>
      </c>
      <c r="G33" s="19">
        <f t="shared" si="20"/>
        <v>1335.6574009726446</v>
      </c>
      <c r="H33" s="19">
        <f t="shared" si="20"/>
        <v>1067.8236755041703</v>
      </c>
      <c r="I33" s="19">
        <f t="shared" si="20"/>
        <v>875.72751481853584</v>
      </c>
      <c r="J33" s="19">
        <f t="shared" si="20"/>
        <v>971.6726434865252</v>
      </c>
      <c r="K33" s="19">
        <f t="shared" si="20"/>
        <v>1119.331226916602</v>
      </c>
      <c r="L33" s="19">
        <f t="shared" si="20"/>
        <v>1086.7427934573602</v>
      </c>
      <c r="M33" s="19">
        <f t="shared" si="20"/>
        <v>1174.2637856052052</v>
      </c>
      <c r="N33" s="19">
        <f t="shared" si="20"/>
        <v>717.14855519169635</v>
      </c>
      <c r="O33" s="19">
        <f t="shared" si="20"/>
        <v>876.49715114745663</v>
      </c>
      <c r="P33" s="19">
        <f t="shared" si="20"/>
        <v>697.19863533266778</v>
      </c>
      <c r="Q33" s="19">
        <f t="shared" si="20"/>
        <v>638.39222012000937</v>
      </c>
      <c r="R33" s="19">
        <f t="shared" si="20"/>
        <v>763.2280006457529</v>
      </c>
      <c r="S33" s="19">
        <f t="shared" si="20"/>
        <v>706.6889973833778</v>
      </c>
      <c r="T33" s="19">
        <f t="shared" si="20"/>
        <v>780.17855250575985</v>
      </c>
      <c r="U33" s="19">
        <f t="shared" si="20"/>
        <v>739.10832983446335</v>
      </c>
      <c r="V33" s="19">
        <f t="shared" si="20"/>
        <v>770.2067127921257</v>
      </c>
      <c r="W33" s="19">
        <f t="shared" si="20"/>
        <v>623.50284680438062</v>
      </c>
      <c r="X33" s="19">
        <f t="shared" si="20"/>
        <v>384.84139099810511</v>
      </c>
      <c r="Y33" s="19">
        <f t="shared" ref="Y33:Z33" si="21">SUM(Y34:Y50)</f>
        <v>447.23819717723626</v>
      </c>
      <c r="Z33" s="19">
        <f t="shared" si="21"/>
        <v>484.10213596490252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758.31969495223382</v>
      </c>
      <c r="D36" s="8">
        <v>273.91887900919778</v>
      </c>
      <c r="E36" s="8">
        <v>994.80709271677426</v>
      </c>
      <c r="F36" s="8">
        <v>1173.4495847994376</v>
      </c>
      <c r="G36" s="8">
        <v>1335.6574009726446</v>
      </c>
      <c r="H36" s="8">
        <v>1067.8236755041703</v>
      </c>
      <c r="I36" s="8">
        <v>875.72751481853584</v>
      </c>
      <c r="J36" s="8">
        <v>971.6726434865252</v>
      </c>
      <c r="K36" s="8">
        <v>1119.331226916602</v>
      </c>
      <c r="L36" s="8">
        <v>1086.7427934573602</v>
      </c>
      <c r="M36" s="8">
        <v>1174.2637856052052</v>
      </c>
      <c r="N36" s="8">
        <v>717.14855519169635</v>
      </c>
      <c r="O36" s="8">
        <v>876.49715114745663</v>
      </c>
      <c r="P36" s="8">
        <v>697.19863533266778</v>
      </c>
      <c r="Q36" s="8">
        <v>638.39222012000937</v>
      </c>
      <c r="R36" s="8">
        <v>763.2280006457529</v>
      </c>
      <c r="S36" s="8">
        <v>706.6889973833778</v>
      </c>
      <c r="T36" s="8">
        <v>780.17855250575985</v>
      </c>
      <c r="U36" s="8">
        <v>739.10832983446335</v>
      </c>
      <c r="V36" s="8">
        <v>770.2067127921257</v>
      </c>
      <c r="W36" s="8">
        <v>623.50284680438062</v>
      </c>
      <c r="X36" s="8">
        <v>384.84139099810511</v>
      </c>
      <c r="Y36" s="8">
        <v>447.23819717723626</v>
      </c>
      <c r="Z36" s="8">
        <v>484.10213596490252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1660.3209690758822</v>
      </c>
      <c r="D51" s="27">
        <v>1653.3237353565437</v>
      </c>
      <c r="E51" s="27">
        <v>1642.044169013423</v>
      </c>
      <c r="F51" s="27">
        <v>1656.9506438594233</v>
      </c>
      <c r="G51" s="27">
        <v>1651.4128137865125</v>
      </c>
      <c r="H51" s="27">
        <v>1075.5366948333494</v>
      </c>
      <c r="I51" s="27">
        <v>1035.9987446555501</v>
      </c>
      <c r="J51" s="27">
        <v>1037.7281479327162</v>
      </c>
      <c r="K51" s="27">
        <v>997.41149315972984</v>
      </c>
      <c r="L51" s="27">
        <v>1386.166895819983</v>
      </c>
      <c r="M51" s="27">
        <v>1319.6887469337487</v>
      </c>
      <c r="N51" s="27">
        <v>1355.1883228846627</v>
      </c>
      <c r="O51" s="27">
        <v>1253.1741897467343</v>
      </c>
      <c r="P51" s="27">
        <v>1381.7570657069255</v>
      </c>
      <c r="Q51" s="27">
        <v>1523.071461250777</v>
      </c>
      <c r="R51" s="27">
        <v>1632.6607412031283</v>
      </c>
      <c r="S51" s="27">
        <v>1572.0134507859764</v>
      </c>
      <c r="T51" s="27">
        <v>1618.9257267393318</v>
      </c>
      <c r="U51" s="27">
        <v>1657.8394754262988</v>
      </c>
      <c r="V51" s="27">
        <v>1637.7063263082098</v>
      </c>
      <c r="W51" s="27">
        <v>1502.5833362905689</v>
      </c>
      <c r="X51" s="27">
        <v>2054.5311604392705</v>
      </c>
      <c r="Y51" s="27">
        <v>1681.1686994261629</v>
      </c>
      <c r="Z51" s="27">
        <v>1536.9067954904654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22.753915253088795</v>
      </c>
      <c r="D61" s="49">
        <f t="shared" si="24"/>
        <v>22.297360123333569</v>
      </c>
      <c r="E61" s="49">
        <f t="shared" si="24"/>
        <v>26.612667931670941</v>
      </c>
      <c r="F61" s="49">
        <f t="shared" si="24"/>
        <v>20.235858707742807</v>
      </c>
      <c r="G61" s="49">
        <f t="shared" si="24"/>
        <v>19.342175414389601</v>
      </c>
      <c r="H61" s="49">
        <f t="shared" si="24"/>
        <v>5.7851805439252386</v>
      </c>
      <c r="I61" s="49">
        <f t="shared" si="24"/>
        <v>7.5429427948092744</v>
      </c>
      <c r="J61" s="49">
        <f t="shared" si="24"/>
        <v>7.3083346874135895</v>
      </c>
      <c r="K61" s="49">
        <f t="shared" si="24"/>
        <v>7.2813098127573657</v>
      </c>
      <c r="L61" s="49">
        <f t="shared" si="24"/>
        <v>8.1691728539342048</v>
      </c>
      <c r="M61" s="49">
        <f t="shared" si="24"/>
        <v>7.3723781415259904</v>
      </c>
      <c r="N61" s="49">
        <f t="shared" si="24"/>
        <v>6.8404676991673785</v>
      </c>
      <c r="O61" s="49">
        <f t="shared" si="24"/>
        <v>8.574701881539891</v>
      </c>
      <c r="P61" s="49">
        <f t="shared" si="24"/>
        <v>10.454626617226209</v>
      </c>
      <c r="Q61" s="49">
        <f t="shared" si="24"/>
        <v>18.03919283152274</v>
      </c>
      <c r="R61" s="49">
        <f t="shared" si="24"/>
        <v>19.067156687615373</v>
      </c>
      <c r="S61" s="49">
        <f t="shared" si="24"/>
        <v>21.764792615116626</v>
      </c>
      <c r="T61" s="49">
        <f t="shared" si="24"/>
        <v>29.42228446763535</v>
      </c>
      <c r="U61" s="49">
        <f t="shared" si="24"/>
        <v>32.498940924666478</v>
      </c>
      <c r="V61" s="49">
        <f t="shared" si="24"/>
        <v>36.57692992954739</v>
      </c>
      <c r="W61" s="49">
        <f t="shared" si="24"/>
        <v>42.945216826119307</v>
      </c>
      <c r="X61" s="49">
        <f t="shared" si="24"/>
        <v>63.81493326945332</v>
      </c>
      <c r="Y61" s="49">
        <f t="shared" ref="Y61:Z61" si="25">SUM(Y62:Y72)</f>
        <v>62.462144413266451</v>
      </c>
      <c r="Z61" s="49">
        <f t="shared" si="25"/>
        <v>79.316845491433043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22.753915253088795</v>
      </c>
      <c r="D64" s="52">
        <v>22.297360123333569</v>
      </c>
      <c r="E64" s="52">
        <v>26.612667931670941</v>
      </c>
      <c r="F64" s="52">
        <v>20.235858707742807</v>
      </c>
      <c r="G64" s="52">
        <v>19.342175414389601</v>
      </c>
      <c r="H64" s="52">
        <v>5.7851805439252386</v>
      </c>
      <c r="I64" s="52">
        <v>7.5429427948092744</v>
      </c>
      <c r="J64" s="52">
        <v>7.3083346874135895</v>
      </c>
      <c r="K64" s="52">
        <v>7.2813098127573657</v>
      </c>
      <c r="L64" s="52">
        <v>8.1691728539342048</v>
      </c>
      <c r="M64" s="52">
        <v>7.3723781415259904</v>
      </c>
      <c r="N64" s="52">
        <v>6.8404676991673785</v>
      </c>
      <c r="O64" s="52">
        <v>8.574701881539891</v>
      </c>
      <c r="P64" s="52">
        <v>10.454626617226209</v>
      </c>
      <c r="Q64" s="52">
        <v>18.03919283152274</v>
      </c>
      <c r="R64" s="52">
        <v>19.067156687615373</v>
      </c>
      <c r="S64" s="52">
        <v>21.764792615116626</v>
      </c>
      <c r="T64" s="52">
        <v>29.42228446763535</v>
      </c>
      <c r="U64" s="52">
        <v>32.498940924666478</v>
      </c>
      <c r="V64" s="52">
        <v>36.57692992954739</v>
      </c>
      <c r="W64" s="52">
        <v>42.945216826119307</v>
      </c>
      <c r="X64" s="52">
        <v>63.81493326945332</v>
      </c>
      <c r="Y64" s="52">
        <v>62.462144413266451</v>
      </c>
      <c r="Z64" s="52">
        <v>79.316845491433043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60565.114132562449</v>
      </c>
      <c r="D2" s="21">
        <f t="shared" ref="D2:X2" si="0">SUM(D3,D17,D22,D25,D26,D51,D52)</f>
        <v>64396.643348521495</v>
      </c>
      <c r="E2" s="21">
        <f t="shared" si="0"/>
        <v>60875.906999402221</v>
      </c>
      <c r="F2" s="21">
        <f t="shared" si="0"/>
        <v>61870.199316121361</v>
      </c>
      <c r="G2" s="21">
        <f t="shared" si="0"/>
        <v>65132.119210681209</v>
      </c>
      <c r="H2" s="21">
        <f t="shared" si="0"/>
        <v>64076.40736776113</v>
      </c>
      <c r="I2" s="21">
        <f t="shared" si="0"/>
        <v>61967.61866304095</v>
      </c>
      <c r="J2" s="21">
        <f t="shared" si="0"/>
        <v>54092.834664120812</v>
      </c>
      <c r="K2" s="21">
        <f t="shared" si="0"/>
        <v>59658.132439801426</v>
      </c>
      <c r="L2" s="21">
        <f t="shared" si="0"/>
        <v>59129.792192161171</v>
      </c>
      <c r="M2" s="21">
        <f t="shared" si="0"/>
        <v>56685.443625361106</v>
      </c>
      <c r="N2" s="21">
        <f t="shared" si="0"/>
        <v>48817.111058280454</v>
      </c>
      <c r="O2" s="21">
        <f t="shared" si="0"/>
        <v>54039.092848732609</v>
      </c>
      <c r="P2" s="21">
        <f t="shared" si="0"/>
        <v>55295.562992056104</v>
      </c>
      <c r="Q2" s="21">
        <f t="shared" si="0"/>
        <v>41069.158174944634</v>
      </c>
      <c r="R2" s="21">
        <f t="shared" si="0"/>
        <v>43601.483385185078</v>
      </c>
      <c r="S2" s="21">
        <f t="shared" si="0"/>
        <v>46622.872616761138</v>
      </c>
      <c r="T2" s="21">
        <f t="shared" si="0"/>
        <v>45105.721202535256</v>
      </c>
      <c r="U2" s="21">
        <f t="shared" si="0"/>
        <v>41794.977086338731</v>
      </c>
      <c r="V2" s="21">
        <f t="shared" si="0"/>
        <v>40538.850988260878</v>
      </c>
      <c r="W2" s="21">
        <f t="shared" si="0"/>
        <v>38320.165821848976</v>
      </c>
      <c r="X2" s="21">
        <f t="shared" si="0"/>
        <v>40987.75859678127</v>
      </c>
      <c r="Y2" s="21">
        <f t="shared" ref="Y2:Z2" si="1">SUM(Y3,Y17,Y22,Y25,Y26,Y51,Y52)</f>
        <v>32328.133978390371</v>
      </c>
      <c r="Z2" s="21">
        <f t="shared" si="1"/>
        <v>29271.567509169887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1544.8193928024607</v>
      </c>
      <c r="D3" s="24">
        <f t="shared" si="2"/>
        <v>1494.7601558414913</v>
      </c>
      <c r="E3" s="24">
        <f t="shared" si="2"/>
        <v>1047.8935332022147</v>
      </c>
      <c r="F3" s="24">
        <f t="shared" si="2"/>
        <v>1013.1589612813627</v>
      </c>
      <c r="G3" s="24">
        <f t="shared" si="2"/>
        <v>980.52787656120518</v>
      </c>
      <c r="H3" s="24">
        <f t="shared" si="2"/>
        <v>882.45784368113095</v>
      </c>
      <c r="I3" s="24">
        <f t="shared" si="2"/>
        <v>854.20997208095469</v>
      </c>
      <c r="J3" s="24">
        <f t="shared" si="2"/>
        <v>831.09797208081045</v>
      </c>
      <c r="K3" s="24">
        <f t="shared" si="2"/>
        <v>930.39405768142956</v>
      </c>
      <c r="L3" s="24">
        <f t="shared" si="2"/>
        <v>819.47268648115164</v>
      </c>
      <c r="M3" s="24">
        <f t="shared" si="2"/>
        <v>915.92802792110888</v>
      </c>
      <c r="N3" s="24">
        <f t="shared" si="2"/>
        <v>168.82273656044799</v>
      </c>
      <c r="O3" s="24">
        <f t="shared" si="2"/>
        <v>187.90096824049073</v>
      </c>
      <c r="P3" s="24">
        <f t="shared" si="2"/>
        <v>197.37301608051195</v>
      </c>
      <c r="Q3" s="24">
        <f t="shared" si="2"/>
        <v>146.31973632038401</v>
      </c>
      <c r="R3" s="24">
        <f t="shared" si="2"/>
        <v>151.60528008040524</v>
      </c>
      <c r="S3" s="24">
        <f t="shared" si="2"/>
        <v>157.55661864042662</v>
      </c>
      <c r="T3" s="24">
        <f t="shared" si="2"/>
        <v>148.5618242404075</v>
      </c>
      <c r="U3" s="24">
        <f t="shared" si="2"/>
        <v>107.65215432017543</v>
      </c>
      <c r="V3" s="24">
        <f t="shared" si="2"/>
        <v>99.357392880134967</v>
      </c>
      <c r="W3" s="24">
        <f t="shared" si="2"/>
        <v>83.93521320009225</v>
      </c>
      <c r="X3" s="24">
        <f t="shared" si="2"/>
        <v>106.9049174401673</v>
      </c>
      <c r="Y3" s="24">
        <f t="shared" ref="Y3:Z3" si="3">SUM(Y4,Y8,Y11)</f>
        <v>109.8960451202552</v>
      </c>
      <c r="Z3" s="24">
        <f t="shared" si="3"/>
        <v>78.34543056008016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1018.2743999999999</v>
      </c>
      <c r="D4" s="19">
        <f t="shared" si="4"/>
        <v>1067.46624864</v>
      </c>
      <c r="E4" s="19">
        <f t="shared" si="4"/>
        <v>686.22840000000042</v>
      </c>
      <c r="F4" s="19">
        <f t="shared" si="4"/>
        <v>794.45087568000008</v>
      </c>
      <c r="G4" s="19">
        <f t="shared" si="4"/>
        <v>787.07196215999988</v>
      </c>
      <c r="H4" s="19">
        <f t="shared" si="4"/>
        <v>700.9858864800002</v>
      </c>
      <c r="I4" s="19">
        <f t="shared" si="4"/>
        <v>700.98588647999998</v>
      </c>
      <c r="J4" s="19">
        <f t="shared" si="4"/>
        <v>700.98588647999986</v>
      </c>
      <c r="K4" s="19">
        <f t="shared" si="4"/>
        <v>700.9858864800002</v>
      </c>
      <c r="L4" s="19">
        <f t="shared" si="4"/>
        <v>634.57668647999981</v>
      </c>
      <c r="M4" s="19">
        <f t="shared" si="4"/>
        <v>737.88011351999967</v>
      </c>
      <c r="N4" s="19">
        <f t="shared" si="4"/>
        <v>96.918608160000005</v>
      </c>
      <c r="O4" s="19">
        <f t="shared" si="4"/>
        <v>109.14913944000003</v>
      </c>
      <c r="P4" s="19">
        <f t="shared" si="4"/>
        <v>115.19714447999998</v>
      </c>
      <c r="Q4" s="19">
        <f t="shared" si="4"/>
        <v>84.687736319999999</v>
      </c>
      <c r="R4" s="19">
        <f t="shared" si="4"/>
        <v>86.549237279999943</v>
      </c>
      <c r="S4" s="19">
        <f t="shared" si="4"/>
        <v>89.076533039999987</v>
      </c>
      <c r="T4" s="19">
        <f t="shared" si="4"/>
        <v>83.149086239999974</v>
      </c>
      <c r="U4" s="19">
        <f t="shared" si="4"/>
        <v>79.492493519999982</v>
      </c>
      <c r="V4" s="19">
        <f t="shared" si="4"/>
        <v>77.69297447999999</v>
      </c>
      <c r="W4" s="19">
        <f t="shared" si="4"/>
        <v>69.131977200000023</v>
      </c>
      <c r="X4" s="19">
        <f t="shared" si="4"/>
        <v>80.053395840000007</v>
      </c>
      <c r="Y4" s="19">
        <f t="shared" ref="Y4:Z4" si="5">SUM(Y5:Y7)</f>
        <v>68.930025119999968</v>
      </c>
      <c r="Z4" s="19">
        <f t="shared" si="5"/>
        <v>65.483217360000012</v>
      </c>
    </row>
    <row r="5" spans="1:26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42.807370320000011</v>
      </c>
      <c r="O5" s="8">
        <f>FC_OTH_HH_SH_E!O5+FC_OTH_HH_SC_E!O5+FC_OTH_HH_WH_E!O5+FC_OTH_HH_CO_E!O5</f>
        <v>55.037901600000012</v>
      </c>
      <c r="P5" s="8">
        <f>FC_OTH_HH_SH_E!P5+FC_OTH_HH_SC_E!P5+FC_OTH_HH_WH_E!P5+FC_OTH_HH_CO_E!P5</f>
        <v>73.383868799999988</v>
      </c>
      <c r="Q5" s="8">
        <f>FC_OTH_HH_SH_E!Q5+FC_OTH_HH_SC_E!Q5+FC_OTH_HH_WH_E!Q5+FC_OTH_HH_CO_E!Q5</f>
        <v>30.576498480000001</v>
      </c>
      <c r="R5" s="8">
        <f>FC_OTH_HH_SH_E!R5+FC_OTH_HH_SC_E!R5+FC_OTH_HH_WH_E!R5+FC_OTH_HH_CO_E!R5</f>
        <v>27.518950799999988</v>
      </c>
      <c r="S5" s="8">
        <f>FC_OTH_HH_SH_E!S5+FC_OTH_HH_SC_E!S5+FC_OTH_HH_WH_E!S5+FC_OTH_HH_CO_E!S5</f>
        <v>15.288419519999998</v>
      </c>
      <c r="T5" s="8">
        <f>FC_OTH_HH_SH_E!T5+FC_OTH_HH_SC_E!T5+FC_OTH_HH_WH_E!T5+FC_OTH_HH_CO_E!T5</f>
        <v>10.851603839999997</v>
      </c>
      <c r="U5" s="8">
        <f>FC_OTH_HH_SH_E!U5+FC_OTH_HH_SC_E!U5+FC_OTH_HH_WH_E!U5+FC_OTH_HH_CO_E!U5</f>
        <v>17.003820239999996</v>
      </c>
      <c r="V5" s="8">
        <f>FC_OTH_HH_SH_E!V5+FC_OTH_HH_SC_E!V5+FC_OTH_HH_WH_E!V5+FC_OTH_HH_CO_E!V5</f>
        <v>15.098727599999995</v>
      </c>
      <c r="W5" s="8">
        <f>FC_OTH_HH_SH_E!W5+FC_OTH_HH_SC_E!W5+FC_OTH_HH_WH_E!W5+FC_OTH_HH_CO_E!W5</f>
        <v>9.9344757599999998</v>
      </c>
      <c r="X5" s="8">
        <f>FC_OTH_HH_SH_E!X5+FC_OTH_HH_SC_E!X5+FC_OTH_HH_WH_E!X5+FC_OTH_HH_CO_E!X5</f>
        <v>12.716850959999999</v>
      </c>
      <c r="Y5" s="8">
        <f>FC_OTH_HH_SH_E!Y5+FC_OTH_HH_SC_E!Y5+FC_OTH_HH_WH_E!Y5+FC_OTH_HH_CO_E!Y5</f>
        <v>14.749994159999995</v>
      </c>
      <c r="Z5" s="8">
        <f>FC_OTH_HH_SH_E!Z5+FC_OTH_HH_SC_E!Z5+FC_OTH_HH_WH_E!Z5+FC_OTH_HH_CO_E!Z5</f>
        <v>4.7484280800000009</v>
      </c>
    </row>
    <row r="6" spans="1:26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  <c r="Y6" s="8">
        <f>FC_OTH_HH_SH_E!Y6+FC_OTH_HH_SC_E!Y6+FC_OTH_HH_WH_E!Y6+FC_OTH_HH_CO_E!Y6</f>
        <v>0</v>
      </c>
      <c r="Z6" s="8">
        <f>FC_OTH_HH_SH_E!Z6+FC_OTH_HH_SC_E!Z6+FC_OTH_HH_WH_E!Z6+FC_OTH_HH_CO_E!Z6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1018.2743999999999</v>
      </c>
      <c r="D7" s="8">
        <f>FC_OTH_HH_SH_E!D7+FC_OTH_HH_SC_E!D7+FC_OTH_HH_WH_E!D7+FC_OTH_HH_CO_E!D7</f>
        <v>1067.46624864</v>
      </c>
      <c r="E7" s="8">
        <f>FC_OTH_HH_SH_E!E7+FC_OTH_HH_SC_E!E7+FC_OTH_HH_WH_E!E7+FC_OTH_HH_CO_E!E7</f>
        <v>686.22840000000042</v>
      </c>
      <c r="F7" s="8">
        <f>FC_OTH_HH_SH_E!F7+FC_OTH_HH_SC_E!F7+FC_OTH_HH_WH_E!F7+FC_OTH_HH_CO_E!F7</f>
        <v>794.45087568000008</v>
      </c>
      <c r="G7" s="8">
        <f>FC_OTH_HH_SH_E!G7+FC_OTH_HH_SC_E!G7+FC_OTH_HH_WH_E!G7+FC_OTH_HH_CO_E!G7</f>
        <v>787.07196215999988</v>
      </c>
      <c r="H7" s="8">
        <f>FC_OTH_HH_SH_E!H7+FC_OTH_HH_SC_E!H7+FC_OTH_HH_WH_E!H7+FC_OTH_HH_CO_E!H7</f>
        <v>700.9858864800002</v>
      </c>
      <c r="I7" s="8">
        <f>FC_OTH_HH_SH_E!I7+FC_OTH_HH_SC_E!I7+FC_OTH_HH_WH_E!I7+FC_OTH_HH_CO_E!I7</f>
        <v>700.98588647999998</v>
      </c>
      <c r="J7" s="8">
        <f>FC_OTH_HH_SH_E!J7+FC_OTH_HH_SC_E!J7+FC_OTH_HH_WH_E!J7+FC_OTH_HH_CO_E!J7</f>
        <v>700.98588647999986</v>
      </c>
      <c r="K7" s="8">
        <f>FC_OTH_HH_SH_E!K7+FC_OTH_HH_SC_E!K7+FC_OTH_HH_WH_E!K7+FC_OTH_HH_CO_E!K7</f>
        <v>700.9858864800002</v>
      </c>
      <c r="L7" s="8">
        <f>FC_OTH_HH_SH_E!L7+FC_OTH_HH_SC_E!L7+FC_OTH_HH_WH_E!L7+FC_OTH_HH_CO_E!L7</f>
        <v>634.57668647999981</v>
      </c>
      <c r="M7" s="8">
        <f>FC_OTH_HH_SH_E!M7+FC_OTH_HH_SC_E!M7+FC_OTH_HH_WH_E!M7+FC_OTH_HH_CO_E!M7</f>
        <v>737.88011351999967</v>
      </c>
      <c r="N7" s="8">
        <f>FC_OTH_HH_SH_E!N7+FC_OTH_HH_SC_E!N7+FC_OTH_HH_WH_E!N7+FC_OTH_HH_CO_E!N7</f>
        <v>54.111237839999994</v>
      </c>
      <c r="O7" s="8">
        <f>FC_OTH_HH_SH_E!O7+FC_OTH_HH_SC_E!O7+FC_OTH_HH_WH_E!O7+FC_OTH_HH_CO_E!O7</f>
        <v>54.111237840000008</v>
      </c>
      <c r="P7" s="8">
        <f>FC_OTH_HH_SH_E!P7+FC_OTH_HH_SC_E!P7+FC_OTH_HH_WH_E!P7+FC_OTH_HH_CO_E!P7</f>
        <v>41.81327567999999</v>
      </c>
      <c r="Q7" s="8">
        <f>FC_OTH_HH_SH_E!Q7+FC_OTH_HH_SC_E!Q7+FC_OTH_HH_WH_E!Q7+FC_OTH_HH_CO_E!Q7</f>
        <v>54.111237839999994</v>
      </c>
      <c r="R7" s="8">
        <f>FC_OTH_HH_SH_E!R7+FC_OTH_HH_SC_E!R7+FC_OTH_HH_WH_E!R7+FC_OTH_HH_CO_E!R7</f>
        <v>59.030286479999958</v>
      </c>
      <c r="S7" s="8">
        <f>FC_OTH_HH_SH_E!S7+FC_OTH_HH_SC_E!S7+FC_OTH_HH_WH_E!S7+FC_OTH_HH_CO_E!S7</f>
        <v>73.788113519999996</v>
      </c>
      <c r="T7" s="8">
        <f>FC_OTH_HH_SH_E!T7+FC_OTH_HH_SC_E!T7+FC_OTH_HH_WH_E!T7+FC_OTH_HH_CO_E!T7</f>
        <v>72.297482399999978</v>
      </c>
      <c r="U7" s="8">
        <f>FC_OTH_HH_SH_E!U7+FC_OTH_HH_SC_E!U7+FC_OTH_HH_WH_E!U7+FC_OTH_HH_CO_E!U7</f>
        <v>62.488673279999993</v>
      </c>
      <c r="V7" s="8">
        <f>FC_OTH_HH_SH_E!V7+FC_OTH_HH_SC_E!V7+FC_OTH_HH_WH_E!V7+FC_OTH_HH_CO_E!V7</f>
        <v>62.594246879999993</v>
      </c>
      <c r="W7" s="8">
        <f>FC_OTH_HH_SH_E!W7+FC_OTH_HH_SC_E!W7+FC_OTH_HH_WH_E!W7+FC_OTH_HH_CO_E!W7</f>
        <v>59.197501440000018</v>
      </c>
      <c r="X7" s="8">
        <f>FC_OTH_HH_SH_E!X7+FC_OTH_HH_SC_E!X7+FC_OTH_HH_WH_E!X7+FC_OTH_HH_CO_E!X7</f>
        <v>67.336544880000005</v>
      </c>
      <c r="Y7" s="8">
        <f>FC_OTH_HH_SH_E!Y7+FC_OTH_HH_SC_E!Y7+FC_OTH_HH_WH_E!Y7+FC_OTH_HH_CO_E!Y7</f>
        <v>54.180030959999968</v>
      </c>
      <c r="Z7" s="8">
        <f>FC_OTH_HH_SH_E!Z7+FC_OTH_HH_SC_E!Z7+FC_OTH_HH_WH_E!Z7+FC_OTH_HH_CO_E!Z7</f>
        <v>60.734789280000015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36.057121199404996</v>
      </c>
      <c r="D8" s="19">
        <f t="shared" si="6"/>
        <v>51.510121199149999</v>
      </c>
      <c r="E8" s="19">
        <f t="shared" si="6"/>
        <v>1.716919199971668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  <c r="Y9" s="8">
        <f>FC_OTH_HH_SH_E!Y9+FC_OTH_HH_SC_E!Y9+FC_OTH_HH_WH_E!Y9+FC_OTH_HH_CO_E!Y9</f>
        <v>0</v>
      </c>
      <c r="Z9" s="8">
        <f>FC_OTH_HH_SH_E!Z9+FC_OTH_HH_SC_E!Z9+FC_OTH_HH_WH_E!Z9+FC_OTH_HH_CO_E!Z9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36.057121199404996</v>
      </c>
      <c r="D10" s="8">
        <f>FC_OTH_HH_SH_E!D10+FC_OTH_HH_SC_E!D10+FC_OTH_HH_WH_E!D10+FC_OTH_HH_CO_E!D10</f>
        <v>51.510121199149999</v>
      </c>
      <c r="E10" s="8">
        <f>FC_OTH_HH_SH_E!E10+FC_OTH_HH_SC_E!E10+FC_OTH_HH_WH_E!E10+FC_OTH_HH_CO_E!E10</f>
        <v>1.716919199971668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  <c r="Y10" s="8">
        <f>FC_OTH_HH_SH_E!Y10+FC_OTH_HH_SC_E!Y10+FC_OTH_HH_WH_E!Y10+FC_OTH_HH_CO_E!Y10</f>
        <v>0</v>
      </c>
      <c r="Z10" s="8">
        <f>FC_OTH_HH_SH_E!Z10+FC_OTH_HH_SC_E!Z10+FC_OTH_HH_WH_E!Z10+FC_OTH_HH_CO_E!Z10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490.48787160305585</v>
      </c>
      <c r="D11" s="19">
        <f t="shared" si="8"/>
        <v>375.78378600234129</v>
      </c>
      <c r="E11" s="19">
        <f t="shared" si="8"/>
        <v>359.94821400224265</v>
      </c>
      <c r="F11" s="19">
        <f t="shared" si="8"/>
        <v>218.70808560136265</v>
      </c>
      <c r="G11" s="19">
        <f t="shared" si="8"/>
        <v>193.45591440120532</v>
      </c>
      <c r="H11" s="19">
        <f t="shared" si="8"/>
        <v>181.47195720113069</v>
      </c>
      <c r="I11" s="19">
        <f t="shared" si="8"/>
        <v>153.22408560095465</v>
      </c>
      <c r="J11" s="19">
        <f t="shared" si="8"/>
        <v>130.11208560081064</v>
      </c>
      <c r="K11" s="19">
        <f t="shared" si="8"/>
        <v>229.40817120142935</v>
      </c>
      <c r="L11" s="19">
        <f t="shared" si="8"/>
        <v>184.89600000115189</v>
      </c>
      <c r="M11" s="19">
        <f t="shared" si="8"/>
        <v>178.04791440110924</v>
      </c>
      <c r="N11" s="19">
        <f t="shared" si="8"/>
        <v>71.904128400447988</v>
      </c>
      <c r="O11" s="19">
        <f t="shared" si="8"/>
        <v>78.751828800490699</v>
      </c>
      <c r="P11" s="19">
        <f t="shared" si="8"/>
        <v>82.175871600511968</v>
      </c>
      <c r="Q11" s="19">
        <f t="shared" si="8"/>
        <v>61.632000000384018</v>
      </c>
      <c r="R11" s="19">
        <f t="shared" si="8"/>
        <v>65.056042800405308</v>
      </c>
      <c r="S11" s="19">
        <f t="shared" si="8"/>
        <v>68.480085600426648</v>
      </c>
      <c r="T11" s="19">
        <f t="shared" si="8"/>
        <v>65.412738000407529</v>
      </c>
      <c r="U11" s="19">
        <f t="shared" si="8"/>
        <v>28.159660800175441</v>
      </c>
      <c r="V11" s="19">
        <f t="shared" si="8"/>
        <v>21.664418400134974</v>
      </c>
      <c r="W11" s="19">
        <f t="shared" si="8"/>
        <v>14.803236000092229</v>
      </c>
      <c r="X11" s="19">
        <f t="shared" si="8"/>
        <v>26.851521600167292</v>
      </c>
      <c r="Y11" s="19">
        <f t="shared" ref="Y11:Z11" si="9">SUM(Y12:Y16)</f>
        <v>40.96602000025522</v>
      </c>
      <c r="Z11" s="19">
        <f t="shared" si="9"/>
        <v>12.862213200080145</v>
      </c>
    </row>
    <row r="12" spans="1:26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400.60800000249588</v>
      </c>
      <c r="D12" s="8">
        <f>FC_OTH_HH_SH_E!D12+FC_OTH_HH_SC_E!D12+FC_OTH_HH_WH_E!D12+FC_OTH_HH_CO_E!D12</f>
        <v>297.88787160185598</v>
      </c>
      <c r="E12" s="8">
        <f>FC_OTH_HH_SH_E!E12+FC_OTH_HH_SC_E!E12+FC_OTH_HH_WH_E!E12+FC_OTH_HH_CO_E!E12</f>
        <v>291.04017120181334</v>
      </c>
      <c r="F12" s="8">
        <f>FC_OTH_HH_SH_E!F12+FC_OTH_HH_SC_E!F12+FC_OTH_HH_WH_E!F12+FC_OTH_HH_CO_E!F12</f>
        <v>167.77617120104529</v>
      </c>
      <c r="G12" s="8">
        <f>FC_OTH_HH_SH_E!G12+FC_OTH_HH_SC_E!G12+FC_OTH_HH_WH_E!G12+FC_OTH_HH_CO_E!G12</f>
        <v>157.50404280098132</v>
      </c>
      <c r="H12" s="8">
        <f>FC_OTH_HH_SH_E!H12+FC_OTH_HH_SC_E!H12+FC_OTH_HH_WH_E!H12+FC_OTH_HH_CO_E!H12</f>
        <v>157.50404280098135</v>
      </c>
      <c r="I12" s="8">
        <f>FC_OTH_HH_SH_E!I12+FC_OTH_HH_SC_E!I12+FC_OTH_HH_WH_E!I12+FC_OTH_HH_CO_E!I12</f>
        <v>147.2319144009173</v>
      </c>
      <c r="J12" s="8">
        <f>FC_OTH_HH_SH_E!J12+FC_OTH_HH_SC_E!J12+FC_OTH_HH_WH_E!J12+FC_OTH_HH_CO_E!J12</f>
        <v>130.11208560081064</v>
      </c>
      <c r="K12" s="8">
        <f>FC_OTH_HH_SH_E!K12+FC_OTH_HH_SC_E!K12+FC_OTH_HH_WH_E!K12+FC_OTH_HH_CO_E!K12</f>
        <v>229.40817120142935</v>
      </c>
      <c r="L12" s="8">
        <f>FC_OTH_HH_SH_E!L12+FC_OTH_HH_SC_E!L12+FC_OTH_HH_WH_E!L12+FC_OTH_HH_CO_E!L12</f>
        <v>184.89600000115189</v>
      </c>
      <c r="M12" s="8">
        <f>FC_OTH_HH_SH_E!M12+FC_OTH_HH_SC_E!M12+FC_OTH_HH_WH_E!M12+FC_OTH_HH_CO_E!M12</f>
        <v>178.04791440110924</v>
      </c>
      <c r="N12" s="8">
        <f>FC_OTH_HH_SH_E!N12+FC_OTH_HH_SC_E!N12+FC_OTH_HH_WH_E!N12+FC_OTH_HH_CO_E!N12</f>
        <v>71.904128400447988</v>
      </c>
      <c r="O12" s="8">
        <f>FC_OTH_HH_SH_E!O12+FC_OTH_HH_SC_E!O12+FC_OTH_HH_WH_E!O12+FC_OTH_HH_CO_E!O12</f>
        <v>78.751828800490699</v>
      </c>
      <c r="P12" s="8">
        <f>FC_OTH_HH_SH_E!P12+FC_OTH_HH_SC_E!P12+FC_OTH_HH_WH_E!P12+FC_OTH_HH_CO_E!P12</f>
        <v>82.175871600511968</v>
      </c>
      <c r="Q12" s="8">
        <f>FC_OTH_HH_SH_E!Q12+FC_OTH_HH_SC_E!Q12+FC_OTH_HH_WH_E!Q12+FC_OTH_HH_CO_E!Q12</f>
        <v>61.632000000384018</v>
      </c>
      <c r="R12" s="8">
        <f>FC_OTH_HH_SH_E!R12+FC_OTH_HH_SC_E!R12+FC_OTH_HH_WH_E!R12+FC_OTH_HH_CO_E!R12</f>
        <v>65.056042800405308</v>
      </c>
      <c r="S12" s="8">
        <f>FC_OTH_HH_SH_E!S12+FC_OTH_HH_SC_E!S12+FC_OTH_HH_WH_E!S12+FC_OTH_HH_CO_E!S12</f>
        <v>68.480085600426648</v>
      </c>
      <c r="T12" s="8">
        <f>FC_OTH_HH_SH_E!T12+FC_OTH_HH_SC_E!T12+FC_OTH_HH_WH_E!T12+FC_OTH_HH_CO_E!T12</f>
        <v>65.367669600407254</v>
      </c>
      <c r="U12" s="8">
        <f>FC_OTH_HH_SH_E!U12+FC_OTH_HH_SC_E!U12+FC_OTH_HH_WH_E!U12+FC_OTH_HH_CO_E!U12</f>
        <v>28.114592400175159</v>
      </c>
      <c r="V12" s="8">
        <f>FC_OTH_HH_SH_E!V12+FC_OTH_HH_SC_E!V12+FC_OTH_HH_WH_E!V12+FC_OTH_HH_CO_E!V12</f>
        <v>21.622431600134711</v>
      </c>
      <c r="W12" s="8">
        <f>FC_OTH_HH_SH_E!W12+FC_OTH_HH_SC_E!W12+FC_OTH_HH_WH_E!W12+FC_OTH_HH_CO_E!W12</f>
        <v>14.764330800091987</v>
      </c>
      <c r="X12" s="8">
        <f>FC_OTH_HH_SH_E!X12+FC_OTH_HH_SC_E!X12+FC_OTH_HH_WH_E!X12+FC_OTH_HH_CO_E!X12</f>
        <v>26.806453200167009</v>
      </c>
      <c r="Y12" s="8">
        <f>FC_OTH_HH_SH_E!Y12+FC_OTH_HH_SC_E!Y12+FC_OTH_HH_WH_E!Y12+FC_OTH_HH_CO_E!Y12</f>
        <v>40.927114800254977</v>
      </c>
      <c r="Z12" s="8">
        <f>FC_OTH_HH_SH_E!Z12+FC_OTH_HH_SC_E!Z12+FC_OTH_HH_WH_E!Z12+FC_OTH_HH_CO_E!Z12</f>
        <v>12.826389600079922</v>
      </c>
    </row>
    <row r="13" spans="1:26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89.87987160055998</v>
      </c>
      <c r="D13" s="8">
        <f>FC_OTH_HH_SH_E!D13+FC_OTH_HH_SC_E!D13+FC_OTH_HH_WH_E!D13+FC_OTH_HH_CO_E!D13</f>
        <v>77.89591440048531</v>
      </c>
      <c r="E13" s="8">
        <f>FC_OTH_HH_SH_E!E13+FC_OTH_HH_SC_E!E13+FC_OTH_HH_WH_E!E13+FC_OTH_HH_CO_E!E13</f>
        <v>68.908042800429314</v>
      </c>
      <c r="F13" s="8">
        <f>FC_OTH_HH_SH_E!F13+FC_OTH_HH_SC_E!F13+FC_OTH_HH_WH_E!F13+FC_OTH_HH_CO_E!F13</f>
        <v>50.931914400317353</v>
      </c>
      <c r="G13" s="8">
        <f>FC_OTH_HH_SH_E!G13+FC_OTH_HH_SC_E!G13+FC_OTH_HH_WH_E!G13+FC_OTH_HH_CO_E!G13</f>
        <v>35.951871600223988</v>
      </c>
      <c r="H13" s="8">
        <f>FC_OTH_HH_SH_E!H13+FC_OTH_HH_SC_E!H13+FC_OTH_HH_WH_E!H13+FC_OTH_HH_CO_E!H13</f>
        <v>23.967914400149329</v>
      </c>
      <c r="I13" s="8">
        <f>FC_OTH_HH_SH_E!I13+FC_OTH_HH_SC_E!I13+FC_OTH_HH_WH_E!I13+FC_OTH_HH_CO_E!I13</f>
        <v>5.9921712000373351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4.5068400000280784E-2</v>
      </c>
      <c r="U13" s="8">
        <f>FC_OTH_HH_SH_E!U13+FC_OTH_HH_SC_E!U13+FC_OTH_HH_WH_E!U13+FC_OTH_HH_CO_E!U13</f>
        <v>4.5068400000280798E-2</v>
      </c>
      <c r="V13" s="8">
        <f>FC_OTH_HH_SH_E!V13+FC_OTH_HH_SC_E!V13+FC_OTH_HH_WH_E!V13+FC_OTH_HH_CO_E!V13</f>
        <v>4.198680000026158E-2</v>
      </c>
      <c r="W13" s="8">
        <f>FC_OTH_HH_SH_E!W13+FC_OTH_HH_SC_E!W13+FC_OTH_HH_WH_E!W13+FC_OTH_HH_CO_E!W13</f>
        <v>3.8905200000242404E-2</v>
      </c>
      <c r="X13" s="8">
        <f>FC_OTH_HH_SH_E!X13+FC_OTH_HH_SC_E!X13+FC_OTH_HH_WH_E!X13+FC_OTH_HH_CO_E!X13</f>
        <v>4.5068400000280791E-2</v>
      </c>
      <c r="Y13" s="8">
        <f>FC_OTH_HH_SH_E!Y13+FC_OTH_HH_SC_E!Y13+FC_OTH_HH_WH_E!Y13+FC_OTH_HH_CO_E!Y13</f>
        <v>3.8905200000242376E-2</v>
      </c>
      <c r="Z13" s="8">
        <f>FC_OTH_HH_SH_E!Z13+FC_OTH_HH_SC_E!Z13+FC_OTH_HH_WH_E!Z13+FC_OTH_HH_CO_E!Z13</f>
        <v>3.5823600000223207E-2</v>
      </c>
    </row>
    <row r="14" spans="1:26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  <c r="Y14" s="8">
        <f>FC_OTH_HH_SH_E!Y14+FC_OTH_HH_SC_E!Y14+FC_OTH_HH_WH_E!Y14+FC_OTH_HH_CO_E!Y14</f>
        <v>0</v>
      </c>
      <c r="Z14" s="8">
        <f>FC_OTH_HH_SH_E!Z14+FC_OTH_HH_SC_E!Z14+FC_OTH_HH_WH_E!Z14+FC_OTH_HH_CO_E!Z14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  <c r="Y15" s="8">
        <f>FC_OTH_HH_SH_E!Y15+FC_OTH_HH_SC_E!Y15+FC_OTH_HH_WH_E!Y15+FC_OTH_HH_CO_E!Y15</f>
        <v>0</v>
      </c>
      <c r="Z15" s="8">
        <f>FC_OTH_HH_SH_E!Z15+FC_OTH_HH_SC_E!Z15+FC_OTH_HH_WH_E!Z15+FC_OTH_HH_CO_E!Z15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  <c r="Y16" s="8">
        <f>FC_OTH_HH_SH_E!Y16+FC_OTH_HH_SC_E!Y16+FC_OTH_HH_WH_E!Y16+FC_OTH_HH_CO_E!Y16</f>
        <v>0</v>
      </c>
      <c r="Z16" s="8">
        <f>FC_OTH_HH_SH_E!Z16+FC_OTH_HH_SC_E!Z16+FC_OTH_HH_WH_E!Z16+FC_OTH_HH_CO_E!Z16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  <c r="Y18" s="8">
        <f>FC_OTH_HH_SH_E!Y18+FC_OTH_HH_SC_E!Y18+FC_OTH_HH_WH_E!Y18+FC_OTH_HH_CO_E!Y18</f>
        <v>0</v>
      </c>
      <c r="Z18" s="8">
        <f>FC_OTH_HH_SH_E!Z18+FC_OTH_HH_SC_E!Z18+FC_OTH_HH_WH_E!Z18+FC_OTH_HH_CO_E!Z18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  <c r="Y19" s="8">
        <f>FC_OTH_HH_SH_E!Y19+FC_OTH_HH_SC_E!Y19+FC_OTH_HH_WH_E!Y19+FC_OTH_HH_CO_E!Y19</f>
        <v>0</v>
      </c>
      <c r="Z19" s="8">
        <f>FC_OTH_HH_SH_E!Z19+FC_OTH_HH_SC_E!Z19+FC_OTH_HH_WH_E!Z19+FC_OTH_HH_CO_E!Z19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  <c r="Y20" s="8">
        <f>FC_OTH_HH_SH_E!Y20+FC_OTH_HH_SC_E!Y20+FC_OTH_HH_WH_E!Y20+FC_OTH_HH_CO_E!Y20</f>
        <v>0</v>
      </c>
      <c r="Z20" s="8">
        <f>FC_OTH_HH_SH_E!Z20+FC_OTH_HH_SC_E!Z20+FC_OTH_HH_WH_E!Z20+FC_OTH_HH_CO_E!Z20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  <c r="Y21" s="8">
        <f>FC_OTH_HH_SH_E!Y21+FC_OTH_HH_SC_E!Y21+FC_OTH_HH_WH_E!Y21+FC_OTH_HH_CO_E!Y21</f>
        <v>0</v>
      </c>
      <c r="Z21" s="8">
        <f>FC_OTH_HH_SH_E!Z21+FC_OTH_HH_SC_E!Z21+FC_OTH_HH_WH_E!Z21+FC_OTH_HH_CO_E!Z21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  <c r="Y23" s="8">
        <f>FC_OTH_HH_SH_E!Y23+FC_OTH_HH_SC_E!Y23+FC_OTH_HH_WH_E!Y23+FC_OTH_HH_CO_E!Y23</f>
        <v>0</v>
      </c>
      <c r="Z23" s="8">
        <f>FC_OTH_HH_SH_E!Z23+FC_OTH_HH_SC_E!Z23+FC_OTH_HH_WH_E!Z23+FC_OTH_HH_CO_E!Z23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  <c r="Y24" s="8">
        <f>FC_OTH_HH_SH_E!Y24+FC_OTH_HH_SC_E!Y24+FC_OTH_HH_WH_E!Y24+FC_OTH_HH_CO_E!Y24</f>
        <v>0</v>
      </c>
      <c r="Z24" s="8">
        <f>FC_OTH_HH_SH_E!Z24+FC_OTH_HH_SC_E!Z24+FC_OTH_HH_WH_E!Z24+FC_OTH_HH_CO_E!Z24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  <c r="Y25" s="27">
        <f>FC_OTH_HH_SH_E!Y25+FC_OTH_HH_SC_E!Y25+FC_OTH_HH_WH_E!Y25+FC_OTH_HH_CO_E!Y25</f>
        <v>0</v>
      </c>
      <c r="Z25" s="27">
        <f>FC_OTH_HH_SH_E!Z25+FC_OTH_HH_SC_E!Z25+FC_OTH_HH_WH_E!Z25+FC_OTH_HH_CO_E!Z25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29327.693247360003</v>
      </c>
      <c r="D26" s="27">
        <f t="shared" si="14"/>
        <v>32583.475922759997</v>
      </c>
      <c r="E26" s="27">
        <f t="shared" si="14"/>
        <v>28763.87192568</v>
      </c>
      <c r="F26" s="27">
        <f t="shared" si="14"/>
        <v>29960.256199680007</v>
      </c>
      <c r="G26" s="27">
        <f t="shared" si="14"/>
        <v>29473.565637960004</v>
      </c>
      <c r="H26" s="27">
        <f t="shared" si="14"/>
        <v>29249.341567920001</v>
      </c>
      <c r="I26" s="27">
        <f t="shared" si="14"/>
        <v>26788.222059839998</v>
      </c>
      <c r="J26" s="27">
        <f t="shared" si="14"/>
        <v>22867.495865640005</v>
      </c>
      <c r="K26" s="27">
        <f t="shared" si="14"/>
        <v>25837.522588079992</v>
      </c>
      <c r="L26" s="27">
        <f t="shared" si="14"/>
        <v>24971.030706599999</v>
      </c>
      <c r="M26" s="27">
        <f t="shared" si="14"/>
        <v>23189.180764679997</v>
      </c>
      <c r="N26" s="27">
        <f t="shared" si="14"/>
        <v>18827.534928959998</v>
      </c>
      <c r="O26" s="27">
        <f t="shared" si="14"/>
        <v>20837.667801959989</v>
      </c>
      <c r="P26" s="27">
        <f t="shared" si="14"/>
        <v>21023.98913519999</v>
      </c>
      <c r="Q26" s="27">
        <f t="shared" si="14"/>
        <v>15461.731676159981</v>
      </c>
      <c r="R26" s="27">
        <f t="shared" si="14"/>
        <v>16036.486763039997</v>
      </c>
      <c r="S26" s="27">
        <f t="shared" si="14"/>
        <v>16812.272752920006</v>
      </c>
      <c r="T26" s="27">
        <f t="shared" si="14"/>
        <v>16159.566375000017</v>
      </c>
      <c r="U26" s="27">
        <f t="shared" si="14"/>
        <v>14836.245049080004</v>
      </c>
      <c r="V26" s="27">
        <f t="shared" si="14"/>
        <v>14293.578814559998</v>
      </c>
      <c r="W26" s="27">
        <f t="shared" si="14"/>
        <v>12545.663631119998</v>
      </c>
      <c r="X26" s="27">
        <f t="shared" si="14"/>
        <v>14199.440932800013</v>
      </c>
      <c r="Y26" s="27">
        <f t="shared" ref="Y26:Z26" si="15">SUM(Y27,Y33)</f>
        <v>10502.660288520005</v>
      </c>
      <c r="Z26" s="27">
        <f t="shared" si="15"/>
        <v>9226.7093311200042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  <c r="Y28" s="8">
        <f>FC_OTH_HH_SH_E!Y28+FC_OTH_HH_SC_E!Y28+FC_OTH_HH_WH_E!Y28+FC_OTH_HH_CO_E!Y28</f>
        <v>0</v>
      </c>
      <c r="Z28" s="8">
        <f>FC_OTH_HH_SH_E!Z28+FC_OTH_HH_SC_E!Z28+FC_OTH_HH_WH_E!Z28+FC_OTH_HH_CO_E!Z28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  <c r="Y29" s="8">
        <f>FC_OTH_HH_SH_E!Y29+FC_OTH_HH_SC_E!Y29+FC_OTH_HH_WH_E!Y29+FC_OTH_HH_CO_E!Y29</f>
        <v>0</v>
      </c>
      <c r="Z29" s="8">
        <f>FC_OTH_HH_SH_E!Z29+FC_OTH_HH_SC_E!Z29+FC_OTH_HH_WH_E!Z29+FC_OTH_HH_CO_E!Z29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  <c r="Y30" s="8">
        <f>FC_OTH_HH_SH_E!Y30+FC_OTH_HH_SC_E!Y30+FC_OTH_HH_WH_E!Y30+FC_OTH_HH_CO_E!Y30</f>
        <v>0</v>
      </c>
      <c r="Z30" s="8">
        <f>FC_OTH_HH_SH_E!Z30+FC_OTH_HH_SC_E!Z30+FC_OTH_HH_WH_E!Z30+FC_OTH_HH_CO_E!Z30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  <c r="Y31" s="8">
        <f>FC_OTH_HH_SH_E!Y31+FC_OTH_HH_SC_E!Y31+FC_OTH_HH_WH_E!Y31+FC_OTH_HH_CO_E!Y31</f>
        <v>0</v>
      </c>
      <c r="Z31" s="8">
        <f>FC_OTH_HH_SH_E!Z31+FC_OTH_HH_SC_E!Z31+FC_OTH_HH_WH_E!Z31+FC_OTH_HH_CO_E!Z31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  <c r="Y32" s="8">
        <f>FC_OTH_HH_SH_E!Y32+FC_OTH_HH_SC_E!Y32+FC_OTH_HH_WH_E!Y32+FC_OTH_HH_CO_E!Y32</f>
        <v>0</v>
      </c>
      <c r="Z32" s="8">
        <f>FC_OTH_HH_SH_E!Z32+FC_OTH_HH_SC_E!Z32+FC_OTH_HH_WH_E!Z32+FC_OTH_HH_CO_E!Z32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29327.693247360003</v>
      </c>
      <c r="D33" s="19">
        <f t="shared" si="18"/>
        <v>32583.475922759997</v>
      </c>
      <c r="E33" s="19">
        <f t="shared" si="18"/>
        <v>28763.87192568</v>
      </c>
      <c r="F33" s="19">
        <f t="shared" si="18"/>
        <v>29960.256199680007</v>
      </c>
      <c r="G33" s="19">
        <f t="shared" si="18"/>
        <v>29473.565637960004</v>
      </c>
      <c r="H33" s="19">
        <f t="shared" si="18"/>
        <v>29249.341567920001</v>
      </c>
      <c r="I33" s="19">
        <f t="shared" si="18"/>
        <v>26788.222059839998</v>
      </c>
      <c r="J33" s="19">
        <f t="shared" si="18"/>
        <v>22867.495865640005</v>
      </c>
      <c r="K33" s="19">
        <f t="shared" si="18"/>
        <v>25837.522588079992</v>
      </c>
      <c r="L33" s="19">
        <f t="shared" si="18"/>
        <v>24971.030706599999</v>
      </c>
      <c r="M33" s="19">
        <f t="shared" si="18"/>
        <v>23189.180764679997</v>
      </c>
      <c r="N33" s="19">
        <f t="shared" si="18"/>
        <v>18827.534928959998</v>
      </c>
      <c r="O33" s="19">
        <f t="shared" si="18"/>
        <v>20837.667801959989</v>
      </c>
      <c r="P33" s="19">
        <f t="shared" si="18"/>
        <v>21023.98913519999</v>
      </c>
      <c r="Q33" s="19">
        <f t="shared" si="18"/>
        <v>15461.731676159981</v>
      </c>
      <c r="R33" s="19">
        <f t="shared" si="18"/>
        <v>16036.486763039997</v>
      </c>
      <c r="S33" s="19">
        <f t="shared" si="18"/>
        <v>16812.272752920006</v>
      </c>
      <c r="T33" s="19">
        <f t="shared" si="18"/>
        <v>16159.566375000017</v>
      </c>
      <c r="U33" s="19">
        <f t="shared" si="18"/>
        <v>14836.245049080004</v>
      </c>
      <c r="V33" s="19">
        <f t="shared" si="18"/>
        <v>14293.578814559998</v>
      </c>
      <c r="W33" s="19">
        <f t="shared" si="18"/>
        <v>12545.663631119998</v>
      </c>
      <c r="X33" s="19">
        <f t="shared" si="18"/>
        <v>14199.440932800013</v>
      </c>
      <c r="Y33" s="19">
        <f t="shared" ref="Y33:Z33" si="19">SUM(Y34:Y50)</f>
        <v>10502.660288520005</v>
      </c>
      <c r="Z33" s="19">
        <f t="shared" si="19"/>
        <v>9226.7093311200042</v>
      </c>
    </row>
    <row r="34" spans="1:26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  <c r="Y34" s="8">
        <f>FC_OTH_HH_SH_E!Y34+FC_OTH_HH_SC_E!Y34+FC_OTH_HH_WH_E!Y34+FC_OTH_HH_CO_E!Y34</f>
        <v>0</v>
      </c>
      <c r="Z34" s="8">
        <f>FC_OTH_HH_SH_E!Z34+FC_OTH_HH_SC_E!Z34+FC_OTH_HH_WH_E!Z34+FC_OTH_HH_CO_E!Z34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  <c r="Y35" s="8">
        <f>FC_OTH_HH_SH_E!Y35+FC_OTH_HH_SC_E!Y35+FC_OTH_HH_WH_E!Y35+FC_OTH_HH_CO_E!Y35</f>
        <v>0</v>
      </c>
      <c r="Z35" s="8">
        <f>FC_OTH_HH_SH_E!Z35+FC_OTH_HH_SC_E!Z35+FC_OTH_HH_WH_E!Z35+FC_OTH_HH_CO_E!Z35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4554.5452790400013</v>
      </c>
      <c r="D36" s="8">
        <f>FC_OTH_HH_SH_E!D36+FC_OTH_HH_SC_E!D36+FC_OTH_HH_WH_E!D36+FC_OTH_HH_CO_E!D36</f>
        <v>4465.00653048</v>
      </c>
      <c r="E36" s="8">
        <f>FC_OTH_HH_SH_E!E36+FC_OTH_HH_SC_E!E36+FC_OTH_HH_WH_E!E36+FC_OTH_HH_CO_E!E36</f>
        <v>4351.5905400000001</v>
      </c>
      <c r="F36" s="8">
        <f>FC_OTH_HH_SH_E!F36+FC_OTH_HH_SC_E!F36+FC_OTH_HH_WH_E!F36+FC_OTH_HH_CO_E!F36</f>
        <v>4133.3025009600015</v>
      </c>
      <c r="G36" s="8">
        <f>FC_OTH_HH_SH_E!G36+FC_OTH_HH_SC_E!G36+FC_OTH_HH_WH_E!G36+FC_OTH_HH_CO_E!G36</f>
        <v>4156.5232504800006</v>
      </c>
      <c r="H36" s="8">
        <f>FC_OTH_HH_SH_E!H36+FC_OTH_HH_SC_E!H36+FC_OTH_HH_WH_E!H36+FC_OTH_HH_CO_E!H36</f>
        <v>3956.2437747599993</v>
      </c>
      <c r="I36" s="8">
        <f>FC_OTH_HH_SH_E!I36+FC_OTH_HH_SC_E!I36+FC_OTH_HH_WH_E!I36+FC_OTH_HH_CO_E!I36</f>
        <v>3660.1786504800002</v>
      </c>
      <c r="J36" s="8">
        <f>FC_OTH_HH_SH_E!J36+FC_OTH_HH_SC_E!J36+FC_OTH_HH_WH_E!J36+FC_OTH_HH_CO_E!J36</f>
        <v>3570.1980757200013</v>
      </c>
      <c r="K36" s="8">
        <f>FC_OTH_HH_SH_E!K36+FC_OTH_HH_SC_E!K36+FC_OTH_HH_WH_E!K36+FC_OTH_HH_CO_E!K36</f>
        <v>3410.555025239998</v>
      </c>
      <c r="L36" s="8">
        <f>FC_OTH_HH_SH_E!L36+FC_OTH_HH_SC_E!L36+FC_OTH_HH_WH_E!L36+FC_OTH_HH_CO_E!L36</f>
        <v>3337.9898990399997</v>
      </c>
      <c r="M36" s="8">
        <f>FC_OTH_HH_SH_E!M36+FC_OTH_HH_SC_E!M36+FC_OTH_HH_WH_E!M36+FC_OTH_HH_CO_E!M36</f>
        <v>3364.1132990399983</v>
      </c>
      <c r="N36" s="8">
        <f>FC_OTH_HH_SH_E!N36+FC_OTH_HH_SC_E!N36+FC_OTH_HH_WH_E!N36+FC_OTH_HH_CO_E!N36</f>
        <v>2888.1449510400007</v>
      </c>
      <c r="O36" s="8">
        <f>FC_OTH_HH_SH_E!O36+FC_OTH_HH_SC_E!O36+FC_OTH_HH_WH_E!O36+FC_OTH_HH_CO_E!O36</f>
        <v>2888.6646931199994</v>
      </c>
      <c r="P36" s="8">
        <f>FC_OTH_HH_SH_E!P36+FC_OTH_HH_SC_E!P36+FC_OTH_HH_WH_E!P36+FC_OTH_HH_CO_E!P36</f>
        <v>2836.406307960001</v>
      </c>
      <c r="Q36" s="8">
        <f>FC_OTH_HH_SH_E!Q36+FC_OTH_HH_SC_E!Q36+FC_OTH_HH_WH_E!Q36+FC_OTH_HH_CO_E!Q36</f>
        <v>2434.4482780800004</v>
      </c>
      <c r="R36" s="8">
        <f>FC_OTH_HH_SH_E!R36+FC_OTH_HH_SC_E!R36+FC_OTH_HH_WH_E!R36+FC_OTH_HH_CO_E!R36</f>
        <v>2453.8086705600008</v>
      </c>
      <c r="S36" s="8">
        <f>FC_OTH_HH_SH_E!S36+FC_OTH_HH_SC_E!S36+FC_OTH_HH_WH_E!S36+FC_OTH_HH_CO_E!S36</f>
        <v>2434.3119820800007</v>
      </c>
      <c r="T36" s="8">
        <f>FC_OTH_HH_SH_E!T36+FC_OTH_HH_SC_E!T36+FC_OTH_HH_WH_E!T36+FC_OTH_HH_CO_E!T36</f>
        <v>2428.81448292</v>
      </c>
      <c r="U36" s="8">
        <f>FC_OTH_HH_SH_E!U36+FC_OTH_HH_SC_E!U36+FC_OTH_HH_WH_E!U36+FC_OTH_HH_CO_E!U36</f>
        <v>2303.4278419199991</v>
      </c>
      <c r="V36" s="8">
        <f>FC_OTH_HH_SH_E!V36+FC_OTH_HH_SC_E!V36+FC_OTH_HH_WH_E!V36+FC_OTH_HH_CO_E!V36</f>
        <v>2162.0595862800001</v>
      </c>
      <c r="W36" s="8">
        <f>FC_OTH_HH_SH_E!W36+FC_OTH_HH_SC_E!W36+FC_OTH_HH_WH_E!W36+FC_OTH_HH_CO_E!W36</f>
        <v>2093.3754886800002</v>
      </c>
      <c r="X36" s="8">
        <f>FC_OTH_HH_SH_E!X36+FC_OTH_HH_SC_E!X36+FC_OTH_HH_WH_E!X36+FC_OTH_HH_CO_E!X36</f>
        <v>2369.8248926400001</v>
      </c>
      <c r="Y36" s="8">
        <f>FC_OTH_HH_SH_E!Y36+FC_OTH_HH_SC_E!Y36+FC_OTH_HH_WH_E!Y36+FC_OTH_HH_CO_E!Y36</f>
        <v>1916.9641684800006</v>
      </c>
      <c r="Z36" s="8">
        <f>FC_OTH_HH_SH_E!Z36+FC_OTH_HH_SC_E!Z36+FC_OTH_HH_WH_E!Z36+FC_OTH_HH_CO_E!Z36</f>
        <v>1635.4786273200007</v>
      </c>
    </row>
    <row r="37" spans="1:26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  <c r="Y37" s="8">
        <f>FC_OTH_HH_SH_E!Y37+FC_OTH_HH_SC_E!Y37+FC_OTH_HH_WH_E!Y37+FC_OTH_HH_CO_E!Y37</f>
        <v>0</v>
      </c>
      <c r="Z37" s="8">
        <f>FC_OTH_HH_SH_E!Z37+FC_OTH_HH_SC_E!Z37+FC_OTH_HH_WH_E!Z37+FC_OTH_HH_CO_E!Z37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  <c r="Y38" s="8">
        <f>FC_OTH_HH_SH_E!Y38+FC_OTH_HH_SC_E!Y38+FC_OTH_HH_WH_E!Y38+FC_OTH_HH_CO_E!Y38</f>
        <v>0</v>
      </c>
      <c r="Z38" s="8">
        <f>FC_OTH_HH_SH_E!Z38+FC_OTH_HH_SC_E!Z38+FC_OTH_HH_WH_E!Z38+FC_OTH_HH_CO_E!Z38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  <c r="Y39" s="8">
        <f>FC_OTH_HH_SH_E!Y39+FC_OTH_HH_SC_E!Y39+FC_OTH_HH_WH_E!Y39+FC_OTH_HH_CO_E!Y39</f>
        <v>0</v>
      </c>
      <c r="Z39" s="8">
        <f>FC_OTH_HH_SH_E!Z39+FC_OTH_HH_SC_E!Z39+FC_OTH_HH_WH_E!Z39+FC_OTH_HH_CO_E!Z39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  <c r="Y40" s="8">
        <f>FC_OTH_HH_SH_E!Y40+FC_OTH_HH_SC_E!Y40+FC_OTH_HH_WH_E!Y40+FC_OTH_HH_CO_E!Y40</f>
        <v>0</v>
      </c>
      <c r="Z40" s="8">
        <f>FC_OTH_HH_SH_E!Z40+FC_OTH_HH_SC_E!Z40+FC_OTH_HH_WH_E!Z40+FC_OTH_HH_CO_E!Z40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352.71272628000008</v>
      </c>
      <c r="D41" s="8">
        <f>FC_OTH_HH_SH_E!D41+FC_OTH_HH_SC_E!D41+FC_OTH_HH_WH_E!D41+FC_OTH_HH_CO_E!D41</f>
        <v>308.62347372000011</v>
      </c>
      <c r="E41" s="8">
        <f>FC_OTH_HH_SH_E!E41+FC_OTH_HH_SC_E!E41+FC_OTH_HH_WH_E!E41+FC_OTH_HH_CO_E!E41</f>
        <v>333.81740627999994</v>
      </c>
      <c r="F41" s="8">
        <f>FC_OTH_HH_SH_E!F41+FC_OTH_HH_SC_E!F41+FC_OTH_HH_WH_E!F41+FC_OTH_HH_CO_E!F41</f>
        <v>383.35291128000006</v>
      </c>
      <c r="G41" s="8">
        <f>FC_OTH_HH_SH_E!G41+FC_OTH_HH_SC_E!G41+FC_OTH_HH_WH_E!G41+FC_OTH_HH_CO_E!G41</f>
        <v>404.99374715999988</v>
      </c>
      <c r="H41" s="8">
        <f>FC_OTH_HH_SH_E!H41+FC_OTH_HH_SC_E!H41+FC_OTH_HH_WH_E!H41+FC_OTH_HH_CO_E!H41</f>
        <v>463.73334372000022</v>
      </c>
      <c r="I41" s="8">
        <f>FC_OTH_HH_SH_E!I41+FC_OTH_HH_SC_E!I41+FC_OTH_HH_WH_E!I41+FC_OTH_HH_CO_E!I41</f>
        <v>565.75487088000023</v>
      </c>
      <c r="J41" s="8">
        <f>FC_OTH_HH_SH_E!J41+FC_OTH_HH_SC_E!J41+FC_OTH_HH_WH_E!J41+FC_OTH_HH_CO_E!J41</f>
        <v>510.10685928000038</v>
      </c>
      <c r="K41" s="8">
        <f>FC_OTH_HH_SH_E!K41+FC_OTH_HH_SC_E!K41+FC_OTH_HH_WH_E!K41+FC_OTH_HH_CO_E!K41</f>
        <v>550.29694608</v>
      </c>
      <c r="L41" s="8">
        <f>FC_OTH_HH_SH_E!L41+FC_OTH_HH_SC_E!L41+FC_OTH_HH_WH_E!L41+FC_OTH_HH_CO_E!L41</f>
        <v>717.24098088000017</v>
      </c>
      <c r="M41" s="8">
        <f>FC_OTH_HH_SH_E!M41+FC_OTH_HH_SC_E!M41+FC_OTH_HH_WH_E!M41+FC_OTH_HH_CO_E!M41</f>
        <v>723.42415080000001</v>
      </c>
      <c r="N41" s="8">
        <f>FC_OTH_HH_SH_E!N41+FC_OTH_HH_SC_E!N41+FC_OTH_HH_WH_E!N41+FC_OTH_HH_CO_E!N41</f>
        <v>636.01647119999973</v>
      </c>
      <c r="O41" s="8">
        <f>FC_OTH_HH_SH_E!O41+FC_OTH_HH_SC_E!O41+FC_OTH_HH_WH_E!O41+FC_OTH_HH_CO_E!O41</f>
        <v>619.17685847999962</v>
      </c>
      <c r="P41" s="8">
        <f>FC_OTH_HH_SH_E!P41+FC_OTH_HH_SC_E!P41+FC_OTH_HH_WH_E!P41+FC_OTH_HH_CO_E!P41</f>
        <v>564.06982247999963</v>
      </c>
      <c r="Q41" s="8">
        <f>FC_OTH_HH_SH_E!Q41+FC_OTH_HH_SC_E!Q41+FC_OTH_HH_WH_E!Q41+FC_OTH_HH_CO_E!Q41</f>
        <v>426.56055479999941</v>
      </c>
      <c r="R41" s="8">
        <f>FC_OTH_HH_SH_E!R41+FC_OTH_HH_SC_E!R41+FC_OTH_HH_WH_E!R41+FC_OTH_HH_CO_E!R41</f>
        <v>485.0125801199996</v>
      </c>
      <c r="S41" s="8">
        <f>FC_OTH_HH_SH_E!S41+FC_OTH_HH_SC_E!S41+FC_OTH_HH_WH_E!S41+FC_OTH_HH_CO_E!S41</f>
        <v>530.2112209200003</v>
      </c>
      <c r="T41" s="8">
        <f>FC_OTH_HH_SH_E!T41+FC_OTH_HH_SC_E!T41+FC_OTH_HH_WH_E!T41+FC_OTH_HH_CO_E!T41</f>
        <v>557.59623408000084</v>
      </c>
      <c r="U41" s="8">
        <f>FC_OTH_HH_SH_E!U41+FC_OTH_HH_SC_E!U41+FC_OTH_HH_WH_E!U41+FC_OTH_HH_CO_E!U41</f>
        <v>509.59668564000009</v>
      </c>
      <c r="V41" s="8">
        <f>FC_OTH_HH_SH_E!V41+FC_OTH_HH_SC_E!V41+FC_OTH_HH_WH_E!V41+FC_OTH_HH_CO_E!V41</f>
        <v>533.75396399999977</v>
      </c>
      <c r="W41" s="8">
        <f>FC_OTH_HH_SH_E!W41+FC_OTH_HH_SC_E!W41+FC_OTH_HH_WH_E!W41+FC_OTH_HH_CO_E!W41</f>
        <v>484.35098507999999</v>
      </c>
      <c r="X41" s="8">
        <f>FC_OTH_HH_SH_E!X41+FC_OTH_HH_SC_E!X41+FC_OTH_HH_WH_E!X41+FC_OTH_HH_CO_E!X41</f>
        <v>531.93923676000065</v>
      </c>
      <c r="Y41" s="8">
        <f>FC_OTH_HH_SH_E!Y41+FC_OTH_HH_SC_E!Y41+FC_OTH_HH_WH_E!Y41+FC_OTH_HH_CO_E!Y41</f>
        <v>532.6937553600003</v>
      </c>
      <c r="Z41" s="8">
        <f>FC_OTH_HH_SH_E!Z41+FC_OTH_HH_SC_E!Z41+FC_OTH_HH_WH_E!Z41+FC_OTH_HH_CO_E!Z41</f>
        <v>367.80232176000021</v>
      </c>
    </row>
    <row r="42" spans="1:26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  <c r="Y42" s="8">
        <f>FC_OTH_HH_SH_E!Y42+FC_OTH_HH_SC_E!Y42+FC_OTH_HH_WH_E!Y42+FC_OTH_HH_CO_E!Y42</f>
        <v>0</v>
      </c>
      <c r="Z42" s="8">
        <f>FC_OTH_HH_SH_E!Z42+FC_OTH_HH_SC_E!Z42+FC_OTH_HH_WH_E!Z42+FC_OTH_HH_CO_E!Z42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22606.798411079999</v>
      </c>
      <c r="D43" s="8">
        <f>FC_OTH_HH_SH_E!D43+FC_OTH_HH_SC_E!D43+FC_OTH_HH_WH_E!D43+FC_OTH_HH_CO_E!D43</f>
        <v>26121.287518559995</v>
      </c>
      <c r="E43" s="8">
        <f>FC_OTH_HH_SH_E!E43+FC_OTH_HH_SC_E!E43+FC_OTH_HH_WH_E!E43+FC_OTH_HH_CO_E!E43</f>
        <v>23049.694170359999</v>
      </c>
      <c r="F43" s="8">
        <f>FC_OTH_HH_SH_E!F43+FC_OTH_HH_SC_E!F43+FC_OTH_HH_WH_E!F43+FC_OTH_HH_CO_E!F43</f>
        <v>24171.112929600004</v>
      </c>
      <c r="G43" s="8">
        <f>FC_OTH_HH_SH_E!G43+FC_OTH_HH_SC_E!G43+FC_OTH_HH_WH_E!G43+FC_OTH_HH_CO_E!G43</f>
        <v>24060.627339840004</v>
      </c>
      <c r="H43" s="8">
        <f>FC_OTH_HH_SH_E!H43+FC_OTH_HH_SC_E!H43+FC_OTH_HH_WH_E!H43+FC_OTH_HH_CO_E!H43</f>
        <v>24107.978306879999</v>
      </c>
      <c r="I43" s="8">
        <f>FC_OTH_HH_SH_E!I43+FC_OTH_HH_SC_E!I43+FC_OTH_HH_WH_E!I43+FC_OTH_HH_CO_E!I43</f>
        <v>21491.045634239999</v>
      </c>
      <c r="J43" s="8">
        <f>FC_OTH_HH_SH_E!J43+FC_OTH_HH_SC_E!J43+FC_OTH_HH_WH_E!J43+FC_OTH_HH_CO_E!J43</f>
        <v>18217.512565200006</v>
      </c>
      <c r="K43" s="8">
        <f>FC_OTH_HH_SH_E!K43+FC_OTH_HH_SC_E!K43+FC_OTH_HH_WH_E!K43+FC_OTH_HH_CO_E!K43</f>
        <v>20774.467186199996</v>
      </c>
      <c r="L43" s="8">
        <f>FC_OTH_HH_SH_E!L43+FC_OTH_HH_SC_E!L43+FC_OTH_HH_WH_E!L43+FC_OTH_HH_CO_E!L43</f>
        <v>20395.65891636</v>
      </c>
      <c r="M43" s="8">
        <f>FC_OTH_HH_SH_E!M43+FC_OTH_HH_SC_E!M43+FC_OTH_HH_WH_E!M43+FC_OTH_HH_CO_E!M43</f>
        <v>18953.031506759999</v>
      </c>
      <c r="N43" s="8">
        <f>FC_OTH_HH_SH_E!N43+FC_OTH_HH_SC_E!N43+FC_OTH_HH_WH_E!N43+FC_OTH_HH_CO_E!N43</f>
        <v>15303.373506719996</v>
      </c>
      <c r="O43" s="8">
        <f>FC_OTH_HH_SH_E!O43+FC_OTH_HH_SC_E!O43+FC_OTH_HH_WH_E!O43+FC_OTH_HH_CO_E!O43</f>
        <v>17329.826250359991</v>
      </c>
      <c r="P43" s="8">
        <f>FC_OTH_HH_SH_E!P43+FC_OTH_HH_SC_E!P43+FC_OTH_HH_WH_E!P43+FC_OTH_HH_CO_E!P43</f>
        <v>17623.513004759989</v>
      </c>
      <c r="Q43" s="8">
        <f>FC_OTH_HH_SH_E!Q43+FC_OTH_HH_SC_E!Q43+FC_OTH_HH_WH_E!Q43+FC_OTH_HH_CO_E!Q43</f>
        <v>12600.722843279982</v>
      </c>
      <c r="R43" s="8">
        <f>FC_OTH_HH_SH_E!R43+FC_OTH_HH_SC_E!R43+FC_OTH_HH_WH_E!R43+FC_OTH_HH_CO_E!R43</f>
        <v>13097.665512359996</v>
      </c>
      <c r="S43" s="8">
        <f>FC_OTH_HH_SH_E!S43+FC_OTH_HH_SC_E!S43+FC_OTH_HH_WH_E!S43+FC_OTH_HH_CO_E!S43</f>
        <v>13847.749549920003</v>
      </c>
      <c r="T43" s="8">
        <f>FC_OTH_HH_SH_E!T43+FC_OTH_HH_SC_E!T43+FC_OTH_HH_WH_E!T43+FC_OTH_HH_CO_E!T43</f>
        <v>13173.155658000016</v>
      </c>
      <c r="U43" s="8">
        <f>FC_OTH_HH_SH_E!U43+FC_OTH_HH_SC_E!U43+FC_OTH_HH_WH_E!U43+FC_OTH_HH_CO_E!U43</f>
        <v>12023.220521520005</v>
      </c>
      <c r="V43" s="8">
        <f>FC_OTH_HH_SH_E!V43+FC_OTH_HH_SC_E!V43+FC_OTH_HH_WH_E!V43+FC_OTH_HH_CO_E!V43</f>
        <v>11597.765264279999</v>
      </c>
      <c r="W43" s="8">
        <f>FC_OTH_HH_SH_E!W43+FC_OTH_HH_SC_E!W43+FC_OTH_HH_WH_E!W43+FC_OTH_HH_CO_E!W43</f>
        <v>9967.9371573599983</v>
      </c>
      <c r="X43" s="8">
        <f>FC_OTH_HH_SH_E!X43+FC_OTH_HH_SC_E!X43+FC_OTH_HH_WH_E!X43+FC_OTH_HH_CO_E!X43</f>
        <v>11297.676803400012</v>
      </c>
      <c r="Y43" s="8">
        <f>FC_OTH_HH_SH_E!Y43+FC_OTH_HH_SC_E!Y43+FC_OTH_HH_WH_E!Y43+FC_OTH_HH_CO_E!Y43</f>
        <v>8053.0023646800046</v>
      </c>
      <c r="Z43" s="8">
        <f>FC_OTH_HH_SH_E!Z43+FC_OTH_HH_SC_E!Z43+FC_OTH_HH_WH_E!Z43+FC_OTH_HH_CO_E!Z43</f>
        <v>7223.4283820400042</v>
      </c>
    </row>
    <row r="44" spans="1:26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1813.6368309600002</v>
      </c>
      <c r="D44" s="8">
        <f>FC_OTH_HH_SH_E!D44+FC_OTH_HH_SC_E!D44+FC_OTH_HH_WH_E!D44+FC_OTH_HH_CO_E!D44</f>
        <v>1688.5584000000001</v>
      </c>
      <c r="E44" s="8">
        <f>FC_OTH_HH_SH_E!E44+FC_OTH_HH_SC_E!E44+FC_OTH_HH_WH_E!E44+FC_OTH_HH_CO_E!E44</f>
        <v>1028.7698090399999</v>
      </c>
      <c r="F44" s="8">
        <f>FC_OTH_HH_SH_E!F44+FC_OTH_HH_SC_E!F44+FC_OTH_HH_WH_E!F44+FC_OTH_HH_CO_E!F44</f>
        <v>1272.4878578400003</v>
      </c>
      <c r="G44" s="8">
        <f>FC_OTH_HH_SH_E!G44+FC_OTH_HH_SC_E!G44+FC_OTH_HH_WH_E!G44+FC_OTH_HH_CO_E!G44</f>
        <v>851.42130048000013</v>
      </c>
      <c r="H44" s="8">
        <f>FC_OTH_HH_SH_E!H44+FC_OTH_HH_SC_E!H44+FC_OTH_HH_WH_E!H44+FC_OTH_HH_CO_E!H44</f>
        <v>721.38614256000028</v>
      </c>
      <c r="I44" s="8">
        <f>FC_OTH_HH_SH_E!I44+FC_OTH_HH_SC_E!I44+FC_OTH_HH_WH_E!I44+FC_OTH_HH_CO_E!I44</f>
        <v>1071.2429042400004</v>
      </c>
      <c r="J44" s="8">
        <f>FC_OTH_HH_SH_E!J44+FC_OTH_HH_SC_E!J44+FC_OTH_HH_WH_E!J44+FC_OTH_HH_CO_E!J44</f>
        <v>569.67836544000022</v>
      </c>
      <c r="K44" s="8">
        <f>FC_OTH_HH_SH_E!K44+FC_OTH_HH_SC_E!K44+FC_OTH_HH_WH_E!K44+FC_OTH_HH_CO_E!K44</f>
        <v>1102.20343056</v>
      </c>
      <c r="L44" s="8">
        <f>FC_OTH_HH_SH_E!L44+FC_OTH_HH_SC_E!L44+FC_OTH_HH_WH_E!L44+FC_OTH_HH_CO_E!L44</f>
        <v>520.14091031999999</v>
      </c>
      <c r="M44" s="8">
        <f>FC_OTH_HH_SH_E!M44+FC_OTH_HH_SC_E!M44+FC_OTH_HH_WH_E!M44+FC_OTH_HH_CO_E!M44</f>
        <v>148.61180808000006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  <c r="Y44" s="8">
        <f>FC_OTH_HH_SH_E!Y44+FC_OTH_HH_SC_E!Y44+FC_OTH_HH_WH_E!Y44+FC_OTH_HH_CO_E!Y44</f>
        <v>0</v>
      </c>
      <c r="Z44" s="8">
        <f>FC_OTH_HH_SH_E!Z44+FC_OTH_HH_SC_E!Z44+FC_OTH_HH_WH_E!Z44+FC_OTH_HH_CO_E!Z44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  <c r="Y45" s="8">
        <f>FC_OTH_HH_SH_E!Y45+FC_OTH_HH_SC_E!Y45+FC_OTH_HH_WH_E!Y45+FC_OTH_HH_CO_E!Y45</f>
        <v>0</v>
      </c>
      <c r="Z45" s="8">
        <f>FC_OTH_HH_SH_E!Z45+FC_OTH_HH_SC_E!Z45+FC_OTH_HH_WH_E!Z45+FC_OTH_HH_CO_E!Z45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  <c r="Y46" s="8">
        <f>FC_OTH_HH_SH_E!Y46+FC_OTH_HH_SC_E!Y46+FC_OTH_HH_WH_E!Y46+FC_OTH_HH_CO_E!Y46</f>
        <v>0</v>
      </c>
      <c r="Z46" s="8">
        <f>FC_OTH_HH_SH_E!Z46+FC_OTH_HH_SC_E!Z46+FC_OTH_HH_WH_E!Z46+FC_OTH_HH_CO_E!Z46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  <c r="Y47" s="8">
        <f>FC_OTH_HH_SH_E!Y47+FC_OTH_HH_SC_E!Y47+FC_OTH_HH_WH_E!Y47+FC_OTH_HH_CO_E!Y47</f>
        <v>0</v>
      </c>
      <c r="Z47" s="8">
        <f>FC_OTH_HH_SH_E!Z47+FC_OTH_HH_SC_E!Z47+FC_OTH_HH_WH_E!Z47+FC_OTH_HH_CO_E!Z47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  <c r="Y48" s="8">
        <f>FC_OTH_HH_SH_E!Y48+FC_OTH_HH_SC_E!Y48+FC_OTH_HH_WH_E!Y48+FC_OTH_HH_CO_E!Y48</f>
        <v>0</v>
      </c>
      <c r="Z48" s="8">
        <f>FC_OTH_HH_SH_E!Z48+FC_OTH_HH_SC_E!Z48+FC_OTH_HH_WH_E!Z48+FC_OTH_HH_CO_E!Z48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  <c r="Y49" s="8">
        <f>FC_OTH_HH_SH_E!Y49+FC_OTH_HH_SC_E!Y49+FC_OTH_HH_WH_E!Y49+FC_OTH_HH_CO_E!Y49</f>
        <v>0</v>
      </c>
      <c r="Z49" s="8">
        <f>FC_OTH_HH_SH_E!Z49+FC_OTH_HH_SC_E!Z49+FC_OTH_HH_WH_E!Z49+FC_OTH_HH_CO_E!Z49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  <c r="Y50" s="8">
        <f>FC_OTH_HH_SH_E!Y50+FC_OTH_HH_SC_E!Y50+FC_OTH_HH_WH_E!Y50+FC_OTH_HH_CO_E!Y50</f>
        <v>0</v>
      </c>
      <c r="Z50" s="8">
        <f>FC_OTH_HH_SH_E!Z50+FC_OTH_HH_SC_E!Z50+FC_OTH_HH_WH_E!Z50+FC_OTH_HH_CO_E!Z50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29692.60149239999</v>
      </c>
      <c r="D51" s="27">
        <f>FC_OTH_HH_SH_E!D51+FC_OTH_HH_SC_E!D51+FC_OTH_HH_WH_E!D51+FC_OTH_HH_CO_E!D51</f>
        <v>30318.407269920001</v>
      </c>
      <c r="E51" s="27">
        <f>FC_OTH_HH_SH_E!E51+FC_OTH_HH_SC_E!E51+FC_OTH_HH_WH_E!E51+FC_OTH_HH_CO_E!E51</f>
        <v>31064.141540520006</v>
      </c>
      <c r="F51" s="27">
        <f>FC_OTH_HH_SH_E!F51+FC_OTH_HH_SC_E!F51+FC_OTH_HH_WH_E!F51+FC_OTH_HH_CO_E!F51</f>
        <v>30896.784155159996</v>
      </c>
      <c r="G51" s="27">
        <f>FC_OTH_HH_SH_E!G51+FC_OTH_HH_SC_E!G51+FC_OTH_HH_WH_E!G51+FC_OTH_HH_CO_E!G51</f>
        <v>34678.025696160003</v>
      </c>
      <c r="H51" s="27">
        <f>FC_OTH_HH_SH_E!H51+FC_OTH_HH_SC_E!H51+FC_OTH_HH_WH_E!H51+FC_OTH_HH_CO_E!H51</f>
        <v>33944.607956159998</v>
      </c>
      <c r="I51" s="27">
        <f>FC_OTH_HH_SH_E!I51+FC_OTH_HH_SC_E!I51+FC_OTH_HH_WH_E!I51+FC_OTH_HH_CO_E!I51</f>
        <v>34325.186631119999</v>
      </c>
      <c r="J51" s="27">
        <f>FC_OTH_HH_SH_E!J51+FC_OTH_HH_SC_E!J51+FC_OTH_HH_WH_E!J51+FC_OTH_HH_CO_E!J51</f>
        <v>30394.240826399997</v>
      </c>
      <c r="K51" s="27">
        <f>FC_OTH_HH_SH_E!K51+FC_OTH_HH_SC_E!K51+FC_OTH_HH_WH_E!K51+FC_OTH_HH_CO_E!K51</f>
        <v>32890.215794039999</v>
      </c>
      <c r="L51" s="27">
        <f>FC_OTH_HH_SH_E!L51+FC_OTH_HH_SC_E!L51+FC_OTH_HH_WH_E!L51+FC_OTH_HH_CO_E!L51</f>
        <v>33339.288799080015</v>
      </c>
      <c r="M51" s="27">
        <f>FC_OTH_HH_SH_E!M51+FC_OTH_HH_SC_E!M51+FC_OTH_HH_WH_E!M51+FC_OTH_HH_CO_E!M51</f>
        <v>32580.33483276</v>
      </c>
      <c r="N51" s="27">
        <f>FC_OTH_HH_SH_E!N51+FC_OTH_HH_SC_E!N51+FC_OTH_HH_WH_E!N51+FC_OTH_HH_CO_E!N51</f>
        <v>29820.753392760005</v>
      </c>
      <c r="O51" s="27">
        <f>FC_OTH_HH_SH_E!O51+FC_OTH_HH_SC_E!O51+FC_OTH_HH_WH_E!O51+FC_OTH_HH_CO_E!O51</f>
        <v>33013.524078532129</v>
      </c>
      <c r="P51" s="27">
        <f>FC_OTH_HH_SH_E!P51+FC_OTH_HH_SC_E!P51+FC_OTH_HH_WH_E!P51+FC_OTH_HH_CO_E!P51</f>
        <v>34074.2008407756</v>
      </c>
      <c r="Q51" s="27">
        <f>FC_OTH_HH_SH_E!Q51+FC_OTH_HH_SC_E!Q51+FC_OTH_HH_WH_E!Q51+FC_OTH_HH_CO_E!Q51</f>
        <v>25461.106762464267</v>
      </c>
      <c r="R51" s="27">
        <f>FC_OTH_HH_SH_E!R51+FC_OTH_HH_SC_E!R51+FC_OTH_HH_WH_E!R51+FC_OTH_HH_CO_E!R51</f>
        <v>27413.391342064675</v>
      </c>
      <c r="S51" s="27">
        <f>FC_OTH_HH_SH_E!S51+FC_OTH_HH_SC_E!S51+FC_OTH_HH_WH_E!S51+FC_OTH_HH_CO_E!S51</f>
        <v>29653.043245200708</v>
      </c>
      <c r="T51" s="27">
        <f>FC_OTH_HH_SH_E!T51+FC_OTH_HH_SC_E!T51+FC_OTH_HH_WH_E!T51+FC_OTH_HH_CO_E!T51</f>
        <v>28797.593003294831</v>
      </c>
      <c r="U51" s="27">
        <f>FC_OTH_HH_SH_E!U51+FC_OTH_HH_SC_E!U51+FC_OTH_HH_WH_E!U51+FC_OTH_HH_CO_E!U51</f>
        <v>26851.079882938553</v>
      </c>
      <c r="V51" s="27">
        <f>FC_OTH_HH_SH_E!V51+FC_OTH_HH_SC_E!V51+FC_OTH_HH_WH_E!V51+FC_OTH_HH_CO_E!V51</f>
        <v>26145.914780820742</v>
      </c>
      <c r="W51" s="27">
        <f>FC_OTH_HH_SH_E!W51+FC_OTH_HH_SC_E!W51+FC_OTH_HH_WH_E!W51+FC_OTH_HH_CO_E!W51</f>
        <v>25690.566977528881</v>
      </c>
      <c r="X51" s="27">
        <f>FC_OTH_HH_SH_E!X51+FC_OTH_HH_SC_E!X51+FC_OTH_HH_WH_E!X51+FC_OTH_HH_CO_E!X51</f>
        <v>26681.412746541089</v>
      </c>
      <c r="Y51" s="27">
        <f>FC_OTH_HH_SH_E!Y51+FC_OTH_HH_SC_E!Y51+FC_OTH_HH_WH_E!Y51+FC_OTH_HH_CO_E!Y51</f>
        <v>21715.577644750112</v>
      </c>
      <c r="Z51" s="27">
        <f>FC_OTH_HH_SH_E!Z51+FC_OTH_HH_SC_E!Z51+FC_OTH_HH_WH_E!Z51+FC_OTH_HH_CO_E!Z51</f>
        <v>19966.512747489804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  <c r="Y53" s="8">
        <f>FC_OTH_HH_SH_E!Y53+FC_OTH_HH_SC_E!Y53+FC_OTH_HH_WH_E!Y53+FC_OTH_HH_CO_E!Y53</f>
        <v>0</v>
      </c>
      <c r="Z53" s="8">
        <f>FC_OTH_HH_SH_E!Z53+FC_OTH_HH_SC_E!Z53+FC_OTH_HH_WH_E!Z53+FC_OTH_HH_CO_E!Z53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  <c r="Y54" s="45">
        <f>FC_OTH_HH_SH_E!Y54+FC_OTH_HH_SC_E!Y54+FC_OTH_HH_WH_E!Y54+FC_OTH_HH_CO_E!Y54</f>
        <v>0</v>
      </c>
      <c r="Z54" s="45">
        <f>FC_OTH_HH_SH_E!Z54+FC_OTH_HH_SC_E!Z54+FC_OTH_HH_WH_E!Z54+FC_OTH_HH_CO_E!Z54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31326.176044800002</v>
      </c>
      <c r="D61" s="49">
        <f t="shared" si="22"/>
        <v>32002.319865599999</v>
      </c>
      <c r="E61" s="49">
        <f t="shared" si="22"/>
        <v>29523.424089599994</v>
      </c>
      <c r="F61" s="49">
        <f t="shared" si="22"/>
        <v>31801.279910400004</v>
      </c>
      <c r="G61" s="49">
        <f t="shared" si="22"/>
        <v>31948.335820800006</v>
      </c>
      <c r="H61" s="49">
        <f t="shared" si="22"/>
        <v>31073.72808959999</v>
      </c>
      <c r="I61" s="49">
        <f t="shared" si="22"/>
        <v>28658.783865600002</v>
      </c>
      <c r="J61" s="49">
        <f t="shared" si="22"/>
        <v>27303.808089600006</v>
      </c>
      <c r="K61" s="49">
        <f t="shared" si="22"/>
        <v>29190.4478208</v>
      </c>
      <c r="L61" s="49">
        <f t="shared" si="22"/>
        <v>30025.856044799984</v>
      </c>
      <c r="M61" s="49">
        <f t="shared" si="22"/>
        <v>33902.064000000013</v>
      </c>
      <c r="N61" s="49">
        <f t="shared" si="22"/>
        <v>27876.053721600001</v>
      </c>
      <c r="O61" s="49">
        <f t="shared" si="22"/>
        <v>32274.05652966219</v>
      </c>
      <c r="P61" s="49">
        <f t="shared" si="22"/>
        <v>35406.310776815189</v>
      </c>
      <c r="Q61" s="49">
        <f t="shared" si="22"/>
        <v>28965.994749296602</v>
      </c>
      <c r="R61" s="49">
        <f t="shared" si="22"/>
        <v>30826.055217185378</v>
      </c>
      <c r="S61" s="49">
        <f t="shared" si="22"/>
        <v>33079.460627014902</v>
      </c>
      <c r="T61" s="49">
        <f t="shared" si="22"/>
        <v>31853.591355720335</v>
      </c>
      <c r="U61" s="49">
        <f t="shared" si="22"/>
        <v>31062.787812239516</v>
      </c>
      <c r="V61" s="49">
        <f t="shared" si="22"/>
        <v>31339.581827282505</v>
      </c>
      <c r="W61" s="49">
        <f t="shared" si="22"/>
        <v>27853.278795060014</v>
      </c>
      <c r="X61" s="49">
        <f t="shared" si="22"/>
        <v>31847.399642027827</v>
      </c>
      <c r="Y61" s="49">
        <f t="shared" ref="Y61:Z61" si="23">SUM(Y62:Y72)</f>
        <v>28489.397852118724</v>
      </c>
      <c r="Z61" s="49">
        <f t="shared" si="23"/>
        <v>28769.292862035833</v>
      </c>
    </row>
    <row r="62" spans="1:26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31326.176044800002</v>
      </c>
      <c r="D62" s="52">
        <f>FC_OTH_HH_SH_E!D62+FC_OTH_HH_SC_E!D62+FC_OTH_HH_WH_E!D62+FC_OTH_HH_CO_E!D62</f>
        <v>32002.319865599999</v>
      </c>
      <c r="E62" s="52">
        <f>FC_OTH_HH_SH_E!E62+FC_OTH_HH_SC_E!E62+FC_OTH_HH_WH_E!E62+FC_OTH_HH_CO_E!E62</f>
        <v>29523.424089599994</v>
      </c>
      <c r="F62" s="52">
        <f>FC_OTH_HH_SH_E!F62+FC_OTH_HH_SC_E!F62+FC_OTH_HH_WH_E!F62+FC_OTH_HH_CO_E!F62</f>
        <v>31801.279910400004</v>
      </c>
      <c r="G62" s="52">
        <f>FC_OTH_HH_SH_E!G62+FC_OTH_HH_SC_E!G62+FC_OTH_HH_WH_E!G62+FC_OTH_HH_CO_E!G62</f>
        <v>31948.335820800006</v>
      </c>
      <c r="H62" s="52">
        <f>FC_OTH_HH_SH_E!H62+FC_OTH_HH_SC_E!H62+FC_OTH_HH_WH_E!H62+FC_OTH_HH_CO_E!H62</f>
        <v>31073.72808959999</v>
      </c>
      <c r="I62" s="52">
        <f>FC_OTH_HH_SH_E!I62+FC_OTH_HH_SC_E!I62+FC_OTH_HH_WH_E!I62+FC_OTH_HH_CO_E!I62</f>
        <v>28658.783865600002</v>
      </c>
      <c r="J62" s="52">
        <f>FC_OTH_HH_SH_E!J62+FC_OTH_HH_SC_E!J62+FC_OTH_HH_WH_E!J62+FC_OTH_HH_CO_E!J62</f>
        <v>27303.808089600006</v>
      </c>
      <c r="K62" s="52">
        <f>FC_OTH_HH_SH_E!K62+FC_OTH_HH_SC_E!K62+FC_OTH_HH_WH_E!K62+FC_OTH_HH_CO_E!K62</f>
        <v>29190.4478208</v>
      </c>
      <c r="L62" s="52">
        <f>FC_OTH_HH_SH_E!L62+FC_OTH_HH_SC_E!L62+FC_OTH_HH_WH_E!L62+FC_OTH_HH_CO_E!L62</f>
        <v>30025.856044799984</v>
      </c>
      <c r="M62" s="52">
        <f>FC_OTH_HH_SH_E!M62+FC_OTH_HH_SC_E!M62+FC_OTH_HH_WH_E!M62+FC_OTH_HH_CO_E!M62</f>
        <v>33902.064000000013</v>
      </c>
      <c r="N62" s="52">
        <f>FC_OTH_HH_SH_E!N62+FC_OTH_HH_SC_E!N62+FC_OTH_HH_WH_E!N62+FC_OTH_HH_CO_E!N62</f>
        <v>27519.363648000002</v>
      </c>
      <c r="O62" s="52">
        <f>FC_OTH_HH_SH_E!O62+FC_OTH_HH_SC_E!O62+FC_OTH_HH_WH_E!O62+FC_OTH_HH_CO_E!O62</f>
        <v>31911.823641599982</v>
      </c>
      <c r="P62" s="52">
        <f>FC_OTH_HH_SH_E!P62+FC_OTH_HH_SC_E!P62+FC_OTH_HH_WH_E!P62+FC_OTH_HH_CO_E!P62</f>
        <v>35047.543104000011</v>
      </c>
      <c r="Q62" s="52">
        <f>FC_OTH_HH_SH_E!Q62+FC_OTH_HH_SC_E!Q62+FC_OTH_HH_WH_E!Q62+FC_OTH_HH_CO_E!Q62</f>
        <v>28560.559507200007</v>
      </c>
      <c r="R62" s="52">
        <f>FC_OTH_HH_SH_E!R62+FC_OTH_HH_SC_E!R62+FC_OTH_HH_WH_E!R62+FC_OTH_HH_CO_E!R62</f>
        <v>30349.871193599982</v>
      </c>
      <c r="S62" s="52">
        <f>FC_OTH_HH_SH_E!S62+FC_OTH_HH_SC_E!S62+FC_OTH_HH_WH_E!S62+FC_OTH_HH_CO_E!S62</f>
        <v>32606.183635199999</v>
      </c>
      <c r="T62" s="52">
        <f>FC_OTH_HH_SH_E!T62+FC_OTH_HH_SC_E!T62+FC_OTH_HH_WH_E!T62+FC_OTH_HH_CO_E!T62</f>
        <v>31447.220313600003</v>
      </c>
      <c r="U62" s="52">
        <f>FC_OTH_HH_SH_E!U62+FC_OTH_HH_SC_E!U62+FC_OTH_HH_WH_E!U62+FC_OTH_HH_CO_E!U62</f>
        <v>30533.921913600025</v>
      </c>
      <c r="V62" s="52">
        <f>FC_OTH_HH_SH_E!V62+FC_OTH_HH_SC_E!V62+FC_OTH_HH_WH_E!V62+FC_OTH_HH_CO_E!V62</f>
        <v>30912.472684800006</v>
      </c>
      <c r="W62" s="52">
        <f>FC_OTH_HH_SH_E!W62+FC_OTH_HH_SC_E!W62+FC_OTH_HH_WH_E!W62+FC_OTH_HH_CO_E!W62</f>
        <v>27315.632332799996</v>
      </c>
      <c r="X62" s="52">
        <f>FC_OTH_HH_SH_E!X62+FC_OTH_HH_SC_E!X62+FC_OTH_HH_WH_E!X62+FC_OTH_HH_CO_E!X62</f>
        <v>31277.075155200022</v>
      </c>
      <c r="Y62" s="52">
        <f>FC_OTH_HH_SH_E!Y62+FC_OTH_HH_SC_E!Y62+FC_OTH_HH_WH_E!Y62+FC_OTH_HH_CO_E!Y62</f>
        <v>27744.851231999994</v>
      </c>
      <c r="Z62" s="52">
        <f>FC_OTH_HH_SH_E!Z62+FC_OTH_HH_SC_E!Z62+FC_OTH_HH_WH_E!Z62+FC_OTH_HH_CO_E!Z62</f>
        <v>27934.296768000029</v>
      </c>
    </row>
    <row r="63" spans="1:26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356.69007360000001</v>
      </c>
      <c r="O63" s="52">
        <f>FC_OTH_HH_SH_E!O63+FC_OTH_HH_SC_E!O63+FC_OTH_HH_WH_E!O63+FC_OTH_HH_CO_E!O63</f>
        <v>361.86393599999974</v>
      </c>
      <c r="P63" s="52">
        <f>FC_OTH_HH_SH_E!P63+FC_OTH_HH_SC_E!P63+FC_OTH_HH_WH_E!P63+FC_OTH_HH_CO_E!P63</f>
        <v>357.83637120000014</v>
      </c>
      <c r="Q63" s="52">
        <f>FC_OTH_HH_SH_E!Q63+FC_OTH_HH_SC_E!Q63+FC_OTH_HH_WH_E!Q63+FC_OTH_HH_CO_E!Q63</f>
        <v>403.54715520000008</v>
      </c>
      <c r="R63" s="52">
        <f>FC_OTH_HH_SH_E!R63+FC_OTH_HH_SC_E!R63+FC_OTH_HH_WH_E!R63+FC_OTH_HH_CO_E!R63</f>
        <v>471.21983999999958</v>
      </c>
      <c r="S63" s="52">
        <f>FC_OTH_HH_SH_E!S63+FC_OTH_HH_SC_E!S63+FC_OTH_HH_WH_E!S63+FC_OTH_HH_CO_E!S63</f>
        <v>460.48826880000007</v>
      </c>
      <c r="T63" s="52">
        <f>FC_OTH_HH_SH_E!T63+FC_OTH_HH_SC_E!T63+FC_OTH_HH_WH_E!T63+FC_OTH_HH_CO_E!T63</f>
        <v>382.88396160000013</v>
      </c>
      <c r="U63" s="52">
        <f>FC_OTH_HH_SH_E!U63+FC_OTH_HH_SC_E!U63+FC_OTH_HH_WH_E!U63+FC_OTH_HH_CO_E!U63</f>
        <v>488.41390080000053</v>
      </c>
      <c r="V63" s="52">
        <f>FC_OTH_HH_SH_E!V63+FC_OTH_HH_SC_E!V63+FC_OTH_HH_WH_E!V63+FC_OTH_HH_CO_E!V63</f>
        <v>360.2979072</v>
      </c>
      <c r="W63" s="52">
        <f>FC_OTH_HH_SH_E!W63+FC_OTH_HH_SC_E!W63+FC_OTH_HH_WH_E!W63+FC_OTH_HH_CO_E!W63</f>
        <v>411.23577599999987</v>
      </c>
      <c r="X63" s="52">
        <f>FC_OTH_HH_SH_E!X63+FC_OTH_HH_SC_E!X63+FC_OTH_HH_WH_E!X63+FC_OTH_HH_CO_E!X63</f>
        <v>326.40209280000022</v>
      </c>
      <c r="Y63" s="52">
        <f>FC_OTH_HH_SH_E!Y63+FC_OTH_HH_SC_E!Y63+FC_OTH_HH_WH_E!Y63+FC_OTH_HH_CO_E!Y63</f>
        <v>392.77607039999992</v>
      </c>
      <c r="Z63" s="52">
        <f>FC_OTH_HH_SH_E!Z63+FC_OTH_HH_SC_E!Z63+FC_OTH_HH_WH_E!Z63+FC_OTH_HH_CO_E!Z63</f>
        <v>350.65013760000033</v>
      </c>
    </row>
    <row r="64" spans="1:26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0.36895206221022864</v>
      </c>
      <c r="P64" s="52">
        <f>FC_OTH_HH_SH_E!P64+FC_OTH_HH_SC_E!P64+FC_OTH_HH_WH_E!P64+FC_OTH_HH_CO_E!P64</f>
        <v>0.93130161517663435</v>
      </c>
      <c r="Q64" s="52">
        <f>FC_OTH_HH_SH_E!Q64+FC_OTH_HH_SC_E!Q64+FC_OTH_HH_WH_E!Q64+FC_OTH_HH_CO_E!Q64</f>
        <v>1.888086896595091</v>
      </c>
      <c r="R64" s="52">
        <f>FC_OTH_HH_SH_E!R64+FC_OTH_HH_SC_E!R64+FC_OTH_HH_WH_E!R64+FC_OTH_HH_CO_E!R64</f>
        <v>4.9641835853969409</v>
      </c>
      <c r="S64" s="52">
        <f>FC_OTH_HH_SH_E!S64+FC_OTH_HH_SC_E!S64+FC_OTH_HH_WH_E!S64+FC_OTH_HH_CO_E!S64</f>
        <v>12.7887230149021</v>
      </c>
      <c r="T64" s="52">
        <f>FC_OTH_HH_SH_E!T64+FC_OTH_HH_SC_E!T64+FC_OTH_HH_WH_E!T64+FC_OTH_HH_CO_E!T64</f>
        <v>23.487080520330064</v>
      </c>
      <c r="U64" s="52">
        <f>FC_OTH_HH_SH_E!U64+FC_OTH_HH_SC_E!U64+FC_OTH_HH_WH_E!U64+FC_OTH_HH_CO_E!U64</f>
        <v>40.451997839489515</v>
      </c>
      <c r="V64" s="52">
        <f>FC_OTH_HH_SH_E!V64+FC_OTH_HH_SC_E!V64+FC_OTH_HH_WH_E!V64+FC_OTH_HH_CO_E!V64</f>
        <v>66.811235282497435</v>
      </c>
      <c r="W64" s="52">
        <f>FC_OTH_HH_SH_E!W64+FC_OTH_HH_SC_E!W64+FC_OTH_HH_WH_E!W64+FC_OTH_HH_CO_E!W64</f>
        <v>126.41068626001501</v>
      </c>
      <c r="X64" s="52">
        <f>FC_OTH_HH_SH_E!X64+FC_OTH_HH_SC_E!X64+FC_OTH_HH_WH_E!X64+FC_OTH_HH_CO_E!X64</f>
        <v>243.92239402780677</v>
      </c>
      <c r="Y64" s="52">
        <f>FC_OTH_HH_SH_E!Y64+FC_OTH_HH_SC_E!Y64+FC_OTH_HH_WH_E!Y64+FC_OTH_HH_CO_E!Y64</f>
        <v>351.77054971873173</v>
      </c>
      <c r="Z64" s="52">
        <f>FC_OTH_HH_SH_E!Z64+FC_OTH_HH_SC_E!Z64+FC_OTH_HH_WH_E!Z64+FC_OTH_HH_CO_E!Z64</f>
        <v>484.34595643580235</v>
      </c>
    </row>
    <row r="65" spans="1:26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  <c r="Y65" s="52">
        <f>FC_OTH_HH_SH_E!Y65+FC_OTH_HH_SC_E!Y65+FC_OTH_HH_WH_E!Y65+FC_OTH_HH_CO_E!Y65</f>
        <v>0</v>
      </c>
      <c r="Z65" s="52">
        <f>FC_OTH_HH_SH_E!Z65+FC_OTH_HH_SC_E!Z65+FC_OTH_HH_WH_E!Z65+FC_OTH_HH_CO_E!Z65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  <c r="Y66" s="52">
        <f>FC_OTH_HH_SH_E!Y66+FC_OTH_HH_SC_E!Y66+FC_OTH_HH_WH_E!Y66+FC_OTH_HH_CO_E!Y66</f>
        <v>0</v>
      </c>
      <c r="Z66" s="52">
        <f>FC_OTH_HH_SH_E!Z66+FC_OTH_HH_SC_E!Z66+FC_OTH_HH_WH_E!Z66+FC_OTH_HH_CO_E!Z66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  <c r="Y67" s="52">
        <f>FC_OTH_HH_SH_E!Y67+FC_OTH_HH_SC_E!Y67+FC_OTH_HH_WH_E!Y67+FC_OTH_HH_CO_E!Y67</f>
        <v>0</v>
      </c>
      <c r="Z67" s="52">
        <f>FC_OTH_HH_SH_E!Z67+FC_OTH_HH_SC_E!Z67+FC_OTH_HH_WH_E!Z67+FC_OTH_HH_CO_E!Z67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  <c r="Y68" s="52">
        <f>FC_OTH_HH_SH_E!Y68+FC_OTH_HH_SC_E!Y68+FC_OTH_HH_WH_E!Y68+FC_OTH_HH_CO_E!Y68</f>
        <v>0</v>
      </c>
      <c r="Z68" s="52">
        <f>FC_OTH_HH_SH_E!Z68+FC_OTH_HH_SC_E!Z68+FC_OTH_HH_WH_E!Z68+FC_OTH_HH_CO_E!Z68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  <c r="Y69" s="52">
        <f>FC_OTH_HH_SH_E!Y69+FC_OTH_HH_SC_E!Y69+FC_OTH_HH_WH_E!Y69+FC_OTH_HH_CO_E!Y69</f>
        <v>0</v>
      </c>
      <c r="Z69" s="52">
        <f>FC_OTH_HH_SH_E!Z69+FC_OTH_HH_SC_E!Z69+FC_OTH_HH_WH_E!Z69+FC_OTH_HH_CO_E!Z69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  <c r="Y70" s="52">
        <f>FC_OTH_HH_SH_E!Y70+FC_OTH_HH_SC_E!Y70+FC_OTH_HH_WH_E!Y70+FC_OTH_HH_CO_E!Y70</f>
        <v>0</v>
      </c>
      <c r="Z70" s="52">
        <f>FC_OTH_HH_SH_E!Z70+FC_OTH_HH_SC_E!Z70+FC_OTH_HH_WH_E!Z70+FC_OTH_HH_CO_E!Z70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  <c r="Y71" s="52">
        <f>FC_OTH_HH_SH_E!Y71+FC_OTH_HH_SC_E!Y71+FC_OTH_HH_WH_E!Y71+FC_OTH_HH_CO_E!Y71</f>
        <v>0</v>
      </c>
      <c r="Z71" s="52">
        <f>FC_OTH_HH_SH_E!Z71+FC_OTH_HH_SC_E!Z71+FC_OTH_HH_WH_E!Z71+FC_OTH_HH_CO_E!Z71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  <c r="Y72" s="55">
        <f>FC_OTH_HH_SH_E!Y72+FC_OTH_HH_SC_E!Y72+FC_OTH_HH_WH_E!Y72+FC_OTH_HH_CO_E!Y72</f>
        <v>0</v>
      </c>
      <c r="Z72" s="55">
        <f>FC_OTH_HH_SH_E!Z72+FC_OTH_HH_SC_E!Z72+FC_OTH_HH_WH_E!Z72+FC_OTH_HH_CO_E!Z72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52360.834245737547</v>
      </c>
      <c r="D2" s="21">
        <f t="shared" ref="D2:X2" si="0">SUM(D3,D17,D22,D25,D26,D51,D52)</f>
        <v>56418.019174949761</v>
      </c>
      <c r="E2" s="21">
        <f t="shared" si="0"/>
        <v>52593.994419688912</v>
      </c>
      <c r="F2" s="21">
        <f t="shared" si="0"/>
        <v>53713.932141609483</v>
      </c>
      <c r="G2" s="21">
        <f t="shared" si="0"/>
        <v>56872.999080536596</v>
      </c>
      <c r="H2" s="21">
        <f t="shared" si="0"/>
        <v>56047.285464560737</v>
      </c>
      <c r="I2" s="21">
        <f t="shared" si="0"/>
        <v>53656.385438295591</v>
      </c>
      <c r="J2" s="21">
        <f t="shared" si="0"/>
        <v>45876.941123315446</v>
      </c>
      <c r="K2" s="21">
        <f t="shared" si="0"/>
        <v>51375.932911174881</v>
      </c>
      <c r="L2" s="21">
        <f t="shared" si="0"/>
        <v>51381.34326181066</v>
      </c>
      <c r="M2" s="21">
        <f t="shared" si="0"/>
        <v>48843.883720337661</v>
      </c>
      <c r="N2" s="21">
        <f t="shared" si="0"/>
        <v>40274.464508162644</v>
      </c>
      <c r="O2" s="21">
        <f t="shared" si="0"/>
        <v>45665.063656953876</v>
      </c>
      <c r="P2" s="21">
        <f t="shared" si="0"/>
        <v>47428.285238645898</v>
      </c>
      <c r="Q2" s="21">
        <f t="shared" si="0"/>
        <v>33462.871898024037</v>
      </c>
      <c r="R2" s="21">
        <f t="shared" si="0"/>
        <v>36159.371599050173</v>
      </c>
      <c r="S2" s="21">
        <f t="shared" si="0"/>
        <v>38898.074151130029</v>
      </c>
      <c r="T2" s="21">
        <f t="shared" si="0"/>
        <v>37264.881457911644</v>
      </c>
      <c r="U2" s="21">
        <f t="shared" si="0"/>
        <v>34228.558700682108</v>
      </c>
      <c r="V2" s="21">
        <f t="shared" si="0"/>
        <v>33050.714834008519</v>
      </c>
      <c r="W2" s="21">
        <f t="shared" si="0"/>
        <v>30778.518146248854</v>
      </c>
      <c r="X2" s="21">
        <f t="shared" si="0"/>
        <v>33866.921245862046</v>
      </c>
      <c r="Y2" s="21">
        <f t="shared" ref="Y2:Z2" si="1">SUM(Y3,Y17,Y22,Y25,Y26,Y51,Y52)</f>
        <v>26818.771258330933</v>
      </c>
      <c r="Z2" s="21">
        <f t="shared" si="1"/>
        <v>24431.973601797101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1514.2959582652891</v>
      </c>
      <c r="D3" s="24">
        <f t="shared" ref="D3:W3" si="3">SUM(D4,D8,D11)</f>
        <v>1464.8369398474927</v>
      </c>
      <c r="E3" s="24">
        <f t="shared" si="3"/>
        <v>1022.9412938686135</v>
      </c>
      <c r="F3" s="24">
        <f t="shared" si="3"/>
        <v>986.73530298336209</v>
      </c>
      <c r="G3" s="24">
        <f t="shared" si="3"/>
        <v>953.70402763784409</v>
      </c>
      <c r="H3" s="24">
        <f t="shared" si="3"/>
        <v>856.7985513448524</v>
      </c>
      <c r="I3" s="24">
        <f t="shared" si="3"/>
        <v>824.69555972772969</v>
      </c>
      <c r="J3" s="24">
        <f t="shared" si="3"/>
        <v>796.16010595101352</v>
      </c>
      <c r="K3" s="24">
        <f t="shared" si="3"/>
        <v>890.05555335329893</v>
      </c>
      <c r="L3" s="24">
        <f t="shared" si="3"/>
        <v>782.69727421159087</v>
      </c>
      <c r="M3" s="24">
        <f t="shared" si="3"/>
        <v>870.05623667033717</v>
      </c>
      <c r="N3" s="24">
        <f t="shared" si="3"/>
        <v>159.16441763935964</v>
      </c>
      <c r="O3" s="24">
        <f t="shared" si="3"/>
        <v>177.69531573061465</v>
      </c>
      <c r="P3" s="24">
        <f t="shared" si="3"/>
        <v>186.64193894748166</v>
      </c>
      <c r="Q3" s="24">
        <f t="shared" si="3"/>
        <v>135.99764503612198</v>
      </c>
      <c r="R3" s="24">
        <f t="shared" si="3"/>
        <v>141.25134836182988</v>
      </c>
      <c r="S3" s="24">
        <f t="shared" si="3"/>
        <v>145.58226233466354</v>
      </c>
      <c r="T3" s="24">
        <f t="shared" si="3"/>
        <v>135.63755270280137</v>
      </c>
      <c r="U3" s="24">
        <f t="shared" si="3"/>
        <v>100.07155806657914</v>
      </c>
      <c r="V3" s="24">
        <f t="shared" si="3"/>
        <v>94.094532471137569</v>
      </c>
      <c r="W3" s="24">
        <f t="shared" si="3"/>
        <v>79.100244399172041</v>
      </c>
      <c r="X3" s="24">
        <f t="shared" ref="X3:Z3" si="4">SUM(X4,X8,X11)</f>
        <v>100.49059958346703</v>
      </c>
      <c r="Y3" s="24">
        <f t="shared" si="4"/>
        <v>106.56151519752888</v>
      </c>
      <c r="Z3" s="24">
        <f t="shared" si="4"/>
        <v>75.682674647092227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998.15474579699742</v>
      </c>
      <c r="D4" s="19">
        <f t="shared" ref="D4:W4" si="6">SUM(D5:D7)</f>
        <v>1046.0969185842521</v>
      </c>
      <c r="E4" s="19">
        <f t="shared" si="6"/>
        <v>669.88806128067552</v>
      </c>
      <c r="F4" s="19">
        <f t="shared" si="6"/>
        <v>773.73122627082319</v>
      </c>
      <c r="G4" s="19">
        <f t="shared" si="6"/>
        <v>765.54039746972728</v>
      </c>
      <c r="H4" s="19">
        <f t="shared" si="6"/>
        <v>680.60326773669055</v>
      </c>
      <c r="I4" s="19">
        <f t="shared" si="6"/>
        <v>676.7656277806542</v>
      </c>
      <c r="J4" s="19">
        <f t="shared" si="6"/>
        <v>671.51769875310936</v>
      </c>
      <c r="K4" s="19">
        <f t="shared" si="6"/>
        <v>670.59368654893183</v>
      </c>
      <c r="L4" s="19">
        <f t="shared" si="6"/>
        <v>606.09883767925078</v>
      </c>
      <c r="M4" s="19">
        <f t="shared" si="6"/>
        <v>700.92537307788211</v>
      </c>
      <c r="N4" s="19">
        <f t="shared" si="6"/>
        <v>91.37391171644893</v>
      </c>
      <c r="O4" s="19">
        <f t="shared" si="6"/>
        <v>103.22081347495794</v>
      </c>
      <c r="P4" s="19">
        <f t="shared" si="6"/>
        <v>108.93393045273169</v>
      </c>
      <c r="Q4" s="19">
        <f t="shared" si="6"/>
        <v>78.713459937772981</v>
      </c>
      <c r="R4" s="19">
        <f t="shared" si="6"/>
        <v>80.638329080650763</v>
      </c>
      <c r="S4" s="19">
        <f t="shared" si="6"/>
        <v>82.30668640133041</v>
      </c>
      <c r="T4" s="19">
        <f t="shared" si="6"/>
        <v>75.915455566950556</v>
      </c>
      <c r="U4" s="19">
        <f t="shared" si="6"/>
        <v>73.894830357825782</v>
      </c>
      <c r="V4" s="19">
        <f t="shared" si="6"/>
        <v>73.57765635826425</v>
      </c>
      <c r="W4" s="19">
        <f t="shared" si="6"/>
        <v>65.149727794007447</v>
      </c>
      <c r="X4" s="19">
        <f t="shared" ref="X4:Z4" si="7">SUM(X5:X7)</f>
        <v>75.250175008615926</v>
      </c>
      <c r="Y4" s="19">
        <f t="shared" si="7"/>
        <v>66.838510078804433</v>
      </c>
      <c r="Z4" s="19">
        <f t="shared" si="7"/>
        <v>63.257614373580793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40.358368229717847</v>
      </c>
      <c r="O5" s="8">
        <v>52.048573211423289</v>
      </c>
      <c r="P5" s="8">
        <v>69.394022710341289</v>
      </c>
      <c r="Q5" s="8">
        <v>28.419486607229896</v>
      </c>
      <c r="R5" s="8">
        <v>25.639535139813749</v>
      </c>
      <c r="S5" s="8">
        <v>14.126494465602498</v>
      </c>
      <c r="T5" s="8">
        <v>9.9075586563616085</v>
      </c>
      <c r="U5" s="8">
        <v>15.806453621355271</v>
      </c>
      <c r="V5" s="8">
        <v>14.298963300546808</v>
      </c>
      <c r="W5" s="8">
        <v>9.362214386950372</v>
      </c>
      <c r="X5" s="8">
        <v>11.953837189006936</v>
      </c>
      <c r="Y5" s="8">
        <v>14.302441230932004</v>
      </c>
      <c r="Z5" s="8">
        <v>4.5870414508497301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998.15474579699742</v>
      </c>
      <c r="D7" s="8">
        <v>1046.0969185842521</v>
      </c>
      <c r="E7" s="8">
        <v>669.88806128067552</v>
      </c>
      <c r="F7" s="8">
        <v>773.73122627082319</v>
      </c>
      <c r="G7" s="8">
        <v>765.54039746972728</v>
      </c>
      <c r="H7" s="8">
        <v>680.60326773669055</v>
      </c>
      <c r="I7" s="8">
        <v>676.7656277806542</v>
      </c>
      <c r="J7" s="8">
        <v>671.51769875310936</v>
      </c>
      <c r="K7" s="8">
        <v>670.59368654893183</v>
      </c>
      <c r="L7" s="8">
        <v>606.09883767925078</v>
      </c>
      <c r="M7" s="8">
        <v>700.92537307788211</v>
      </c>
      <c r="N7" s="8">
        <v>51.015543486731083</v>
      </c>
      <c r="O7" s="8">
        <v>51.172240263534647</v>
      </c>
      <c r="P7" s="8">
        <v>39.53990774239039</v>
      </c>
      <c r="Q7" s="8">
        <v>50.293973330543089</v>
      </c>
      <c r="R7" s="8">
        <v>54.998793940837018</v>
      </c>
      <c r="S7" s="8">
        <v>68.180191935727905</v>
      </c>
      <c r="T7" s="8">
        <v>66.00789691058894</v>
      </c>
      <c r="U7" s="8">
        <v>58.088376736470515</v>
      </c>
      <c r="V7" s="8">
        <v>59.27869305771744</v>
      </c>
      <c r="W7" s="8">
        <v>55.78751340705707</v>
      </c>
      <c r="X7" s="8">
        <v>63.296337819608986</v>
      </c>
      <c r="Y7" s="8">
        <v>52.536068847872436</v>
      </c>
      <c r="Z7" s="8">
        <v>58.670572922731061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35.344683756130593</v>
      </c>
      <c r="D8" s="19">
        <f t="shared" si="8"/>
        <v>50.478953438559344</v>
      </c>
      <c r="E8" s="19">
        <f t="shared" si="8"/>
        <v>1.6760362500948496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35.344683756130593</v>
      </c>
      <c r="D10" s="8">
        <v>50.478953438559344</v>
      </c>
      <c r="E10" s="8">
        <v>1.6760362500948496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480.79652871216103</v>
      </c>
      <c r="D11" s="19">
        <f t="shared" si="10"/>
        <v>368.26106782468133</v>
      </c>
      <c r="E11" s="19">
        <f t="shared" si="10"/>
        <v>351.37719633784303</v>
      </c>
      <c r="F11" s="19">
        <f t="shared" si="10"/>
        <v>213.00407671253896</v>
      </c>
      <c r="G11" s="19">
        <f t="shared" si="10"/>
        <v>188.16363016811681</v>
      </c>
      <c r="H11" s="19">
        <f t="shared" si="10"/>
        <v>176.19528360816187</v>
      </c>
      <c r="I11" s="19">
        <f t="shared" si="10"/>
        <v>147.92993194707546</v>
      </c>
      <c r="J11" s="19">
        <f t="shared" si="10"/>
        <v>124.64240719790411</v>
      </c>
      <c r="K11" s="19">
        <f t="shared" si="10"/>
        <v>219.46186680436711</v>
      </c>
      <c r="L11" s="19">
        <f t="shared" si="10"/>
        <v>176.59843653234006</v>
      </c>
      <c r="M11" s="19">
        <f t="shared" si="10"/>
        <v>169.13086359245506</v>
      </c>
      <c r="N11" s="19">
        <f t="shared" si="10"/>
        <v>67.790505922910711</v>
      </c>
      <c r="O11" s="19">
        <f t="shared" si="10"/>
        <v>74.474502255656716</v>
      </c>
      <c r="P11" s="19">
        <f t="shared" si="10"/>
        <v>77.708008494749976</v>
      </c>
      <c r="Q11" s="19">
        <f t="shared" si="10"/>
        <v>57.284185098348985</v>
      </c>
      <c r="R11" s="19">
        <f t="shared" si="10"/>
        <v>60.61301928117912</v>
      </c>
      <c r="S11" s="19">
        <f t="shared" si="10"/>
        <v>63.27557593333313</v>
      </c>
      <c r="T11" s="19">
        <f t="shared" si="10"/>
        <v>59.722097135850824</v>
      </c>
      <c r="U11" s="19">
        <f t="shared" si="10"/>
        <v>26.176727708753361</v>
      </c>
      <c r="V11" s="19">
        <f t="shared" si="10"/>
        <v>20.516876112873316</v>
      </c>
      <c r="W11" s="19">
        <f t="shared" si="10"/>
        <v>13.950516605164594</v>
      </c>
      <c r="X11" s="19">
        <f t="shared" si="10"/>
        <v>25.240424574851104</v>
      </c>
      <c r="Y11" s="19">
        <f t="shared" ref="Y11:Z11" si="11">SUM(Y12:Y16)</f>
        <v>39.723005118724437</v>
      </c>
      <c r="Z11" s="19">
        <f t="shared" si="11"/>
        <v>12.425060273511432</v>
      </c>
    </row>
    <row r="12" spans="1:26" ht="11.25" customHeight="1" x14ac:dyDescent="0.2">
      <c r="A12" s="28" t="s">
        <v>14</v>
      </c>
      <c r="B12" s="7" t="s">
        <v>15</v>
      </c>
      <c r="C12" s="8">
        <v>392.69255556924031</v>
      </c>
      <c r="D12" s="8">
        <v>291.92453153749847</v>
      </c>
      <c r="E12" s="8">
        <v>284.10997860359396</v>
      </c>
      <c r="F12" s="8">
        <v>163.40049039696257</v>
      </c>
      <c r="G12" s="8">
        <v>153.19527733912716</v>
      </c>
      <c r="H12" s="8">
        <v>152.92428603717107</v>
      </c>
      <c r="I12" s="8">
        <v>142.14480048840076</v>
      </c>
      <c r="J12" s="8">
        <v>124.64240719790411</v>
      </c>
      <c r="K12" s="8">
        <v>219.46186680436711</v>
      </c>
      <c r="L12" s="8">
        <v>176.59843653234006</v>
      </c>
      <c r="M12" s="8">
        <v>169.13086359245506</v>
      </c>
      <c r="N12" s="8">
        <v>67.790505922910711</v>
      </c>
      <c r="O12" s="8">
        <v>74.474502255656716</v>
      </c>
      <c r="P12" s="8">
        <v>77.708008494749976</v>
      </c>
      <c r="Q12" s="8">
        <v>57.284185098348985</v>
      </c>
      <c r="R12" s="8">
        <v>60.61301928117912</v>
      </c>
      <c r="S12" s="8">
        <v>63.27557593333313</v>
      </c>
      <c r="T12" s="8">
        <v>59.680949502456279</v>
      </c>
      <c r="U12" s="8">
        <v>26.134832913093422</v>
      </c>
      <c r="V12" s="8">
        <v>20.477113311118345</v>
      </c>
      <c r="W12" s="8">
        <v>13.91385248398006</v>
      </c>
      <c r="X12" s="8">
        <v>25.198060288467079</v>
      </c>
      <c r="Y12" s="8">
        <v>39.685280403002849</v>
      </c>
      <c r="Z12" s="8">
        <v>12.390454223814311</v>
      </c>
    </row>
    <row r="13" spans="1:26" ht="11.25" customHeight="1" x14ac:dyDescent="0.2">
      <c r="A13" s="28" t="s">
        <v>16</v>
      </c>
      <c r="B13" s="7" t="s">
        <v>17</v>
      </c>
      <c r="C13" s="8">
        <v>88.103973142920722</v>
      </c>
      <c r="D13" s="8">
        <v>76.336536287182881</v>
      </c>
      <c r="E13" s="8">
        <v>67.267217734249087</v>
      </c>
      <c r="F13" s="8">
        <v>49.603586315576408</v>
      </c>
      <c r="G13" s="8">
        <v>34.968352828989659</v>
      </c>
      <c r="H13" s="8">
        <v>23.270997570990797</v>
      </c>
      <c r="I13" s="8">
        <v>5.7851314586747042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4.1147633394544338E-2</v>
      </c>
      <c r="U13" s="8">
        <v>4.1894795659938498E-2</v>
      </c>
      <c r="V13" s="8">
        <v>3.9762801754973001E-2</v>
      </c>
      <c r="W13" s="8">
        <v>3.6664121184533549E-2</v>
      </c>
      <c r="X13" s="8">
        <v>4.2364286384024494E-2</v>
      </c>
      <c r="Y13" s="8">
        <v>3.7724715721590675E-2</v>
      </c>
      <c r="Z13" s="8">
        <v>3.4606049697120868E-2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25368.192850797001</v>
      </c>
      <c r="D26" s="27">
        <f t="shared" si="16"/>
        <v>28649.385992768894</v>
      </c>
      <c r="E26" s="27">
        <f t="shared" si="16"/>
        <v>24930.902798716354</v>
      </c>
      <c r="F26" s="27">
        <f t="shared" si="16"/>
        <v>26137.629365883138</v>
      </c>
      <c r="G26" s="27">
        <f t="shared" si="16"/>
        <v>25785.318541989618</v>
      </c>
      <c r="H26" s="27">
        <f t="shared" si="16"/>
        <v>25679.40079729868</v>
      </c>
      <c r="I26" s="27">
        <f t="shared" si="16"/>
        <v>23301.268704258535</v>
      </c>
      <c r="J26" s="27">
        <f t="shared" si="16"/>
        <v>19454.367050708235</v>
      </c>
      <c r="K26" s="27">
        <f t="shared" si="16"/>
        <v>22401.792075843328</v>
      </c>
      <c r="L26" s="27">
        <f t="shared" si="16"/>
        <v>21692.438023657352</v>
      </c>
      <c r="M26" s="27">
        <f t="shared" si="16"/>
        <v>19986.494410445659</v>
      </c>
      <c r="N26" s="27">
        <f t="shared" si="16"/>
        <v>15588.61125823777</v>
      </c>
      <c r="O26" s="27">
        <f t="shared" si="16"/>
        <v>17661.97776432677</v>
      </c>
      <c r="P26" s="27">
        <f t="shared" si="16"/>
        <v>18035.472900532346</v>
      </c>
      <c r="Q26" s="27">
        <f t="shared" si="16"/>
        <v>12546.759425732318</v>
      </c>
      <c r="R26" s="27">
        <f t="shared" si="16"/>
        <v>13254.852715065539</v>
      </c>
      <c r="S26" s="27">
        <f t="shared" si="16"/>
        <v>13798.580440620535</v>
      </c>
      <c r="T26" s="27">
        <f t="shared" si="16"/>
        <v>13096.794847749316</v>
      </c>
      <c r="U26" s="27">
        <f t="shared" si="16"/>
        <v>11901.203792535549</v>
      </c>
      <c r="V26" s="27">
        <f t="shared" si="16"/>
        <v>11425.505661346677</v>
      </c>
      <c r="W26" s="27">
        <f t="shared" si="16"/>
        <v>9731.0665356615773</v>
      </c>
      <c r="X26" s="27">
        <f t="shared" si="16"/>
        <v>11525.325916264976</v>
      </c>
      <c r="Y26" s="27">
        <f t="shared" ref="Y26:Z26" si="17">SUM(Y27,Y33)</f>
        <v>8714.2716566921426</v>
      </c>
      <c r="Z26" s="27">
        <f t="shared" si="17"/>
        <v>7700.6127947886253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25368.192850797001</v>
      </c>
      <c r="D33" s="19">
        <f t="shared" si="20"/>
        <v>28649.385992768894</v>
      </c>
      <c r="E33" s="19">
        <f t="shared" si="20"/>
        <v>24930.902798716354</v>
      </c>
      <c r="F33" s="19">
        <f t="shared" si="20"/>
        <v>26137.629365883138</v>
      </c>
      <c r="G33" s="19">
        <f t="shared" si="20"/>
        <v>25785.318541989618</v>
      </c>
      <c r="H33" s="19">
        <f t="shared" si="20"/>
        <v>25679.40079729868</v>
      </c>
      <c r="I33" s="19">
        <f t="shared" si="20"/>
        <v>23301.268704258535</v>
      </c>
      <c r="J33" s="19">
        <f t="shared" si="20"/>
        <v>19454.367050708235</v>
      </c>
      <c r="K33" s="19">
        <f t="shared" si="20"/>
        <v>22401.792075843328</v>
      </c>
      <c r="L33" s="19">
        <f t="shared" si="20"/>
        <v>21692.438023657352</v>
      </c>
      <c r="M33" s="19">
        <f t="shared" si="20"/>
        <v>19986.494410445659</v>
      </c>
      <c r="N33" s="19">
        <f t="shared" si="20"/>
        <v>15588.61125823777</v>
      </c>
      <c r="O33" s="19">
        <f t="shared" si="20"/>
        <v>17661.97776432677</v>
      </c>
      <c r="P33" s="19">
        <f t="shared" si="20"/>
        <v>18035.472900532346</v>
      </c>
      <c r="Q33" s="19">
        <f t="shared" si="20"/>
        <v>12546.759425732318</v>
      </c>
      <c r="R33" s="19">
        <f t="shared" si="20"/>
        <v>13254.852715065539</v>
      </c>
      <c r="S33" s="19">
        <f t="shared" si="20"/>
        <v>13798.580440620535</v>
      </c>
      <c r="T33" s="19">
        <f t="shared" si="20"/>
        <v>13096.794847749316</v>
      </c>
      <c r="U33" s="19">
        <f t="shared" si="20"/>
        <v>11901.203792535549</v>
      </c>
      <c r="V33" s="19">
        <f t="shared" si="20"/>
        <v>11425.505661346677</v>
      </c>
      <c r="W33" s="19">
        <f t="shared" si="20"/>
        <v>9731.0665356615773</v>
      </c>
      <c r="X33" s="19">
        <f t="shared" si="20"/>
        <v>11525.325916264976</v>
      </c>
      <c r="Y33" s="19">
        <f t="shared" ref="Y33:Z33" si="21">SUM(Y34:Y50)</f>
        <v>8714.2716566921426</v>
      </c>
      <c r="Z33" s="19">
        <f t="shared" si="21"/>
        <v>7700.6127947886253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2446.7476991028957</v>
      </c>
      <c r="D36" s="8">
        <v>2477.6766532810839</v>
      </c>
      <c r="E36" s="8">
        <v>2335.9629762701784</v>
      </c>
      <c r="F36" s="8">
        <v>2234.2946973302069</v>
      </c>
      <c r="G36" s="8">
        <v>2281.726361738275</v>
      </c>
      <c r="H36" s="8">
        <v>2160.7439694985678</v>
      </c>
      <c r="I36" s="8">
        <v>1939.9047358614666</v>
      </c>
      <c r="J36" s="8">
        <v>1778.2234629203138</v>
      </c>
      <c r="K36" s="8">
        <v>1754.5247137460631</v>
      </c>
      <c r="L36" s="8">
        <v>1688.1151832674677</v>
      </c>
      <c r="M36" s="8">
        <v>1690.1374374399975</v>
      </c>
      <c r="N36" s="8">
        <v>1180.6800801432389</v>
      </c>
      <c r="O36" s="8">
        <v>1235.8714782920031</v>
      </c>
      <c r="P36" s="8">
        <v>1207.8537975116435</v>
      </c>
      <c r="Q36" s="8">
        <v>791.63036226360975</v>
      </c>
      <c r="R36" s="8">
        <v>849.97078027704993</v>
      </c>
      <c r="S36" s="8">
        <v>1011.2913989051276</v>
      </c>
      <c r="T36" s="8">
        <v>953.55027793375075</v>
      </c>
      <c r="U36" s="8">
        <v>902.46825029180525</v>
      </c>
      <c r="V36" s="8">
        <v>798.14164666153113</v>
      </c>
      <c r="W36" s="8">
        <v>682.68570933434125</v>
      </c>
      <c r="X36" s="8">
        <v>1093.6401948595376</v>
      </c>
      <c r="Y36" s="8">
        <v>864.83552568000027</v>
      </c>
      <c r="Z36" s="8">
        <v>745.43697372000065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326.34873129851098</v>
      </c>
      <c r="D41" s="8">
        <v>287.25617091236541</v>
      </c>
      <c r="E41" s="8">
        <v>308.96678960148603</v>
      </c>
      <c r="F41" s="8">
        <v>354.80037798434057</v>
      </c>
      <c r="G41" s="8">
        <v>375.98419764497385</v>
      </c>
      <c r="H41" s="8">
        <v>431.20006334330338</v>
      </c>
      <c r="I41" s="8">
        <v>522.53861253434911</v>
      </c>
      <c r="J41" s="8">
        <v>467.25309356311652</v>
      </c>
      <c r="K41" s="8">
        <v>506.62793096850419</v>
      </c>
      <c r="L41" s="8">
        <v>663.24102392795976</v>
      </c>
      <c r="M41" s="8">
        <v>667.64093130429046</v>
      </c>
      <c r="N41" s="8">
        <v>574.90792043347381</v>
      </c>
      <c r="O41" s="8">
        <v>566.64232690652716</v>
      </c>
      <c r="P41" s="8">
        <v>521.89189791540684</v>
      </c>
      <c r="Q41" s="8">
        <v>384.90560325093071</v>
      </c>
      <c r="R41" s="8">
        <v>442.95563454505827</v>
      </c>
      <c r="S41" s="8">
        <v>471.55255485293418</v>
      </c>
      <c r="T41" s="8">
        <v>493.128671675085</v>
      </c>
      <c r="U41" s="8">
        <v>447.21941490985665</v>
      </c>
      <c r="V41" s="8">
        <v>467.57521156015827</v>
      </c>
      <c r="W41" s="8">
        <v>419.29500094966784</v>
      </c>
      <c r="X41" s="8">
        <v>469.07887136204516</v>
      </c>
      <c r="Y41" s="8">
        <v>487.0129983202628</v>
      </c>
      <c r="Z41" s="8">
        <v>336.98485990651187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20917.022354108041</v>
      </c>
      <c r="D43" s="8">
        <v>24312.800777720779</v>
      </c>
      <c r="E43" s="8">
        <v>21333.788697461619</v>
      </c>
      <c r="F43" s="8">
        <v>22370.822684219638</v>
      </c>
      <c r="G43" s="8">
        <v>22337.173669080181</v>
      </c>
      <c r="H43" s="8">
        <v>22416.679571961737</v>
      </c>
      <c r="I43" s="8">
        <v>19849.411371678805</v>
      </c>
      <c r="J43" s="8">
        <v>16687.070460352825</v>
      </c>
      <c r="K43" s="8">
        <v>19125.901756299252</v>
      </c>
      <c r="L43" s="8">
        <v>18860.10150559877</v>
      </c>
      <c r="M43" s="8">
        <v>17491.563686696878</v>
      </c>
      <c r="N43" s="8">
        <v>13833.023257661058</v>
      </c>
      <c r="O43" s="8">
        <v>15859.463959128241</v>
      </c>
      <c r="P43" s="8">
        <v>16305.727205105297</v>
      </c>
      <c r="Q43" s="8">
        <v>11370.223460217778</v>
      </c>
      <c r="R43" s="8">
        <v>11961.926300243431</v>
      </c>
      <c r="S43" s="8">
        <v>12315.736486862474</v>
      </c>
      <c r="T43" s="8">
        <v>11650.115898140481</v>
      </c>
      <c r="U43" s="8">
        <v>10551.516127333887</v>
      </c>
      <c r="V43" s="8">
        <v>10159.788803124988</v>
      </c>
      <c r="W43" s="8">
        <v>8629.0858253775677</v>
      </c>
      <c r="X43" s="8">
        <v>9962.6068500433921</v>
      </c>
      <c r="Y43" s="8">
        <v>7362.4231326918798</v>
      </c>
      <c r="Z43" s="8">
        <v>6618.1909611621131</v>
      </c>
    </row>
    <row r="44" spans="1:26" ht="11.25" customHeight="1" x14ac:dyDescent="0.2">
      <c r="A44" s="28" t="s">
        <v>74</v>
      </c>
      <c r="B44" s="7" t="s">
        <v>75</v>
      </c>
      <c r="C44" s="8">
        <v>1678.0740662875523</v>
      </c>
      <c r="D44" s="8">
        <v>1571.6523908546658</v>
      </c>
      <c r="E44" s="8">
        <v>952.1843353830717</v>
      </c>
      <c r="F44" s="8">
        <v>1177.7116063489516</v>
      </c>
      <c r="G44" s="8">
        <v>790.43431352618791</v>
      </c>
      <c r="H44" s="8">
        <v>670.77719249507084</v>
      </c>
      <c r="I44" s="8">
        <v>989.41398418391316</v>
      </c>
      <c r="J44" s="8">
        <v>521.82003387198108</v>
      </c>
      <c r="K44" s="8">
        <v>1014.7376748295114</v>
      </c>
      <c r="L44" s="8">
        <v>480.98031086315666</v>
      </c>
      <c r="M44" s="8">
        <v>137.15235500449333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25478.345436675259</v>
      </c>
      <c r="D51" s="27">
        <v>26303.79624233337</v>
      </c>
      <c r="E51" s="27">
        <v>26640.150327103947</v>
      </c>
      <c r="F51" s="27">
        <v>26589.567472742983</v>
      </c>
      <c r="G51" s="27">
        <v>30133.976510909135</v>
      </c>
      <c r="H51" s="27">
        <v>29511.086115917205</v>
      </c>
      <c r="I51" s="27">
        <v>29530.421174309326</v>
      </c>
      <c r="J51" s="27">
        <v>25626.413966656197</v>
      </c>
      <c r="K51" s="27">
        <v>28084.085281978252</v>
      </c>
      <c r="L51" s="27">
        <v>28906.207963941721</v>
      </c>
      <c r="M51" s="27">
        <v>27987.33307322166</v>
      </c>
      <c r="N51" s="27">
        <v>24526.688832285516</v>
      </c>
      <c r="O51" s="27">
        <v>27825.390576896494</v>
      </c>
      <c r="P51" s="27">
        <v>29206.170399166069</v>
      </c>
      <c r="Q51" s="27">
        <v>20780.114827255598</v>
      </c>
      <c r="R51" s="27">
        <v>22763.267535622806</v>
      </c>
      <c r="S51" s="27">
        <v>24953.911448174833</v>
      </c>
      <c r="T51" s="27">
        <v>24032.449057459529</v>
      </c>
      <c r="U51" s="27">
        <v>22227.283350079982</v>
      </c>
      <c r="V51" s="27">
        <v>21531.114640190703</v>
      </c>
      <c r="W51" s="27">
        <v>20968.351366188104</v>
      </c>
      <c r="X51" s="27">
        <v>22241.104730013605</v>
      </c>
      <c r="Y51" s="27">
        <v>17997.93808644126</v>
      </c>
      <c r="Z51" s="27">
        <v>16655.678132361383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31189.098588037141</v>
      </c>
      <c r="D61" s="49">
        <f t="shared" si="24"/>
        <v>31868.476831676406</v>
      </c>
      <c r="E61" s="49">
        <f t="shared" si="24"/>
        <v>29385.028966447382</v>
      </c>
      <c r="F61" s="49">
        <f t="shared" si="24"/>
        <v>31646.711553567966</v>
      </c>
      <c r="G61" s="49">
        <f t="shared" si="24"/>
        <v>31793.675972656998</v>
      </c>
      <c r="H61" s="49">
        <f t="shared" si="24"/>
        <v>30921.046319740082</v>
      </c>
      <c r="I61" s="49">
        <f t="shared" si="24"/>
        <v>28498.429044148288</v>
      </c>
      <c r="J61" s="49">
        <f t="shared" si="24"/>
        <v>27127.624196174431</v>
      </c>
      <c r="K61" s="49">
        <f t="shared" si="24"/>
        <v>29007.400416828266</v>
      </c>
      <c r="L61" s="49">
        <f t="shared" si="24"/>
        <v>29839.091565052098</v>
      </c>
      <c r="M61" s="49">
        <f t="shared" si="24"/>
        <v>33674.54361600001</v>
      </c>
      <c r="N61" s="49">
        <f t="shared" si="24"/>
        <v>27658.151001600003</v>
      </c>
      <c r="O61" s="49">
        <f t="shared" si="24"/>
        <v>32075.903812195265</v>
      </c>
      <c r="P61" s="49">
        <f t="shared" si="24"/>
        <v>35220.499421870452</v>
      </c>
      <c r="Q61" s="49">
        <f t="shared" si="24"/>
        <v>28786.456698933918</v>
      </c>
      <c r="R61" s="49">
        <f t="shared" si="24"/>
        <v>30658.796040492442</v>
      </c>
      <c r="S61" s="49">
        <f t="shared" si="24"/>
        <v>32921.314280026185</v>
      </c>
      <c r="T61" s="49">
        <f t="shared" si="24"/>
        <v>31696.589407424206</v>
      </c>
      <c r="U61" s="49">
        <f t="shared" si="24"/>
        <v>30906.152845081</v>
      </c>
      <c r="V61" s="49">
        <f t="shared" si="24"/>
        <v>31179.847046245726</v>
      </c>
      <c r="W61" s="49">
        <f t="shared" si="24"/>
        <v>27683.260254925604</v>
      </c>
      <c r="X61" s="49">
        <f t="shared" si="24"/>
        <v>31616.649233251297</v>
      </c>
      <c r="Y61" s="49">
        <f t="shared" ref="Y61:Z61" si="25">SUM(Y62:Y72)</f>
        <v>28169.771728757707</v>
      </c>
      <c r="Z61" s="49">
        <f t="shared" si="25"/>
        <v>28409.677911458817</v>
      </c>
    </row>
    <row r="62" spans="1:26" ht="11.25" customHeight="1" x14ac:dyDescent="0.2">
      <c r="A62" s="50" t="s">
        <v>92</v>
      </c>
      <c r="B62" s="51" t="s">
        <v>93</v>
      </c>
      <c r="C62" s="52">
        <v>31189.098588037141</v>
      </c>
      <c r="D62" s="52">
        <v>31868.476831676406</v>
      </c>
      <c r="E62" s="52">
        <v>29385.028966447382</v>
      </c>
      <c r="F62" s="52">
        <v>31646.711553567966</v>
      </c>
      <c r="G62" s="52">
        <v>31793.675972656998</v>
      </c>
      <c r="H62" s="52">
        <v>30921.046319740082</v>
      </c>
      <c r="I62" s="52">
        <v>28498.429044148288</v>
      </c>
      <c r="J62" s="52">
        <v>27127.624196174431</v>
      </c>
      <c r="K62" s="52">
        <v>29007.400416828266</v>
      </c>
      <c r="L62" s="52">
        <v>29839.091565052098</v>
      </c>
      <c r="M62" s="52">
        <v>33674.54361600001</v>
      </c>
      <c r="N62" s="52">
        <v>27304.249118107924</v>
      </c>
      <c r="O62" s="52">
        <v>31715.950013451307</v>
      </c>
      <c r="P62" s="52">
        <v>34863.741420205719</v>
      </c>
      <c r="Q62" s="52">
        <v>28383.865186123705</v>
      </c>
      <c r="R62" s="52">
        <v>30185.99842007273</v>
      </c>
      <c r="S62" s="52">
        <v>32452.238054788239</v>
      </c>
      <c r="T62" s="52">
        <v>31295.946602637687</v>
      </c>
      <c r="U62" s="52">
        <v>30386.609223006053</v>
      </c>
      <c r="V62" s="52">
        <v>30766.234670535563</v>
      </c>
      <c r="W62" s="52">
        <v>27171.026535421581</v>
      </c>
      <c r="X62" s="52">
        <v>31088.882144585004</v>
      </c>
      <c r="Y62" s="52">
        <v>27489.068184796237</v>
      </c>
      <c r="Z62" s="52">
        <v>27658.458270897216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353.90188349207898</v>
      </c>
      <c r="O63" s="52">
        <v>359.64282814867403</v>
      </c>
      <c r="P63" s="52">
        <v>355.95975099429182</v>
      </c>
      <c r="Q63" s="52">
        <v>401.050548276303</v>
      </c>
      <c r="R63" s="52">
        <v>468.67550952725111</v>
      </c>
      <c r="S63" s="52">
        <v>458.31413721176068</v>
      </c>
      <c r="T63" s="52">
        <v>381.04213656231514</v>
      </c>
      <c r="U63" s="52">
        <v>486.05751939397163</v>
      </c>
      <c r="V63" s="52">
        <v>358.59344146444369</v>
      </c>
      <c r="W63" s="52">
        <v>409.0587413784142</v>
      </c>
      <c r="X63" s="52">
        <v>324.43814341501871</v>
      </c>
      <c r="Y63" s="52">
        <v>389.15502160375496</v>
      </c>
      <c r="Z63" s="52">
        <v>347.18762670281251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0.31097059528482457</v>
      </c>
      <c r="P64" s="52">
        <v>0.79825067044032383</v>
      </c>
      <c r="Q64" s="52">
        <v>1.5409645339111451</v>
      </c>
      <c r="R64" s="52">
        <v>4.1221108924579699</v>
      </c>
      <c r="S64" s="52">
        <v>10.76208802618439</v>
      </c>
      <c r="T64" s="52">
        <v>19.600668224205457</v>
      </c>
      <c r="U64" s="52">
        <v>33.486102680975527</v>
      </c>
      <c r="V64" s="52">
        <v>55.018934245721191</v>
      </c>
      <c r="W64" s="52">
        <v>103.17497812560615</v>
      </c>
      <c r="X64" s="52">
        <v>203.32894525127395</v>
      </c>
      <c r="Y64" s="52">
        <v>291.54852235771574</v>
      </c>
      <c r="Z64" s="52">
        <v>404.03201385878725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4892.9874237147669</v>
      </c>
      <c r="D2" s="21">
        <f t="shared" ref="D2:X2" si="0">SUM(D3,D17,D22,D25,D26,D51,D52)</f>
        <v>4837.2778293231877</v>
      </c>
      <c r="E2" s="21">
        <f t="shared" si="0"/>
        <v>4945.1633561460621</v>
      </c>
      <c r="F2" s="21">
        <f t="shared" si="0"/>
        <v>5017.1940876071867</v>
      </c>
      <c r="G2" s="21">
        <f t="shared" si="0"/>
        <v>5149.8938497607005</v>
      </c>
      <c r="H2" s="21">
        <f t="shared" si="0"/>
        <v>4934.8972942317841</v>
      </c>
      <c r="I2" s="21">
        <f t="shared" si="0"/>
        <v>5159.2129144944156</v>
      </c>
      <c r="J2" s="21">
        <f t="shared" si="0"/>
        <v>4897.3111647613314</v>
      </c>
      <c r="K2" s="21">
        <f t="shared" si="0"/>
        <v>5091.8913595452959</v>
      </c>
      <c r="L2" s="21">
        <f t="shared" si="0"/>
        <v>4819.5798757689163</v>
      </c>
      <c r="M2" s="21">
        <f t="shared" si="0"/>
        <v>4675.8140990725879</v>
      </c>
      <c r="N2" s="21">
        <f t="shared" si="0"/>
        <v>5166.87231830159</v>
      </c>
      <c r="O2" s="21">
        <f t="shared" si="0"/>
        <v>5031.5056362746418</v>
      </c>
      <c r="P2" s="21">
        <f t="shared" si="0"/>
        <v>4688.8680976805981</v>
      </c>
      <c r="Q2" s="21">
        <f t="shared" si="0"/>
        <v>4489.7596784294456</v>
      </c>
      <c r="R2" s="21">
        <f t="shared" si="0"/>
        <v>4375.9118681345644</v>
      </c>
      <c r="S2" s="21">
        <f t="shared" si="0"/>
        <v>4825.348743024877</v>
      </c>
      <c r="T2" s="21">
        <f t="shared" si="0"/>
        <v>4882.5930051446585</v>
      </c>
      <c r="U2" s="21">
        <f t="shared" si="0"/>
        <v>4739.901997655058</v>
      </c>
      <c r="V2" s="21">
        <f t="shared" si="0"/>
        <v>4703.2403840965844</v>
      </c>
      <c r="W2" s="21">
        <f t="shared" si="0"/>
        <v>4670.1463221087615</v>
      </c>
      <c r="X2" s="21">
        <f t="shared" si="0"/>
        <v>4503.4694686045304</v>
      </c>
      <c r="Y2" s="21">
        <f t="shared" ref="Y2:Z2" si="1">SUM(Y3,Y17,Y22,Y25,Y26,Y51,Y52)</f>
        <v>2980.8522697389785</v>
      </c>
      <c r="Z2" s="21">
        <f t="shared" si="1"/>
        <v>2595.7124832454642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30.523434537171759</v>
      </c>
      <c r="D3" s="24">
        <f t="shared" ref="D3:W3" si="3">SUM(D4,D8,D11)</f>
        <v>29.9232159939986</v>
      </c>
      <c r="E3" s="24">
        <f t="shared" si="3"/>
        <v>24.952239333601298</v>
      </c>
      <c r="F3" s="24">
        <f t="shared" si="3"/>
        <v>26.423658298000518</v>
      </c>
      <c r="G3" s="24">
        <f t="shared" si="3"/>
        <v>26.823848923361091</v>
      </c>
      <c r="H3" s="24">
        <f t="shared" si="3"/>
        <v>25.659292336278469</v>
      </c>
      <c r="I3" s="24">
        <f t="shared" si="3"/>
        <v>29.514412353224991</v>
      </c>
      <c r="J3" s="24">
        <f t="shared" si="3"/>
        <v>34.937866129797087</v>
      </c>
      <c r="K3" s="24">
        <f t="shared" si="3"/>
        <v>40.338504328130625</v>
      </c>
      <c r="L3" s="24">
        <f t="shared" si="3"/>
        <v>36.775412269560903</v>
      </c>
      <c r="M3" s="24">
        <f t="shared" si="3"/>
        <v>45.871791250771672</v>
      </c>
      <c r="N3" s="24">
        <f t="shared" si="3"/>
        <v>9.6583189210883518</v>
      </c>
      <c r="O3" s="24">
        <f t="shared" si="3"/>
        <v>10.20565250987608</v>
      </c>
      <c r="P3" s="24">
        <f t="shared" si="3"/>
        <v>10.731077133030286</v>
      </c>
      <c r="Q3" s="24">
        <f t="shared" si="3"/>
        <v>10.322091284262044</v>
      </c>
      <c r="R3" s="24">
        <f t="shared" si="3"/>
        <v>10.353931718575367</v>
      </c>
      <c r="S3" s="24">
        <f t="shared" si="3"/>
        <v>11.974356305763109</v>
      </c>
      <c r="T3" s="24">
        <f t="shared" si="3"/>
        <v>12.924271537606142</v>
      </c>
      <c r="U3" s="24">
        <f t="shared" si="3"/>
        <v>7.5805962535962852</v>
      </c>
      <c r="V3" s="24">
        <f t="shared" si="3"/>
        <v>5.2628604089973914</v>
      </c>
      <c r="W3" s="24">
        <f t="shared" si="3"/>
        <v>4.834968800920211</v>
      </c>
      <c r="X3" s="24">
        <f t="shared" ref="X3:Z3" si="4">SUM(X4,X8,X11)</f>
        <v>6.4143178567002685</v>
      </c>
      <c r="Y3" s="24">
        <f t="shared" si="4"/>
        <v>3.3345299227263014</v>
      </c>
      <c r="Z3" s="24">
        <f t="shared" si="4"/>
        <v>2.6627559129879415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20.119654203002529</v>
      </c>
      <c r="D4" s="19">
        <f t="shared" ref="D4:W4" si="6">SUM(D5:D7)</f>
        <v>21.369330055747994</v>
      </c>
      <c r="E4" s="19">
        <f t="shared" si="6"/>
        <v>16.340338719324876</v>
      </c>
      <c r="F4" s="19">
        <f t="shared" si="6"/>
        <v>20.719649409176842</v>
      </c>
      <c r="G4" s="19">
        <f t="shared" si="6"/>
        <v>21.531564690272596</v>
      </c>
      <c r="H4" s="19">
        <f t="shared" si="6"/>
        <v>20.382618743309653</v>
      </c>
      <c r="I4" s="19">
        <f t="shared" si="6"/>
        <v>24.220258699345809</v>
      </c>
      <c r="J4" s="19">
        <f t="shared" si="6"/>
        <v>29.468187726890562</v>
      </c>
      <c r="K4" s="19">
        <f t="shared" si="6"/>
        <v>30.392199931068376</v>
      </c>
      <c r="L4" s="19">
        <f t="shared" si="6"/>
        <v>28.477848800749072</v>
      </c>
      <c r="M4" s="19">
        <f t="shared" si="6"/>
        <v>36.954740442117497</v>
      </c>
      <c r="N4" s="19">
        <f t="shared" si="6"/>
        <v>5.544696443551075</v>
      </c>
      <c r="O4" s="19">
        <f t="shared" si="6"/>
        <v>5.9283259650420916</v>
      </c>
      <c r="P4" s="19">
        <f t="shared" si="6"/>
        <v>6.2632140272682992</v>
      </c>
      <c r="Q4" s="19">
        <f t="shared" si="6"/>
        <v>5.9742763822270124</v>
      </c>
      <c r="R4" s="19">
        <f t="shared" si="6"/>
        <v>5.9109081993491852</v>
      </c>
      <c r="S4" s="19">
        <f t="shared" si="6"/>
        <v>6.7698466386695966</v>
      </c>
      <c r="T4" s="19">
        <f t="shared" si="6"/>
        <v>7.2336306730494311</v>
      </c>
      <c r="U4" s="19">
        <f t="shared" si="6"/>
        <v>5.5976631621742072</v>
      </c>
      <c r="V4" s="19">
        <f t="shared" si="6"/>
        <v>4.1153181217357364</v>
      </c>
      <c r="W4" s="19">
        <f t="shared" si="6"/>
        <v>3.9822494059925742</v>
      </c>
      <c r="X4" s="19">
        <f t="shared" ref="X4:Z4" si="7">SUM(X5:X7)</f>
        <v>4.8032208313840821</v>
      </c>
      <c r="Y4" s="19">
        <f t="shared" si="7"/>
        <v>2.0915150411955223</v>
      </c>
      <c r="Z4" s="19">
        <f t="shared" si="7"/>
        <v>2.2256029864192279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2.4490020902821632</v>
      </c>
      <c r="O5" s="8">
        <v>2.9893283885767268</v>
      </c>
      <c r="P5" s="8">
        <v>3.9898460896587022</v>
      </c>
      <c r="Q5" s="8">
        <v>2.1570118727701062</v>
      </c>
      <c r="R5" s="8">
        <v>1.8794156601862413</v>
      </c>
      <c r="S5" s="8">
        <v>1.1619250543974995</v>
      </c>
      <c r="T5" s="8">
        <v>0.94404518363838841</v>
      </c>
      <c r="U5" s="8">
        <v>1.1973666186447258</v>
      </c>
      <c r="V5" s="8">
        <v>0.79976429945318661</v>
      </c>
      <c r="W5" s="8">
        <v>0.57226137304962854</v>
      </c>
      <c r="X5" s="8">
        <v>0.76301377099306145</v>
      </c>
      <c r="Y5" s="8">
        <v>0.44755292906798988</v>
      </c>
      <c r="Z5" s="8">
        <v>0.16138662915027116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20.119654203002529</v>
      </c>
      <c r="D7" s="8">
        <v>21.369330055747994</v>
      </c>
      <c r="E7" s="8">
        <v>16.340338719324876</v>
      </c>
      <c r="F7" s="8">
        <v>20.719649409176842</v>
      </c>
      <c r="G7" s="8">
        <v>21.531564690272596</v>
      </c>
      <c r="H7" s="8">
        <v>20.382618743309653</v>
      </c>
      <c r="I7" s="8">
        <v>24.220258699345809</v>
      </c>
      <c r="J7" s="8">
        <v>29.468187726890562</v>
      </c>
      <c r="K7" s="8">
        <v>30.392199931068376</v>
      </c>
      <c r="L7" s="8">
        <v>28.477848800749072</v>
      </c>
      <c r="M7" s="8">
        <v>36.954740442117497</v>
      </c>
      <c r="N7" s="8">
        <v>3.0956943532689123</v>
      </c>
      <c r="O7" s="8">
        <v>2.9389975764653644</v>
      </c>
      <c r="P7" s="8">
        <v>2.2733679376095974</v>
      </c>
      <c r="Q7" s="8">
        <v>3.8172645094569058</v>
      </c>
      <c r="R7" s="8">
        <v>4.0314925391629437</v>
      </c>
      <c r="S7" s="8">
        <v>5.6079215842720975</v>
      </c>
      <c r="T7" s="8">
        <v>6.289585489411043</v>
      </c>
      <c r="U7" s="8">
        <v>4.400296543529481</v>
      </c>
      <c r="V7" s="8">
        <v>3.3155538222825496</v>
      </c>
      <c r="W7" s="8">
        <v>3.4099880329429455</v>
      </c>
      <c r="X7" s="8">
        <v>4.0402070603910207</v>
      </c>
      <c r="Y7" s="8">
        <v>1.6439621121275325</v>
      </c>
      <c r="Z7" s="8">
        <v>2.0642163572689567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0.71243744327440672</v>
      </c>
      <c r="D8" s="19">
        <f t="shared" si="8"/>
        <v>1.0311677605906568</v>
      </c>
      <c r="E8" s="19">
        <f t="shared" si="8"/>
        <v>4.0882949876818446E-2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0.71243744327440672</v>
      </c>
      <c r="D10" s="8">
        <v>1.0311677605906568</v>
      </c>
      <c r="E10" s="8">
        <v>4.0882949876818446E-2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9.6913428908948216</v>
      </c>
      <c r="D11" s="19">
        <f t="shared" si="10"/>
        <v>7.5227181776599501</v>
      </c>
      <c r="E11" s="19">
        <f t="shared" si="10"/>
        <v>8.5710176643996068</v>
      </c>
      <c r="F11" s="19">
        <f t="shared" si="10"/>
        <v>5.7040088888236742</v>
      </c>
      <c r="G11" s="19">
        <f t="shared" si="10"/>
        <v>5.2922842330884929</v>
      </c>
      <c r="H11" s="19">
        <f t="shared" si="10"/>
        <v>5.276673592968816</v>
      </c>
      <c r="I11" s="19">
        <f t="shared" si="10"/>
        <v>5.2941536538791798</v>
      </c>
      <c r="J11" s="19">
        <f t="shared" si="10"/>
        <v>5.4696784029065277</v>
      </c>
      <c r="K11" s="19">
        <f t="shared" si="10"/>
        <v>9.9463043970622458</v>
      </c>
      <c r="L11" s="19">
        <f t="shared" si="10"/>
        <v>8.2975634688118287</v>
      </c>
      <c r="M11" s="19">
        <f t="shared" si="10"/>
        <v>8.9170508086541727</v>
      </c>
      <c r="N11" s="19">
        <f t="shared" si="10"/>
        <v>4.1136224775372776</v>
      </c>
      <c r="O11" s="19">
        <f t="shared" si="10"/>
        <v>4.2773265448339881</v>
      </c>
      <c r="P11" s="19">
        <f t="shared" si="10"/>
        <v>4.467863105761988</v>
      </c>
      <c r="Q11" s="19">
        <f t="shared" si="10"/>
        <v>4.3478149020350321</v>
      </c>
      <c r="R11" s="19">
        <f t="shared" si="10"/>
        <v>4.4430235192261813</v>
      </c>
      <c r="S11" s="19">
        <f t="shared" si="10"/>
        <v>5.2045096670935118</v>
      </c>
      <c r="T11" s="19">
        <f t="shared" si="10"/>
        <v>5.6906408645567117</v>
      </c>
      <c r="U11" s="19">
        <f t="shared" si="10"/>
        <v>1.9829330914220782</v>
      </c>
      <c r="V11" s="19">
        <f t="shared" si="10"/>
        <v>1.147542287261655</v>
      </c>
      <c r="W11" s="19">
        <f t="shared" si="10"/>
        <v>0.85271939492763649</v>
      </c>
      <c r="X11" s="19">
        <f t="shared" si="10"/>
        <v>1.6110970253161863</v>
      </c>
      <c r="Y11" s="19">
        <f t="shared" ref="Y11:Z11" si="11">SUM(Y12:Y16)</f>
        <v>1.2430148815307793</v>
      </c>
      <c r="Z11" s="19">
        <f t="shared" si="11"/>
        <v>0.43715292656871335</v>
      </c>
    </row>
    <row r="12" spans="1:26" ht="11.25" customHeight="1" x14ac:dyDescent="0.2">
      <c r="A12" s="28" t="s">
        <v>14</v>
      </c>
      <c r="B12" s="7" t="s">
        <v>15</v>
      </c>
      <c r="C12" s="8">
        <v>7.91544443325557</v>
      </c>
      <c r="D12" s="8">
        <v>5.9633400643575216</v>
      </c>
      <c r="E12" s="8">
        <v>6.9301925982193806</v>
      </c>
      <c r="F12" s="8">
        <v>4.3756808040827293</v>
      </c>
      <c r="G12" s="8">
        <v>4.3087654618541622</v>
      </c>
      <c r="H12" s="8">
        <v>4.5797567638102832</v>
      </c>
      <c r="I12" s="8">
        <v>5.087113912516549</v>
      </c>
      <c r="J12" s="8">
        <v>5.4696784029065277</v>
      </c>
      <c r="K12" s="8">
        <v>9.9463043970622458</v>
      </c>
      <c r="L12" s="8">
        <v>8.2975634688118287</v>
      </c>
      <c r="M12" s="8">
        <v>8.9170508086541727</v>
      </c>
      <c r="N12" s="8">
        <v>4.1136224775372776</v>
      </c>
      <c r="O12" s="8">
        <v>4.2773265448339881</v>
      </c>
      <c r="P12" s="8">
        <v>4.467863105761988</v>
      </c>
      <c r="Q12" s="8">
        <v>4.3478149020350321</v>
      </c>
      <c r="R12" s="8">
        <v>4.4430235192261813</v>
      </c>
      <c r="S12" s="8">
        <v>5.2045096670935118</v>
      </c>
      <c r="T12" s="8">
        <v>5.6867200979509755</v>
      </c>
      <c r="U12" s="8">
        <v>1.9797594870817359</v>
      </c>
      <c r="V12" s="8">
        <v>1.1453182890163665</v>
      </c>
      <c r="W12" s="8">
        <v>0.85047831611192759</v>
      </c>
      <c r="X12" s="8">
        <v>1.60839291169993</v>
      </c>
      <c r="Y12" s="8">
        <v>1.2418343972521275</v>
      </c>
      <c r="Z12" s="8">
        <v>0.43593537626561102</v>
      </c>
    </row>
    <row r="13" spans="1:26" ht="11.25" customHeight="1" x14ac:dyDescent="0.2">
      <c r="A13" s="28" t="s">
        <v>16</v>
      </c>
      <c r="B13" s="7" t="s">
        <v>17</v>
      </c>
      <c r="C13" s="8">
        <v>1.7758984576392518</v>
      </c>
      <c r="D13" s="8">
        <v>1.559378113302428</v>
      </c>
      <c r="E13" s="8">
        <v>1.6408250661802255</v>
      </c>
      <c r="F13" s="8">
        <v>1.3283280847409447</v>
      </c>
      <c r="G13" s="8">
        <v>0.98351877123433118</v>
      </c>
      <c r="H13" s="8">
        <v>0.69691682915853304</v>
      </c>
      <c r="I13" s="8">
        <v>0.20703974136263076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3.9207666057364497E-3</v>
      </c>
      <c r="U13" s="8">
        <v>3.173604340342296E-3</v>
      </c>
      <c r="V13" s="8">
        <v>2.2239982452885811E-3</v>
      </c>
      <c r="W13" s="8">
        <v>2.2410788157088547E-3</v>
      </c>
      <c r="X13" s="8">
        <v>2.7041136162562949E-3</v>
      </c>
      <c r="Y13" s="8">
        <v>1.180484278651704E-3</v>
      </c>
      <c r="Z13" s="8">
        <v>1.2175503031023431E-3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2204.5093617700213</v>
      </c>
      <c r="D26" s="27">
        <f t="shared" si="16"/>
        <v>2282.6170048468498</v>
      </c>
      <c r="E26" s="27">
        <f t="shared" si="16"/>
        <v>2150.6490029245392</v>
      </c>
      <c r="F26" s="27">
        <f t="shared" si="16"/>
        <v>2235.7989851505522</v>
      </c>
      <c r="G26" s="27">
        <f t="shared" si="16"/>
        <v>2121.0569967983088</v>
      </c>
      <c r="H26" s="27">
        <f t="shared" si="16"/>
        <v>2068.8139783207866</v>
      </c>
      <c r="I26" s="27">
        <f t="shared" si="16"/>
        <v>2044.1963779616033</v>
      </c>
      <c r="J26" s="27">
        <f t="shared" si="16"/>
        <v>1908.7788617996398</v>
      </c>
      <c r="K26" s="27">
        <f t="shared" si="16"/>
        <v>2041.7711985155324</v>
      </c>
      <c r="L26" s="27">
        <f t="shared" si="16"/>
        <v>1890.1268892469182</v>
      </c>
      <c r="M26" s="27">
        <f t="shared" si="16"/>
        <v>1790.7136816343379</v>
      </c>
      <c r="N26" s="27">
        <f t="shared" si="16"/>
        <v>1792.2124661207456</v>
      </c>
      <c r="O26" s="27">
        <f t="shared" si="16"/>
        <v>1760.6394815180292</v>
      </c>
      <c r="P26" s="27">
        <f t="shared" si="16"/>
        <v>1582.1952824569123</v>
      </c>
      <c r="Q26" s="27">
        <f t="shared" si="16"/>
        <v>1489.382479732737</v>
      </c>
      <c r="R26" s="27">
        <f t="shared" si="16"/>
        <v>1387.5997111197441</v>
      </c>
      <c r="S26" s="27">
        <f t="shared" si="16"/>
        <v>1797.634621876093</v>
      </c>
      <c r="T26" s="27">
        <f t="shared" si="16"/>
        <v>1800.947360974706</v>
      </c>
      <c r="U26" s="27">
        <f t="shared" si="16"/>
        <v>1744.4106646133869</v>
      </c>
      <c r="V26" s="27">
        <f t="shared" si="16"/>
        <v>1705.4762891185906</v>
      </c>
      <c r="W26" s="27">
        <f t="shared" si="16"/>
        <v>1606.0640813740749</v>
      </c>
      <c r="X26" s="27">
        <f t="shared" si="16"/>
        <v>1608.1800615699476</v>
      </c>
      <c r="Y26" s="27">
        <f t="shared" ref="Y26:Z26" si="17">SUM(Y27,Y33)</f>
        <v>865.84656602786242</v>
      </c>
      <c r="Z26" s="27">
        <f t="shared" si="17"/>
        <v>746.62072193137976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2204.5093617700213</v>
      </c>
      <c r="D33" s="19">
        <f t="shared" si="20"/>
        <v>2282.6170048468498</v>
      </c>
      <c r="E33" s="19">
        <f t="shared" si="20"/>
        <v>2150.6490029245392</v>
      </c>
      <c r="F33" s="19">
        <f t="shared" si="20"/>
        <v>2235.7989851505522</v>
      </c>
      <c r="G33" s="19">
        <f t="shared" si="20"/>
        <v>2121.0569967983088</v>
      </c>
      <c r="H33" s="19">
        <f t="shared" si="20"/>
        <v>2068.8139783207866</v>
      </c>
      <c r="I33" s="19">
        <f t="shared" si="20"/>
        <v>2044.1963779616033</v>
      </c>
      <c r="J33" s="19">
        <f t="shared" si="20"/>
        <v>1908.7788617996398</v>
      </c>
      <c r="K33" s="19">
        <f t="shared" si="20"/>
        <v>2041.7711985155324</v>
      </c>
      <c r="L33" s="19">
        <f t="shared" si="20"/>
        <v>1890.1268892469182</v>
      </c>
      <c r="M33" s="19">
        <f t="shared" si="20"/>
        <v>1790.7136816343379</v>
      </c>
      <c r="N33" s="19">
        <f t="shared" si="20"/>
        <v>1792.2124661207456</v>
      </c>
      <c r="O33" s="19">
        <f t="shared" si="20"/>
        <v>1760.6394815180292</v>
      </c>
      <c r="P33" s="19">
        <f t="shared" si="20"/>
        <v>1582.1952824569123</v>
      </c>
      <c r="Q33" s="19">
        <f t="shared" si="20"/>
        <v>1489.382479732737</v>
      </c>
      <c r="R33" s="19">
        <f t="shared" si="20"/>
        <v>1387.5997111197441</v>
      </c>
      <c r="S33" s="19">
        <f t="shared" si="20"/>
        <v>1797.634621876093</v>
      </c>
      <c r="T33" s="19">
        <f t="shared" si="20"/>
        <v>1800.947360974706</v>
      </c>
      <c r="U33" s="19">
        <f t="shared" si="20"/>
        <v>1744.4106646133869</v>
      </c>
      <c r="V33" s="19">
        <f t="shared" si="20"/>
        <v>1705.4762891185906</v>
      </c>
      <c r="W33" s="19">
        <f t="shared" si="20"/>
        <v>1606.0640813740749</v>
      </c>
      <c r="X33" s="19">
        <f t="shared" si="20"/>
        <v>1608.1800615699476</v>
      </c>
      <c r="Y33" s="19">
        <f t="shared" ref="Y33:Z33" si="21">SUM(Y34:Y50)</f>
        <v>865.84656602786242</v>
      </c>
      <c r="Z33" s="19">
        <f t="shared" si="21"/>
        <v>746.62072193137976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352.80654514412555</v>
      </c>
      <c r="D36" s="8">
        <v>335.85695205466322</v>
      </c>
      <c r="E36" s="8">
        <v>333.30743969071847</v>
      </c>
      <c r="F36" s="8">
        <v>312.17995498347727</v>
      </c>
      <c r="G36" s="8">
        <v>307.60678956964699</v>
      </c>
      <c r="H36" s="8">
        <v>294.37301296089817</v>
      </c>
      <c r="I36" s="8">
        <v>277.51693699867036</v>
      </c>
      <c r="J36" s="8">
        <v>287.62465966755474</v>
      </c>
      <c r="K36" s="8">
        <v>262.07099777280416</v>
      </c>
      <c r="L36" s="8">
        <v>261.40892207680309</v>
      </c>
      <c r="M36" s="8">
        <v>262.00318900000008</v>
      </c>
      <c r="N36" s="8">
        <v>260.75366629528145</v>
      </c>
      <c r="O36" s="8">
        <v>237.74265871280789</v>
      </c>
      <c r="P36" s="8">
        <v>222.23155823762593</v>
      </c>
      <c r="Q36" s="8">
        <v>217.22814512146365</v>
      </c>
      <c r="R36" s="8">
        <v>209.80355342823844</v>
      </c>
      <c r="S36" s="8">
        <v>206.96289275149667</v>
      </c>
      <c r="T36" s="8">
        <v>213.44003871025538</v>
      </c>
      <c r="U36" s="8">
        <v>210.32899969712628</v>
      </c>
      <c r="V36" s="8">
        <v>201.32107552373932</v>
      </c>
      <c r="W36" s="8">
        <v>202.15676526131173</v>
      </c>
      <c r="X36" s="8">
        <v>210.2497428153724</v>
      </c>
      <c r="Y36" s="8">
        <v>129.58657700000003</v>
      </c>
      <c r="Z36" s="8">
        <v>110.56583920000003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26.363994981489075</v>
      </c>
      <c r="D41" s="8">
        <v>21.367302807634729</v>
      </c>
      <c r="E41" s="8">
        <v>24.850616678513926</v>
      </c>
      <c r="F41" s="8">
        <v>28.552533295659469</v>
      </c>
      <c r="G41" s="8">
        <v>29.009549515026041</v>
      </c>
      <c r="H41" s="8">
        <v>32.53328037669683</v>
      </c>
      <c r="I41" s="8">
        <v>43.216258345651092</v>
      </c>
      <c r="J41" s="8">
        <v>42.853765716883863</v>
      </c>
      <c r="K41" s="8">
        <v>43.669015111495817</v>
      </c>
      <c r="L41" s="8">
        <v>53.999956952040392</v>
      </c>
      <c r="M41" s="8">
        <v>55.783219495709517</v>
      </c>
      <c r="N41" s="8">
        <v>61.10855076652593</v>
      </c>
      <c r="O41" s="8">
        <v>52.534531573472457</v>
      </c>
      <c r="P41" s="8">
        <v>42.177924564592828</v>
      </c>
      <c r="Q41" s="8">
        <v>41.654951549068713</v>
      </c>
      <c r="R41" s="8">
        <v>42.056945574941345</v>
      </c>
      <c r="S41" s="8">
        <v>58.658666067066108</v>
      </c>
      <c r="T41" s="8">
        <v>64.467562404915782</v>
      </c>
      <c r="U41" s="8">
        <v>62.377270730143437</v>
      </c>
      <c r="V41" s="8">
        <v>66.178752439841446</v>
      </c>
      <c r="W41" s="8">
        <v>65.055984130332178</v>
      </c>
      <c r="X41" s="8">
        <v>62.860365397955441</v>
      </c>
      <c r="Y41" s="8">
        <v>45.680757039737529</v>
      </c>
      <c r="Z41" s="8">
        <v>30.817461853488357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1689.776056971959</v>
      </c>
      <c r="D43" s="8">
        <v>1808.4867408392174</v>
      </c>
      <c r="E43" s="8">
        <v>1715.9054728983785</v>
      </c>
      <c r="F43" s="8">
        <v>1800.290245380367</v>
      </c>
      <c r="G43" s="8">
        <v>1723.4536707598238</v>
      </c>
      <c r="H43" s="8">
        <v>1691.2987349182622</v>
      </c>
      <c r="I43" s="8">
        <v>1641.6342625611946</v>
      </c>
      <c r="J43" s="8">
        <v>1530.442104847182</v>
      </c>
      <c r="K43" s="8">
        <v>1648.565429900744</v>
      </c>
      <c r="L43" s="8">
        <v>1535.5574107612313</v>
      </c>
      <c r="M43" s="8">
        <v>1461.4678200631217</v>
      </c>
      <c r="N43" s="8">
        <v>1470.3502490589383</v>
      </c>
      <c r="O43" s="8">
        <v>1470.3622912317489</v>
      </c>
      <c r="P43" s="8">
        <v>1317.7857996546936</v>
      </c>
      <c r="Q43" s="8">
        <v>1230.4993830622045</v>
      </c>
      <c r="R43" s="8">
        <v>1135.7392121165644</v>
      </c>
      <c r="S43" s="8">
        <v>1532.0130630575302</v>
      </c>
      <c r="T43" s="8">
        <v>1523.0397598595348</v>
      </c>
      <c r="U43" s="8">
        <v>1471.7043941861173</v>
      </c>
      <c r="V43" s="8">
        <v>1437.9764611550099</v>
      </c>
      <c r="W43" s="8">
        <v>1338.851331982431</v>
      </c>
      <c r="X43" s="8">
        <v>1335.0699533566199</v>
      </c>
      <c r="Y43" s="8">
        <v>690.57923198812489</v>
      </c>
      <c r="Z43" s="8">
        <v>605.2374208778914</v>
      </c>
    </row>
    <row r="44" spans="1:26" ht="11.25" customHeight="1" x14ac:dyDescent="0.2">
      <c r="A44" s="28" t="s">
        <v>74</v>
      </c>
      <c r="B44" s="7" t="s">
        <v>75</v>
      </c>
      <c r="C44" s="8">
        <v>135.56276467244797</v>
      </c>
      <c r="D44" s="8">
        <v>116.90600914533439</v>
      </c>
      <c r="E44" s="8">
        <v>76.585473656928116</v>
      </c>
      <c r="F44" s="8">
        <v>94.776251491048811</v>
      </c>
      <c r="G44" s="8">
        <v>60.986986953812192</v>
      </c>
      <c r="H44" s="8">
        <v>50.608950064929502</v>
      </c>
      <c r="I44" s="8">
        <v>81.828920056087114</v>
      </c>
      <c r="J44" s="8">
        <v>47.858331568019089</v>
      </c>
      <c r="K44" s="8">
        <v>87.465755730488681</v>
      </c>
      <c r="L44" s="8">
        <v>39.160599456843322</v>
      </c>
      <c r="M44" s="8">
        <v>11.459453075506723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2657.9546274075733</v>
      </c>
      <c r="D51" s="27">
        <v>2524.7376084823391</v>
      </c>
      <c r="E51" s="27">
        <v>2769.5621138879214</v>
      </c>
      <c r="F51" s="27">
        <v>2754.9714441586339</v>
      </c>
      <c r="G51" s="27">
        <v>3002.0130040390304</v>
      </c>
      <c r="H51" s="27">
        <v>2840.4240235747188</v>
      </c>
      <c r="I51" s="27">
        <v>3085.5021241795876</v>
      </c>
      <c r="J51" s="27">
        <v>2953.5944368318942</v>
      </c>
      <c r="K51" s="27">
        <v>3009.7816567016325</v>
      </c>
      <c r="L51" s="27">
        <v>2892.6775742524369</v>
      </c>
      <c r="M51" s="27">
        <v>2839.2286261874788</v>
      </c>
      <c r="N51" s="27">
        <v>3365.0015332597563</v>
      </c>
      <c r="O51" s="27">
        <v>3260.660502246737</v>
      </c>
      <c r="P51" s="27">
        <v>3095.9417380906552</v>
      </c>
      <c r="Q51" s="27">
        <v>2990.0551074124464</v>
      </c>
      <c r="R51" s="27">
        <v>2977.9582252962446</v>
      </c>
      <c r="S51" s="27">
        <v>3015.739764843021</v>
      </c>
      <c r="T51" s="27">
        <v>3068.7213726323466</v>
      </c>
      <c r="U51" s="27">
        <v>2987.9107367880752</v>
      </c>
      <c r="V51" s="27">
        <v>2992.5012345689966</v>
      </c>
      <c r="W51" s="27">
        <v>3059.2472719337661</v>
      </c>
      <c r="X51" s="27">
        <v>2888.8750891778823</v>
      </c>
      <c r="Y51" s="27">
        <v>2111.6711737883898</v>
      </c>
      <c r="Z51" s="27">
        <v>1846.4290054010964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137.07745676285995</v>
      </c>
      <c r="D61" s="49">
        <f t="shared" si="24"/>
        <v>133.84303392359286</v>
      </c>
      <c r="E61" s="49">
        <f t="shared" si="24"/>
        <v>138.39512315261234</v>
      </c>
      <c r="F61" s="49">
        <f t="shared" si="24"/>
        <v>154.56835683203812</v>
      </c>
      <c r="G61" s="49">
        <f t="shared" si="24"/>
        <v>154.65984814300674</v>
      </c>
      <c r="H61" s="49">
        <f t="shared" si="24"/>
        <v>152.68176985990721</v>
      </c>
      <c r="I61" s="49">
        <f t="shared" si="24"/>
        <v>160.3548214517142</v>
      </c>
      <c r="J61" s="49">
        <f t="shared" si="24"/>
        <v>176.18389342557646</v>
      </c>
      <c r="K61" s="49">
        <f t="shared" si="24"/>
        <v>183.04740397173492</v>
      </c>
      <c r="L61" s="49">
        <f t="shared" si="24"/>
        <v>186.76447974788425</v>
      </c>
      <c r="M61" s="49">
        <f t="shared" si="24"/>
        <v>227.52038399999998</v>
      </c>
      <c r="N61" s="49">
        <f t="shared" si="24"/>
        <v>217.90271999999999</v>
      </c>
      <c r="O61" s="49">
        <f t="shared" si="24"/>
        <v>198.13117644221421</v>
      </c>
      <c r="P61" s="49">
        <f t="shared" si="24"/>
        <v>185.76292096738391</v>
      </c>
      <c r="Q61" s="49">
        <f t="shared" si="24"/>
        <v>179.41265771195125</v>
      </c>
      <c r="R61" s="49">
        <f t="shared" si="24"/>
        <v>166.95637078226525</v>
      </c>
      <c r="S61" s="49">
        <f t="shared" si="24"/>
        <v>157.42033602764835</v>
      </c>
      <c r="T61" s="49">
        <f t="shared" si="24"/>
        <v>155.61835996744853</v>
      </c>
      <c r="U61" s="49">
        <f t="shared" si="24"/>
        <v>154.17045366494887</v>
      </c>
      <c r="V61" s="49">
        <f t="shared" si="24"/>
        <v>155.58928470130704</v>
      </c>
      <c r="W61" s="49">
        <f t="shared" si="24"/>
        <v>161.83588814401136</v>
      </c>
      <c r="X61" s="49">
        <f t="shared" si="24"/>
        <v>216.56715553550106</v>
      </c>
      <c r="Y61" s="49">
        <f t="shared" ref="Y61:Z61" si="25">SUM(Y62:Y72)</f>
        <v>293.61104834456836</v>
      </c>
      <c r="Z61" s="49">
        <f t="shared" si="25"/>
        <v>324.09152469772602</v>
      </c>
    </row>
    <row r="62" spans="1:26" ht="11.25" customHeight="1" x14ac:dyDescent="0.2">
      <c r="A62" s="50" t="s">
        <v>92</v>
      </c>
      <c r="B62" s="51" t="s">
        <v>93</v>
      </c>
      <c r="C62" s="52">
        <v>137.07745676285995</v>
      </c>
      <c r="D62" s="52">
        <v>133.84303392359286</v>
      </c>
      <c r="E62" s="52">
        <v>138.39512315261234</v>
      </c>
      <c r="F62" s="52">
        <v>154.56835683203812</v>
      </c>
      <c r="G62" s="52">
        <v>154.65984814300674</v>
      </c>
      <c r="H62" s="52">
        <v>152.68176985990721</v>
      </c>
      <c r="I62" s="52">
        <v>160.3548214517142</v>
      </c>
      <c r="J62" s="52">
        <v>176.18389342557646</v>
      </c>
      <c r="K62" s="52">
        <v>183.04740397173492</v>
      </c>
      <c r="L62" s="52">
        <v>186.76447974788425</v>
      </c>
      <c r="M62" s="52">
        <v>227.52038399999998</v>
      </c>
      <c r="N62" s="52">
        <v>215.11452989207896</v>
      </c>
      <c r="O62" s="52">
        <v>195.87362814867427</v>
      </c>
      <c r="P62" s="52">
        <v>183.8016837942917</v>
      </c>
      <c r="Q62" s="52">
        <v>176.69432107630288</v>
      </c>
      <c r="R62" s="52">
        <v>163.87277352725152</v>
      </c>
      <c r="S62" s="52">
        <v>153.9455804117606</v>
      </c>
      <c r="T62" s="52">
        <v>151.27371096231502</v>
      </c>
      <c r="U62" s="52">
        <v>147.31269059397107</v>
      </c>
      <c r="V62" s="52">
        <v>146.23801426444365</v>
      </c>
      <c r="W62" s="52">
        <v>144.60579737841434</v>
      </c>
      <c r="X62" s="52">
        <v>188.19301061501844</v>
      </c>
      <c r="Y62" s="52">
        <v>255.78304720375502</v>
      </c>
      <c r="Z62" s="52">
        <v>275.8384971028122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2.7881901079210243</v>
      </c>
      <c r="O63" s="52">
        <v>2.2211078513257254</v>
      </c>
      <c r="P63" s="52">
        <v>1.8766202057083057</v>
      </c>
      <c r="Q63" s="52">
        <v>2.4966069236970605</v>
      </c>
      <c r="R63" s="52">
        <v>2.5443304727484772</v>
      </c>
      <c r="S63" s="52">
        <v>2.1741315882393981</v>
      </c>
      <c r="T63" s="52">
        <v>1.841825037684991</v>
      </c>
      <c r="U63" s="52">
        <v>2.3563814060288832</v>
      </c>
      <c r="V63" s="52">
        <v>1.7044657355563366</v>
      </c>
      <c r="W63" s="52">
        <v>2.1770346215856859</v>
      </c>
      <c r="X63" s="52">
        <v>1.963949384981482</v>
      </c>
      <c r="Y63" s="52">
        <v>3.6210487962449429</v>
      </c>
      <c r="Z63" s="52">
        <v>3.4625108971878125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3.6440442214215843E-2</v>
      </c>
      <c r="P64" s="52">
        <v>8.461696738390638E-2</v>
      </c>
      <c r="Q64" s="52">
        <v>0.22172971195130661</v>
      </c>
      <c r="R64" s="52">
        <v>0.53926678226525504</v>
      </c>
      <c r="S64" s="52">
        <v>1.3006240276483414</v>
      </c>
      <c r="T64" s="52">
        <v>2.5028239674485069</v>
      </c>
      <c r="U64" s="52">
        <v>4.5013816649489327</v>
      </c>
      <c r="V64" s="52">
        <v>7.6468047013070413</v>
      </c>
      <c r="W64" s="52">
        <v>15.053056144011348</v>
      </c>
      <c r="X64" s="52">
        <v>26.410195535501146</v>
      </c>
      <c r="Y64" s="52">
        <v>34.206952344568371</v>
      </c>
      <c r="Z64" s="52">
        <v>44.790516697726005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3311.2924631101387</v>
      </c>
      <c r="D2" s="21">
        <f t="shared" ref="D2:X2" si="0">SUM(D3,D17,D22,D25,D26,D51,D52)</f>
        <v>3141.3463442485477</v>
      </c>
      <c r="E2" s="21">
        <f t="shared" si="0"/>
        <v>3336.7492235672398</v>
      </c>
      <c r="F2" s="21">
        <f t="shared" si="0"/>
        <v>3139.0730869046984</v>
      </c>
      <c r="G2" s="21">
        <f t="shared" si="0"/>
        <v>3109.2262803839149</v>
      </c>
      <c r="H2" s="21">
        <f t="shared" si="0"/>
        <v>3094.2246089686055</v>
      </c>
      <c r="I2" s="21">
        <f t="shared" si="0"/>
        <v>3152.0203102509513</v>
      </c>
      <c r="J2" s="21">
        <f t="shared" si="0"/>
        <v>3318.5823760440358</v>
      </c>
      <c r="K2" s="21">
        <f t="shared" si="0"/>
        <v>3190.3081690812437</v>
      </c>
      <c r="L2" s="21">
        <f t="shared" si="0"/>
        <v>2928.8690545815875</v>
      </c>
      <c r="M2" s="21">
        <f t="shared" si="0"/>
        <v>3165.7458059508608</v>
      </c>
      <c r="N2" s="21">
        <f t="shared" si="0"/>
        <v>3375.7742318162118</v>
      </c>
      <c r="O2" s="21">
        <f t="shared" si="0"/>
        <v>3342.5235555040845</v>
      </c>
      <c r="P2" s="21">
        <f t="shared" si="0"/>
        <v>3178.4096557296057</v>
      </c>
      <c r="Q2" s="21">
        <f t="shared" si="0"/>
        <v>3116.5265984911525</v>
      </c>
      <c r="R2" s="21">
        <f t="shared" si="0"/>
        <v>3066.1999180003395</v>
      </c>
      <c r="S2" s="21">
        <f t="shared" si="0"/>
        <v>2899.449722606234</v>
      </c>
      <c r="T2" s="21">
        <f t="shared" si="0"/>
        <v>2958.2467394789478</v>
      </c>
      <c r="U2" s="21">
        <f t="shared" si="0"/>
        <v>2826.5163880015652</v>
      </c>
      <c r="V2" s="21">
        <f t="shared" si="0"/>
        <v>2784.895770155772</v>
      </c>
      <c r="W2" s="21">
        <f t="shared" si="0"/>
        <v>2871.501353491356</v>
      </c>
      <c r="X2" s="21">
        <f t="shared" si="0"/>
        <v>2617.3678823146906</v>
      </c>
      <c r="Y2" s="21">
        <f t="shared" ref="Y2:Z2" si="1">SUM(Y3,Y17,Y22,Y25,Y26,Y51,Y52)</f>
        <v>2528.5104503204639</v>
      </c>
      <c r="Z2" s="21">
        <f t="shared" si="1"/>
        <v>2243.881424127324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1754.9910347929804</v>
      </c>
      <c r="D26" s="27">
        <f t="shared" si="16"/>
        <v>1651.4729251442529</v>
      </c>
      <c r="E26" s="27">
        <f t="shared" si="16"/>
        <v>1682.3201240391031</v>
      </c>
      <c r="F26" s="27">
        <f t="shared" si="16"/>
        <v>1586.8278486463173</v>
      </c>
      <c r="G26" s="27">
        <f t="shared" si="16"/>
        <v>1567.1900991720784</v>
      </c>
      <c r="H26" s="27">
        <f t="shared" si="16"/>
        <v>1501.1267923005335</v>
      </c>
      <c r="I26" s="27">
        <f t="shared" si="16"/>
        <v>1442.7569776198632</v>
      </c>
      <c r="J26" s="27">
        <f t="shared" si="16"/>
        <v>1504.3499531321327</v>
      </c>
      <c r="K26" s="27">
        <f t="shared" si="16"/>
        <v>1393.9593137211311</v>
      </c>
      <c r="L26" s="27">
        <f t="shared" si="16"/>
        <v>1388.4657936957287</v>
      </c>
      <c r="M26" s="27">
        <f t="shared" si="16"/>
        <v>1411.9726726000006</v>
      </c>
      <c r="N26" s="27">
        <f t="shared" si="16"/>
        <v>1446.7112046014804</v>
      </c>
      <c r="O26" s="27">
        <f t="shared" si="16"/>
        <v>1415.0505561151883</v>
      </c>
      <c r="P26" s="27">
        <f t="shared" si="16"/>
        <v>1406.3209522107315</v>
      </c>
      <c r="Q26" s="27">
        <f t="shared" si="16"/>
        <v>1425.589770694927</v>
      </c>
      <c r="R26" s="27">
        <f t="shared" si="16"/>
        <v>1394.0343368547124</v>
      </c>
      <c r="S26" s="27">
        <f t="shared" si="16"/>
        <v>1216.0576904233765</v>
      </c>
      <c r="T26" s="27">
        <f t="shared" si="16"/>
        <v>1261.8241662759942</v>
      </c>
      <c r="U26" s="27">
        <f t="shared" si="16"/>
        <v>1190.6305919310678</v>
      </c>
      <c r="V26" s="27">
        <f t="shared" si="16"/>
        <v>1162.5968640947297</v>
      </c>
      <c r="W26" s="27">
        <f t="shared" si="16"/>
        <v>1208.5330140843471</v>
      </c>
      <c r="X26" s="27">
        <f t="shared" si="16"/>
        <v>1065.9349549650901</v>
      </c>
      <c r="Y26" s="27">
        <f t="shared" ref="Y26:Z26" si="17">SUM(Y27,Y33)</f>
        <v>922.54206580000027</v>
      </c>
      <c r="Z26" s="27">
        <f t="shared" si="17"/>
        <v>779.4758144000001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1754.9910347929804</v>
      </c>
      <c r="D33" s="19">
        <f t="shared" si="20"/>
        <v>1651.4729251442529</v>
      </c>
      <c r="E33" s="19">
        <f t="shared" si="20"/>
        <v>1682.3201240391031</v>
      </c>
      <c r="F33" s="19">
        <f t="shared" si="20"/>
        <v>1586.8278486463173</v>
      </c>
      <c r="G33" s="19">
        <f t="shared" si="20"/>
        <v>1567.1900991720784</v>
      </c>
      <c r="H33" s="19">
        <f t="shared" si="20"/>
        <v>1501.1267923005335</v>
      </c>
      <c r="I33" s="19">
        <f t="shared" si="20"/>
        <v>1442.7569776198632</v>
      </c>
      <c r="J33" s="19">
        <f t="shared" si="20"/>
        <v>1504.3499531321327</v>
      </c>
      <c r="K33" s="19">
        <f t="shared" si="20"/>
        <v>1393.9593137211311</v>
      </c>
      <c r="L33" s="19">
        <f t="shared" si="20"/>
        <v>1388.4657936957287</v>
      </c>
      <c r="M33" s="19">
        <f t="shared" si="20"/>
        <v>1411.9726726000006</v>
      </c>
      <c r="N33" s="19">
        <f t="shared" si="20"/>
        <v>1446.7112046014804</v>
      </c>
      <c r="O33" s="19">
        <f t="shared" si="20"/>
        <v>1415.0505561151883</v>
      </c>
      <c r="P33" s="19">
        <f t="shared" si="20"/>
        <v>1406.3209522107315</v>
      </c>
      <c r="Q33" s="19">
        <f t="shared" si="20"/>
        <v>1425.589770694927</v>
      </c>
      <c r="R33" s="19">
        <f t="shared" si="20"/>
        <v>1394.0343368547124</v>
      </c>
      <c r="S33" s="19">
        <f t="shared" si="20"/>
        <v>1216.0576904233765</v>
      </c>
      <c r="T33" s="19">
        <f t="shared" si="20"/>
        <v>1261.8241662759942</v>
      </c>
      <c r="U33" s="19">
        <f t="shared" si="20"/>
        <v>1190.6305919310678</v>
      </c>
      <c r="V33" s="19">
        <f t="shared" si="20"/>
        <v>1162.5968640947297</v>
      </c>
      <c r="W33" s="19">
        <f t="shared" si="20"/>
        <v>1208.5330140843471</v>
      </c>
      <c r="X33" s="19">
        <f t="shared" si="20"/>
        <v>1065.9349549650901</v>
      </c>
      <c r="Y33" s="19">
        <f t="shared" ref="Y33:Z33" si="21">SUM(Y34:Y50)</f>
        <v>922.54206580000027</v>
      </c>
      <c r="Z33" s="19">
        <f t="shared" si="21"/>
        <v>779.4758144000001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1754.9910347929804</v>
      </c>
      <c r="D36" s="8">
        <v>1651.4729251442529</v>
      </c>
      <c r="E36" s="8">
        <v>1682.3201240391031</v>
      </c>
      <c r="F36" s="8">
        <v>1586.8278486463173</v>
      </c>
      <c r="G36" s="8">
        <v>1567.1900991720784</v>
      </c>
      <c r="H36" s="8">
        <v>1501.1267923005335</v>
      </c>
      <c r="I36" s="8">
        <v>1442.7569776198632</v>
      </c>
      <c r="J36" s="8">
        <v>1504.3499531321327</v>
      </c>
      <c r="K36" s="8">
        <v>1393.9593137211311</v>
      </c>
      <c r="L36" s="8">
        <v>1388.4657936957287</v>
      </c>
      <c r="M36" s="8">
        <v>1411.9726726000006</v>
      </c>
      <c r="N36" s="8">
        <v>1446.7112046014804</v>
      </c>
      <c r="O36" s="8">
        <v>1415.0505561151883</v>
      </c>
      <c r="P36" s="8">
        <v>1406.3209522107315</v>
      </c>
      <c r="Q36" s="8">
        <v>1425.589770694927</v>
      </c>
      <c r="R36" s="8">
        <v>1394.0343368547124</v>
      </c>
      <c r="S36" s="8">
        <v>1216.0576904233765</v>
      </c>
      <c r="T36" s="8">
        <v>1261.8241662759942</v>
      </c>
      <c r="U36" s="8">
        <v>1190.6305919310678</v>
      </c>
      <c r="V36" s="8">
        <v>1162.5968640947297</v>
      </c>
      <c r="W36" s="8">
        <v>1208.5330140843471</v>
      </c>
      <c r="X36" s="8">
        <v>1065.9349549650901</v>
      </c>
      <c r="Y36" s="8">
        <v>922.54206580000027</v>
      </c>
      <c r="Z36" s="8">
        <v>779.4758144000001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1556.3014283171585</v>
      </c>
      <c r="D51" s="27">
        <v>1489.8734191042947</v>
      </c>
      <c r="E51" s="27">
        <v>1654.4290995281369</v>
      </c>
      <c r="F51" s="27">
        <v>1552.2452382583811</v>
      </c>
      <c r="G51" s="27">
        <v>1542.0361812118363</v>
      </c>
      <c r="H51" s="27">
        <v>1593.097816668072</v>
      </c>
      <c r="I51" s="27">
        <v>1709.2633326310884</v>
      </c>
      <c r="J51" s="27">
        <v>1814.2324229119031</v>
      </c>
      <c r="K51" s="27">
        <v>1796.3488553601126</v>
      </c>
      <c r="L51" s="27">
        <v>1540.4032608858588</v>
      </c>
      <c r="M51" s="27">
        <v>1753.7731333508605</v>
      </c>
      <c r="N51" s="27">
        <v>1929.0630272147316</v>
      </c>
      <c r="O51" s="27">
        <v>1927.4729993888959</v>
      </c>
      <c r="P51" s="27">
        <v>1772.0887035188741</v>
      </c>
      <c r="Q51" s="27">
        <v>1690.9368277962255</v>
      </c>
      <c r="R51" s="27">
        <v>1672.1655811456269</v>
      </c>
      <c r="S51" s="27">
        <v>1683.3920321828573</v>
      </c>
      <c r="T51" s="27">
        <v>1696.4225732029536</v>
      </c>
      <c r="U51" s="27">
        <v>1635.8857960704972</v>
      </c>
      <c r="V51" s="27">
        <v>1622.2989060610421</v>
      </c>
      <c r="W51" s="27">
        <v>1662.9683394070087</v>
      </c>
      <c r="X51" s="27">
        <v>1551.4329273496005</v>
      </c>
      <c r="Y51" s="27">
        <v>1605.9683845204634</v>
      </c>
      <c r="Z51" s="27">
        <v>1464.4056097273237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2.1541024711188222E-2</v>
      </c>
      <c r="P61" s="49">
        <f t="shared" si="24"/>
        <v>4.8433977352404144E-2</v>
      </c>
      <c r="Q61" s="49">
        <f t="shared" si="24"/>
        <v>0.12539265073263933</v>
      </c>
      <c r="R61" s="49">
        <f t="shared" si="24"/>
        <v>0.30280591067371598</v>
      </c>
      <c r="S61" s="49">
        <f t="shared" si="24"/>
        <v>0.72601096106936891</v>
      </c>
      <c r="T61" s="49">
        <f t="shared" si="24"/>
        <v>1.3835883286761015</v>
      </c>
      <c r="U61" s="49">
        <f t="shared" si="24"/>
        <v>2.4645134935650579</v>
      </c>
      <c r="V61" s="49">
        <f t="shared" si="24"/>
        <v>4.1454963354692058</v>
      </c>
      <c r="W61" s="49">
        <f t="shared" si="24"/>
        <v>8.1826519903975203</v>
      </c>
      <c r="X61" s="49">
        <f t="shared" si="24"/>
        <v>14.183253241031684</v>
      </c>
      <c r="Y61" s="49">
        <f t="shared" ref="Y61:Z61" si="25">SUM(Y62:Y72)</f>
        <v>26.015075016447611</v>
      </c>
      <c r="Z61" s="49">
        <f t="shared" si="25"/>
        <v>35.523425879289093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2.1541024711188222E-2</v>
      </c>
      <c r="P64" s="52">
        <v>4.8433977352404144E-2</v>
      </c>
      <c r="Q64" s="52">
        <v>0.12539265073263933</v>
      </c>
      <c r="R64" s="52">
        <v>0.30280591067371598</v>
      </c>
      <c r="S64" s="52">
        <v>0.72601096106936891</v>
      </c>
      <c r="T64" s="52">
        <v>1.3835883286761015</v>
      </c>
      <c r="U64" s="52">
        <v>2.4645134935650579</v>
      </c>
      <c r="V64" s="52">
        <v>4.1454963354692058</v>
      </c>
      <c r="W64" s="52">
        <v>8.1826519903975203</v>
      </c>
      <c r="X64" s="52">
        <v>14.183253241031684</v>
      </c>
      <c r="Y64" s="52">
        <v>26.015075016447611</v>
      </c>
      <c r="Z64" s="52">
        <v>35.523425879289093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12151.814188680002</v>
      </c>
      <c r="D2" s="21">
        <f t="shared" ref="D2:X2" si="0">SUM(D3,D17,D22,D25,D26,D51,D52)</f>
        <v>12558.834750959999</v>
      </c>
      <c r="E2" s="21">
        <f t="shared" si="0"/>
        <v>12901.153202999998</v>
      </c>
      <c r="F2" s="21">
        <f t="shared" si="0"/>
        <v>12657.702153239999</v>
      </c>
      <c r="G2" s="21">
        <f t="shared" si="0"/>
        <v>13155.763103280002</v>
      </c>
      <c r="H2" s="21">
        <f t="shared" si="0"/>
        <v>12732.966230040001</v>
      </c>
      <c r="I2" s="21">
        <f t="shared" si="0"/>
        <v>12338.54858088</v>
      </c>
      <c r="J2" s="21">
        <f t="shared" si="0"/>
        <v>12016.7160102</v>
      </c>
      <c r="K2" s="21">
        <f t="shared" si="0"/>
        <v>12252.917450880002</v>
      </c>
      <c r="L2" s="21">
        <f t="shared" si="0"/>
        <v>12164.383152720002</v>
      </c>
      <c r="M2" s="21">
        <f t="shared" si="0"/>
        <v>11797.755630479996</v>
      </c>
      <c r="N2" s="21">
        <f t="shared" si="0"/>
        <v>11930.127594120022</v>
      </c>
      <c r="O2" s="21">
        <f t="shared" si="0"/>
        <v>11394.055368776579</v>
      </c>
      <c r="P2" s="21">
        <f t="shared" si="0"/>
        <v>11916.230463549096</v>
      </c>
      <c r="Q2" s="21">
        <f t="shared" si="0"/>
        <v>11742.470042018467</v>
      </c>
      <c r="R2" s="21">
        <f t="shared" si="0"/>
        <v>11624.98679222075</v>
      </c>
      <c r="S2" s="21">
        <f t="shared" si="0"/>
        <v>10695.74207208587</v>
      </c>
      <c r="T2" s="21">
        <f t="shared" si="0"/>
        <v>10496.996047373552</v>
      </c>
      <c r="U2" s="21">
        <f t="shared" si="0"/>
        <v>10697.566147754264</v>
      </c>
      <c r="V2" s="21">
        <f t="shared" si="0"/>
        <v>10384.040573383045</v>
      </c>
      <c r="W2" s="21">
        <f t="shared" si="0"/>
        <v>11251.025146204909</v>
      </c>
      <c r="X2" s="21">
        <f t="shared" si="0"/>
        <v>11318.426008501707</v>
      </c>
      <c r="Y2" s="21">
        <f t="shared" ref="Y2:Z2" si="1">SUM(Y3,Y17,Y22,Y25,Y26,Y51,Y52)</f>
        <v>10945.338566381477</v>
      </c>
      <c r="Z2" s="21">
        <f t="shared" si="1"/>
        <v>11005.143720115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8.9411148000213334</v>
      </c>
      <c r="O3" s="24">
        <f t="shared" si="3"/>
        <v>8.9411148000213334</v>
      </c>
      <c r="P3" s="24">
        <f t="shared" si="3"/>
        <v>8.9411148000213334</v>
      </c>
      <c r="Q3" s="24">
        <f t="shared" si="3"/>
        <v>8.9411148000213334</v>
      </c>
      <c r="R3" s="24">
        <f t="shared" si="3"/>
        <v>8.9411148000213334</v>
      </c>
      <c r="S3" s="24">
        <f t="shared" si="3"/>
        <v>8.3430914400213325</v>
      </c>
      <c r="T3" s="24">
        <f t="shared" si="3"/>
        <v>8.6144774400242969</v>
      </c>
      <c r="U3" s="24">
        <f t="shared" si="3"/>
        <v>6.4140897600108389</v>
      </c>
      <c r="V3" s="24">
        <f t="shared" si="3"/>
        <v>5.8695818400082782</v>
      </c>
      <c r="W3" s="24">
        <f t="shared" si="3"/>
        <v>5.3636090400061223</v>
      </c>
      <c r="X3" s="24">
        <f t="shared" ref="X3:Z3" si="4">SUM(X4,X8,X11)</f>
        <v>5.7952504800094076</v>
      </c>
      <c r="Y3" s="24">
        <f t="shared" si="4"/>
        <v>6.8654440800164469</v>
      </c>
      <c r="Z3" s="24">
        <f t="shared" si="4"/>
        <v>4.8297434400051413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5.5170720000000006</v>
      </c>
      <c r="O4" s="19">
        <f t="shared" si="6"/>
        <v>5.5170720000000006</v>
      </c>
      <c r="P4" s="19">
        <f t="shared" si="6"/>
        <v>5.5170720000000006</v>
      </c>
      <c r="Q4" s="19">
        <f t="shared" si="6"/>
        <v>5.5170720000000006</v>
      </c>
      <c r="R4" s="19">
        <f t="shared" si="6"/>
        <v>5.5170720000000006</v>
      </c>
      <c r="S4" s="19">
        <f t="shared" si="6"/>
        <v>4.9190486399999989</v>
      </c>
      <c r="T4" s="19">
        <f t="shared" si="6"/>
        <v>4.7147126399999992</v>
      </c>
      <c r="U4" s="19">
        <f t="shared" si="6"/>
        <v>4.6745265600000003</v>
      </c>
      <c r="V4" s="19">
        <f t="shared" si="6"/>
        <v>4.5410270400000003</v>
      </c>
      <c r="W4" s="19">
        <f t="shared" si="6"/>
        <v>4.3809638399999997</v>
      </c>
      <c r="X4" s="19">
        <f t="shared" ref="X4:Z4" si="7">SUM(X5:X7)</f>
        <v>4.2852664799999998</v>
      </c>
      <c r="Y4" s="19">
        <f t="shared" si="7"/>
        <v>4.2256684800000004</v>
      </c>
      <c r="Z4" s="19">
        <f t="shared" si="7"/>
        <v>4.0046450400000007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3.0575476800000003</v>
      </c>
      <c r="O5" s="8">
        <v>3.0575476800000003</v>
      </c>
      <c r="P5" s="8">
        <v>3.0575476800000003</v>
      </c>
      <c r="Q5" s="8">
        <v>3.0575476800000003</v>
      </c>
      <c r="R5" s="8">
        <v>3.0575476800000003</v>
      </c>
      <c r="S5" s="8">
        <v>0</v>
      </c>
      <c r="T5" s="8">
        <v>0.61471080000000022</v>
      </c>
      <c r="U5" s="8">
        <v>0.99988416000000013</v>
      </c>
      <c r="V5" s="8">
        <v>0.88375320000000002</v>
      </c>
      <c r="W5" s="8">
        <v>0.63003600000000004</v>
      </c>
      <c r="X5" s="8">
        <v>0.68180111999999982</v>
      </c>
      <c r="Y5" s="8">
        <v>0.90520847999999998</v>
      </c>
      <c r="Z5" s="8">
        <v>0.29049767999999998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2.4595243200000003</v>
      </c>
      <c r="O7" s="8">
        <v>2.4595243200000003</v>
      </c>
      <c r="P7" s="8">
        <v>2.4595243200000003</v>
      </c>
      <c r="Q7" s="8">
        <v>2.4595243200000003</v>
      </c>
      <c r="R7" s="8">
        <v>2.4595243200000003</v>
      </c>
      <c r="S7" s="8">
        <v>4.9190486399999989</v>
      </c>
      <c r="T7" s="8">
        <v>4.1000018399999991</v>
      </c>
      <c r="U7" s="8">
        <v>3.6746423999999998</v>
      </c>
      <c r="V7" s="8">
        <v>3.6572738400000002</v>
      </c>
      <c r="W7" s="8">
        <v>3.7509278399999997</v>
      </c>
      <c r="X7" s="8">
        <v>3.60346536</v>
      </c>
      <c r="Y7" s="8">
        <v>3.3204600000000002</v>
      </c>
      <c r="Z7" s="8">
        <v>3.7141473600000006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3.4240428000213328</v>
      </c>
      <c r="O11" s="19">
        <f t="shared" si="10"/>
        <v>3.4240428000213328</v>
      </c>
      <c r="P11" s="19">
        <f t="shared" si="10"/>
        <v>3.4240428000213328</v>
      </c>
      <c r="Q11" s="19">
        <f t="shared" si="10"/>
        <v>3.4240428000213328</v>
      </c>
      <c r="R11" s="19">
        <f t="shared" si="10"/>
        <v>3.4240428000213328</v>
      </c>
      <c r="S11" s="19">
        <f t="shared" si="10"/>
        <v>3.4240428000213328</v>
      </c>
      <c r="T11" s="19">
        <f t="shared" si="10"/>
        <v>3.8997648000242977</v>
      </c>
      <c r="U11" s="19">
        <f t="shared" si="10"/>
        <v>1.7395632000108383</v>
      </c>
      <c r="V11" s="19">
        <f t="shared" si="10"/>
        <v>1.3285548000082774</v>
      </c>
      <c r="W11" s="19">
        <f t="shared" si="10"/>
        <v>0.98264520000612243</v>
      </c>
      <c r="X11" s="19">
        <f t="shared" si="10"/>
        <v>1.5099840000094076</v>
      </c>
      <c r="Y11" s="19">
        <f t="shared" ref="Y11:Z11" si="11">SUM(Y12:Y16)</f>
        <v>2.639775600016447</v>
      </c>
      <c r="Z11" s="19">
        <f t="shared" si="11"/>
        <v>0.82509840000514101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3.4240428000213328</v>
      </c>
      <c r="O12" s="8">
        <v>3.4240428000213328</v>
      </c>
      <c r="P12" s="8">
        <v>3.4240428000213328</v>
      </c>
      <c r="Q12" s="8">
        <v>3.4240428000213328</v>
      </c>
      <c r="R12" s="8">
        <v>3.4240428000213328</v>
      </c>
      <c r="S12" s="8">
        <v>3.4240428000213328</v>
      </c>
      <c r="T12" s="8">
        <v>3.8997648000242977</v>
      </c>
      <c r="U12" s="8">
        <v>1.7395632000108383</v>
      </c>
      <c r="V12" s="8">
        <v>1.3285548000082774</v>
      </c>
      <c r="W12" s="8">
        <v>0.98264520000612243</v>
      </c>
      <c r="X12" s="8">
        <v>1.5099840000094076</v>
      </c>
      <c r="Y12" s="8">
        <v>2.639775600016447</v>
      </c>
      <c r="Z12" s="8">
        <v>0.82509840000514101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11456.877301200002</v>
      </c>
      <c r="D26" s="27">
        <f t="shared" si="16"/>
        <v>11758.217042519998</v>
      </c>
      <c r="E26" s="27">
        <f t="shared" si="16"/>
        <v>12149.207652599998</v>
      </c>
      <c r="F26" s="27">
        <f t="shared" si="16"/>
        <v>11954.27931048</v>
      </c>
      <c r="G26" s="27">
        <f t="shared" si="16"/>
        <v>12388.561292520002</v>
      </c>
      <c r="H26" s="27">
        <f t="shared" si="16"/>
        <v>12044.138834520001</v>
      </c>
      <c r="I26" s="27">
        <f t="shared" si="16"/>
        <v>11714.6975742</v>
      </c>
      <c r="J26" s="27">
        <f t="shared" si="16"/>
        <v>11446.23576096</v>
      </c>
      <c r="K26" s="27">
        <f t="shared" si="16"/>
        <v>11712.021110280002</v>
      </c>
      <c r="L26" s="27">
        <f t="shared" si="16"/>
        <v>11689.630933680002</v>
      </c>
      <c r="M26" s="27">
        <f t="shared" si="16"/>
        <v>11314.660645799997</v>
      </c>
      <c r="N26" s="27">
        <f t="shared" si="16"/>
        <v>11553.934538879999</v>
      </c>
      <c r="O26" s="27">
        <f t="shared" si="16"/>
        <v>10934.226160920001</v>
      </c>
      <c r="P26" s="27">
        <f t="shared" si="16"/>
        <v>11528.444435399999</v>
      </c>
      <c r="Q26" s="27">
        <f t="shared" si="16"/>
        <v>11319.580233720002</v>
      </c>
      <c r="R26" s="27">
        <f t="shared" si="16"/>
        <v>11246.232823559998</v>
      </c>
      <c r="S26" s="27">
        <f t="shared" si="16"/>
        <v>10299.656533679999</v>
      </c>
      <c r="T26" s="27">
        <f t="shared" si="16"/>
        <v>10077.96895416</v>
      </c>
      <c r="U26" s="27">
        <f t="shared" si="16"/>
        <v>10219.867455599997</v>
      </c>
      <c r="V26" s="27">
        <f t="shared" si="16"/>
        <v>9898.4401725599982</v>
      </c>
      <c r="W26" s="27">
        <f t="shared" si="16"/>
        <v>10795.332320639996</v>
      </c>
      <c r="X26" s="27">
        <f t="shared" si="16"/>
        <v>10839.745566</v>
      </c>
      <c r="Y26" s="27">
        <f t="shared" ref="Y26:Z26" si="17">SUM(Y27,Y33)</f>
        <v>10555.854032159998</v>
      </c>
      <c r="Z26" s="27">
        <f t="shared" si="17"/>
        <v>10651.738585680001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11456.877301200002</v>
      </c>
      <c r="D33" s="19">
        <f t="shared" si="20"/>
        <v>11758.217042519998</v>
      </c>
      <c r="E33" s="19">
        <f t="shared" si="20"/>
        <v>12149.207652599998</v>
      </c>
      <c r="F33" s="19">
        <f t="shared" si="20"/>
        <v>11954.27931048</v>
      </c>
      <c r="G33" s="19">
        <f t="shared" si="20"/>
        <v>12388.561292520002</v>
      </c>
      <c r="H33" s="19">
        <f t="shared" si="20"/>
        <v>12044.138834520001</v>
      </c>
      <c r="I33" s="19">
        <f t="shared" si="20"/>
        <v>11714.6975742</v>
      </c>
      <c r="J33" s="19">
        <f t="shared" si="20"/>
        <v>11446.23576096</v>
      </c>
      <c r="K33" s="19">
        <f t="shared" si="20"/>
        <v>11712.021110280002</v>
      </c>
      <c r="L33" s="19">
        <f t="shared" si="20"/>
        <v>11689.630933680002</v>
      </c>
      <c r="M33" s="19">
        <f t="shared" si="20"/>
        <v>11314.660645799997</v>
      </c>
      <c r="N33" s="19">
        <f t="shared" si="20"/>
        <v>11553.934538879999</v>
      </c>
      <c r="O33" s="19">
        <f t="shared" si="20"/>
        <v>10934.226160920001</v>
      </c>
      <c r="P33" s="19">
        <f t="shared" si="20"/>
        <v>11528.444435399999</v>
      </c>
      <c r="Q33" s="19">
        <f t="shared" si="20"/>
        <v>11319.580233720002</v>
      </c>
      <c r="R33" s="19">
        <f t="shared" si="20"/>
        <v>11246.232823559998</v>
      </c>
      <c r="S33" s="19">
        <f t="shared" si="20"/>
        <v>10299.656533679999</v>
      </c>
      <c r="T33" s="19">
        <f t="shared" si="20"/>
        <v>10077.96895416</v>
      </c>
      <c r="U33" s="19">
        <f t="shared" si="20"/>
        <v>10219.867455599997</v>
      </c>
      <c r="V33" s="19">
        <f t="shared" si="20"/>
        <v>9898.4401725599982</v>
      </c>
      <c r="W33" s="19">
        <f t="shared" si="20"/>
        <v>10795.332320639996</v>
      </c>
      <c r="X33" s="19">
        <f t="shared" si="20"/>
        <v>10839.745566</v>
      </c>
      <c r="Y33" s="19">
        <f t="shared" ref="Y33:Z33" si="21">SUM(Y34:Y50)</f>
        <v>10555.854032159998</v>
      </c>
      <c r="Z33" s="19">
        <f t="shared" si="21"/>
        <v>10651.738585680001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1235.6368199999999</v>
      </c>
      <c r="D36" s="8">
        <v>1220.7137709599999</v>
      </c>
      <c r="E36" s="8">
        <v>868.52740572000005</v>
      </c>
      <c r="F36" s="8">
        <v>719.84482524000009</v>
      </c>
      <c r="G36" s="8">
        <v>859.68338543999994</v>
      </c>
      <c r="H36" s="8">
        <v>930.55912272000012</v>
      </c>
      <c r="I36" s="8">
        <v>896.76998136000009</v>
      </c>
      <c r="J36" s="8">
        <v>852.11055252000006</v>
      </c>
      <c r="K36" s="8">
        <v>861.91545960000019</v>
      </c>
      <c r="L36" s="8">
        <v>832.97368548000009</v>
      </c>
      <c r="M36" s="8">
        <v>885.45854916000019</v>
      </c>
      <c r="N36" s="8">
        <v>854.02323972000011</v>
      </c>
      <c r="O36" s="8">
        <v>898.50843683999983</v>
      </c>
      <c r="P36" s="8">
        <v>995.09255280000013</v>
      </c>
      <c r="Q36" s="8">
        <v>810.43782336000027</v>
      </c>
      <c r="R36" s="8">
        <v>824.59375308000006</v>
      </c>
      <c r="S36" s="8">
        <v>764.83227311999997</v>
      </c>
      <c r="T36" s="8">
        <v>716.17301099999997</v>
      </c>
      <c r="U36" s="8">
        <v>749.66911596</v>
      </c>
      <c r="V36" s="8">
        <v>821.2733553600001</v>
      </c>
      <c r="W36" s="8">
        <v>838.59021648000009</v>
      </c>
      <c r="X36" s="8">
        <v>1001.40850944</v>
      </c>
      <c r="Y36" s="8">
        <v>844.02683676000026</v>
      </c>
      <c r="Z36" s="8">
        <v>843.87009636000016</v>
      </c>
    </row>
    <row r="37" spans="1:26" ht="11.25" customHeight="1" x14ac:dyDescent="0.2">
      <c r="A37" s="28" t="s">
        <v>60</v>
      </c>
      <c r="B37" s="7" t="s">
        <v>61</v>
      </c>
      <c r="C37" s="8">
        <v>101.30958684000001</v>
      </c>
      <c r="D37" s="8">
        <v>85.95958139999999</v>
      </c>
      <c r="E37" s="8">
        <v>82.889729999999986</v>
      </c>
      <c r="F37" s="8">
        <v>79.277509079999987</v>
      </c>
      <c r="G37" s="8">
        <v>64.031786279999992</v>
      </c>
      <c r="H37" s="8">
        <v>64.031786279999992</v>
      </c>
      <c r="I37" s="8">
        <v>60.98264171999999</v>
      </c>
      <c r="J37" s="8">
        <v>64.031786279999992</v>
      </c>
      <c r="K37" s="8">
        <v>67.080930840000008</v>
      </c>
      <c r="L37" s="8">
        <v>54.884352599999993</v>
      </c>
      <c r="M37" s="8">
        <v>51.835208039999998</v>
      </c>
      <c r="N37" s="8">
        <v>69.206250960000006</v>
      </c>
      <c r="O37" s="8">
        <v>69.858890639999998</v>
      </c>
      <c r="P37" s="8">
        <v>69.052072319999994</v>
      </c>
      <c r="Q37" s="8">
        <v>71.660385719999994</v>
      </c>
      <c r="R37" s="8">
        <v>67.163009760000008</v>
      </c>
      <c r="S37" s="8">
        <v>67.676439599999995</v>
      </c>
      <c r="T37" s="8">
        <v>66.544798319999998</v>
      </c>
      <c r="U37" s="8">
        <v>70.701883559999999</v>
      </c>
      <c r="V37" s="8">
        <v>70.262299800000008</v>
      </c>
      <c r="W37" s="8">
        <v>67.147791479999995</v>
      </c>
      <c r="X37" s="8">
        <v>86.432345999999981</v>
      </c>
      <c r="Y37" s="8">
        <v>90.34369344000001</v>
      </c>
      <c r="Z37" s="8">
        <v>91.449638280000002</v>
      </c>
    </row>
    <row r="38" spans="1:26" ht="11.25" customHeight="1" x14ac:dyDescent="0.2">
      <c r="A38" s="28" t="s">
        <v>62</v>
      </c>
      <c r="B38" s="7" t="s">
        <v>63</v>
      </c>
      <c r="C38" s="8">
        <v>9.3030840000000001</v>
      </c>
      <c r="D38" s="8">
        <v>9.3030840000000001</v>
      </c>
      <c r="E38" s="8">
        <v>9.3030840000000001</v>
      </c>
      <c r="F38" s="8">
        <v>3.0799440000000002</v>
      </c>
      <c r="G38" s="8">
        <v>6.1598879999999978</v>
      </c>
      <c r="H38" s="8">
        <v>3.0799440000000002</v>
      </c>
      <c r="I38" s="8">
        <v>3.0799440000000002</v>
      </c>
      <c r="J38" s="8">
        <v>3.0799440000000002</v>
      </c>
      <c r="K38" s="8">
        <v>3.0799440000000002</v>
      </c>
      <c r="L38" s="8">
        <v>6.1598879999999978</v>
      </c>
      <c r="M38" s="8">
        <v>6.1598879999999978</v>
      </c>
      <c r="N38" s="8">
        <v>3.0799440000000002</v>
      </c>
      <c r="O38" s="8">
        <v>3.0799440000000002</v>
      </c>
      <c r="P38" s="8">
        <v>3.0799440000000002</v>
      </c>
      <c r="Q38" s="8">
        <v>3.0799440000000002</v>
      </c>
      <c r="R38" s="8">
        <v>3.0799440000000002</v>
      </c>
      <c r="S38" s="8">
        <v>3.0799440000000002</v>
      </c>
      <c r="T38" s="8">
        <v>3.0799440000000002</v>
      </c>
      <c r="U38" s="8">
        <v>2.9289959999999997</v>
      </c>
      <c r="V38" s="8">
        <v>2.5870320000000002</v>
      </c>
      <c r="W38" s="8">
        <v>2.3375520000000001</v>
      </c>
      <c r="X38" s="8">
        <v>2.4393599999999998</v>
      </c>
      <c r="Y38" s="8">
        <v>2.473128</v>
      </c>
      <c r="Z38" s="8">
        <v>2.473128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9801.0587703600013</v>
      </c>
      <c r="D43" s="8">
        <v>10145.179437119999</v>
      </c>
      <c r="E43" s="8">
        <v>10925.822699999997</v>
      </c>
      <c r="F43" s="8">
        <v>10957.02401664</v>
      </c>
      <c r="G43" s="8">
        <v>11229.576443280002</v>
      </c>
      <c r="H43" s="8">
        <v>10863.799399440002</v>
      </c>
      <c r="I43" s="8">
        <v>10546.42755816</v>
      </c>
      <c r="J43" s="8">
        <v>10366.01723664</v>
      </c>
      <c r="K43" s="8">
        <v>10609.660348560003</v>
      </c>
      <c r="L43" s="8">
        <v>10631.520797040002</v>
      </c>
      <c r="M43" s="8">
        <v>10213.307006759998</v>
      </c>
      <c r="N43" s="8">
        <v>10383.035190839999</v>
      </c>
      <c r="O43" s="8">
        <v>9718.1889760800022</v>
      </c>
      <c r="P43" s="8">
        <v>10210.437736199998</v>
      </c>
      <c r="Q43" s="8">
        <v>10192.908136320002</v>
      </c>
      <c r="R43" s="8">
        <v>10196.592091919998</v>
      </c>
      <c r="S43" s="8">
        <v>9315.4560688799993</v>
      </c>
      <c r="T43" s="8">
        <v>9143.5593927600003</v>
      </c>
      <c r="U43" s="8">
        <v>9247.9556519999969</v>
      </c>
      <c r="V43" s="8">
        <v>8875.6693973999991</v>
      </c>
      <c r="W43" s="8">
        <v>9797.4703148399967</v>
      </c>
      <c r="X43" s="8">
        <v>9659.67890472</v>
      </c>
      <c r="Y43" s="8">
        <v>9529.2239281199982</v>
      </c>
      <c r="Z43" s="8">
        <v>9624.1592772000004</v>
      </c>
    </row>
    <row r="44" spans="1:26" ht="11.25" customHeight="1" x14ac:dyDescent="0.2">
      <c r="A44" s="28" t="s">
        <v>74</v>
      </c>
      <c r="B44" s="7" t="s">
        <v>75</v>
      </c>
      <c r="C44" s="8">
        <v>309.56904000000003</v>
      </c>
      <c r="D44" s="8">
        <v>297.06116904000004</v>
      </c>
      <c r="E44" s="8">
        <v>262.66473288000003</v>
      </c>
      <c r="F44" s="8">
        <v>195.05301552</v>
      </c>
      <c r="G44" s="8">
        <v>229.10978951999999</v>
      </c>
      <c r="H44" s="8">
        <v>182.66858208000002</v>
      </c>
      <c r="I44" s="8">
        <v>207.43744896000004</v>
      </c>
      <c r="J44" s="8">
        <v>160.99624152000001</v>
      </c>
      <c r="K44" s="8">
        <v>170.28442728000002</v>
      </c>
      <c r="L44" s="8">
        <v>164.09221056000001</v>
      </c>
      <c r="M44" s="8">
        <v>157.89999384000001</v>
      </c>
      <c r="N44" s="8">
        <v>244.58991336000003</v>
      </c>
      <c r="O44" s="8">
        <v>244.58991336000003</v>
      </c>
      <c r="P44" s="8">
        <v>250.78213008000003</v>
      </c>
      <c r="Q44" s="8">
        <v>241.49394432000003</v>
      </c>
      <c r="R44" s="8">
        <v>154.80402480000001</v>
      </c>
      <c r="S44" s="8">
        <v>148.61180808000003</v>
      </c>
      <c r="T44" s="8">
        <v>148.61180808000003</v>
      </c>
      <c r="U44" s="8">
        <v>148.61180808000003</v>
      </c>
      <c r="V44" s="8">
        <v>128.64808800000003</v>
      </c>
      <c r="W44" s="8">
        <v>89.786445840000013</v>
      </c>
      <c r="X44" s="8">
        <v>89.786445840000013</v>
      </c>
      <c r="Y44" s="8">
        <v>89.786445840000013</v>
      </c>
      <c r="Z44" s="8">
        <v>89.786445840000013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694.93688748000011</v>
      </c>
      <c r="D51" s="27">
        <v>800.61770844</v>
      </c>
      <c r="E51" s="27">
        <v>751.94555040000023</v>
      </c>
      <c r="F51" s="27">
        <v>703.42284276000009</v>
      </c>
      <c r="G51" s="27">
        <v>767.20181076000006</v>
      </c>
      <c r="H51" s="27">
        <v>688.8273955200001</v>
      </c>
      <c r="I51" s="27">
        <v>623.85100668000007</v>
      </c>
      <c r="J51" s="27">
        <v>570.48024924000003</v>
      </c>
      <c r="K51" s="27">
        <v>540.89634060000014</v>
      </c>
      <c r="L51" s="27">
        <v>474.75221904000006</v>
      </c>
      <c r="M51" s="27">
        <v>483.09498467999992</v>
      </c>
      <c r="N51" s="27">
        <v>367.25194044000017</v>
      </c>
      <c r="O51" s="27">
        <v>450.88809305655633</v>
      </c>
      <c r="P51" s="27">
        <v>378.84491334907591</v>
      </c>
      <c r="Q51" s="27">
        <v>413.9486934984439</v>
      </c>
      <c r="R51" s="27">
        <v>369.81285386073125</v>
      </c>
      <c r="S51" s="27">
        <v>387.74244696584896</v>
      </c>
      <c r="T51" s="27">
        <v>387.62578918141304</v>
      </c>
      <c r="U51" s="27">
        <v>459.3538371300798</v>
      </c>
      <c r="V51" s="27">
        <v>468.71897763728145</v>
      </c>
      <c r="W51" s="27">
        <v>449.05136380668546</v>
      </c>
      <c r="X51" s="27">
        <v>467.31226268973722</v>
      </c>
      <c r="Y51" s="27">
        <v>382.61578228369746</v>
      </c>
      <c r="Z51" s="27">
        <v>348.57539099499434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22.786826592115712</v>
      </c>
      <c r="U52" s="27">
        <f t="shared" si="22"/>
        <v>11.930765264176241</v>
      </c>
      <c r="V52" s="27">
        <f t="shared" si="22"/>
        <v>11.011841345757226</v>
      </c>
      <c r="W52" s="27">
        <f t="shared" si="22"/>
        <v>1.2778527182208479</v>
      </c>
      <c r="X52" s="27">
        <f t="shared" si="22"/>
        <v>5.5729293319615492</v>
      </c>
      <c r="Y52" s="27">
        <f t="shared" ref="Y52:Z52" si="23">SUM(Y53:Y54)</f>
        <v>3.3078577650227999E-3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22.786826592115712</v>
      </c>
      <c r="U54" s="45">
        <v>11.930765264176241</v>
      </c>
      <c r="V54" s="45">
        <v>11.011841345757226</v>
      </c>
      <c r="W54" s="45">
        <v>1.2778527182208479</v>
      </c>
      <c r="X54" s="45">
        <v>5.5729293319615492</v>
      </c>
      <c r="Y54" s="45">
        <v>3.3078577650227999E-3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187.488</v>
      </c>
      <c r="D61" s="49">
        <f t="shared" si="24"/>
        <v>187.488</v>
      </c>
      <c r="E61" s="49">
        <f t="shared" si="24"/>
        <v>187.488</v>
      </c>
      <c r="F61" s="49">
        <f t="shared" si="24"/>
        <v>187.488</v>
      </c>
      <c r="G61" s="49">
        <f t="shared" si="24"/>
        <v>187.488</v>
      </c>
      <c r="H61" s="49">
        <f t="shared" si="24"/>
        <v>421.73191367999999</v>
      </c>
      <c r="I61" s="49">
        <f t="shared" si="24"/>
        <v>448.83582408000001</v>
      </c>
      <c r="J61" s="49">
        <f t="shared" si="24"/>
        <v>477.61986887999996</v>
      </c>
      <c r="K61" s="49">
        <f t="shared" si="24"/>
        <v>508.74757919999996</v>
      </c>
      <c r="L61" s="49">
        <f t="shared" si="24"/>
        <v>541.88548847999982</v>
      </c>
      <c r="M61" s="49">
        <f t="shared" si="24"/>
        <v>579.82966775999989</v>
      </c>
      <c r="N61" s="49">
        <f t="shared" si="24"/>
        <v>617.39716247999991</v>
      </c>
      <c r="O61" s="49">
        <f t="shared" si="24"/>
        <v>626.37035230859192</v>
      </c>
      <c r="P61" s="49">
        <f t="shared" si="24"/>
        <v>641.06652178859952</v>
      </c>
      <c r="Q61" s="49">
        <f t="shared" si="24"/>
        <v>656.43047370654131</v>
      </c>
      <c r="R61" s="49">
        <f t="shared" si="24"/>
        <v>683.3761934801438</v>
      </c>
      <c r="S61" s="49">
        <f t="shared" si="24"/>
        <v>927.59801758018966</v>
      </c>
      <c r="T61" s="49">
        <f t="shared" si="24"/>
        <v>1094.3061317725287</v>
      </c>
      <c r="U61" s="49">
        <f t="shared" si="24"/>
        <v>1232.1193587884782</v>
      </c>
      <c r="V61" s="49">
        <f t="shared" si="24"/>
        <v>1241.5448117476726</v>
      </c>
      <c r="W61" s="49">
        <f t="shared" si="24"/>
        <v>1325.9473888307123</v>
      </c>
      <c r="X61" s="49">
        <f t="shared" si="24"/>
        <v>1341.2328155960845</v>
      </c>
      <c r="Y61" s="49">
        <f t="shared" ref="Y61:Z61" si="25">SUM(Y62:Y72)</f>
        <v>1336.444698546562</v>
      </c>
      <c r="Z61" s="49">
        <f t="shared" si="25"/>
        <v>1443.2966938251923</v>
      </c>
    </row>
    <row r="62" spans="1:26" ht="11.25" customHeight="1" x14ac:dyDescent="0.2">
      <c r="A62" s="50" t="s">
        <v>92</v>
      </c>
      <c r="B62" s="51" t="s">
        <v>93</v>
      </c>
      <c r="C62" s="52">
        <v>187.488</v>
      </c>
      <c r="D62" s="52">
        <v>187.488</v>
      </c>
      <c r="E62" s="52">
        <v>187.488</v>
      </c>
      <c r="F62" s="52">
        <v>187.488</v>
      </c>
      <c r="G62" s="52">
        <v>187.488</v>
      </c>
      <c r="H62" s="52">
        <v>421.56817919999997</v>
      </c>
      <c r="I62" s="52">
        <v>448.67208959999999</v>
      </c>
      <c r="J62" s="52">
        <v>477.45613439999994</v>
      </c>
      <c r="K62" s="52">
        <v>508.25617919999996</v>
      </c>
      <c r="L62" s="52">
        <v>540.8480447999998</v>
      </c>
      <c r="M62" s="52">
        <v>575.68008959999986</v>
      </c>
      <c r="N62" s="52">
        <v>612.63982079999994</v>
      </c>
      <c r="O62" s="52">
        <v>616.96817279999982</v>
      </c>
      <c r="P62" s="52">
        <v>623.90119679999964</v>
      </c>
      <c r="Q62" s="52">
        <v>632.67321600000014</v>
      </c>
      <c r="R62" s="52">
        <v>643.31124479999994</v>
      </c>
      <c r="S62" s="52">
        <v>648.47462399999984</v>
      </c>
      <c r="T62" s="52">
        <v>651.91311360000009</v>
      </c>
      <c r="U62" s="52">
        <v>665.45015039999987</v>
      </c>
      <c r="V62" s="52">
        <v>684.02638079999986</v>
      </c>
      <c r="W62" s="52">
        <v>705.23994239999979</v>
      </c>
      <c r="X62" s="52">
        <v>729.99722880000013</v>
      </c>
      <c r="Y62" s="52">
        <v>743.15848320000021</v>
      </c>
      <c r="Z62" s="52">
        <v>750.6588095999997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0.16373447999999999</v>
      </c>
      <c r="I64" s="52">
        <v>0.16373447999999999</v>
      </c>
      <c r="J64" s="52">
        <v>0.16373447999999999</v>
      </c>
      <c r="K64" s="52">
        <v>0.49139999999999995</v>
      </c>
      <c r="L64" s="52">
        <v>1.03744368</v>
      </c>
      <c r="M64" s="52">
        <v>4.1495781599999999</v>
      </c>
      <c r="N64" s="52">
        <v>4.7573416799999997</v>
      </c>
      <c r="O64" s="52">
        <v>9.4021795085921465</v>
      </c>
      <c r="P64" s="52">
        <v>17.16532498859987</v>
      </c>
      <c r="Q64" s="52">
        <v>23.757257706541207</v>
      </c>
      <c r="R64" s="52">
        <v>40.047468520143894</v>
      </c>
      <c r="S64" s="52">
        <v>42.177404140189772</v>
      </c>
      <c r="T64" s="52">
        <v>58.094956412528454</v>
      </c>
      <c r="U64" s="52">
        <v>72.967339588478467</v>
      </c>
      <c r="V64" s="52">
        <v>86.930320387672765</v>
      </c>
      <c r="W64" s="52">
        <v>98.772806590712563</v>
      </c>
      <c r="X64" s="52">
        <v>134.45957303608466</v>
      </c>
      <c r="Y64" s="52">
        <v>146.64777726656183</v>
      </c>
      <c r="Z64" s="52">
        <v>202.92057894519283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22.153679999999998</v>
      </c>
      <c r="U65" s="52">
        <v>11.640599999999999</v>
      </c>
      <c r="V65" s="52">
        <v>10.746719999999998</v>
      </c>
      <c r="W65" s="52">
        <v>1.2473999999999998</v>
      </c>
      <c r="X65" s="52">
        <v>5.4493199999999993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236.91962592000002</v>
      </c>
      <c r="T69" s="52">
        <v>362.11515264000013</v>
      </c>
      <c r="U69" s="52">
        <v>482.01427295999991</v>
      </c>
      <c r="V69" s="52">
        <v>459.82391039999993</v>
      </c>
      <c r="W69" s="52">
        <v>520.6754908800001</v>
      </c>
      <c r="X69" s="52">
        <v>471.30319583999994</v>
      </c>
      <c r="Y69" s="52">
        <v>446.60634335999998</v>
      </c>
      <c r="Z69" s="52">
        <v>489.69380735999988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1.7480159999999998E-2</v>
      </c>
      <c r="S72" s="55">
        <v>2.6363519999999994E-2</v>
      </c>
      <c r="T72" s="55">
        <v>2.9229119999999994E-2</v>
      </c>
      <c r="U72" s="55">
        <v>4.6995839999999997E-2</v>
      </c>
      <c r="V72" s="55">
        <v>1.7480159999999998E-2</v>
      </c>
      <c r="W72" s="55">
        <v>1.1748959999999999E-2</v>
      </c>
      <c r="X72" s="55">
        <v>2.3497919999999999E-2</v>
      </c>
      <c r="Y72" s="55">
        <v>3.209472E-2</v>
      </c>
      <c r="Z72" s="55">
        <v>2.3497919999999999E-2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2025-11-06T10:24:38Z</dcterms:created>
  <dcterms:modified xsi:type="dcterms:W3CDTF">2025-11-06T10:24:38Z</dcterms:modified>
</cp:coreProperties>
</file>